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6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5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\\RYD161-FM2305\shifaz new\01. INVENTORY\INVENTORY\INVENTORY 2026\"/>
    </mc:Choice>
  </mc:AlternateContent>
  <bookViews>
    <workbookView xWindow="0" yWindow="0" windowWidth="28800" windowHeight="12210" activeTab="1"/>
  </bookViews>
  <sheets>
    <sheet name="MASTER_SHEET" sheetId="1" r:id="rId1"/>
    <sheet name="ISSUANCE_HISTORY" sheetId="3" r:id="rId2"/>
    <sheet name="ISSUANCE_FORM" sheetId="4" r:id="rId3"/>
    <sheet name="RECEIVING_HISTORY" sheetId="2" r:id="rId4"/>
    <sheet name="RECEIVING_FORM" sheetId="5" r:id="rId5"/>
    <sheet name="Lists " sheetId="6" r:id="rId6"/>
    <sheet name="Dashboard Issuance " sheetId="7" r:id="rId7"/>
    <sheet name="Dashboard Receiving " sheetId="8" r:id="rId8"/>
    <sheet name="Purch. Pvt " sheetId="11" state="hidden" r:id="rId9"/>
    <sheet name="Pvt Issuance " sheetId="10" state="hidden" r:id="rId10"/>
  </sheets>
  <definedNames>
    <definedName name="_xleta.NOW" hidden="1" xlm="1">#NAME?</definedName>
    <definedName name="_xlpm.DAYS" hidden="1" xlm="1">#NAME?</definedName>
    <definedName name="_xlpm.start" hidden="1" xlm="1">#NAME?</definedName>
    <definedName name="aaaa">#REF!</definedName>
    <definedName name="Inventory">#REF!</definedName>
    <definedName name="_xlnm.Print_Area" localSheetId="2">ISSUANCE_FORM!$A$1:$J$35</definedName>
    <definedName name="_xlnm.Print_Area" localSheetId="4">RECEIVING_FORM!$A$1:$J$25</definedName>
    <definedName name="_xlnm.Print_Titles" localSheetId="0">MASTER_SHEET!$1:$1</definedName>
    <definedName name="Products">MASTER_SHEET!$A$2:$A$3519</definedName>
    <definedName name="ROP">#REF!</definedName>
    <definedName name="TAX">#REF!</definedName>
    <definedName name="Type">#REF!</definedName>
    <definedName name="valHighlight">#REF!</definedName>
  </definedNames>
  <calcPr calcId="162913"/>
  <pivotCaches>
    <pivotCache cacheId="15" r:id="rId11"/>
    <pivotCache cacheId="21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501" i="1" l="1"/>
  <c r="J3504" i="1"/>
  <c r="K3504" i="1"/>
  <c r="L3504" i="1"/>
  <c r="M3504" i="1"/>
  <c r="N3504" i="1"/>
  <c r="T3504" i="1"/>
  <c r="J3505" i="1"/>
  <c r="K3505" i="1"/>
  <c r="L3505" i="1"/>
  <c r="M3505" i="1"/>
  <c r="N3505" i="1"/>
  <c r="T3505" i="1"/>
  <c r="J3507" i="1"/>
  <c r="K3507" i="1"/>
  <c r="L3507" i="1"/>
  <c r="M3507" i="1"/>
  <c r="N3507" i="1"/>
  <c r="T3507" i="1"/>
  <c r="J3508" i="1"/>
  <c r="K3508" i="1"/>
  <c r="L3508" i="1"/>
  <c r="M3508" i="1"/>
  <c r="N3508" i="1"/>
  <c r="T3508" i="1"/>
  <c r="J3509" i="1"/>
  <c r="K3509" i="1"/>
  <c r="L3509" i="1"/>
  <c r="M3509" i="1"/>
  <c r="N3509" i="1"/>
  <c r="T3509" i="1"/>
  <c r="J3510" i="1"/>
  <c r="K3510" i="1"/>
  <c r="L3510" i="1"/>
  <c r="M3510" i="1"/>
  <c r="N3510" i="1"/>
  <c r="T3510" i="1"/>
  <c r="J3512" i="1"/>
  <c r="K3512" i="1"/>
  <c r="L3512" i="1"/>
  <c r="M3512" i="1"/>
  <c r="N3512" i="1"/>
  <c r="T3512" i="1"/>
  <c r="J3511" i="1"/>
  <c r="K3511" i="1"/>
  <c r="L3511" i="1"/>
  <c r="M3511" i="1"/>
  <c r="N3511" i="1"/>
  <c r="T3511" i="1"/>
  <c r="J3513" i="1"/>
  <c r="K3513" i="1"/>
  <c r="L3513" i="1"/>
  <c r="M3513" i="1"/>
  <c r="N3513" i="1"/>
  <c r="T3513" i="1"/>
  <c r="J3514" i="1"/>
  <c r="K3514" i="1"/>
  <c r="L3514" i="1"/>
  <c r="M3514" i="1"/>
  <c r="N3514" i="1"/>
  <c r="T3514" i="1"/>
  <c r="J3515" i="1"/>
  <c r="K3515" i="1"/>
  <c r="L3515" i="1"/>
  <c r="M3515" i="1"/>
  <c r="N3515" i="1"/>
  <c r="T3515" i="1"/>
  <c r="J3516" i="1"/>
  <c r="K3516" i="1"/>
  <c r="L3516" i="1"/>
  <c r="M3516" i="1"/>
  <c r="N3516" i="1"/>
  <c r="T3516" i="1"/>
  <c r="J3517" i="1"/>
  <c r="K3517" i="1"/>
  <c r="L3517" i="1"/>
  <c r="M3517" i="1"/>
  <c r="N3517" i="1"/>
  <c r="T3517" i="1"/>
  <c r="J3506" i="1"/>
  <c r="K3506" i="1"/>
  <c r="L3506" i="1"/>
  <c r="M3506" i="1"/>
  <c r="N3506" i="1"/>
  <c r="T3506" i="1"/>
  <c r="J3518" i="1"/>
  <c r="K3518" i="1"/>
  <c r="L3518" i="1"/>
  <c r="M3518" i="1"/>
  <c r="N3518" i="1"/>
  <c r="T3518" i="1"/>
  <c r="J3519" i="1"/>
  <c r="K3519" i="1"/>
  <c r="L3519" i="1"/>
  <c r="M3519" i="1"/>
  <c r="N3519" i="1"/>
  <c r="T3519" i="1"/>
  <c r="P3509" i="1" l="1"/>
  <c r="O3509" i="1"/>
  <c r="O3507" i="1"/>
  <c r="O3504" i="1"/>
  <c r="P3508" i="1"/>
  <c r="P3507" i="1"/>
  <c r="P3505" i="1"/>
  <c r="P3504" i="1"/>
  <c r="O3508" i="1"/>
  <c r="O3505" i="1"/>
  <c r="P3513" i="1"/>
  <c r="P3511" i="1"/>
  <c r="P3512" i="1"/>
  <c r="P3510" i="1"/>
  <c r="O3511" i="1"/>
  <c r="O3512" i="1"/>
  <c r="O3510" i="1"/>
  <c r="O3513" i="1"/>
  <c r="P3516" i="1"/>
  <c r="P3515" i="1"/>
  <c r="P3514" i="1"/>
  <c r="O3514" i="1"/>
  <c r="O3516" i="1"/>
  <c r="O3515" i="1"/>
  <c r="P3517" i="1"/>
  <c r="P3518" i="1"/>
  <c r="P3506" i="1"/>
  <c r="O3519" i="1"/>
  <c r="O3517" i="1"/>
  <c r="O3518" i="1"/>
  <c r="O3506" i="1"/>
  <c r="P3519" i="1"/>
  <c r="J3502" i="1"/>
  <c r="K3502" i="1"/>
  <c r="L3502" i="1"/>
  <c r="M3502" i="1"/>
  <c r="N3502" i="1"/>
  <c r="T3502" i="1"/>
  <c r="J3501" i="1"/>
  <c r="L3501" i="1"/>
  <c r="M3501" i="1"/>
  <c r="N3501" i="1"/>
  <c r="T3501" i="1"/>
  <c r="J3500" i="1"/>
  <c r="K3500" i="1"/>
  <c r="L3500" i="1"/>
  <c r="M3500" i="1"/>
  <c r="N3500" i="1"/>
  <c r="T3500" i="1"/>
  <c r="J3499" i="1"/>
  <c r="K3499" i="1"/>
  <c r="L3499" i="1"/>
  <c r="M3499" i="1"/>
  <c r="N3499" i="1"/>
  <c r="T3499" i="1"/>
  <c r="J3498" i="1"/>
  <c r="K3498" i="1"/>
  <c r="L3498" i="1"/>
  <c r="M3498" i="1"/>
  <c r="N3498" i="1"/>
  <c r="T3498" i="1"/>
  <c r="J3497" i="1"/>
  <c r="K3497" i="1"/>
  <c r="L3497" i="1"/>
  <c r="M3497" i="1"/>
  <c r="N3497" i="1"/>
  <c r="T3497" i="1"/>
  <c r="J3496" i="1"/>
  <c r="K3496" i="1"/>
  <c r="L3496" i="1"/>
  <c r="M3496" i="1"/>
  <c r="N3496" i="1"/>
  <c r="T3496" i="1"/>
  <c r="J3495" i="1"/>
  <c r="K3495" i="1"/>
  <c r="L3495" i="1"/>
  <c r="M3495" i="1"/>
  <c r="N3495" i="1"/>
  <c r="T3495" i="1"/>
  <c r="J3494" i="1"/>
  <c r="K3494" i="1"/>
  <c r="L3494" i="1"/>
  <c r="M3494" i="1"/>
  <c r="N3494" i="1"/>
  <c r="T3494" i="1"/>
  <c r="J3493" i="1"/>
  <c r="K3493" i="1"/>
  <c r="L3493" i="1"/>
  <c r="M3493" i="1"/>
  <c r="N3493" i="1"/>
  <c r="T3493" i="1"/>
  <c r="J3492" i="1"/>
  <c r="K3492" i="1"/>
  <c r="L3492" i="1"/>
  <c r="M3492" i="1"/>
  <c r="N3492" i="1"/>
  <c r="T3492" i="1"/>
  <c r="J3491" i="1"/>
  <c r="K3491" i="1"/>
  <c r="L3491" i="1"/>
  <c r="M3491" i="1"/>
  <c r="N3491" i="1"/>
  <c r="T3491" i="1"/>
  <c r="O3500" i="1" l="1"/>
  <c r="P3500" i="1"/>
  <c r="P3501" i="1"/>
  <c r="P3502" i="1"/>
  <c r="O3502" i="1"/>
  <c r="O3501" i="1"/>
  <c r="O3496" i="1"/>
  <c r="O3497" i="1"/>
  <c r="O3498" i="1"/>
  <c r="O3499" i="1"/>
  <c r="P3496" i="1"/>
  <c r="P3497" i="1"/>
  <c r="P3498" i="1"/>
  <c r="P3499" i="1"/>
  <c r="O3495" i="1"/>
  <c r="P3495" i="1"/>
  <c r="P3493" i="1"/>
  <c r="O3494" i="1"/>
  <c r="P3492" i="1"/>
  <c r="P3494" i="1"/>
  <c r="O3493" i="1"/>
  <c r="O3492" i="1"/>
  <c r="P3491" i="1"/>
  <c r="O3491" i="1"/>
  <c r="E3520" i="1"/>
  <c r="F3520" i="1"/>
  <c r="J3486" i="1" l="1"/>
  <c r="K3486" i="1"/>
  <c r="L3486" i="1"/>
  <c r="M3486" i="1"/>
  <c r="N3486" i="1"/>
  <c r="T3486" i="1"/>
  <c r="J3484" i="1"/>
  <c r="K3484" i="1"/>
  <c r="L3484" i="1"/>
  <c r="M3484" i="1"/>
  <c r="N3484" i="1"/>
  <c r="T3484" i="1"/>
  <c r="J3482" i="1"/>
  <c r="K3482" i="1"/>
  <c r="L3482" i="1"/>
  <c r="M3482" i="1"/>
  <c r="N3482" i="1"/>
  <c r="T3482" i="1"/>
  <c r="J3480" i="1"/>
  <c r="K3480" i="1"/>
  <c r="L3480" i="1"/>
  <c r="M3480" i="1"/>
  <c r="N3480" i="1"/>
  <c r="T3480" i="1"/>
  <c r="J3487" i="1"/>
  <c r="K3487" i="1"/>
  <c r="L3487" i="1"/>
  <c r="M3487" i="1"/>
  <c r="N3487" i="1"/>
  <c r="T3487" i="1"/>
  <c r="J3483" i="1"/>
  <c r="K3483" i="1"/>
  <c r="L3483" i="1"/>
  <c r="M3483" i="1"/>
  <c r="N3483" i="1"/>
  <c r="T3483" i="1"/>
  <c r="J3479" i="1"/>
  <c r="K3479" i="1"/>
  <c r="L3479" i="1"/>
  <c r="M3479" i="1"/>
  <c r="N3479" i="1"/>
  <c r="T3479" i="1"/>
  <c r="J3485" i="1"/>
  <c r="K3485" i="1"/>
  <c r="L3485" i="1"/>
  <c r="M3485" i="1"/>
  <c r="N3485" i="1"/>
  <c r="T3485" i="1"/>
  <c r="J3489" i="1"/>
  <c r="K3489" i="1"/>
  <c r="L3489" i="1"/>
  <c r="M3489" i="1"/>
  <c r="N3489" i="1"/>
  <c r="T3489" i="1"/>
  <c r="P3486" i="1" l="1"/>
  <c r="O3486" i="1"/>
  <c r="O3484" i="1"/>
  <c r="P3484" i="1"/>
  <c r="O3482" i="1"/>
  <c r="P3482" i="1"/>
  <c r="O3480" i="1"/>
  <c r="P3480" i="1"/>
  <c r="O3487" i="1"/>
  <c r="P3487" i="1"/>
  <c r="O3483" i="1"/>
  <c r="P3483" i="1"/>
  <c r="O3479" i="1"/>
  <c r="P3479" i="1"/>
  <c r="O3485" i="1"/>
  <c r="P3485" i="1"/>
  <c r="O3489" i="1"/>
  <c r="P3489" i="1"/>
  <c r="J3477" i="1"/>
  <c r="K3477" i="1"/>
  <c r="L3477" i="1"/>
  <c r="M3477" i="1"/>
  <c r="N3477" i="1"/>
  <c r="T3477" i="1"/>
  <c r="J3478" i="1"/>
  <c r="K3478" i="1"/>
  <c r="L3478" i="1"/>
  <c r="M3478" i="1"/>
  <c r="N3478" i="1"/>
  <c r="T3478" i="1"/>
  <c r="J3481" i="1"/>
  <c r="K3481" i="1"/>
  <c r="L3481" i="1"/>
  <c r="M3481" i="1"/>
  <c r="N3481" i="1"/>
  <c r="T3481" i="1"/>
  <c r="J3488" i="1"/>
  <c r="K3488" i="1"/>
  <c r="L3488" i="1"/>
  <c r="M3488" i="1"/>
  <c r="N3488" i="1"/>
  <c r="T3488" i="1"/>
  <c r="J3490" i="1"/>
  <c r="K3490" i="1"/>
  <c r="L3490" i="1"/>
  <c r="M3490" i="1"/>
  <c r="N3490" i="1"/>
  <c r="T3490" i="1"/>
  <c r="J3503" i="1"/>
  <c r="K3503" i="1"/>
  <c r="L3503" i="1"/>
  <c r="M3503" i="1"/>
  <c r="N3503" i="1"/>
  <c r="T3503" i="1"/>
  <c r="O3477" i="1" l="1"/>
  <c r="P3477" i="1"/>
  <c r="O3478" i="1"/>
  <c r="P3478" i="1"/>
  <c r="O3481" i="1"/>
  <c r="P3481" i="1"/>
  <c r="P3488" i="1"/>
  <c r="O3488" i="1"/>
  <c r="O3490" i="1"/>
  <c r="P3490" i="1"/>
  <c r="O3503" i="1"/>
  <c r="P3503" i="1"/>
  <c r="J3467" i="1"/>
  <c r="K3467" i="1"/>
  <c r="L3467" i="1"/>
  <c r="M3467" i="1"/>
  <c r="N3467" i="1"/>
  <c r="T3467" i="1"/>
  <c r="J3468" i="1"/>
  <c r="K3468" i="1"/>
  <c r="L3468" i="1"/>
  <c r="M3468" i="1"/>
  <c r="N3468" i="1"/>
  <c r="T3468" i="1"/>
  <c r="J3469" i="1"/>
  <c r="K3469" i="1"/>
  <c r="L3469" i="1"/>
  <c r="M3469" i="1"/>
  <c r="N3469" i="1"/>
  <c r="T3469" i="1"/>
  <c r="J3470" i="1"/>
  <c r="K3470" i="1"/>
  <c r="L3470" i="1"/>
  <c r="M3470" i="1"/>
  <c r="N3470" i="1"/>
  <c r="T3470" i="1"/>
  <c r="J3471" i="1"/>
  <c r="K3471" i="1"/>
  <c r="L3471" i="1"/>
  <c r="M3471" i="1"/>
  <c r="N3471" i="1"/>
  <c r="T3471" i="1"/>
  <c r="J3472" i="1"/>
  <c r="K3472" i="1"/>
  <c r="L3472" i="1"/>
  <c r="M3472" i="1"/>
  <c r="N3472" i="1"/>
  <c r="T3472" i="1"/>
  <c r="J3473" i="1"/>
  <c r="K3473" i="1"/>
  <c r="L3473" i="1"/>
  <c r="M3473" i="1"/>
  <c r="N3473" i="1"/>
  <c r="T3473" i="1"/>
  <c r="J3474" i="1"/>
  <c r="K3474" i="1"/>
  <c r="L3474" i="1"/>
  <c r="M3474" i="1"/>
  <c r="N3474" i="1"/>
  <c r="T3474" i="1"/>
  <c r="J3475" i="1"/>
  <c r="K3475" i="1"/>
  <c r="L3475" i="1"/>
  <c r="M3475" i="1"/>
  <c r="N3475" i="1"/>
  <c r="T3475" i="1"/>
  <c r="J3476" i="1"/>
  <c r="K3476" i="1"/>
  <c r="L3476" i="1"/>
  <c r="M3476" i="1"/>
  <c r="N3476" i="1"/>
  <c r="T3476" i="1"/>
  <c r="O3472" i="1" l="1"/>
  <c r="O3467" i="1"/>
  <c r="P3467" i="1"/>
  <c r="O3468" i="1"/>
  <c r="P3468" i="1"/>
  <c r="O3469" i="1"/>
  <c r="P3469" i="1"/>
  <c r="O3470" i="1"/>
  <c r="P3470" i="1"/>
  <c r="O3471" i="1"/>
  <c r="P3471" i="1"/>
  <c r="P3472" i="1"/>
  <c r="O3473" i="1"/>
  <c r="P3473" i="1"/>
  <c r="P3474" i="1"/>
  <c r="O3474" i="1"/>
  <c r="O3475" i="1"/>
  <c r="P3475" i="1"/>
  <c r="P3476" i="1"/>
  <c r="O3476" i="1"/>
  <c r="B26" i="4"/>
  <c r="B25" i="4" l="1"/>
  <c r="B27" i="4"/>
  <c r="J3458" i="1" l="1"/>
  <c r="K3458" i="1"/>
  <c r="L3458" i="1"/>
  <c r="M3458" i="1"/>
  <c r="N3458" i="1"/>
  <c r="T3458" i="1"/>
  <c r="J3459" i="1"/>
  <c r="K3459" i="1"/>
  <c r="L3459" i="1"/>
  <c r="M3459" i="1"/>
  <c r="N3459" i="1"/>
  <c r="J3460" i="1"/>
  <c r="K3460" i="1"/>
  <c r="L3460" i="1"/>
  <c r="M3460" i="1"/>
  <c r="N3460" i="1"/>
  <c r="J3461" i="1"/>
  <c r="K3461" i="1"/>
  <c r="L3461" i="1"/>
  <c r="M3461" i="1"/>
  <c r="N3461" i="1"/>
  <c r="J3462" i="1"/>
  <c r="K3462" i="1"/>
  <c r="L3462" i="1"/>
  <c r="M3462" i="1"/>
  <c r="N3462" i="1"/>
  <c r="T3462" i="1"/>
  <c r="J3463" i="1"/>
  <c r="K3463" i="1"/>
  <c r="L3463" i="1"/>
  <c r="M3463" i="1"/>
  <c r="N3463" i="1"/>
  <c r="T3463" i="1"/>
  <c r="J3464" i="1"/>
  <c r="K3464" i="1"/>
  <c r="L3464" i="1"/>
  <c r="M3464" i="1"/>
  <c r="N3464" i="1"/>
  <c r="T3464" i="1"/>
  <c r="J3465" i="1"/>
  <c r="K3465" i="1"/>
  <c r="L3465" i="1"/>
  <c r="M3465" i="1"/>
  <c r="N3465" i="1"/>
  <c r="T3465" i="1"/>
  <c r="J3466" i="1"/>
  <c r="K3466" i="1"/>
  <c r="L3466" i="1"/>
  <c r="M3466" i="1"/>
  <c r="N3466" i="1"/>
  <c r="T3466" i="1"/>
  <c r="O3458" i="1" l="1"/>
  <c r="P3459" i="1"/>
  <c r="P3458" i="1"/>
  <c r="P3460" i="1"/>
  <c r="P3461" i="1"/>
  <c r="O3459" i="1"/>
  <c r="O3466" i="1"/>
  <c r="O3460" i="1"/>
  <c r="O3461" i="1"/>
  <c r="P3462" i="1"/>
  <c r="O3462" i="1"/>
  <c r="O3463" i="1"/>
  <c r="P3463" i="1"/>
  <c r="O3464" i="1"/>
  <c r="P3464" i="1"/>
  <c r="P3465" i="1"/>
  <c r="O3465" i="1"/>
  <c r="P3466" i="1"/>
  <c r="T3461" i="1" l="1"/>
  <c r="T3460" i="1"/>
  <c r="T3459" i="1"/>
  <c r="M2717" i="1"/>
  <c r="M2591" i="1"/>
  <c r="M22" i="1"/>
  <c r="K3447" i="1" l="1"/>
  <c r="M146" i="1" l="1"/>
  <c r="M147" i="1"/>
  <c r="J3440" i="1" l="1"/>
  <c r="K3440" i="1"/>
  <c r="L3440" i="1"/>
  <c r="M3440" i="1"/>
  <c r="N3440" i="1"/>
  <c r="T3440" i="1"/>
  <c r="J3441" i="1"/>
  <c r="K3441" i="1"/>
  <c r="L3441" i="1"/>
  <c r="M3441" i="1"/>
  <c r="N3441" i="1"/>
  <c r="J3442" i="1"/>
  <c r="K3442" i="1"/>
  <c r="L3442" i="1"/>
  <c r="M3442" i="1"/>
  <c r="N3442" i="1"/>
  <c r="T3442" i="1"/>
  <c r="J3443" i="1"/>
  <c r="K3443" i="1"/>
  <c r="L3443" i="1"/>
  <c r="M3443" i="1"/>
  <c r="N3443" i="1"/>
  <c r="T3443" i="1"/>
  <c r="J3444" i="1"/>
  <c r="K3444" i="1"/>
  <c r="L3444" i="1"/>
  <c r="M3444" i="1"/>
  <c r="N3444" i="1"/>
  <c r="T3444" i="1"/>
  <c r="J3445" i="1"/>
  <c r="K3445" i="1"/>
  <c r="L3445" i="1"/>
  <c r="M3445" i="1"/>
  <c r="N3445" i="1"/>
  <c r="T3445" i="1"/>
  <c r="J3446" i="1"/>
  <c r="K3446" i="1"/>
  <c r="L3446" i="1"/>
  <c r="M3446" i="1"/>
  <c r="N3446" i="1"/>
  <c r="T3446" i="1"/>
  <c r="J3447" i="1"/>
  <c r="L3447" i="1"/>
  <c r="M3447" i="1"/>
  <c r="N3447" i="1"/>
  <c r="T3447" i="1"/>
  <c r="J3448" i="1"/>
  <c r="K3448" i="1"/>
  <c r="L3448" i="1"/>
  <c r="M3448" i="1"/>
  <c r="N3448" i="1"/>
  <c r="T3448" i="1"/>
  <c r="J3449" i="1"/>
  <c r="K3449" i="1"/>
  <c r="L3449" i="1"/>
  <c r="M3449" i="1"/>
  <c r="N3449" i="1"/>
  <c r="T3449" i="1"/>
  <c r="J3450" i="1"/>
  <c r="K3450" i="1"/>
  <c r="L3450" i="1"/>
  <c r="M3450" i="1"/>
  <c r="N3450" i="1"/>
  <c r="T3450" i="1"/>
  <c r="J3451" i="1"/>
  <c r="K3451" i="1"/>
  <c r="L3451" i="1"/>
  <c r="M3451" i="1"/>
  <c r="N3451" i="1"/>
  <c r="T3451" i="1"/>
  <c r="J3452" i="1"/>
  <c r="K3452" i="1"/>
  <c r="L3452" i="1"/>
  <c r="M3452" i="1"/>
  <c r="N3452" i="1"/>
  <c r="T3452" i="1"/>
  <c r="J3453" i="1"/>
  <c r="K3453" i="1"/>
  <c r="L3453" i="1"/>
  <c r="M3453" i="1"/>
  <c r="N3453" i="1"/>
  <c r="J3454" i="1"/>
  <c r="K3454" i="1"/>
  <c r="L3454" i="1"/>
  <c r="M3454" i="1"/>
  <c r="N3454" i="1"/>
  <c r="T3454" i="1"/>
  <c r="J3455" i="1"/>
  <c r="K3455" i="1"/>
  <c r="L3455" i="1"/>
  <c r="M3455" i="1"/>
  <c r="N3455" i="1"/>
  <c r="T3455" i="1"/>
  <c r="J3456" i="1"/>
  <c r="K3456" i="1"/>
  <c r="L3456" i="1"/>
  <c r="M3456" i="1"/>
  <c r="N3456" i="1"/>
  <c r="T3456" i="1"/>
  <c r="J3457" i="1"/>
  <c r="K3457" i="1"/>
  <c r="L3457" i="1"/>
  <c r="M3457" i="1"/>
  <c r="N3457" i="1"/>
  <c r="T3457" i="1"/>
  <c r="P3441" i="1" l="1"/>
  <c r="O3441" i="1"/>
  <c r="O3443" i="1"/>
  <c r="P3440" i="1"/>
  <c r="O3442" i="1"/>
  <c r="O3440" i="1"/>
  <c r="P3442" i="1"/>
  <c r="P3444" i="1"/>
  <c r="O3444" i="1"/>
  <c r="P3443" i="1"/>
  <c r="P3445" i="1"/>
  <c r="O3445" i="1"/>
  <c r="P3446" i="1"/>
  <c r="O3446" i="1"/>
  <c r="P3447" i="1"/>
  <c r="O3447" i="1"/>
  <c r="P3448" i="1"/>
  <c r="O3448" i="1"/>
  <c r="P3451" i="1"/>
  <c r="O3449" i="1"/>
  <c r="P3449" i="1"/>
  <c r="P3452" i="1"/>
  <c r="P3454" i="1"/>
  <c r="O3450" i="1"/>
  <c r="O3452" i="1"/>
  <c r="P3450" i="1"/>
  <c r="O3451" i="1"/>
  <c r="P3453" i="1"/>
  <c r="P3455" i="1"/>
  <c r="O3454" i="1"/>
  <c r="O3453" i="1"/>
  <c r="O3455" i="1"/>
  <c r="O3456" i="1"/>
  <c r="O3457" i="1"/>
  <c r="P3456" i="1"/>
  <c r="P3457" i="1"/>
  <c r="T3453" i="1" l="1"/>
  <c r="T3441" i="1"/>
  <c r="J854" i="1"/>
  <c r="J3436" i="1"/>
  <c r="K3436" i="1"/>
  <c r="L3436" i="1"/>
  <c r="M3436" i="1"/>
  <c r="N3436" i="1"/>
  <c r="T3436" i="1"/>
  <c r="J3437" i="1"/>
  <c r="K3437" i="1"/>
  <c r="L3437" i="1"/>
  <c r="M3437" i="1"/>
  <c r="N3437" i="1"/>
  <c r="T3437" i="1"/>
  <c r="J3438" i="1"/>
  <c r="K3438" i="1"/>
  <c r="L3438" i="1"/>
  <c r="M3438" i="1"/>
  <c r="N3438" i="1"/>
  <c r="T3438" i="1"/>
  <c r="J3435" i="1"/>
  <c r="K3435" i="1"/>
  <c r="L3435" i="1"/>
  <c r="M3435" i="1"/>
  <c r="N3435" i="1"/>
  <c r="T3435" i="1"/>
  <c r="J3439" i="1"/>
  <c r="K3439" i="1"/>
  <c r="L3439" i="1"/>
  <c r="M3439" i="1"/>
  <c r="N3439" i="1"/>
  <c r="T3439" i="1"/>
  <c r="J3433" i="1"/>
  <c r="K3433" i="1"/>
  <c r="L3433" i="1"/>
  <c r="M3433" i="1"/>
  <c r="N3433" i="1"/>
  <c r="T3433" i="1"/>
  <c r="J3434" i="1"/>
  <c r="K3434" i="1"/>
  <c r="L3434" i="1"/>
  <c r="M3434" i="1"/>
  <c r="N3434" i="1"/>
  <c r="T3434" i="1"/>
  <c r="J3432" i="1"/>
  <c r="K3432" i="1"/>
  <c r="L3432" i="1"/>
  <c r="M3432" i="1"/>
  <c r="N3432" i="1"/>
  <c r="T3432" i="1"/>
  <c r="J3429" i="1"/>
  <c r="K3429" i="1"/>
  <c r="L3429" i="1"/>
  <c r="M3429" i="1"/>
  <c r="N3429" i="1"/>
  <c r="T3429" i="1"/>
  <c r="J3427" i="1"/>
  <c r="K3427" i="1"/>
  <c r="L3427" i="1"/>
  <c r="M3427" i="1"/>
  <c r="N3427" i="1"/>
  <c r="T3427" i="1"/>
  <c r="J3428" i="1"/>
  <c r="K3428" i="1"/>
  <c r="L3428" i="1"/>
  <c r="M3428" i="1"/>
  <c r="N3428" i="1"/>
  <c r="T3428" i="1"/>
  <c r="J3426" i="1"/>
  <c r="K3426" i="1"/>
  <c r="L3426" i="1"/>
  <c r="M3426" i="1"/>
  <c r="N3426" i="1"/>
  <c r="T3426" i="1"/>
  <c r="J3430" i="1"/>
  <c r="K3430" i="1"/>
  <c r="L3430" i="1"/>
  <c r="M3430" i="1"/>
  <c r="N3430" i="1"/>
  <c r="T3430" i="1"/>
  <c r="J3431" i="1"/>
  <c r="K3431" i="1"/>
  <c r="L3431" i="1"/>
  <c r="M3431" i="1"/>
  <c r="N3431" i="1"/>
  <c r="T3431" i="1"/>
  <c r="P3435" i="1" l="1"/>
  <c r="P3436" i="1"/>
  <c r="O3436" i="1"/>
  <c r="O3437" i="1"/>
  <c r="P3437" i="1"/>
  <c r="O3438" i="1"/>
  <c r="P3438" i="1"/>
  <c r="O3435" i="1"/>
  <c r="P3434" i="1"/>
  <c r="P3439" i="1"/>
  <c r="O3439" i="1"/>
  <c r="P3433" i="1"/>
  <c r="O3433" i="1"/>
  <c r="O3434" i="1"/>
  <c r="O3432" i="1"/>
  <c r="P3432" i="1"/>
  <c r="P3429" i="1"/>
  <c r="O3429" i="1"/>
  <c r="P3427" i="1"/>
  <c r="O3427" i="1"/>
  <c r="P3428" i="1"/>
  <c r="O3428" i="1"/>
  <c r="P3426" i="1"/>
  <c r="O3426" i="1"/>
  <c r="O3430" i="1"/>
  <c r="P3430" i="1"/>
  <c r="P3431" i="1"/>
  <c r="O3431" i="1"/>
  <c r="J3421" i="1" l="1"/>
  <c r="K3421" i="1"/>
  <c r="L3421" i="1"/>
  <c r="M3421" i="1"/>
  <c r="N3421" i="1"/>
  <c r="T3421" i="1"/>
  <c r="J3422" i="1"/>
  <c r="K3422" i="1"/>
  <c r="L3422" i="1"/>
  <c r="M3422" i="1"/>
  <c r="N3422" i="1"/>
  <c r="T3422" i="1"/>
  <c r="J3423" i="1"/>
  <c r="K3423" i="1"/>
  <c r="L3423" i="1"/>
  <c r="M3423" i="1"/>
  <c r="N3423" i="1"/>
  <c r="T3423" i="1"/>
  <c r="J3424" i="1"/>
  <c r="K3424" i="1"/>
  <c r="L3424" i="1"/>
  <c r="M3424" i="1"/>
  <c r="N3424" i="1"/>
  <c r="T3424" i="1"/>
  <c r="J3425" i="1"/>
  <c r="K3425" i="1"/>
  <c r="L3425" i="1"/>
  <c r="M3425" i="1"/>
  <c r="N3425" i="1"/>
  <c r="T3425" i="1"/>
  <c r="P3421" i="1" l="1"/>
  <c r="O3421" i="1"/>
  <c r="P3422" i="1"/>
  <c r="O3422" i="1"/>
  <c r="P3423" i="1"/>
  <c r="O3423" i="1"/>
  <c r="O3424" i="1"/>
  <c r="P3424" i="1"/>
  <c r="O3425" i="1"/>
  <c r="P3425" i="1"/>
  <c r="J3417" i="1"/>
  <c r="K3417" i="1"/>
  <c r="L3417" i="1"/>
  <c r="M3417" i="1"/>
  <c r="N3417" i="1"/>
  <c r="T3417" i="1"/>
  <c r="J3418" i="1"/>
  <c r="K3418" i="1"/>
  <c r="L3418" i="1"/>
  <c r="M3418" i="1"/>
  <c r="N3418" i="1"/>
  <c r="T3418" i="1"/>
  <c r="P3417" i="1" l="1"/>
  <c r="O3418" i="1"/>
  <c r="O3417" i="1"/>
  <c r="P3418" i="1"/>
  <c r="J3411" i="1" l="1"/>
  <c r="K3411" i="1"/>
  <c r="L3411" i="1"/>
  <c r="M3411" i="1"/>
  <c r="N3411" i="1"/>
  <c r="T3411" i="1"/>
  <c r="J3412" i="1"/>
  <c r="K3412" i="1"/>
  <c r="L3412" i="1"/>
  <c r="M3412" i="1"/>
  <c r="N3412" i="1"/>
  <c r="T3412" i="1"/>
  <c r="J3413" i="1"/>
  <c r="K3413" i="1"/>
  <c r="L3413" i="1"/>
  <c r="M3413" i="1"/>
  <c r="N3413" i="1"/>
  <c r="T3413" i="1"/>
  <c r="J3414" i="1"/>
  <c r="K3414" i="1"/>
  <c r="L3414" i="1"/>
  <c r="M3414" i="1"/>
  <c r="N3414" i="1"/>
  <c r="T3414" i="1"/>
  <c r="J3415" i="1"/>
  <c r="K3415" i="1"/>
  <c r="L3415" i="1"/>
  <c r="M3415" i="1"/>
  <c r="N3415" i="1"/>
  <c r="T3415" i="1"/>
  <c r="J3416" i="1"/>
  <c r="K3416" i="1"/>
  <c r="L3416" i="1"/>
  <c r="M3416" i="1"/>
  <c r="N3416" i="1"/>
  <c r="T3416" i="1"/>
  <c r="J3419" i="1"/>
  <c r="K3419" i="1"/>
  <c r="L3419" i="1"/>
  <c r="M3419" i="1"/>
  <c r="N3419" i="1"/>
  <c r="T3419" i="1"/>
  <c r="O3412" i="1" l="1"/>
  <c r="O3415" i="1"/>
  <c r="O3411" i="1"/>
  <c r="P3411" i="1"/>
  <c r="O3413" i="1"/>
  <c r="P3412" i="1"/>
  <c r="P3413" i="1"/>
  <c r="O3414" i="1"/>
  <c r="O3416" i="1"/>
  <c r="P3414" i="1"/>
  <c r="P3415" i="1"/>
  <c r="P3416" i="1"/>
  <c r="P3419" i="1"/>
  <c r="O3419" i="1"/>
  <c r="M123" i="1" l="1"/>
  <c r="J3409" i="1" l="1"/>
  <c r="K3409" i="1"/>
  <c r="L3409" i="1"/>
  <c r="M3409" i="1"/>
  <c r="N3409" i="1"/>
  <c r="T3409" i="1"/>
  <c r="J3410" i="1"/>
  <c r="K3410" i="1"/>
  <c r="L3410" i="1"/>
  <c r="M3410" i="1"/>
  <c r="N3410" i="1"/>
  <c r="T3410" i="1"/>
  <c r="J3408" i="1"/>
  <c r="K3408" i="1"/>
  <c r="L3408" i="1"/>
  <c r="M3408" i="1"/>
  <c r="N3408" i="1"/>
  <c r="T3408" i="1"/>
  <c r="O3409" i="1" l="1"/>
  <c r="P3409" i="1"/>
  <c r="P3410" i="1"/>
  <c r="O3410" i="1"/>
  <c r="P3408" i="1"/>
  <c r="O3408" i="1"/>
  <c r="J3399" i="1" l="1"/>
  <c r="J3400" i="1"/>
  <c r="J3401" i="1"/>
  <c r="J3402" i="1"/>
  <c r="J3403" i="1"/>
  <c r="K3399" i="1"/>
  <c r="K3400" i="1"/>
  <c r="K3401" i="1"/>
  <c r="K3402" i="1"/>
  <c r="K3403" i="1"/>
  <c r="L3399" i="1"/>
  <c r="L3400" i="1"/>
  <c r="L3401" i="1"/>
  <c r="L3402" i="1"/>
  <c r="L3403" i="1"/>
  <c r="M3399" i="1"/>
  <c r="M3400" i="1"/>
  <c r="M3401" i="1"/>
  <c r="M3402" i="1"/>
  <c r="M3403" i="1"/>
  <c r="N3399" i="1"/>
  <c r="N3400" i="1"/>
  <c r="N3401" i="1"/>
  <c r="N3402" i="1"/>
  <c r="N3403" i="1"/>
  <c r="T3399" i="1"/>
  <c r="T3400" i="1"/>
  <c r="T3401" i="1"/>
  <c r="T3402" i="1"/>
  <c r="T3403" i="1"/>
  <c r="J3398" i="1"/>
  <c r="J3404" i="1"/>
  <c r="J3405" i="1"/>
  <c r="K3398" i="1"/>
  <c r="K3404" i="1"/>
  <c r="K3405" i="1"/>
  <c r="L3398" i="1"/>
  <c r="L3404" i="1"/>
  <c r="L3405" i="1"/>
  <c r="M3398" i="1"/>
  <c r="M3404" i="1"/>
  <c r="M3405" i="1"/>
  <c r="N3398" i="1"/>
  <c r="N3404" i="1"/>
  <c r="N3405" i="1"/>
  <c r="T3398" i="1"/>
  <c r="T3404" i="1"/>
  <c r="T3405" i="1"/>
  <c r="O3404" i="1" l="1"/>
  <c r="O3398" i="1"/>
  <c r="P3402" i="1"/>
  <c r="P3401" i="1"/>
  <c r="P3405" i="1"/>
  <c r="P3403" i="1"/>
  <c r="P3400" i="1"/>
  <c r="P3399" i="1"/>
  <c r="O3403" i="1"/>
  <c r="O3402" i="1"/>
  <c r="O3401" i="1"/>
  <c r="O3400" i="1"/>
  <c r="O3399" i="1"/>
  <c r="P3404" i="1"/>
  <c r="P3398" i="1"/>
  <c r="O3405" i="1"/>
  <c r="J3394" i="1" l="1"/>
  <c r="K3394" i="1"/>
  <c r="L3394" i="1"/>
  <c r="M3394" i="1"/>
  <c r="N3394" i="1"/>
  <c r="T3394" i="1"/>
  <c r="J3395" i="1"/>
  <c r="K3395" i="1"/>
  <c r="L3395" i="1"/>
  <c r="M3395" i="1"/>
  <c r="N3395" i="1"/>
  <c r="T3395" i="1"/>
  <c r="J3396" i="1"/>
  <c r="K3396" i="1"/>
  <c r="L3396" i="1"/>
  <c r="M3396" i="1"/>
  <c r="N3396" i="1"/>
  <c r="T3396" i="1"/>
  <c r="J3397" i="1"/>
  <c r="K3397" i="1"/>
  <c r="L3397" i="1"/>
  <c r="M3397" i="1"/>
  <c r="N3397" i="1"/>
  <c r="T3397" i="1"/>
  <c r="J3406" i="1"/>
  <c r="K3406" i="1"/>
  <c r="L3406" i="1"/>
  <c r="M3406" i="1"/>
  <c r="N3406" i="1"/>
  <c r="T3406" i="1"/>
  <c r="J3407" i="1"/>
  <c r="K3407" i="1"/>
  <c r="L3407" i="1"/>
  <c r="M3407" i="1"/>
  <c r="N3407" i="1"/>
  <c r="T3407" i="1"/>
  <c r="O3396" i="1" l="1"/>
  <c r="P3394" i="1"/>
  <c r="O3394" i="1"/>
  <c r="O3395" i="1"/>
  <c r="P3395" i="1"/>
  <c r="P3396" i="1"/>
  <c r="O3397" i="1"/>
  <c r="P3397" i="1"/>
  <c r="O3406" i="1"/>
  <c r="P3406" i="1"/>
  <c r="P3407" i="1"/>
  <c r="O3407" i="1"/>
  <c r="J3386" i="1"/>
  <c r="K3386" i="1"/>
  <c r="L3386" i="1"/>
  <c r="M3386" i="1"/>
  <c r="N3386" i="1"/>
  <c r="T3386" i="1"/>
  <c r="J3387" i="1"/>
  <c r="K3387" i="1"/>
  <c r="L3387" i="1"/>
  <c r="M3387" i="1"/>
  <c r="N3387" i="1"/>
  <c r="T3387" i="1"/>
  <c r="J3388" i="1"/>
  <c r="K3388" i="1"/>
  <c r="L3388" i="1"/>
  <c r="M3388" i="1"/>
  <c r="N3388" i="1"/>
  <c r="T3388" i="1"/>
  <c r="J3389" i="1"/>
  <c r="K3389" i="1"/>
  <c r="L3389" i="1"/>
  <c r="M3389" i="1"/>
  <c r="N3389" i="1"/>
  <c r="T3389" i="1"/>
  <c r="J3390" i="1"/>
  <c r="K3390" i="1"/>
  <c r="L3390" i="1"/>
  <c r="M3390" i="1"/>
  <c r="N3390" i="1"/>
  <c r="T3390" i="1"/>
  <c r="J3391" i="1"/>
  <c r="K3391" i="1"/>
  <c r="L3391" i="1"/>
  <c r="M3391" i="1"/>
  <c r="N3391" i="1"/>
  <c r="T3391" i="1"/>
  <c r="J3392" i="1"/>
  <c r="K3392" i="1"/>
  <c r="L3392" i="1"/>
  <c r="M3392" i="1"/>
  <c r="N3392" i="1"/>
  <c r="T3392" i="1"/>
  <c r="J3393" i="1"/>
  <c r="K3393" i="1"/>
  <c r="L3393" i="1"/>
  <c r="M3393" i="1"/>
  <c r="N3393" i="1"/>
  <c r="T3393" i="1"/>
  <c r="J3385" i="1"/>
  <c r="K3385" i="1"/>
  <c r="L3385" i="1"/>
  <c r="M3385" i="1"/>
  <c r="N3385" i="1"/>
  <c r="T3385" i="1"/>
  <c r="J3370" i="1"/>
  <c r="K3370" i="1"/>
  <c r="L3370" i="1"/>
  <c r="M3370" i="1"/>
  <c r="N3370" i="1"/>
  <c r="T3370" i="1"/>
  <c r="J3371" i="1"/>
  <c r="K3371" i="1"/>
  <c r="L3371" i="1"/>
  <c r="M3371" i="1"/>
  <c r="N3371" i="1"/>
  <c r="T3371" i="1"/>
  <c r="J3372" i="1"/>
  <c r="K3372" i="1"/>
  <c r="L3372" i="1"/>
  <c r="M3372" i="1"/>
  <c r="N3372" i="1"/>
  <c r="T3372" i="1"/>
  <c r="J3373" i="1"/>
  <c r="K3373" i="1"/>
  <c r="L3373" i="1"/>
  <c r="M3373" i="1"/>
  <c r="N3373" i="1"/>
  <c r="T3373" i="1"/>
  <c r="J3374" i="1"/>
  <c r="K3374" i="1"/>
  <c r="L3374" i="1"/>
  <c r="M3374" i="1"/>
  <c r="N3374" i="1"/>
  <c r="T3374" i="1"/>
  <c r="J3375" i="1"/>
  <c r="K3375" i="1"/>
  <c r="L3375" i="1"/>
  <c r="M3375" i="1"/>
  <c r="N3375" i="1"/>
  <c r="T3375" i="1"/>
  <c r="J3376" i="1"/>
  <c r="K3376" i="1"/>
  <c r="L3376" i="1"/>
  <c r="M3376" i="1"/>
  <c r="N3376" i="1"/>
  <c r="T3376" i="1"/>
  <c r="J3377" i="1"/>
  <c r="K3377" i="1"/>
  <c r="L3377" i="1"/>
  <c r="M3377" i="1"/>
  <c r="N3377" i="1"/>
  <c r="T3377" i="1"/>
  <c r="J3378" i="1"/>
  <c r="K3378" i="1"/>
  <c r="L3378" i="1"/>
  <c r="M3378" i="1"/>
  <c r="N3378" i="1"/>
  <c r="T3378" i="1"/>
  <c r="J3379" i="1"/>
  <c r="K3379" i="1"/>
  <c r="L3379" i="1"/>
  <c r="M3379" i="1"/>
  <c r="N3379" i="1"/>
  <c r="T3379" i="1"/>
  <c r="J3380" i="1"/>
  <c r="K3380" i="1"/>
  <c r="L3380" i="1"/>
  <c r="M3380" i="1"/>
  <c r="N3380" i="1"/>
  <c r="T3380" i="1"/>
  <c r="J3381" i="1"/>
  <c r="K3381" i="1"/>
  <c r="L3381" i="1"/>
  <c r="M3381" i="1"/>
  <c r="N3381" i="1"/>
  <c r="T3381" i="1"/>
  <c r="J3382" i="1"/>
  <c r="K3382" i="1"/>
  <c r="L3382" i="1"/>
  <c r="M3382" i="1"/>
  <c r="N3382" i="1"/>
  <c r="T3382" i="1"/>
  <c r="J3383" i="1"/>
  <c r="K3383" i="1"/>
  <c r="L3383" i="1"/>
  <c r="M3383" i="1"/>
  <c r="N3383" i="1"/>
  <c r="T3383" i="1"/>
  <c r="J3384" i="1"/>
  <c r="K3384" i="1"/>
  <c r="L3384" i="1"/>
  <c r="M3384" i="1"/>
  <c r="N3384" i="1"/>
  <c r="T3384" i="1"/>
  <c r="O3386" i="1" l="1"/>
  <c r="P3385" i="1"/>
  <c r="O3392" i="1"/>
  <c r="P3386" i="1"/>
  <c r="O3385" i="1"/>
  <c r="O3391" i="1"/>
  <c r="O3389" i="1"/>
  <c r="O3387" i="1"/>
  <c r="P3389" i="1"/>
  <c r="P3387" i="1"/>
  <c r="P3392" i="1"/>
  <c r="P3390" i="1"/>
  <c r="O3390" i="1"/>
  <c r="O3388" i="1"/>
  <c r="P3388" i="1"/>
  <c r="O3393" i="1"/>
  <c r="P3393" i="1"/>
  <c r="P3391" i="1"/>
  <c r="P3379" i="1"/>
  <c r="O3375" i="1"/>
  <c r="O3380" i="1"/>
  <c r="O3382" i="1"/>
  <c r="O3378" i="1"/>
  <c r="O3376" i="1"/>
  <c r="O3372" i="1"/>
  <c r="P3376" i="1"/>
  <c r="P3370" i="1"/>
  <c r="P3378" i="1"/>
  <c r="P3372" i="1"/>
  <c r="P3381" i="1"/>
  <c r="P3380" i="1"/>
  <c r="P3373" i="1"/>
  <c r="O3371" i="1"/>
  <c r="P3375" i="1"/>
  <c r="O3377" i="1"/>
  <c r="P3377" i="1"/>
  <c r="O3373" i="1"/>
  <c r="P3371" i="1"/>
  <c r="P3374" i="1"/>
  <c r="O3374" i="1"/>
  <c r="O3381" i="1"/>
  <c r="O3379" i="1"/>
  <c r="O3370" i="1"/>
  <c r="P3382" i="1"/>
  <c r="O3384" i="1"/>
  <c r="P3383" i="1"/>
  <c r="O3383" i="1"/>
  <c r="P3384" i="1"/>
  <c r="J3362" i="1"/>
  <c r="J3363" i="1"/>
  <c r="J3364" i="1"/>
  <c r="J3365" i="1"/>
  <c r="K3362" i="1"/>
  <c r="K3363" i="1"/>
  <c r="K3364" i="1"/>
  <c r="K3365" i="1"/>
  <c r="L3362" i="1"/>
  <c r="L3363" i="1"/>
  <c r="L3364" i="1"/>
  <c r="L3365" i="1"/>
  <c r="M3362" i="1"/>
  <c r="M3363" i="1"/>
  <c r="M3364" i="1"/>
  <c r="M3365" i="1"/>
  <c r="N3362" i="1"/>
  <c r="N3363" i="1"/>
  <c r="N3364" i="1"/>
  <c r="N3365" i="1"/>
  <c r="T3362" i="1"/>
  <c r="T3363" i="1"/>
  <c r="T3364" i="1"/>
  <c r="J3366" i="1"/>
  <c r="J3367" i="1"/>
  <c r="K3366" i="1"/>
  <c r="K3367" i="1"/>
  <c r="L3366" i="1"/>
  <c r="L3367" i="1"/>
  <c r="M3366" i="1"/>
  <c r="M3367" i="1"/>
  <c r="N3366" i="1"/>
  <c r="N3367" i="1"/>
  <c r="T3366" i="1"/>
  <c r="T3367" i="1"/>
  <c r="J3369" i="1"/>
  <c r="K3369" i="1"/>
  <c r="L3369" i="1"/>
  <c r="M3369" i="1"/>
  <c r="N3369" i="1"/>
  <c r="T3369" i="1"/>
  <c r="J3368" i="1"/>
  <c r="K3368" i="1"/>
  <c r="L3368" i="1"/>
  <c r="M3368" i="1"/>
  <c r="N3368" i="1"/>
  <c r="T3368" i="1"/>
  <c r="O3369" i="1" l="1"/>
  <c r="O3365" i="1"/>
  <c r="T3365" i="1" s="1"/>
  <c r="O3363" i="1"/>
  <c r="O3362" i="1"/>
  <c r="P3365" i="1"/>
  <c r="P3364" i="1"/>
  <c r="P3362" i="1"/>
  <c r="P3363" i="1"/>
  <c r="O3364" i="1"/>
  <c r="P3367" i="1"/>
  <c r="P3369" i="1"/>
  <c r="O3366" i="1"/>
  <c r="P3366" i="1"/>
  <c r="O3367" i="1"/>
  <c r="O3368" i="1"/>
  <c r="P3368" i="1"/>
  <c r="C275" i="11" l="1"/>
  <c r="J3359" i="1" l="1"/>
  <c r="K3359" i="1"/>
  <c r="L3359" i="1"/>
  <c r="M3359" i="1"/>
  <c r="N3359" i="1"/>
  <c r="T3359" i="1"/>
  <c r="J3360" i="1"/>
  <c r="K3360" i="1"/>
  <c r="L3360" i="1"/>
  <c r="M3360" i="1"/>
  <c r="N3360" i="1"/>
  <c r="T3360" i="1"/>
  <c r="J3361" i="1"/>
  <c r="K3361" i="1"/>
  <c r="L3361" i="1"/>
  <c r="M3361" i="1"/>
  <c r="N3361" i="1"/>
  <c r="T3361" i="1"/>
  <c r="P3359" i="1" l="1"/>
  <c r="O3359" i="1"/>
  <c r="P3360" i="1"/>
  <c r="O3360" i="1"/>
  <c r="O3361" i="1"/>
  <c r="P336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J3349" i="1"/>
  <c r="K3349" i="1"/>
  <c r="L3349" i="1"/>
  <c r="M3349" i="1"/>
  <c r="N3349" i="1"/>
  <c r="J3350" i="1"/>
  <c r="K3350" i="1"/>
  <c r="L3350" i="1"/>
  <c r="M3350" i="1"/>
  <c r="N3350" i="1"/>
  <c r="J3351" i="1"/>
  <c r="K3351" i="1"/>
  <c r="L3351" i="1"/>
  <c r="M3351" i="1"/>
  <c r="N3351" i="1"/>
  <c r="J3352" i="1"/>
  <c r="K3352" i="1"/>
  <c r="L3352" i="1"/>
  <c r="M3352" i="1"/>
  <c r="N3352" i="1"/>
  <c r="J3353" i="1"/>
  <c r="K3353" i="1"/>
  <c r="L3353" i="1"/>
  <c r="M3353" i="1"/>
  <c r="N3353" i="1"/>
  <c r="J3354" i="1"/>
  <c r="K3354" i="1"/>
  <c r="L3354" i="1"/>
  <c r="M3354" i="1"/>
  <c r="N3354" i="1"/>
  <c r="T3354" i="1"/>
  <c r="J3355" i="1"/>
  <c r="K3355" i="1"/>
  <c r="L3355" i="1"/>
  <c r="M3355" i="1"/>
  <c r="N3355" i="1"/>
  <c r="T3355" i="1"/>
  <c r="J3356" i="1"/>
  <c r="K3356" i="1"/>
  <c r="L3356" i="1"/>
  <c r="M3356" i="1"/>
  <c r="N3356" i="1"/>
  <c r="T3356" i="1"/>
  <c r="J3357" i="1"/>
  <c r="K3357" i="1"/>
  <c r="L3357" i="1"/>
  <c r="M3357" i="1"/>
  <c r="N3357" i="1"/>
  <c r="T3357" i="1"/>
  <c r="J3358" i="1"/>
  <c r="K3358" i="1"/>
  <c r="L3358" i="1"/>
  <c r="M3358" i="1"/>
  <c r="N3358" i="1"/>
  <c r="T3358" i="1"/>
  <c r="P3349" i="1" l="1"/>
  <c r="P3357" i="1"/>
  <c r="O3357" i="1"/>
  <c r="P3355" i="1"/>
  <c r="P3354" i="1"/>
  <c r="O3356" i="1"/>
  <c r="P3356" i="1"/>
  <c r="O3354" i="1"/>
  <c r="P3353" i="1"/>
  <c r="P3351" i="1"/>
  <c r="O3355" i="1"/>
  <c r="O3353" i="1"/>
  <c r="O3351" i="1"/>
  <c r="O3352" i="1"/>
  <c r="P3350" i="1"/>
  <c r="O3350" i="1"/>
  <c r="O3349" i="1"/>
  <c r="P3352" i="1"/>
  <c r="P3358" i="1"/>
  <c r="O3358" i="1"/>
  <c r="T9" i="1" l="1"/>
  <c r="T27" i="1"/>
  <c r="T37" i="1"/>
  <c r="T40" i="1"/>
  <c r="T47" i="1"/>
  <c r="T75" i="1"/>
  <c r="T142" i="1"/>
  <c r="T180" i="1"/>
  <c r="T224" i="1"/>
  <c r="T229" i="1"/>
  <c r="T230" i="1"/>
  <c r="T231" i="1"/>
  <c r="T235" i="1"/>
  <c r="T236" i="1"/>
  <c r="T242" i="1"/>
  <c r="T248" i="1"/>
  <c r="T250" i="1"/>
  <c r="T251" i="1"/>
  <c r="T252" i="1"/>
  <c r="T261" i="1"/>
  <c r="T262" i="1"/>
  <c r="T263" i="1"/>
  <c r="T273" i="1"/>
  <c r="T274" i="1"/>
  <c r="T275" i="1"/>
  <c r="T277" i="1"/>
  <c r="T278" i="1"/>
  <c r="T279" i="1"/>
  <c r="T280" i="1"/>
  <c r="T281" i="1"/>
  <c r="T282" i="1"/>
  <c r="T283" i="1"/>
  <c r="T295" i="1"/>
  <c r="T298" i="1"/>
  <c r="T302" i="1"/>
  <c r="T303" i="1"/>
  <c r="T304" i="1"/>
  <c r="T305" i="1"/>
  <c r="T306" i="1"/>
  <c r="T307" i="1"/>
  <c r="T326" i="1"/>
  <c r="T335" i="1"/>
  <c r="T336" i="1"/>
  <c r="T352" i="1"/>
  <c r="T356" i="1"/>
  <c r="T357" i="1"/>
  <c r="T358" i="1"/>
  <c r="T361" i="1"/>
  <c r="T390" i="1"/>
  <c r="T391" i="1"/>
  <c r="T398" i="1"/>
  <c r="T401" i="1"/>
  <c r="T402" i="1"/>
  <c r="T403" i="1"/>
  <c r="T439" i="1"/>
  <c r="T446" i="1"/>
  <c r="T453" i="1"/>
  <c r="T454" i="1"/>
  <c r="T455" i="1"/>
  <c r="T463" i="1"/>
  <c r="T464" i="1"/>
  <c r="T469" i="1"/>
  <c r="T473" i="1"/>
  <c r="T474" i="1"/>
  <c r="T477" i="1"/>
  <c r="T478" i="1"/>
  <c r="T479" i="1"/>
  <c r="T486" i="1"/>
  <c r="T600" i="1"/>
  <c r="T655" i="1"/>
  <c r="T656" i="1"/>
  <c r="T690" i="1"/>
  <c r="T708" i="1"/>
  <c r="T870" i="1"/>
  <c r="T884" i="1"/>
  <c r="T911" i="1"/>
  <c r="T924" i="1"/>
  <c r="T1029" i="1"/>
  <c r="T1031" i="1"/>
  <c r="T1045" i="1"/>
  <c r="T1076" i="1"/>
  <c r="T1144" i="1"/>
  <c r="T1185" i="1"/>
  <c r="T1186" i="1"/>
  <c r="T1187" i="1"/>
  <c r="T1188" i="1"/>
  <c r="T1189" i="1"/>
  <c r="T1195" i="1"/>
  <c r="T1196" i="1"/>
  <c r="T1333" i="1"/>
  <c r="T1353" i="1"/>
  <c r="T1377" i="1"/>
  <c r="T1394" i="1"/>
  <c r="T1579" i="1"/>
  <c r="T1594" i="1"/>
  <c r="T1622" i="1"/>
  <c r="T1885" i="1"/>
  <c r="T1886" i="1"/>
  <c r="T1913" i="1"/>
  <c r="T1958" i="1"/>
  <c r="T1963" i="1"/>
  <c r="T1964" i="1"/>
  <c r="T1965" i="1"/>
  <c r="T1966" i="1"/>
  <c r="T1967" i="1"/>
  <c r="T1986" i="1"/>
  <c r="T1990" i="1"/>
  <c r="T1991" i="1"/>
  <c r="T1992" i="1"/>
  <c r="T1996" i="1"/>
  <c r="T1997" i="1"/>
  <c r="T2018" i="1"/>
  <c r="T2041" i="1"/>
  <c r="T2045" i="1"/>
  <c r="T2046" i="1"/>
  <c r="T2047" i="1"/>
  <c r="T2049" i="1"/>
  <c r="T2080" i="1"/>
  <c r="T2084" i="1"/>
  <c r="T2091" i="1"/>
  <c r="T2092" i="1"/>
  <c r="T2093" i="1"/>
  <c r="T2094" i="1"/>
  <c r="T2095" i="1"/>
  <c r="T2106" i="1"/>
  <c r="T2111" i="1"/>
  <c r="T2112" i="1"/>
  <c r="T2113" i="1"/>
  <c r="T2114" i="1"/>
  <c r="T2116" i="1"/>
  <c r="T2117" i="1"/>
  <c r="T2118" i="1"/>
  <c r="T2119" i="1"/>
  <c r="T2120" i="1"/>
  <c r="T2121" i="1"/>
  <c r="T2122" i="1"/>
  <c r="T2123" i="1"/>
  <c r="T2124" i="1"/>
  <c r="T2125" i="1"/>
  <c r="T2127" i="1"/>
  <c r="T2128" i="1"/>
  <c r="T2129" i="1"/>
  <c r="T2132" i="1"/>
  <c r="T2134" i="1"/>
  <c r="T2136" i="1"/>
  <c r="T2138" i="1"/>
  <c r="T2139" i="1"/>
  <c r="T2165" i="1"/>
  <c r="T2209" i="1"/>
  <c r="T2214" i="1"/>
  <c r="T2215" i="1"/>
  <c r="T2216" i="1"/>
  <c r="T2217" i="1"/>
  <c r="T2218" i="1"/>
  <c r="T2219" i="1"/>
  <c r="T2220" i="1"/>
  <c r="T2221" i="1"/>
  <c r="T2222" i="1"/>
  <c r="T2226" i="1"/>
  <c r="T2227" i="1"/>
  <c r="T2229" i="1"/>
  <c r="T2231" i="1"/>
  <c r="T2232" i="1"/>
  <c r="T2233" i="1"/>
  <c r="T2238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6" i="1"/>
  <c r="T2267" i="1"/>
  <c r="T2268" i="1"/>
  <c r="T2269" i="1"/>
  <c r="T2270" i="1"/>
  <c r="T2271" i="1"/>
  <c r="T2272" i="1"/>
  <c r="T2273" i="1"/>
  <c r="T2275" i="1"/>
  <c r="T2276" i="1"/>
  <c r="T2277" i="1"/>
  <c r="T2278" i="1"/>
  <c r="T2279" i="1"/>
  <c r="T2280" i="1"/>
  <c r="T2282" i="1"/>
  <c r="T2288" i="1"/>
  <c r="T2289" i="1"/>
  <c r="T2290" i="1"/>
  <c r="T2291" i="1"/>
  <c r="T2292" i="1"/>
  <c r="T2293" i="1"/>
  <c r="T2294" i="1"/>
  <c r="T2295" i="1"/>
  <c r="T2296" i="1"/>
  <c r="T2297" i="1"/>
  <c r="T2298" i="1"/>
  <c r="T2300" i="1"/>
  <c r="T2301" i="1"/>
  <c r="T2302" i="1"/>
  <c r="T2303" i="1"/>
  <c r="T2304" i="1"/>
  <c r="T2305" i="1"/>
  <c r="T2307" i="1"/>
  <c r="T2308" i="1"/>
  <c r="T2309" i="1"/>
  <c r="T2310" i="1"/>
  <c r="T2311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30" i="1"/>
  <c r="T2332" i="1"/>
  <c r="T2333" i="1"/>
  <c r="T2334" i="1"/>
  <c r="T2335" i="1"/>
  <c r="T2336" i="1"/>
  <c r="T2337" i="1"/>
  <c r="T2338" i="1"/>
  <c r="T2339" i="1"/>
  <c r="T2340" i="1"/>
  <c r="T2341" i="1"/>
  <c r="T2342" i="1"/>
  <c r="T2344" i="1"/>
  <c r="T2345" i="1"/>
  <c r="T2356" i="1"/>
  <c r="T2357" i="1"/>
  <c r="T2358" i="1"/>
  <c r="T2361" i="1"/>
  <c r="T2362" i="1"/>
  <c r="T2363" i="1"/>
  <c r="T2366" i="1"/>
  <c r="T2368" i="1"/>
  <c r="T2369" i="1"/>
  <c r="T2370" i="1"/>
  <c r="T2371" i="1"/>
  <c r="T2372" i="1"/>
  <c r="T2376" i="1"/>
  <c r="T2378" i="1"/>
  <c r="T2380" i="1"/>
  <c r="T2381" i="1"/>
  <c r="T2383" i="1"/>
  <c r="T2384" i="1"/>
  <c r="T2386" i="1"/>
  <c r="T2387" i="1"/>
  <c r="T2388" i="1"/>
  <c r="T2389" i="1"/>
  <c r="T2394" i="1"/>
  <c r="T2396" i="1"/>
  <c r="T2403" i="1"/>
  <c r="T2404" i="1"/>
  <c r="T2405" i="1"/>
  <c r="T2406" i="1"/>
  <c r="T2407" i="1"/>
  <c r="T2408" i="1"/>
  <c r="T2415" i="1"/>
  <c r="T2417" i="1"/>
  <c r="T2423" i="1"/>
  <c r="T2424" i="1"/>
  <c r="T2425" i="1"/>
  <c r="T2426" i="1"/>
  <c r="T2437" i="1"/>
  <c r="T2438" i="1"/>
  <c r="T2444" i="1"/>
  <c r="T2451" i="1"/>
  <c r="T2452" i="1"/>
  <c r="T2492" i="1"/>
  <c r="T2495" i="1"/>
  <c r="T2502" i="1"/>
  <c r="T2505" i="1"/>
  <c r="T2506" i="1"/>
  <c r="T2507" i="1"/>
  <c r="T2508" i="1"/>
  <c r="T2509" i="1"/>
  <c r="T2515" i="1"/>
  <c r="T2516" i="1"/>
  <c r="T2517" i="1"/>
  <c r="T2521" i="1"/>
  <c r="T2522" i="1"/>
  <c r="T2551" i="1"/>
  <c r="T2567" i="1"/>
  <c r="T2575" i="1"/>
  <c r="T2576" i="1"/>
  <c r="T2577" i="1"/>
  <c r="T2578" i="1"/>
  <c r="T2579" i="1"/>
  <c r="T2580" i="1"/>
  <c r="T2581" i="1"/>
  <c r="T2582" i="1"/>
  <c r="T2593" i="1"/>
  <c r="T2616" i="1"/>
  <c r="T2617" i="1"/>
  <c r="T2631" i="1"/>
  <c r="T2657" i="1"/>
  <c r="T2658" i="1"/>
  <c r="T2659" i="1"/>
  <c r="T2697" i="1"/>
  <c r="T2698" i="1"/>
  <c r="T2721" i="1"/>
  <c r="T2722" i="1"/>
  <c r="T2723" i="1"/>
  <c r="T2755" i="1"/>
  <c r="T2758" i="1"/>
  <c r="T2760" i="1"/>
  <c r="T2769" i="1"/>
  <c r="T2776" i="1"/>
  <c r="T2789" i="1"/>
  <c r="T2790" i="1"/>
  <c r="T2796" i="1"/>
  <c r="T2850" i="1"/>
  <c r="T2852" i="1"/>
  <c r="T2855" i="1"/>
  <c r="T2856" i="1"/>
  <c r="T2857" i="1"/>
  <c r="T2858" i="1"/>
  <c r="T2859" i="1"/>
  <c r="T2860" i="1"/>
  <c r="T2861" i="1"/>
  <c r="T2867" i="1"/>
  <c r="T2870" i="1"/>
  <c r="T2903" i="1"/>
  <c r="T2904" i="1"/>
  <c r="T2911" i="1"/>
  <c r="T2915" i="1"/>
  <c r="T2916" i="1"/>
  <c r="T2917" i="1"/>
  <c r="T2925" i="1"/>
  <c r="T2950" i="1"/>
  <c r="T2951" i="1"/>
  <c r="T2967" i="1"/>
  <c r="T2968" i="1"/>
  <c r="T2984" i="1"/>
  <c r="T2993" i="1"/>
  <c r="T3013" i="1"/>
  <c r="T3014" i="1"/>
  <c r="T3023" i="1"/>
  <c r="T3024" i="1"/>
  <c r="T3078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3" i="1"/>
  <c r="T3104" i="1"/>
  <c r="T3124" i="1"/>
  <c r="T3125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52" i="1"/>
  <c r="T3153" i="1"/>
  <c r="T3154" i="1"/>
  <c r="T3155" i="1"/>
  <c r="T3156" i="1"/>
  <c r="T3157" i="1"/>
  <c r="T3158" i="1"/>
  <c r="T3159" i="1"/>
  <c r="T3205" i="1"/>
  <c r="T3215" i="1"/>
  <c r="T3218" i="1"/>
  <c r="T3219" i="1"/>
  <c r="T3220" i="1"/>
  <c r="T3221" i="1"/>
  <c r="T3224" i="1"/>
  <c r="T3228" i="1"/>
  <c r="T3229" i="1"/>
  <c r="T3230" i="1"/>
  <c r="T3244" i="1"/>
  <c r="T3245" i="1"/>
  <c r="T3246" i="1"/>
  <c r="T3247" i="1"/>
  <c r="T3258" i="1"/>
  <c r="T3275" i="1"/>
  <c r="T3285" i="1"/>
  <c r="T3420" i="1"/>
  <c r="I3521" i="1"/>
  <c r="J3338" i="1" l="1"/>
  <c r="K3338" i="1"/>
  <c r="L3338" i="1"/>
  <c r="M3338" i="1"/>
  <c r="N3338" i="1"/>
  <c r="J3339" i="1"/>
  <c r="K3339" i="1"/>
  <c r="L3339" i="1"/>
  <c r="M3339" i="1"/>
  <c r="N3339" i="1"/>
  <c r="J3340" i="1"/>
  <c r="K3340" i="1"/>
  <c r="L3340" i="1"/>
  <c r="M3340" i="1"/>
  <c r="N3340" i="1"/>
  <c r="J3341" i="1"/>
  <c r="K3341" i="1"/>
  <c r="L3341" i="1"/>
  <c r="M3341" i="1"/>
  <c r="N3341" i="1"/>
  <c r="J3342" i="1"/>
  <c r="K3342" i="1"/>
  <c r="L3342" i="1"/>
  <c r="M3342" i="1"/>
  <c r="N3342" i="1"/>
  <c r="J3343" i="1"/>
  <c r="K3343" i="1"/>
  <c r="L3343" i="1"/>
  <c r="M3343" i="1"/>
  <c r="N3343" i="1"/>
  <c r="J3344" i="1"/>
  <c r="K3344" i="1"/>
  <c r="L3344" i="1"/>
  <c r="M3344" i="1"/>
  <c r="N3344" i="1"/>
  <c r="J3345" i="1"/>
  <c r="K3345" i="1"/>
  <c r="L3345" i="1"/>
  <c r="M3345" i="1"/>
  <c r="N3345" i="1"/>
  <c r="J3346" i="1"/>
  <c r="K3346" i="1"/>
  <c r="L3346" i="1"/>
  <c r="M3346" i="1"/>
  <c r="N3346" i="1"/>
  <c r="J3347" i="1"/>
  <c r="K3347" i="1"/>
  <c r="L3347" i="1"/>
  <c r="M3347" i="1"/>
  <c r="N3347" i="1"/>
  <c r="J3348" i="1"/>
  <c r="K3348" i="1"/>
  <c r="L3348" i="1"/>
  <c r="M3348" i="1"/>
  <c r="N3348" i="1"/>
  <c r="P3338" i="1" l="1"/>
  <c r="O3338" i="1"/>
  <c r="O3341" i="1"/>
  <c r="P3340" i="1"/>
  <c r="P3339" i="1"/>
  <c r="P3341" i="1"/>
  <c r="O3339" i="1"/>
  <c r="O3340" i="1"/>
  <c r="P3342" i="1"/>
  <c r="O3345" i="1"/>
  <c r="O3343" i="1"/>
  <c r="O3342" i="1"/>
  <c r="P3344" i="1"/>
  <c r="P3345" i="1"/>
  <c r="P3343" i="1"/>
  <c r="O3344" i="1"/>
  <c r="O3346" i="1"/>
  <c r="P3346" i="1"/>
  <c r="P3347" i="1"/>
  <c r="O3347" i="1"/>
  <c r="O3348" i="1"/>
  <c r="P3348" i="1"/>
  <c r="T3340" i="1" l="1"/>
  <c r="T3341" i="1"/>
  <c r="T3338" i="1"/>
  <c r="T3339" i="1"/>
  <c r="J3334" i="1"/>
  <c r="K3334" i="1"/>
  <c r="L3334" i="1"/>
  <c r="M3334" i="1"/>
  <c r="N3334" i="1"/>
  <c r="J3335" i="1"/>
  <c r="K3335" i="1"/>
  <c r="L3335" i="1"/>
  <c r="M3335" i="1"/>
  <c r="N3335" i="1"/>
  <c r="J3336" i="1"/>
  <c r="K3336" i="1"/>
  <c r="L3336" i="1"/>
  <c r="M3336" i="1"/>
  <c r="N3336" i="1"/>
  <c r="J3337" i="1"/>
  <c r="K3337" i="1"/>
  <c r="L3337" i="1"/>
  <c r="M3337" i="1"/>
  <c r="N3337" i="1"/>
  <c r="J3333" i="1"/>
  <c r="K3333" i="1"/>
  <c r="L3333" i="1"/>
  <c r="M3333" i="1"/>
  <c r="N3333" i="1"/>
  <c r="O3334" i="1" l="1"/>
  <c r="P3335" i="1"/>
  <c r="O3337" i="1"/>
  <c r="P3334" i="1"/>
  <c r="P3336" i="1"/>
  <c r="O3335" i="1"/>
  <c r="O3336" i="1"/>
  <c r="P3337" i="1"/>
  <c r="P3333" i="1"/>
  <c r="O3333" i="1"/>
  <c r="J3328" i="1"/>
  <c r="K3328" i="1"/>
  <c r="L3328" i="1"/>
  <c r="M3328" i="1"/>
  <c r="N3328" i="1"/>
  <c r="J3329" i="1"/>
  <c r="K3329" i="1"/>
  <c r="L3329" i="1"/>
  <c r="M3329" i="1"/>
  <c r="N3329" i="1"/>
  <c r="J3330" i="1"/>
  <c r="K3330" i="1"/>
  <c r="L3330" i="1"/>
  <c r="M3330" i="1"/>
  <c r="N3330" i="1"/>
  <c r="J3331" i="1"/>
  <c r="K3331" i="1"/>
  <c r="L3331" i="1"/>
  <c r="M3331" i="1"/>
  <c r="N3331" i="1"/>
  <c r="J3332" i="1"/>
  <c r="K3332" i="1"/>
  <c r="L3332" i="1"/>
  <c r="M3332" i="1"/>
  <c r="N3332" i="1"/>
  <c r="T3333" i="1" l="1"/>
  <c r="T3335" i="1"/>
  <c r="T3336" i="1"/>
  <c r="T3337" i="1"/>
  <c r="T3334" i="1"/>
  <c r="O3331" i="1"/>
  <c r="P3331" i="1"/>
  <c r="O3330" i="1"/>
  <c r="P3330" i="1"/>
  <c r="O3329" i="1"/>
  <c r="P3329" i="1"/>
  <c r="O3328" i="1"/>
  <c r="P3328" i="1"/>
  <c r="P3332" i="1"/>
  <c r="O3332" i="1"/>
  <c r="J3327" i="1"/>
  <c r="K3327" i="1"/>
  <c r="L3327" i="1"/>
  <c r="M3327" i="1"/>
  <c r="N3327" i="1"/>
  <c r="J3326" i="1"/>
  <c r="K3326" i="1"/>
  <c r="L3326" i="1"/>
  <c r="M3326" i="1"/>
  <c r="N3326" i="1"/>
  <c r="J3420" i="1"/>
  <c r="K3420" i="1"/>
  <c r="L3420" i="1"/>
  <c r="M3420" i="1"/>
  <c r="N3420" i="1"/>
  <c r="T3331" i="1" l="1"/>
  <c r="T3330" i="1"/>
  <c r="T3332" i="1"/>
  <c r="T3328" i="1"/>
  <c r="T3329" i="1"/>
  <c r="P3326" i="1"/>
  <c r="O3420" i="1"/>
  <c r="P3420" i="1"/>
  <c r="O3327" i="1"/>
  <c r="P3327" i="1"/>
  <c r="O3326" i="1"/>
  <c r="T3327" i="1" l="1"/>
  <c r="T3326" i="1"/>
  <c r="J3325" i="1"/>
  <c r="K3325" i="1"/>
  <c r="L3325" i="1"/>
  <c r="M3325" i="1"/>
  <c r="N3325" i="1"/>
  <c r="J3324" i="1"/>
  <c r="K3324" i="1"/>
  <c r="L3324" i="1"/>
  <c r="M3324" i="1"/>
  <c r="N3324" i="1"/>
  <c r="J3323" i="1"/>
  <c r="K3323" i="1"/>
  <c r="L3323" i="1"/>
  <c r="M3323" i="1"/>
  <c r="N3323" i="1"/>
  <c r="J3322" i="1"/>
  <c r="K3322" i="1"/>
  <c r="L3322" i="1"/>
  <c r="M3322" i="1"/>
  <c r="N3322" i="1"/>
  <c r="J3321" i="1"/>
  <c r="K3321" i="1"/>
  <c r="L3321" i="1"/>
  <c r="M3321" i="1"/>
  <c r="N3321" i="1"/>
  <c r="O3323" i="1" l="1"/>
  <c r="P3324" i="1"/>
  <c r="O3322" i="1"/>
  <c r="O3324" i="1"/>
  <c r="P3322" i="1"/>
  <c r="P3323" i="1"/>
  <c r="P3325" i="1"/>
  <c r="O3325" i="1"/>
  <c r="P3321" i="1"/>
  <c r="O3321" i="1"/>
  <c r="J3320" i="1"/>
  <c r="K3320" i="1"/>
  <c r="L3320" i="1"/>
  <c r="M3320" i="1"/>
  <c r="N3320" i="1"/>
  <c r="J3319" i="1"/>
  <c r="K3319" i="1"/>
  <c r="L3319" i="1"/>
  <c r="M3319" i="1"/>
  <c r="N3319" i="1"/>
  <c r="J3318" i="1"/>
  <c r="K3318" i="1"/>
  <c r="L3318" i="1"/>
  <c r="M3318" i="1"/>
  <c r="N3318" i="1"/>
  <c r="J3317" i="1"/>
  <c r="K3317" i="1"/>
  <c r="L3317" i="1"/>
  <c r="M3317" i="1"/>
  <c r="N3317" i="1"/>
  <c r="J3316" i="1"/>
  <c r="K3316" i="1"/>
  <c r="L3316" i="1"/>
  <c r="M3316" i="1"/>
  <c r="N3316" i="1"/>
  <c r="J3315" i="1"/>
  <c r="K3315" i="1"/>
  <c r="L3315" i="1"/>
  <c r="M3315" i="1"/>
  <c r="N3315" i="1"/>
  <c r="J3314" i="1"/>
  <c r="K3314" i="1"/>
  <c r="L3314" i="1"/>
  <c r="M3314" i="1"/>
  <c r="N3314" i="1"/>
  <c r="J3313" i="1"/>
  <c r="K3313" i="1"/>
  <c r="L3313" i="1"/>
  <c r="M3313" i="1"/>
  <c r="N3313" i="1"/>
  <c r="J3312" i="1"/>
  <c r="K3312" i="1"/>
  <c r="L3312" i="1"/>
  <c r="M3312" i="1"/>
  <c r="N3312" i="1"/>
  <c r="J3311" i="1"/>
  <c r="K3311" i="1"/>
  <c r="L3311" i="1"/>
  <c r="M3311" i="1"/>
  <c r="N3311" i="1"/>
  <c r="T3321" i="1" l="1"/>
  <c r="T3325" i="1"/>
  <c r="T3324" i="1"/>
  <c r="T3322" i="1"/>
  <c r="T3323" i="1"/>
  <c r="O3312" i="1"/>
  <c r="O3315" i="1"/>
  <c r="P3318" i="1"/>
  <c r="O3319" i="1"/>
  <c r="P3313" i="1"/>
  <c r="O3313" i="1"/>
  <c r="P3316" i="1"/>
  <c r="O3314" i="1"/>
  <c r="P3319" i="1"/>
  <c r="O3317" i="1"/>
  <c r="P3317" i="1"/>
  <c r="P3320" i="1"/>
  <c r="O3316" i="1"/>
  <c r="P3314" i="1"/>
  <c r="P3312" i="1"/>
  <c r="P3315" i="1"/>
  <c r="O3318" i="1"/>
  <c r="O3320" i="1"/>
  <c r="P3311" i="1"/>
  <c r="O3311" i="1"/>
  <c r="T3320" i="1" l="1"/>
  <c r="T3318" i="1"/>
  <c r="T3316" i="1"/>
  <c r="T3317" i="1"/>
  <c r="T3311" i="1"/>
  <c r="T3319" i="1"/>
  <c r="T3315" i="1"/>
  <c r="T3312" i="1"/>
  <c r="T3314" i="1"/>
  <c r="T3313" i="1"/>
  <c r="J3310" i="1"/>
  <c r="K3310" i="1"/>
  <c r="L3310" i="1"/>
  <c r="M3310" i="1"/>
  <c r="N3310" i="1"/>
  <c r="J3309" i="1"/>
  <c r="K3309" i="1"/>
  <c r="L3309" i="1"/>
  <c r="M3309" i="1"/>
  <c r="N3309" i="1"/>
  <c r="J3308" i="1"/>
  <c r="K3308" i="1"/>
  <c r="L3308" i="1"/>
  <c r="M3308" i="1"/>
  <c r="N3308" i="1"/>
  <c r="J3307" i="1"/>
  <c r="K3307" i="1"/>
  <c r="L3307" i="1"/>
  <c r="M3307" i="1"/>
  <c r="N3307" i="1"/>
  <c r="J3306" i="1"/>
  <c r="K3306" i="1"/>
  <c r="L3306" i="1"/>
  <c r="M3306" i="1"/>
  <c r="N3306" i="1"/>
  <c r="J3305" i="1"/>
  <c r="K3305" i="1"/>
  <c r="L3305" i="1"/>
  <c r="M3305" i="1"/>
  <c r="N3305" i="1"/>
  <c r="J3304" i="1"/>
  <c r="K3304" i="1"/>
  <c r="L3304" i="1"/>
  <c r="M3304" i="1"/>
  <c r="N3304" i="1"/>
  <c r="J3303" i="1"/>
  <c r="K3303" i="1"/>
  <c r="L3303" i="1"/>
  <c r="M3303" i="1"/>
  <c r="N3303" i="1"/>
  <c r="J3302" i="1"/>
  <c r="K3302" i="1"/>
  <c r="L3302" i="1"/>
  <c r="M3302" i="1"/>
  <c r="N3302" i="1"/>
  <c r="J3301" i="1"/>
  <c r="K3301" i="1"/>
  <c r="L3301" i="1"/>
  <c r="M3301" i="1"/>
  <c r="N3301" i="1"/>
  <c r="J3300" i="1"/>
  <c r="K3300" i="1"/>
  <c r="L3300" i="1"/>
  <c r="M3300" i="1"/>
  <c r="N3300" i="1"/>
  <c r="J3299" i="1"/>
  <c r="K3299" i="1"/>
  <c r="L3299" i="1"/>
  <c r="M3299" i="1"/>
  <c r="N3299" i="1"/>
  <c r="J3298" i="1"/>
  <c r="K3298" i="1"/>
  <c r="L3298" i="1"/>
  <c r="M3298" i="1"/>
  <c r="N3298" i="1"/>
  <c r="J3297" i="1"/>
  <c r="K3297" i="1"/>
  <c r="L3297" i="1"/>
  <c r="M3297" i="1"/>
  <c r="N3297" i="1"/>
  <c r="J3296" i="1"/>
  <c r="K3296" i="1"/>
  <c r="L3296" i="1"/>
  <c r="M3296" i="1"/>
  <c r="N3296" i="1"/>
  <c r="J3295" i="1"/>
  <c r="K3295" i="1"/>
  <c r="L3295" i="1"/>
  <c r="M3295" i="1"/>
  <c r="N3295" i="1"/>
  <c r="J3294" i="1"/>
  <c r="K3294" i="1"/>
  <c r="L3294" i="1"/>
  <c r="M3294" i="1"/>
  <c r="N3294" i="1"/>
  <c r="J3293" i="1"/>
  <c r="K3293" i="1"/>
  <c r="L3293" i="1"/>
  <c r="M3293" i="1"/>
  <c r="N3293" i="1"/>
  <c r="O3297" i="1" l="1"/>
  <c r="O3298" i="1"/>
  <c r="O3309" i="1"/>
  <c r="O3310" i="1"/>
  <c r="O3302" i="1"/>
  <c r="P3303" i="1"/>
  <c r="P3300" i="1"/>
  <c r="O3299" i="1"/>
  <c r="P3309" i="1"/>
  <c r="P3310" i="1"/>
  <c r="O3304" i="1"/>
  <c r="O3296" i="1"/>
  <c r="O3301" i="1"/>
  <c r="P3308" i="1"/>
  <c r="P3293" i="1"/>
  <c r="P3296" i="1"/>
  <c r="O3294" i="1"/>
  <c r="P3301" i="1"/>
  <c r="O3306" i="1"/>
  <c r="P3294" i="1"/>
  <c r="P3306" i="1"/>
  <c r="P3299" i="1"/>
  <c r="P3304" i="1"/>
  <c r="P3297" i="1"/>
  <c r="O3295" i="1"/>
  <c r="P3302" i="1"/>
  <c r="O3305" i="1"/>
  <c r="O3307" i="1"/>
  <c r="P3295" i="1"/>
  <c r="O3300" i="1"/>
  <c r="P3307" i="1"/>
  <c r="P3305" i="1"/>
  <c r="O3308" i="1"/>
  <c r="P3298" i="1"/>
  <c r="O3303" i="1"/>
  <c r="O3293" i="1"/>
  <c r="T3301" i="1" l="1"/>
  <c r="T3296" i="1"/>
  <c r="T3304" i="1"/>
  <c r="T3303" i="1"/>
  <c r="T3302" i="1"/>
  <c r="T3307" i="1"/>
  <c r="T3305" i="1"/>
  <c r="T3295" i="1"/>
  <c r="T3293" i="1"/>
  <c r="T3299" i="1"/>
  <c r="T3308" i="1"/>
  <c r="T3306" i="1"/>
  <c r="T3310" i="1"/>
  <c r="T3294" i="1"/>
  <c r="T3309" i="1"/>
  <c r="T3300" i="1"/>
  <c r="T3298" i="1"/>
  <c r="T3297" i="1"/>
  <c r="K14" i="4"/>
  <c r="A14" i="4" s="1"/>
  <c r="K8" i="4"/>
  <c r="A8" i="4" s="1"/>
  <c r="K9" i="4"/>
  <c r="A9" i="4" s="1"/>
  <c r="K10" i="4"/>
  <c r="A10" i="4" s="1"/>
  <c r="K11" i="4"/>
  <c r="A11" i="4" s="1"/>
  <c r="K12" i="4"/>
  <c r="A12" i="4" s="1"/>
  <c r="K13" i="4"/>
  <c r="A13" i="4" s="1"/>
  <c r="K15" i="4"/>
  <c r="A15" i="4" s="1"/>
  <c r="K16" i="4"/>
  <c r="A16" i="4" s="1"/>
  <c r="K17" i="4"/>
  <c r="A17" i="4" s="1"/>
  <c r="K18" i="4"/>
  <c r="A18" i="4" s="1"/>
  <c r="K19" i="4"/>
  <c r="A19" i="4" s="1"/>
  <c r="K20" i="4"/>
  <c r="A20" i="4" s="1"/>
  <c r="K21" i="4"/>
  <c r="A21" i="4" s="1"/>
  <c r="K22" i="4"/>
  <c r="A22" i="4" s="1"/>
  <c r="K23" i="4"/>
  <c r="G23" i="4" s="1"/>
  <c r="H23" i="4" s="1"/>
  <c r="G22" i="4" l="1"/>
  <c r="H22" i="4" s="1"/>
  <c r="C10" i="4"/>
  <c r="G13" i="4"/>
  <c r="H13" i="4" s="1"/>
  <c r="B21" i="4"/>
  <c r="G17" i="4"/>
  <c r="H17" i="4" s="1"/>
  <c r="G18" i="4"/>
  <c r="H18" i="4" s="1"/>
  <c r="G19" i="4"/>
  <c r="H19" i="4" s="1"/>
  <c r="G16" i="4"/>
  <c r="H16" i="4" s="1"/>
  <c r="G15" i="4"/>
  <c r="H15" i="4" s="1"/>
  <c r="G20" i="4"/>
  <c r="H20" i="4" s="1"/>
  <c r="G14" i="4"/>
  <c r="H14" i="4" s="1"/>
  <c r="G12" i="4"/>
  <c r="H12" i="4" s="1"/>
  <c r="G11" i="4"/>
  <c r="H11" i="4" s="1"/>
  <c r="G10" i="4"/>
  <c r="H10" i="4" s="1"/>
  <c r="G9" i="4"/>
  <c r="H9" i="4" s="1"/>
  <c r="G8" i="4"/>
  <c r="H8" i="4" s="1"/>
  <c r="B8" i="4"/>
  <c r="E22" i="4"/>
  <c r="I22" i="4"/>
  <c r="D23" i="4"/>
  <c r="E23" i="4"/>
  <c r="I23" i="4"/>
  <c r="B23" i="4"/>
  <c r="C23" i="4"/>
  <c r="D22" i="4" l="1"/>
  <c r="C22" i="4"/>
  <c r="B22" i="4"/>
  <c r="G21" i="4"/>
  <c r="H21" i="4" s="1"/>
  <c r="I21" i="4"/>
  <c r="E21" i="4"/>
  <c r="C21" i="4"/>
  <c r="D21" i="4"/>
  <c r="I10" i="4"/>
  <c r="I11" i="4"/>
  <c r="I12" i="4"/>
  <c r="I13" i="4"/>
  <c r="I14" i="4"/>
  <c r="I15" i="4"/>
  <c r="I16" i="4"/>
  <c r="I17" i="4"/>
  <c r="I18" i="4"/>
  <c r="I19" i="4"/>
  <c r="I20" i="4"/>
  <c r="E9" i="4"/>
  <c r="E10" i="4"/>
  <c r="E11" i="4"/>
  <c r="E12" i="4"/>
  <c r="E13" i="4"/>
  <c r="E14" i="4"/>
  <c r="E15" i="4"/>
  <c r="E16" i="4"/>
  <c r="E17" i="4"/>
  <c r="E18" i="4"/>
  <c r="E19" i="4"/>
  <c r="E20" i="4"/>
  <c r="D9" i="4"/>
  <c r="D10" i="4"/>
  <c r="D11" i="4"/>
  <c r="D12" i="4"/>
  <c r="D13" i="4"/>
  <c r="D14" i="4"/>
  <c r="D15" i="4"/>
  <c r="D16" i="4"/>
  <c r="D17" i="4"/>
  <c r="D18" i="4"/>
  <c r="D19" i="4"/>
  <c r="D20" i="4"/>
  <c r="C9" i="4"/>
  <c r="C11" i="4"/>
  <c r="C12" i="4"/>
  <c r="C13" i="4"/>
  <c r="C14" i="4"/>
  <c r="C15" i="4"/>
  <c r="C16" i="4"/>
  <c r="C17" i="4"/>
  <c r="C18" i="4"/>
  <c r="C19" i="4"/>
  <c r="C20" i="4"/>
  <c r="J3292" i="1"/>
  <c r="K3292" i="1"/>
  <c r="L3292" i="1"/>
  <c r="M3292" i="1"/>
  <c r="N3292" i="1"/>
  <c r="J3291" i="1"/>
  <c r="K3291" i="1"/>
  <c r="L3291" i="1"/>
  <c r="M3291" i="1"/>
  <c r="N3291" i="1"/>
  <c r="J3290" i="1"/>
  <c r="K3290" i="1"/>
  <c r="L3290" i="1"/>
  <c r="M3290" i="1"/>
  <c r="N3290" i="1"/>
  <c r="J3289" i="1"/>
  <c r="K3289" i="1"/>
  <c r="L3289" i="1"/>
  <c r="M3289" i="1"/>
  <c r="N3289" i="1"/>
  <c r="J3288" i="1"/>
  <c r="K3288" i="1"/>
  <c r="L3288" i="1"/>
  <c r="M3288" i="1"/>
  <c r="N3288" i="1"/>
  <c r="J3287" i="1"/>
  <c r="K3287" i="1"/>
  <c r="L3287" i="1"/>
  <c r="M3287" i="1"/>
  <c r="N3287" i="1"/>
  <c r="J3286" i="1"/>
  <c r="K3286" i="1"/>
  <c r="L3286" i="1"/>
  <c r="M3286" i="1"/>
  <c r="N3286" i="1"/>
  <c r="J3285" i="1"/>
  <c r="K3285" i="1"/>
  <c r="L3285" i="1"/>
  <c r="M3285" i="1"/>
  <c r="N3285" i="1"/>
  <c r="J3284" i="1"/>
  <c r="K3284" i="1"/>
  <c r="L3284" i="1"/>
  <c r="M3284" i="1"/>
  <c r="N3284" i="1"/>
  <c r="O3291" i="1" l="1"/>
  <c r="P3291" i="1"/>
  <c r="O3289" i="1"/>
  <c r="P3292" i="1"/>
  <c r="O3292" i="1"/>
  <c r="O3290" i="1"/>
  <c r="P3290" i="1"/>
  <c r="P3286" i="1"/>
  <c r="O3288" i="1"/>
  <c r="P3289" i="1"/>
  <c r="P3288" i="1"/>
  <c r="O3287" i="1"/>
  <c r="P3287" i="1"/>
  <c r="O3286" i="1"/>
  <c r="O3285" i="1"/>
  <c r="P3285" i="1"/>
  <c r="O3284" i="1"/>
  <c r="P3284" i="1"/>
  <c r="T3288" i="1" l="1"/>
  <c r="T3292" i="1"/>
  <c r="T3286" i="1"/>
  <c r="T3287" i="1"/>
  <c r="T3290" i="1"/>
  <c r="T3284" i="1"/>
  <c r="T3289" i="1"/>
  <c r="T3291" i="1"/>
  <c r="K2" i="1"/>
  <c r="B9" i="4"/>
  <c r="B10" i="4"/>
  <c r="B11" i="4"/>
  <c r="B12" i="4"/>
  <c r="B13" i="4"/>
  <c r="B14" i="4"/>
  <c r="B15" i="4"/>
  <c r="B16" i="4"/>
  <c r="B17" i="4"/>
  <c r="B18" i="4"/>
  <c r="B19" i="4"/>
  <c r="B20" i="4"/>
  <c r="B8" i="5"/>
  <c r="F8" i="5"/>
  <c r="H8" i="5" s="1"/>
  <c r="B16" i="5"/>
  <c r="B17" i="5"/>
  <c r="B18" i="5"/>
  <c r="B19" i="5"/>
  <c r="B20" i="5"/>
  <c r="B21" i="5"/>
  <c r="B22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C10" i="5"/>
  <c r="C8" i="5"/>
  <c r="J22" i="5"/>
  <c r="D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8" i="5"/>
  <c r="F9" i="5"/>
  <c r="H9" i="5" s="1"/>
  <c r="F10" i="5"/>
  <c r="H10" i="5" s="1"/>
  <c r="F11" i="5"/>
  <c r="H11" i="5" s="1"/>
  <c r="F12" i="5"/>
  <c r="H12" i="5" s="1"/>
  <c r="F13" i="5"/>
  <c r="H13" i="5" s="1"/>
  <c r="F14" i="5"/>
  <c r="H14" i="5" s="1"/>
  <c r="F15" i="5"/>
  <c r="H15" i="5" s="1"/>
  <c r="F16" i="5"/>
  <c r="H16" i="5" s="1"/>
  <c r="F17" i="5"/>
  <c r="H17" i="5" s="1"/>
  <c r="F18" i="5"/>
  <c r="H18" i="5" s="1"/>
  <c r="F19" i="5"/>
  <c r="H19" i="5" s="1"/>
  <c r="F20" i="5"/>
  <c r="H20" i="5" s="1"/>
  <c r="F21" i="5"/>
  <c r="H21" i="5" s="1"/>
  <c r="F22" i="5"/>
  <c r="H22" i="5" s="1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8" i="5"/>
  <c r="C9" i="5"/>
  <c r="C11" i="5"/>
  <c r="C12" i="5"/>
  <c r="C13" i="5"/>
  <c r="C14" i="5"/>
  <c r="C15" i="5"/>
  <c r="C16" i="5"/>
  <c r="C17" i="5"/>
  <c r="C18" i="5"/>
  <c r="C19" i="5"/>
  <c r="C20" i="5"/>
  <c r="C21" i="5"/>
  <c r="C22" i="5"/>
  <c r="B9" i="5"/>
  <c r="B10" i="5"/>
  <c r="B11" i="5"/>
  <c r="B12" i="5"/>
  <c r="B13" i="5"/>
  <c r="B14" i="5"/>
  <c r="B15" i="5"/>
  <c r="N2" i="1"/>
  <c r="N16" i="1"/>
  <c r="N486" i="1"/>
  <c r="N3259" i="1"/>
  <c r="N1098" i="1"/>
  <c r="N2202" i="1"/>
  <c r="N2187" i="1"/>
  <c r="N2186" i="1"/>
  <c r="N1442" i="1"/>
  <c r="N1629" i="1"/>
  <c r="N1159" i="1"/>
  <c r="N1063" i="1"/>
  <c r="N1251" i="1"/>
  <c r="N202" i="1"/>
  <c r="N1311" i="1"/>
  <c r="N196" i="1"/>
  <c r="N1150" i="1"/>
  <c r="N1166" i="1"/>
  <c r="N1217" i="1"/>
  <c r="N1945" i="1"/>
  <c r="N1946" i="1"/>
  <c r="N1953" i="1"/>
  <c r="N143" i="1"/>
  <c r="N2989" i="1"/>
  <c r="N2986" i="1"/>
  <c r="N1624" i="1"/>
  <c r="N2531" i="1"/>
  <c r="N2474" i="1"/>
  <c r="N952" i="1"/>
  <c r="N1628" i="1"/>
  <c r="N367" i="1"/>
  <c r="N493" i="1"/>
  <c r="N292" i="1"/>
  <c r="N291" i="1"/>
  <c r="N3275" i="1"/>
  <c r="N1887" i="1"/>
  <c r="N72" i="1"/>
  <c r="N87" i="1"/>
  <c r="N137" i="1"/>
  <c r="N2643" i="1"/>
  <c r="N1899" i="1"/>
  <c r="N1655" i="1"/>
  <c r="N371" i="1"/>
  <c r="N1801" i="1"/>
  <c r="N1883" i="1"/>
  <c r="N1894" i="1"/>
  <c r="N1904" i="1"/>
  <c r="N2224" i="1"/>
  <c r="N271" i="1"/>
  <c r="N270" i="1"/>
  <c r="N269" i="1"/>
  <c r="N268" i="1"/>
  <c r="N267" i="1"/>
  <c r="N266" i="1"/>
  <c r="N3257" i="1"/>
  <c r="N3256" i="1"/>
  <c r="N3255" i="1"/>
  <c r="N3254" i="1"/>
  <c r="N3253" i="1"/>
  <c r="N3165" i="1"/>
  <c r="N1125" i="1"/>
  <c r="N32" i="1"/>
  <c r="N1000" i="1"/>
  <c r="N2949" i="1"/>
  <c r="N1001" i="1"/>
  <c r="N1937" i="1"/>
  <c r="N1988" i="1"/>
  <c r="N147" i="1"/>
  <c r="N1382" i="1"/>
  <c r="N1403" i="1"/>
  <c r="N880" i="1"/>
  <c r="N1022" i="1"/>
  <c r="N1021" i="1"/>
  <c r="N1023" i="1"/>
  <c r="N2688" i="1"/>
  <c r="N1197" i="1"/>
  <c r="N237" i="1"/>
  <c r="N241" i="1"/>
  <c r="N3265" i="1"/>
  <c r="N3264" i="1"/>
  <c r="N1428" i="1"/>
  <c r="N2868" i="1"/>
  <c r="N1260" i="1"/>
  <c r="N641" i="1"/>
  <c r="N395" i="1"/>
  <c r="N2382" i="1"/>
  <c r="N1010" i="1"/>
  <c r="N1423" i="1"/>
  <c r="N3038" i="1"/>
  <c r="N3201" i="1"/>
  <c r="N3262" i="1"/>
  <c r="N1338" i="1"/>
  <c r="N3258" i="1"/>
  <c r="N1563" i="1"/>
  <c r="N1565" i="1"/>
  <c r="N1515" i="1"/>
  <c r="N1510" i="1"/>
  <c r="N142" i="1"/>
  <c r="N9" i="1"/>
  <c r="N151" i="1"/>
  <c r="N347" i="1"/>
  <c r="N467" i="1"/>
  <c r="N466" i="1"/>
  <c r="N2411" i="1"/>
  <c r="N3101" i="1"/>
  <c r="N2174" i="1"/>
  <c r="N2693" i="1"/>
  <c r="N34" i="1"/>
  <c r="N408" i="1"/>
  <c r="N2201" i="1"/>
  <c r="N2183" i="1"/>
  <c r="N1276" i="1"/>
  <c r="N1305" i="1"/>
  <c r="N1133" i="1"/>
  <c r="N1272" i="1"/>
  <c r="N1192" i="1"/>
  <c r="N468" i="1"/>
  <c r="N414" i="1"/>
  <c r="N472" i="1"/>
  <c r="N152" i="1"/>
  <c r="N3100" i="1"/>
  <c r="N2589" i="1"/>
  <c r="N242" i="1"/>
  <c r="N488" i="1"/>
  <c r="N1989" i="1"/>
  <c r="N2087" i="1"/>
  <c r="N2453" i="1"/>
  <c r="N59" i="1"/>
  <c r="N400" i="1"/>
  <c r="N441" i="1"/>
  <c r="N1794" i="1"/>
  <c r="N212" i="1"/>
  <c r="N714" i="1"/>
  <c r="N2390" i="1"/>
  <c r="N2391" i="1"/>
  <c r="N668" i="1"/>
  <c r="N777" i="1"/>
  <c r="N707" i="1"/>
  <c r="N1145" i="1"/>
  <c r="N1059" i="1"/>
  <c r="N869" i="1"/>
  <c r="N48" i="1"/>
  <c r="N1905" i="1"/>
  <c r="N2673" i="1"/>
  <c r="N1491" i="1"/>
  <c r="N1602" i="1"/>
  <c r="N2775" i="1"/>
  <c r="N1408" i="1"/>
  <c r="N1928" i="1"/>
  <c r="N3230" i="1"/>
  <c r="N3229" i="1"/>
  <c r="N3221" i="1"/>
  <c r="N3220" i="1"/>
  <c r="N3219" i="1"/>
  <c r="N3218" i="1"/>
  <c r="N1786" i="1"/>
  <c r="N1541" i="1"/>
  <c r="N1528" i="1"/>
  <c r="N2726" i="1"/>
  <c r="N1422" i="1"/>
  <c r="N123" i="1"/>
  <c r="N3243" i="1"/>
  <c r="N29" i="1"/>
  <c r="N537" i="1"/>
  <c r="N837" i="1"/>
  <c r="N118" i="1"/>
  <c r="N2992" i="1"/>
  <c r="N140" i="1"/>
  <c r="N209" i="1"/>
  <c r="N2563" i="1"/>
  <c r="N743" i="1"/>
  <c r="N3213" i="1"/>
  <c r="N3212" i="1"/>
  <c r="N3211" i="1"/>
  <c r="N3210" i="1"/>
  <c r="N310" i="1"/>
  <c r="N2734" i="1"/>
  <c r="N1634" i="1"/>
  <c r="N2349" i="1"/>
  <c r="N294" i="1"/>
  <c r="N288" i="1"/>
  <c r="N287" i="1"/>
  <c r="N284" i="1"/>
  <c r="N276" i="1"/>
  <c r="N253" i="1"/>
  <c r="N249" i="1"/>
  <c r="N247" i="1"/>
  <c r="N244" i="1"/>
  <c r="N444" i="1"/>
  <c r="N121" i="1"/>
  <c r="N2287" i="1"/>
  <c r="N1300" i="1"/>
  <c r="N2625" i="1"/>
  <c r="N1759" i="1"/>
  <c r="N107" i="1"/>
  <c r="N85" i="1"/>
  <c r="N456" i="1"/>
  <c r="N480" i="1"/>
  <c r="L3274" i="1"/>
  <c r="L152" i="1"/>
  <c r="L81" i="1"/>
  <c r="L80" i="1"/>
  <c r="L3275" i="1"/>
  <c r="L176" i="1"/>
  <c r="L2428" i="1"/>
  <c r="L432" i="1"/>
  <c r="L408" i="1"/>
  <c r="L406" i="1"/>
  <c r="L393" i="1"/>
  <c r="L2453" i="1"/>
  <c r="L2050" i="1"/>
  <c r="L2034" i="1"/>
  <c r="L456" i="1"/>
  <c r="L452" i="1"/>
  <c r="L488" i="1"/>
  <c r="L3265" i="1"/>
  <c r="L3264" i="1"/>
  <c r="L3263" i="1"/>
  <c r="L3262" i="1"/>
  <c r="L371" i="1"/>
  <c r="L2688" i="1"/>
  <c r="L2482" i="1"/>
  <c r="L3261" i="1"/>
  <c r="L3260" i="1"/>
  <c r="L397" i="1"/>
  <c r="L3273" i="1"/>
  <c r="L3272" i="1"/>
  <c r="L3271" i="1"/>
  <c r="L3270" i="1"/>
  <c r="L3269" i="1"/>
  <c r="L3168" i="1"/>
  <c r="L3268" i="1"/>
  <c r="L3166" i="1"/>
  <c r="L794" i="1"/>
  <c r="L3267" i="1"/>
  <c r="L3266" i="1"/>
  <c r="L1989" i="1"/>
  <c r="L242" i="1"/>
  <c r="L917" i="1"/>
  <c r="L1724" i="1"/>
  <c r="L2382" i="1"/>
  <c r="L1959" i="1"/>
  <c r="L3258" i="1"/>
  <c r="L33" i="1"/>
  <c r="L400" i="1"/>
  <c r="L392" i="1"/>
  <c r="L142" i="1"/>
  <c r="L9" i="1"/>
  <c r="L253" i="1"/>
  <c r="L276" i="1"/>
  <c r="L318" i="1"/>
  <c r="L319" i="1"/>
  <c r="L324" i="1"/>
  <c r="L323" i="1"/>
  <c r="L322" i="1"/>
  <c r="L68" i="1"/>
  <c r="L67" i="1"/>
  <c r="L2923" i="1"/>
  <c r="L2027" i="1"/>
  <c r="L413" i="1"/>
  <c r="L85" i="1"/>
  <c r="L30" i="1"/>
  <c r="L3257" i="1"/>
  <c r="L3256" i="1"/>
  <c r="L3255" i="1"/>
  <c r="L3254" i="1"/>
  <c r="L3253" i="1"/>
  <c r="L3165" i="1"/>
  <c r="N3283" i="1"/>
  <c r="M3283" i="1"/>
  <c r="L3283" i="1"/>
  <c r="K3283" i="1"/>
  <c r="J3283" i="1"/>
  <c r="N3282" i="1"/>
  <c r="M3282" i="1"/>
  <c r="L3282" i="1"/>
  <c r="K3282" i="1"/>
  <c r="J3282" i="1"/>
  <c r="N3281" i="1"/>
  <c r="M3281" i="1"/>
  <c r="L3281" i="1"/>
  <c r="K3281" i="1"/>
  <c r="J3281" i="1"/>
  <c r="N3280" i="1"/>
  <c r="M3280" i="1"/>
  <c r="L3280" i="1"/>
  <c r="K3280" i="1"/>
  <c r="J3280" i="1"/>
  <c r="N3279" i="1"/>
  <c r="M3279" i="1"/>
  <c r="L3279" i="1"/>
  <c r="K3279" i="1"/>
  <c r="J3279" i="1"/>
  <c r="N3278" i="1"/>
  <c r="M3278" i="1"/>
  <c r="L3278" i="1"/>
  <c r="K3278" i="1"/>
  <c r="J3278" i="1"/>
  <c r="N3277" i="1"/>
  <c r="M3277" i="1"/>
  <c r="L3277" i="1"/>
  <c r="K3277" i="1"/>
  <c r="J3277" i="1"/>
  <c r="N3276" i="1"/>
  <c r="M3276" i="1"/>
  <c r="L3276" i="1"/>
  <c r="K3276" i="1"/>
  <c r="J3276" i="1"/>
  <c r="M3275" i="1"/>
  <c r="K3275" i="1"/>
  <c r="J3275" i="1"/>
  <c r="N3274" i="1"/>
  <c r="M3274" i="1"/>
  <c r="K3274" i="1"/>
  <c r="J3274" i="1"/>
  <c r="N3273" i="1"/>
  <c r="M3273" i="1"/>
  <c r="K3273" i="1"/>
  <c r="J3273" i="1"/>
  <c r="N3272" i="1"/>
  <c r="M3272" i="1"/>
  <c r="K3272" i="1"/>
  <c r="J3272" i="1"/>
  <c r="N3271" i="1"/>
  <c r="M3271" i="1"/>
  <c r="K3271" i="1"/>
  <c r="J3271" i="1"/>
  <c r="N3270" i="1"/>
  <c r="M3270" i="1"/>
  <c r="K3270" i="1"/>
  <c r="J3270" i="1"/>
  <c r="N3269" i="1"/>
  <c r="M3269" i="1"/>
  <c r="K3269" i="1"/>
  <c r="J3269" i="1"/>
  <c r="N3268" i="1"/>
  <c r="M3268" i="1"/>
  <c r="K3268" i="1"/>
  <c r="J3268" i="1"/>
  <c r="N3267" i="1"/>
  <c r="M3267" i="1"/>
  <c r="K3267" i="1"/>
  <c r="J3267" i="1"/>
  <c r="N3266" i="1"/>
  <c r="M3266" i="1"/>
  <c r="K3266" i="1"/>
  <c r="J3266" i="1"/>
  <c r="M3265" i="1"/>
  <c r="K3265" i="1"/>
  <c r="J3265" i="1"/>
  <c r="M3264" i="1"/>
  <c r="K3264" i="1"/>
  <c r="J3264" i="1"/>
  <c r="N3263" i="1"/>
  <c r="M3263" i="1"/>
  <c r="K3263" i="1"/>
  <c r="J3263" i="1"/>
  <c r="M3262" i="1"/>
  <c r="K3262" i="1"/>
  <c r="J3262" i="1"/>
  <c r="N3261" i="1"/>
  <c r="M3261" i="1"/>
  <c r="K3261" i="1"/>
  <c r="J3261" i="1"/>
  <c r="N3260" i="1"/>
  <c r="M3260" i="1"/>
  <c r="K3260" i="1"/>
  <c r="J3260" i="1"/>
  <c r="M3259" i="1"/>
  <c r="K3259" i="1"/>
  <c r="J3259" i="1"/>
  <c r="M3258" i="1"/>
  <c r="K3258" i="1"/>
  <c r="J3258" i="1"/>
  <c r="M3257" i="1"/>
  <c r="K3257" i="1"/>
  <c r="J3257" i="1"/>
  <c r="M3256" i="1"/>
  <c r="K3256" i="1"/>
  <c r="J3256" i="1"/>
  <c r="M3255" i="1"/>
  <c r="K3255" i="1"/>
  <c r="J3255" i="1"/>
  <c r="M3254" i="1"/>
  <c r="K3254" i="1"/>
  <c r="J3254" i="1"/>
  <c r="M3253" i="1"/>
  <c r="K3253" i="1"/>
  <c r="J3253" i="1"/>
  <c r="N3252" i="1"/>
  <c r="M3252" i="1"/>
  <c r="L3252" i="1"/>
  <c r="K3252" i="1"/>
  <c r="J3252" i="1"/>
  <c r="N3251" i="1"/>
  <c r="M3251" i="1"/>
  <c r="L3251" i="1"/>
  <c r="K3251" i="1"/>
  <c r="J3251" i="1"/>
  <c r="N3250" i="1"/>
  <c r="M3250" i="1"/>
  <c r="L3250" i="1"/>
  <c r="K3250" i="1"/>
  <c r="J3250" i="1"/>
  <c r="N3249" i="1"/>
  <c r="M3249" i="1"/>
  <c r="L3249" i="1"/>
  <c r="K3249" i="1"/>
  <c r="J3249" i="1"/>
  <c r="N3248" i="1"/>
  <c r="M3248" i="1"/>
  <c r="L3248" i="1"/>
  <c r="K3248" i="1"/>
  <c r="J3248" i="1"/>
  <c r="N3247" i="1"/>
  <c r="M3247" i="1"/>
  <c r="L3247" i="1"/>
  <c r="K3247" i="1"/>
  <c r="J3247" i="1"/>
  <c r="N3246" i="1"/>
  <c r="M3246" i="1"/>
  <c r="L3246" i="1"/>
  <c r="K3246" i="1"/>
  <c r="J3246" i="1"/>
  <c r="N3245" i="1"/>
  <c r="M3245" i="1"/>
  <c r="L3245" i="1"/>
  <c r="K3245" i="1"/>
  <c r="J3245" i="1"/>
  <c r="N3244" i="1"/>
  <c r="M3244" i="1"/>
  <c r="L3244" i="1"/>
  <c r="K3244" i="1"/>
  <c r="J3244" i="1"/>
  <c r="M3243" i="1"/>
  <c r="L3243" i="1"/>
  <c r="K3243" i="1"/>
  <c r="J3243" i="1"/>
  <c r="N3242" i="1"/>
  <c r="M3242" i="1"/>
  <c r="L3242" i="1"/>
  <c r="K3242" i="1"/>
  <c r="J3242" i="1"/>
  <c r="N3241" i="1"/>
  <c r="M3241" i="1"/>
  <c r="L3241" i="1"/>
  <c r="K3241" i="1"/>
  <c r="J3241" i="1"/>
  <c r="N3240" i="1"/>
  <c r="M3240" i="1"/>
  <c r="L3240" i="1"/>
  <c r="K3240" i="1"/>
  <c r="J3240" i="1"/>
  <c r="N3239" i="1"/>
  <c r="M3239" i="1"/>
  <c r="L3239" i="1"/>
  <c r="K3239" i="1"/>
  <c r="J3239" i="1"/>
  <c r="N3238" i="1"/>
  <c r="M3238" i="1"/>
  <c r="L3238" i="1"/>
  <c r="K3238" i="1"/>
  <c r="J3238" i="1"/>
  <c r="N3237" i="1"/>
  <c r="M3237" i="1"/>
  <c r="L3237" i="1"/>
  <c r="K3237" i="1"/>
  <c r="J3237" i="1"/>
  <c r="N3236" i="1"/>
  <c r="M3236" i="1"/>
  <c r="L3236" i="1"/>
  <c r="K3236" i="1"/>
  <c r="J3236" i="1"/>
  <c r="N3235" i="1"/>
  <c r="M3235" i="1"/>
  <c r="L3235" i="1"/>
  <c r="K3235" i="1"/>
  <c r="J3235" i="1"/>
  <c r="N3234" i="1"/>
  <c r="M3234" i="1"/>
  <c r="L3234" i="1"/>
  <c r="K3234" i="1"/>
  <c r="J3234" i="1"/>
  <c r="N3233" i="1"/>
  <c r="M3233" i="1"/>
  <c r="L3233" i="1"/>
  <c r="K3233" i="1"/>
  <c r="J3233" i="1"/>
  <c r="N3232" i="1"/>
  <c r="M3232" i="1"/>
  <c r="L3232" i="1"/>
  <c r="K3232" i="1"/>
  <c r="J3232" i="1"/>
  <c r="N3231" i="1"/>
  <c r="M3231" i="1"/>
  <c r="L3231" i="1"/>
  <c r="K3231" i="1"/>
  <c r="J3231" i="1"/>
  <c r="M3230" i="1"/>
  <c r="L3230" i="1"/>
  <c r="K3230" i="1"/>
  <c r="J3230" i="1"/>
  <c r="M3229" i="1"/>
  <c r="L3229" i="1"/>
  <c r="K3229" i="1"/>
  <c r="J3229" i="1"/>
  <c r="N3228" i="1"/>
  <c r="M3228" i="1"/>
  <c r="L3228" i="1"/>
  <c r="K3228" i="1"/>
  <c r="J3228" i="1"/>
  <c r="N3227" i="1"/>
  <c r="M3227" i="1"/>
  <c r="L3227" i="1"/>
  <c r="K3227" i="1"/>
  <c r="J3227" i="1"/>
  <c r="N3226" i="1"/>
  <c r="M3226" i="1"/>
  <c r="L3226" i="1"/>
  <c r="K3226" i="1"/>
  <c r="J3226" i="1"/>
  <c r="N3225" i="1"/>
  <c r="M3225" i="1"/>
  <c r="L3225" i="1"/>
  <c r="K3225" i="1"/>
  <c r="J3225" i="1"/>
  <c r="N3224" i="1"/>
  <c r="M3224" i="1"/>
  <c r="L3224" i="1"/>
  <c r="K3224" i="1"/>
  <c r="J3224" i="1"/>
  <c r="N3223" i="1"/>
  <c r="M3223" i="1"/>
  <c r="L3223" i="1"/>
  <c r="K3223" i="1"/>
  <c r="J3223" i="1"/>
  <c r="N3222" i="1"/>
  <c r="M3222" i="1"/>
  <c r="L3222" i="1"/>
  <c r="K3222" i="1"/>
  <c r="J3222" i="1"/>
  <c r="M3221" i="1"/>
  <c r="L3221" i="1"/>
  <c r="K3221" i="1"/>
  <c r="J3221" i="1"/>
  <c r="M3220" i="1"/>
  <c r="L3220" i="1"/>
  <c r="K3220" i="1"/>
  <c r="J3220" i="1"/>
  <c r="M3219" i="1"/>
  <c r="L3219" i="1"/>
  <c r="K3219" i="1"/>
  <c r="J3219" i="1"/>
  <c r="M3218" i="1"/>
  <c r="L3218" i="1"/>
  <c r="K3218" i="1"/>
  <c r="J3218" i="1"/>
  <c r="N3217" i="1"/>
  <c r="M3217" i="1"/>
  <c r="L3217" i="1"/>
  <c r="K3217" i="1"/>
  <c r="J3217" i="1"/>
  <c r="N3216" i="1"/>
  <c r="M3216" i="1"/>
  <c r="L3216" i="1"/>
  <c r="K3216" i="1"/>
  <c r="J3216" i="1"/>
  <c r="N3215" i="1"/>
  <c r="M3215" i="1"/>
  <c r="L3215" i="1"/>
  <c r="K3215" i="1"/>
  <c r="J3215" i="1"/>
  <c r="N3214" i="1"/>
  <c r="M3214" i="1"/>
  <c r="L3214" i="1"/>
  <c r="K3214" i="1"/>
  <c r="J3214" i="1"/>
  <c r="M3213" i="1"/>
  <c r="L3213" i="1"/>
  <c r="K3213" i="1"/>
  <c r="J3213" i="1"/>
  <c r="M3212" i="1"/>
  <c r="L3212" i="1"/>
  <c r="K3212" i="1"/>
  <c r="J3212" i="1"/>
  <c r="M3211" i="1"/>
  <c r="L3211" i="1"/>
  <c r="K3211" i="1"/>
  <c r="J3211" i="1"/>
  <c r="M3210" i="1"/>
  <c r="L3210" i="1"/>
  <c r="K3210" i="1"/>
  <c r="J3210" i="1"/>
  <c r="N3209" i="1"/>
  <c r="M3209" i="1"/>
  <c r="L3209" i="1"/>
  <c r="K3209" i="1"/>
  <c r="J3209" i="1"/>
  <c r="N3208" i="1"/>
  <c r="M3208" i="1"/>
  <c r="L3208" i="1"/>
  <c r="K3208" i="1"/>
  <c r="J3208" i="1"/>
  <c r="N3207" i="1"/>
  <c r="M3207" i="1"/>
  <c r="L3207" i="1"/>
  <c r="K3207" i="1"/>
  <c r="J3207" i="1"/>
  <c r="N3206" i="1"/>
  <c r="M3206" i="1"/>
  <c r="L3206" i="1"/>
  <c r="K3206" i="1"/>
  <c r="J3206" i="1"/>
  <c r="N3205" i="1"/>
  <c r="M3205" i="1"/>
  <c r="L3205" i="1"/>
  <c r="K3205" i="1"/>
  <c r="J3205" i="1"/>
  <c r="N3204" i="1"/>
  <c r="M3204" i="1"/>
  <c r="L3204" i="1"/>
  <c r="K3204" i="1"/>
  <c r="J3204" i="1"/>
  <c r="N3203" i="1"/>
  <c r="M3203" i="1"/>
  <c r="L3203" i="1"/>
  <c r="K3203" i="1"/>
  <c r="J3203" i="1"/>
  <c r="N3202" i="1"/>
  <c r="M3202" i="1"/>
  <c r="L3202" i="1"/>
  <c r="K3202" i="1"/>
  <c r="J3202" i="1"/>
  <c r="M3201" i="1"/>
  <c r="L3201" i="1"/>
  <c r="K3201" i="1"/>
  <c r="J3201" i="1"/>
  <c r="N3200" i="1"/>
  <c r="M3200" i="1"/>
  <c r="L3200" i="1"/>
  <c r="K3200" i="1"/>
  <c r="J3200" i="1"/>
  <c r="N3199" i="1"/>
  <c r="M3199" i="1"/>
  <c r="L3199" i="1"/>
  <c r="K3199" i="1"/>
  <c r="J3199" i="1"/>
  <c r="N3198" i="1"/>
  <c r="M3198" i="1"/>
  <c r="L3198" i="1"/>
  <c r="K3198" i="1"/>
  <c r="J3198" i="1"/>
  <c r="N3197" i="1"/>
  <c r="M3197" i="1"/>
  <c r="L3197" i="1"/>
  <c r="K3197" i="1"/>
  <c r="J3197" i="1"/>
  <c r="N3196" i="1"/>
  <c r="M3196" i="1"/>
  <c r="L3196" i="1"/>
  <c r="K3196" i="1"/>
  <c r="J3196" i="1"/>
  <c r="N3195" i="1"/>
  <c r="M3195" i="1"/>
  <c r="L3195" i="1"/>
  <c r="K3195" i="1"/>
  <c r="J3195" i="1"/>
  <c r="N3194" i="1"/>
  <c r="M3194" i="1"/>
  <c r="L3194" i="1"/>
  <c r="K3194" i="1"/>
  <c r="J3194" i="1"/>
  <c r="N3193" i="1"/>
  <c r="M3193" i="1"/>
  <c r="L3193" i="1"/>
  <c r="K3193" i="1"/>
  <c r="J3193" i="1"/>
  <c r="N3192" i="1"/>
  <c r="M3192" i="1"/>
  <c r="L3192" i="1"/>
  <c r="K3192" i="1"/>
  <c r="J3192" i="1"/>
  <c r="N3191" i="1"/>
  <c r="M3191" i="1"/>
  <c r="L3191" i="1"/>
  <c r="K3191" i="1"/>
  <c r="J3191" i="1"/>
  <c r="N3190" i="1"/>
  <c r="M3190" i="1"/>
  <c r="L3190" i="1"/>
  <c r="K3190" i="1"/>
  <c r="J3190" i="1"/>
  <c r="N3189" i="1"/>
  <c r="M3189" i="1"/>
  <c r="L3189" i="1"/>
  <c r="K3189" i="1"/>
  <c r="J3189" i="1"/>
  <c r="N3188" i="1"/>
  <c r="M3188" i="1"/>
  <c r="L3188" i="1"/>
  <c r="K3188" i="1"/>
  <c r="J3188" i="1"/>
  <c r="N3187" i="1"/>
  <c r="M3187" i="1"/>
  <c r="L3187" i="1"/>
  <c r="K3187" i="1"/>
  <c r="J3187" i="1"/>
  <c r="N3186" i="1"/>
  <c r="M3186" i="1"/>
  <c r="L3186" i="1"/>
  <c r="K3186" i="1"/>
  <c r="J3186" i="1"/>
  <c r="N3185" i="1"/>
  <c r="M3185" i="1"/>
  <c r="L3185" i="1"/>
  <c r="K3185" i="1"/>
  <c r="J3185" i="1"/>
  <c r="N3184" i="1"/>
  <c r="M3184" i="1"/>
  <c r="L3184" i="1"/>
  <c r="K3184" i="1"/>
  <c r="J3184" i="1"/>
  <c r="N3183" i="1"/>
  <c r="M3183" i="1"/>
  <c r="L3183" i="1"/>
  <c r="K3183" i="1"/>
  <c r="J3183" i="1"/>
  <c r="N3182" i="1"/>
  <c r="M3182" i="1"/>
  <c r="L3182" i="1"/>
  <c r="K3182" i="1"/>
  <c r="J3182" i="1"/>
  <c r="N3181" i="1"/>
  <c r="M3181" i="1"/>
  <c r="L3181" i="1"/>
  <c r="K3181" i="1"/>
  <c r="J3181" i="1"/>
  <c r="N3180" i="1"/>
  <c r="M3180" i="1"/>
  <c r="L3180" i="1"/>
  <c r="K3180" i="1"/>
  <c r="J3180" i="1"/>
  <c r="N3179" i="1"/>
  <c r="M3179" i="1"/>
  <c r="L3179" i="1"/>
  <c r="K3179" i="1"/>
  <c r="J3179" i="1"/>
  <c r="N3178" i="1"/>
  <c r="M3178" i="1"/>
  <c r="L3178" i="1"/>
  <c r="K3178" i="1"/>
  <c r="J3178" i="1"/>
  <c r="N3177" i="1"/>
  <c r="M3177" i="1"/>
  <c r="L3177" i="1"/>
  <c r="K3177" i="1"/>
  <c r="J3177" i="1"/>
  <c r="N3176" i="1"/>
  <c r="M3176" i="1"/>
  <c r="L3176" i="1"/>
  <c r="K3176" i="1"/>
  <c r="J3176" i="1"/>
  <c r="N3175" i="1"/>
  <c r="M3175" i="1"/>
  <c r="L3175" i="1"/>
  <c r="K3175" i="1"/>
  <c r="J3175" i="1"/>
  <c r="N3174" i="1"/>
  <c r="M3174" i="1"/>
  <c r="L3174" i="1"/>
  <c r="K3174" i="1"/>
  <c r="J3174" i="1"/>
  <c r="N3173" i="1"/>
  <c r="M3173" i="1"/>
  <c r="L3173" i="1"/>
  <c r="K3173" i="1"/>
  <c r="J3173" i="1"/>
  <c r="N3172" i="1"/>
  <c r="M3172" i="1"/>
  <c r="L3172" i="1"/>
  <c r="K3172" i="1"/>
  <c r="J3172" i="1"/>
  <c r="N3171" i="1"/>
  <c r="M3171" i="1"/>
  <c r="L3171" i="1"/>
  <c r="K3171" i="1"/>
  <c r="J3171" i="1"/>
  <c r="N3170" i="1"/>
  <c r="M3170" i="1"/>
  <c r="L3170" i="1"/>
  <c r="K3170" i="1"/>
  <c r="J3170" i="1"/>
  <c r="N3169" i="1"/>
  <c r="M3169" i="1"/>
  <c r="L3169" i="1"/>
  <c r="K3169" i="1"/>
  <c r="J3169" i="1"/>
  <c r="N3168" i="1"/>
  <c r="M3168" i="1"/>
  <c r="K3168" i="1"/>
  <c r="J3168" i="1"/>
  <c r="N3167" i="1"/>
  <c r="M3167" i="1"/>
  <c r="L3167" i="1"/>
  <c r="K3167" i="1"/>
  <c r="J3167" i="1"/>
  <c r="N3166" i="1"/>
  <c r="M3166" i="1"/>
  <c r="K3166" i="1"/>
  <c r="J3166" i="1"/>
  <c r="M3165" i="1"/>
  <c r="K3165" i="1"/>
  <c r="J3165" i="1"/>
  <c r="N3164" i="1"/>
  <c r="M3164" i="1"/>
  <c r="L3164" i="1"/>
  <c r="K3164" i="1"/>
  <c r="J3164" i="1"/>
  <c r="N3163" i="1"/>
  <c r="M3163" i="1"/>
  <c r="L3163" i="1"/>
  <c r="K3163" i="1"/>
  <c r="J3163" i="1"/>
  <c r="N3162" i="1"/>
  <c r="M3162" i="1"/>
  <c r="L3162" i="1"/>
  <c r="K3162" i="1"/>
  <c r="J3162" i="1"/>
  <c r="N3161" i="1"/>
  <c r="M3161" i="1"/>
  <c r="L3161" i="1"/>
  <c r="K3161" i="1"/>
  <c r="J3161" i="1"/>
  <c r="N3160" i="1"/>
  <c r="M3160" i="1"/>
  <c r="L3160" i="1"/>
  <c r="K3160" i="1"/>
  <c r="J3160" i="1"/>
  <c r="N3159" i="1"/>
  <c r="M3159" i="1"/>
  <c r="L3159" i="1"/>
  <c r="K3159" i="1"/>
  <c r="J3159" i="1"/>
  <c r="N3158" i="1"/>
  <c r="M3158" i="1"/>
  <c r="L3158" i="1"/>
  <c r="K3158" i="1"/>
  <c r="J3158" i="1"/>
  <c r="N3157" i="1"/>
  <c r="M3157" i="1"/>
  <c r="L3157" i="1"/>
  <c r="K3157" i="1"/>
  <c r="J3157" i="1"/>
  <c r="N3156" i="1"/>
  <c r="M3156" i="1"/>
  <c r="L3156" i="1"/>
  <c r="K3156" i="1"/>
  <c r="J3156" i="1"/>
  <c r="N3155" i="1"/>
  <c r="M3155" i="1"/>
  <c r="L3155" i="1"/>
  <c r="K3155" i="1"/>
  <c r="J3155" i="1"/>
  <c r="N3154" i="1"/>
  <c r="M3154" i="1"/>
  <c r="L3154" i="1"/>
  <c r="K3154" i="1"/>
  <c r="J3154" i="1"/>
  <c r="N3153" i="1"/>
  <c r="M3153" i="1"/>
  <c r="L3153" i="1"/>
  <c r="K3153" i="1"/>
  <c r="J3153" i="1"/>
  <c r="N3152" i="1"/>
  <c r="M3152" i="1"/>
  <c r="L3152" i="1"/>
  <c r="K3152" i="1"/>
  <c r="J3152" i="1"/>
  <c r="N3151" i="1"/>
  <c r="M3151" i="1"/>
  <c r="L3151" i="1"/>
  <c r="K3151" i="1"/>
  <c r="J3151" i="1"/>
  <c r="N3150" i="1"/>
  <c r="M3150" i="1"/>
  <c r="L3150" i="1"/>
  <c r="K3150" i="1"/>
  <c r="J3150" i="1"/>
  <c r="N3149" i="1"/>
  <c r="M3149" i="1"/>
  <c r="L3149" i="1"/>
  <c r="K3149" i="1"/>
  <c r="J3149" i="1"/>
  <c r="N3148" i="1"/>
  <c r="M3148" i="1"/>
  <c r="L3148" i="1"/>
  <c r="K3148" i="1"/>
  <c r="J3148" i="1"/>
  <c r="N3147" i="1"/>
  <c r="M3147" i="1"/>
  <c r="L3147" i="1"/>
  <c r="K3147" i="1"/>
  <c r="J3147" i="1"/>
  <c r="N3146" i="1"/>
  <c r="M3146" i="1"/>
  <c r="L3146" i="1"/>
  <c r="K3146" i="1"/>
  <c r="J3146" i="1"/>
  <c r="N3145" i="1"/>
  <c r="M3145" i="1"/>
  <c r="L3145" i="1"/>
  <c r="K3145" i="1"/>
  <c r="J3145" i="1"/>
  <c r="N3144" i="1"/>
  <c r="M3144" i="1"/>
  <c r="L3144" i="1"/>
  <c r="K3144" i="1"/>
  <c r="J3144" i="1"/>
  <c r="N3143" i="1"/>
  <c r="M3143" i="1"/>
  <c r="L3143" i="1"/>
  <c r="K3143" i="1"/>
  <c r="J3143" i="1"/>
  <c r="N3142" i="1"/>
  <c r="M3142" i="1"/>
  <c r="L3142" i="1"/>
  <c r="K3142" i="1"/>
  <c r="J3142" i="1"/>
  <c r="N3141" i="1"/>
  <c r="M3141" i="1"/>
  <c r="L3141" i="1"/>
  <c r="K3141" i="1"/>
  <c r="J3141" i="1"/>
  <c r="N3140" i="1"/>
  <c r="M3140" i="1"/>
  <c r="L3140" i="1"/>
  <c r="K3140" i="1"/>
  <c r="J3140" i="1"/>
  <c r="N3139" i="1"/>
  <c r="M3139" i="1"/>
  <c r="L3139" i="1"/>
  <c r="K3139" i="1"/>
  <c r="J3139" i="1"/>
  <c r="N3138" i="1"/>
  <c r="M3138" i="1"/>
  <c r="L3138" i="1"/>
  <c r="K3138" i="1"/>
  <c r="J3138" i="1"/>
  <c r="N3137" i="1"/>
  <c r="M3137" i="1"/>
  <c r="L3137" i="1"/>
  <c r="K3137" i="1"/>
  <c r="J3137" i="1"/>
  <c r="N3136" i="1"/>
  <c r="M3136" i="1"/>
  <c r="L3136" i="1"/>
  <c r="K3136" i="1"/>
  <c r="J3136" i="1"/>
  <c r="N3135" i="1"/>
  <c r="M3135" i="1"/>
  <c r="L3135" i="1"/>
  <c r="K3135" i="1"/>
  <c r="J3135" i="1"/>
  <c r="N3134" i="1"/>
  <c r="M3134" i="1"/>
  <c r="L3134" i="1"/>
  <c r="K3134" i="1"/>
  <c r="J3134" i="1"/>
  <c r="N3133" i="1"/>
  <c r="M3133" i="1"/>
  <c r="L3133" i="1"/>
  <c r="K3133" i="1"/>
  <c r="J3133" i="1"/>
  <c r="N3132" i="1"/>
  <c r="M3132" i="1"/>
  <c r="L3132" i="1"/>
  <c r="K3132" i="1"/>
  <c r="J3132" i="1"/>
  <c r="N3131" i="1"/>
  <c r="M3131" i="1"/>
  <c r="L3131" i="1"/>
  <c r="K3131" i="1"/>
  <c r="J3131" i="1"/>
  <c r="N3130" i="1"/>
  <c r="M3130" i="1"/>
  <c r="L3130" i="1"/>
  <c r="K3130" i="1"/>
  <c r="J3130" i="1"/>
  <c r="N3129" i="1"/>
  <c r="M3129" i="1"/>
  <c r="L3129" i="1"/>
  <c r="K3129" i="1"/>
  <c r="J3129" i="1"/>
  <c r="N3128" i="1"/>
  <c r="M3128" i="1"/>
  <c r="L3128" i="1"/>
  <c r="K3128" i="1"/>
  <c r="J3128" i="1"/>
  <c r="N3127" i="1"/>
  <c r="M3127" i="1"/>
  <c r="L3127" i="1"/>
  <c r="K3127" i="1"/>
  <c r="J3127" i="1"/>
  <c r="N3126" i="1"/>
  <c r="M3126" i="1"/>
  <c r="L3126" i="1"/>
  <c r="K3126" i="1"/>
  <c r="J3126" i="1"/>
  <c r="N3125" i="1"/>
  <c r="M3125" i="1"/>
  <c r="L3125" i="1"/>
  <c r="K3125" i="1"/>
  <c r="J3125" i="1"/>
  <c r="N3124" i="1"/>
  <c r="M3124" i="1"/>
  <c r="L3124" i="1"/>
  <c r="K3124" i="1"/>
  <c r="J3124" i="1"/>
  <c r="N3123" i="1"/>
  <c r="M3123" i="1"/>
  <c r="L3123" i="1"/>
  <c r="K3123" i="1"/>
  <c r="J3123" i="1"/>
  <c r="N3122" i="1"/>
  <c r="M3122" i="1"/>
  <c r="L3122" i="1"/>
  <c r="K3122" i="1"/>
  <c r="J3122" i="1"/>
  <c r="N3121" i="1"/>
  <c r="M3121" i="1"/>
  <c r="L3121" i="1"/>
  <c r="K3121" i="1"/>
  <c r="J3121" i="1"/>
  <c r="N3120" i="1"/>
  <c r="M3120" i="1"/>
  <c r="L3120" i="1"/>
  <c r="K3120" i="1"/>
  <c r="J3120" i="1"/>
  <c r="N3119" i="1"/>
  <c r="M3119" i="1"/>
  <c r="L3119" i="1"/>
  <c r="K3119" i="1"/>
  <c r="J3119" i="1"/>
  <c r="N3118" i="1"/>
  <c r="M3118" i="1"/>
  <c r="L3118" i="1"/>
  <c r="K3118" i="1"/>
  <c r="J3118" i="1"/>
  <c r="N3117" i="1"/>
  <c r="M3117" i="1"/>
  <c r="L3117" i="1"/>
  <c r="K3117" i="1"/>
  <c r="J3117" i="1"/>
  <c r="N3116" i="1"/>
  <c r="M3116" i="1"/>
  <c r="L3116" i="1"/>
  <c r="K3116" i="1"/>
  <c r="J3116" i="1"/>
  <c r="N3115" i="1"/>
  <c r="M3115" i="1"/>
  <c r="L3115" i="1"/>
  <c r="K3115" i="1"/>
  <c r="J3115" i="1"/>
  <c r="N3114" i="1"/>
  <c r="M3114" i="1"/>
  <c r="L3114" i="1"/>
  <c r="K3114" i="1"/>
  <c r="J3114" i="1"/>
  <c r="N3113" i="1"/>
  <c r="M3113" i="1"/>
  <c r="L3113" i="1"/>
  <c r="K3113" i="1"/>
  <c r="J3113" i="1"/>
  <c r="N3112" i="1"/>
  <c r="M3112" i="1"/>
  <c r="L3112" i="1"/>
  <c r="K3112" i="1"/>
  <c r="J3112" i="1"/>
  <c r="N3111" i="1"/>
  <c r="M3111" i="1"/>
  <c r="L3111" i="1"/>
  <c r="K3111" i="1"/>
  <c r="J3111" i="1"/>
  <c r="N3110" i="1"/>
  <c r="M3110" i="1"/>
  <c r="L3110" i="1"/>
  <c r="K3110" i="1"/>
  <c r="J3110" i="1"/>
  <c r="N3109" i="1"/>
  <c r="M3109" i="1"/>
  <c r="L3109" i="1"/>
  <c r="K3109" i="1"/>
  <c r="J3109" i="1"/>
  <c r="N3108" i="1"/>
  <c r="M3108" i="1"/>
  <c r="L3108" i="1"/>
  <c r="K3108" i="1"/>
  <c r="J3108" i="1"/>
  <c r="N3107" i="1"/>
  <c r="M3107" i="1"/>
  <c r="L3107" i="1"/>
  <c r="K3107" i="1"/>
  <c r="J3107" i="1"/>
  <c r="N3106" i="1"/>
  <c r="M3106" i="1"/>
  <c r="L3106" i="1"/>
  <c r="K3106" i="1"/>
  <c r="J3106" i="1"/>
  <c r="N3105" i="1"/>
  <c r="M3105" i="1"/>
  <c r="L3105" i="1"/>
  <c r="K3105" i="1"/>
  <c r="J3105" i="1"/>
  <c r="N3104" i="1"/>
  <c r="M3104" i="1"/>
  <c r="L3104" i="1"/>
  <c r="K3104" i="1"/>
  <c r="J3104" i="1"/>
  <c r="N3103" i="1"/>
  <c r="M3103" i="1"/>
  <c r="L3103" i="1"/>
  <c r="K3103" i="1"/>
  <c r="J3103" i="1"/>
  <c r="N3102" i="1"/>
  <c r="M3102" i="1"/>
  <c r="L3102" i="1"/>
  <c r="K3102" i="1"/>
  <c r="J3102" i="1"/>
  <c r="M3101" i="1"/>
  <c r="L3101" i="1"/>
  <c r="K3101" i="1"/>
  <c r="J3101" i="1"/>
  <c r="M3100" i="1"/>
  <c r="L3100" i="1"/>
  <c r="K3100" i="1"/>
  <c r="J3100" i="1"/>
  <c r="N3099" i="1"/>
  <c r="M3099" i="1"/>
  <c r="L3099" i="1"/>
  <c r="K3099" i="1"/>
  <c r="J3099" i="1"/>
  <c r="N3098" i="1"/>
  <c r="M3098" i="1"/>
  <c r="L3098" i="1"/>
  <c r="K3098" i="1"/>
  <c r="J3098" i="1"/>
  <c r="N3097" i="1"/>
  <c r="M3097" i="1"/>
  <c r="L3097" i="1"/>
  <c r="K3097" i="1"/>
  <c r="J3097" i="1"/>
  <c r="N3096" i="1"/>
  <c r="M3096" i="1"/>
  <c r="L3096" i="1"/>
  <c r="K3096" i="1"/>
  <c r="J3096" i="1"/>
  <c r="N3095" i="1"/>
  <c r="M3095" i="1"/>
  <c r="L3095" i="1"/>
  <c r="K3095" i="1"/>
  <c r="J3095" i="1"/>
  <c r="N3094" i="1"/>
  <c r="M3094" i="1"/>
  <c r="L3094" i="1"/>
  <c r="K3094" i="1"/>
  <c r="J3094" i="1"/>
  <c r="N3093" i="1"/>
  <c r="M3093" i="1"/>
  <c r="L3093" i="1"/>
  <c r="K3093" i="1"/>
  <c r="J3093" i="1"/>
  <c r="N3092" i="1"/>
  <c r="M3092" i="1"/>
  <c r="L3092" i="1"/>
  <c r="K3092" i="1"/>
  <c r="J3092" i="1"/>
  <c r="N3091" i="1"/>
  <c r="M3091" i="1"/>
  <c r="L3091" i="1"/>
  <c r="K3091" i="1"/>
  <c r="J3091" i="1"/>
  <c r="N3090" i="1"/>
  <c r="M3090" i="1"/>
  <c r="L3090" i="1"/>
  <c r="K3090" i="1"/>
  <c r="J3090" i="1"/>
  <c r="N3089" i="1"/>
  <c r="M3089" i="1"/>
  <c r="L3089" i="1"/>
  <c r="K3089" i="1"/>
  <c r="J3089" i="1"/>
  <c r="N3088" i="1"/>
  <c r="M3088" i="1"/>
  <c r="L3088" i="1"/>
  <c r="K3088" i="1"/>
  <c r="J3088" i="1"/>
  <c r="N3087" i="1"/>
  <c r="M3087" i="1"/>
  <c r="L3087" i="1"/>
  <c r="K3087" i="1"/>
  <c r="J3087" i="1"/>
  <c r="N3086" i="1"/>
  <c r="M3086" i="1"/>
  <c r="L3086" i="1"/>
  <c r="K3086" i="1"/>
  <c r="J3086" i="1"/>
  <c r="N3085" i="1"/>
  <c r="M3085" i="1"/>
  <c r="L3085" i="1"/>
  <c r="K3085" i="1"/>
  <c r="J3085" i="1"/>
  <c r="N3084" i="1"/>
  <c r="M3084" i="1"/>
  <c r="L3084" i="1"/>
  <c r="K3084" i="1"/>
  <c r="J3084" i="1"/>
  <c r="N3083" i="1"/>
  <c r="M3083" i="1"/>
  <c r="L3083" i="1"/>
  <c r="K3083" i="1"/>
  <c r="J3083" i="1"/>
  <c r="N3082" i="1"/>
  <c r="M3082" i="1"/>
  <c r="L3082" i="1"/>
  <c r="K3082" i="1"/>
  <c r="J3082" i="1"/>
  <c r="N3081" i="1"/>
  <c r="M3081" i="1"/>
  <c r="L3081" i="1"/>
  <c r="K3081" i="1"/>
  <c r="J3081" i="1"/>
  <c r="N3080" i="1"/>
  <c r="M3080" i="1"/>
  <c r="L3080" i="1"/>
  <c r="K3080" i="1"/>
  <c r="J3080" i="1"/>
  <c r="N3079" i="1"/>
  <c r="M3079" i="1"/>
  <c r="L3079" i="1"/>
  <c r="K3079" i="1"/>
  <c r="J3079" i="1"/>
  <c r="N3078" i="1"/>
  <c r="M3078" i="1"/>
  <c r="L3078" i="1"/>
  <c r="K3078" i="1"/>
  <c r="J3078" i="1"/>
  <c r="N3077" i="1"/>
  <c r="M3077" i="1"/>
  <c r="L3077" i="1"/>
  <c r="K3077" i="1"/>
  <c r="J3077" i="1"/>
  <c r="N3076" i="1"/>
  <c r="M3076" i="1"/>
  <c r="L3076" i="1"/>
  <c r="K3076" i="1"/>
  <c r="J3076" i="1"/>
  <c r="N3075" i="1"/>
  <c r="M3075" i="1"/>
  <c r="L3075" i="1"/>
  <c r="K3075" i="1"/>
  <c r="J3075" i="1"/>
  <c r="N3074" i="1"/>
  <c r="M3074" i="1"/>
  <c r="L3074" i="1"/>
  <c r="K3074" i="1"/>
  <c r="J3074" i="1"/>
  <c r="N3073" i="1"/>
  <c r="M3073" i="1"/>
  <c r="L3073" i="1"/>
  <c r="K3073" i="1"/>
  <c r="J3073" i="1"/>
  <c r="N3072" i="1"/>
  <c r="M3072" i="1"/>
  <c r="L3072" i="1"/>
  <c r="K3072" i="1"/>
  <c r="J3072" i="1"/>
  <c r="N3071" i="1"/>
  <c r="M3071" i="1"/>
  <c r="L3071" i="1"/>
  <c r="K3071" i="1"/>
  <c r="J3071" i="1"/>
  <c r="N3070" i="1"/>
  <c r="M3070" i="1"/>
  <c r="L3070" i="1"/>
  <c r="K3070" i="1"/>
  <c r="J3070" i="1"/>
  <c r="N3069" i="1"/>
  <c r="M3069" i="1"/>
  <c r="L3069" i="1"/>
  <c r="K3069" i="1"/>
  <c r="J3069" i="1"/>
  <c r="N3068" i="1"/>
  <c r="M3068" i="1"/>
  <c r="L3068" i="1"/>
  <c r="K3068" i="1"/>
  <c r="J3068" i="1"/>
  <c r="N3067" i="1"/>
  <c r="M3067" i="1"/>
  <c r="L3067" i="1"/>
  <c r="K3067" i="1"/>
  <c r="J3067" i="1"/>
  <c r="N3066" i="1"/>
  <c r="M3066" i="1"/>
  <c r="L3066" i="1"/>
  <c r="K3066" i="1"/>
  <c r="J3066" i="1"/>
  <c r="N3065" i="1"/>
  <c r="M3065" i="1"/>
  <c r="L3065" i="1"/>
  <c r="K3065" i="1"/>
  <c r="J3065" i="1"/>
  <c r="N3064" i="1"/>
  <c r="M3064" i="1"/>
  <c r="L3064" i="1"/>
  <c r="K3064" i="1"/>
  <c r="J3064" i="1"/>
  <c r="N3063" i="1"/>
  <c r="M3063" i="1"/>
  <c r="L3063" i="1"/>
  <c r="K3063" i="1"/>
  <c r="J3063" i="1"/>
  <c r="N3062" i="1"/>
  <c r="M3062" i="1"/>
  <c r="L3062" i="1"/>
  <c r="K3062" i="1"/>
  <c r="J3062" i="1"/>
  <c r="N3061" i="1"/>
  <c r="M3061" i="1"/>
  <c r="L3061" i="1"/>
  <c r="K3061" i="1"/>
  <c r="J3061" i="1"/>
  <c r="N3060" i="1"/>
  <c r="M3060" i="1"/>
  <c r="L3060" i="1"/>
  <c r="K3060" i="1"/>
  <c r="J3060" i="1"/>
  <c r="N3059" i="1"/>
  <c r="M3059" i="1"/>
  <c r="L3059" i="1"/>
  <c r="K3059" i="1"/>
  <c r="J3059" i="1"/>
  <c r="N3058" i="1"/>
  <c r="M3058" i="1"/>
  <c r="L3058" i="1"/>
  <c r="K3058" i="1"/>
  <c r="J3058" i="1"/>
  <c r="N3057" i="1"/>
  <c r="M3057" i="1"/>
  <c r="L3057" i="1"/>
  <c r="K3057" i="1"/>
  <c r="J3057" i="1"/>
  <c r="N3056" i="1"/>
  <c r="M3056" i="1"/>
  <c r="L3056" i="1"/>
  <c r="K3056" i="1"/>
  <c r="J3056" i="1"/>
  <c r="N3055" i="1"/>
  <c r="M3055" i="1"/>
  <c r="L3055" i="1"/>
  <c r="K3055" i="1"/>
  <c r="J3055" i="1"/>
  <c r="N3054" i="1"/>
  <c r="M3054" i="1"/>
  <c r="L3054" i="1"/>
  <c r="K3054" i="1"/>
  <c r="J3054" i="1"/>
  <c r="N3053" i="1"/>
  <c r="M3053" i="1"/>
  <c r="L3053" i="1"/>
  <c r="K3053" i="1"/>
  <c r="J3053" i="1"/>
  <c r="N3052" i="1"/>
  <c r="M3052" i="1"/>
  <c r="L3052" i="1"/>
  <c r="K3052" i="1"/>
  <c r="J3052" i="1"/>
  <c r="N3051" i="1"/>
  <c r="M3051" i="1"/>
  <c r="L3051" i="1"/>
  <c r="K3051" i="1"/>
  <c r="J3051" i="1"/>
  <c r="N3050" i="1"/>
  <c r="M3050" i="1"/>
  <c r="L3050" i="1"/>
  <c r="K3050" i="1"/>
  <c r="J3050" i="1"/>
  <c r="N3049" i="1"/>
  <c r="M3049" i="1"/>
  <c r="L3049" i="1"/>
  <c r="K3049" i="1"/>
  <c r="J3049" i="1"/>
  <c r="N3048" i="1"/>
  <c r="M3048" i="1"/>
  <c r="L3048" i="1"/>
  <c r="K3048" i="1"/>
  <c r="J3048" i="1"/>
  <c r="N3047" i="1"/>
  <c r="M3047" i="1"/>
  <c r="L3047" i="1"/>
  <c r="K3047" i="1"/>
  <c r="J3047" i="1"/>
  <c r="N3046" i="1"/>
  <c r="M3046" i="1"/>
  <c r="L3046" i="1"/>
  <c r="K3046" i="1"/>
  <c r="J3046" i="1"/>
  <c r="N3045" i="1"/>
  <c r="M3045" i="1"/>
  <c r="L3045" i="1"/>
  <c r="K3045" i="1"/>
  <c r="J3045" i="1"/>
  <c r="N3044" i="1"/>
  <c r="M3044" i="1"/>
  <c r="L3044" i="1"/>
  <c r="K3044" i="1"/>
  <c r="J3044" i="1"/>
  <c r="N3043" i="1"/>
  <c r="M3043" i="1"/>
  <c r="L3043" i="1"/>
  <c r="K3043" i="1"/>
  <c r="J3043" i="1"/>
  <c r="N3042" i="1"/>
  <c r="M3042" i="1"/>
  <c r="L3042" i="1"/>
  <c r="K3042" i="1"/>
  <c r="J3042" i="1"/>
  <c r="N3041" i="1"/>
  <c r="M3041" i="1"/>
  <c r="L3041" i="1"/>
  <c r="K3041" i="1"/>
  <c r="J3041" i="1"/>
  <c r="N3040" i="1"/>
  <c r="M3040" i="1"/>
  <c r="L3040" i="1"/>
  <c r="K3040" i="1"/>
  <c r="J3040" i="1"/>
  <c r="N3039" i="1"/>
  <c r="M3039" i="1"/>
  <c r="L3039" i="1"/>
  <c r="K3039" i="1"/>
  <c r="J3039" i="1"/>
  <c r="M3038" i="1"/>
  <c r="L3038" i="1"/>
  <c r="K3038" i="1"/>
  <c r="J3038" i="1"/>
  <c r="N3037" i="1"/>
  <c r="M3037" i="1"/>
  <c r="L3037" i="1"/>
  <c r="K3037" i="1"/>
  <c r="J3037" i="1"/>
  <c r="N3036" i="1"/>
  <c r="M3036" i="1"/>
  <c r="L3036" i="1"/>
  <c r="K3036" i="1"/>
  <c r="J3036" i="1"/>
  <c r="N3035" i="1"/>
  <c r="M3035" i="1"/>
  <c r="L3035" i="1"/>
  <c r="K3035" i="1"/>
  <c r="J3035" i="1"/>
  <c r="N3034" i="1"/>
  <c r="M3034" i="1"/>
  <c r="L3034" i="1"/>
  <c r="K3034" i="1"/>
  <c r="J3034" i="1"/>
  <c r="N3033" i="1"/>
  <c r="M3033" i="1"/>
  <c r="L3033" i="1"/>
  <c r="K3033" i="1"/>
  <c r="J3033" i="1"/>
  <c r="N3032" i="1"/>
  <c r="M3032" i="1"/>
  <c r="L3032" i="1"/>
  <c r="K3032" i="1"/>
  <c r="J3032" i="1"/>
  <c r="N3031" i="1"/>
  <c r="M3031" i="1"/>
  <c r="L3031" i="1"/>
  <c r="K3031" i="1"/>
  <c r="J3031" i="1"/>
  <c r="N3030" i="1"/>
  <c r="M3030" i="1"/>
  <c r="L3030" i="1"/>
  <c r="K3030" i="1"/>
  <c r="J3030" i="1"/>
  <c r="N3029" i="1"/>
  <c r="M3029" i="1"/>
  <c r="L3029" i="1"/>
  <c r="K3029" i="1"/>
  <c r="J3029" i="1"/>
  <c r="N3028" i="1"/>
  <c r="M3028" i="1"/>
  <c r="L3028" i="1"/>
  <c r="K3028" i="1"/>
  <c r="J3028" i="1"/>
  <c r="N3027" i="1"/>
  <c r="M3027" i="1"/>
  <c r="L3027" i="1"/>
  <c r="K3027" i="1"/>
  <c r="J3027" i="1"/>
  <c r="N3026" i="1"/>
  <c r="M3026" i="1"/>
  <c r="L3026" i="1"/>
  <c r="K3026" i="1"/>
  <c r="J3026" i="1"/>
  <c r="N3025" i="1"/>
  <c r="M3025" i="1"/>
  <c r="L3025" i="1"/>
  <c r="K3025" i="1"/>
  <c r="J3025" i="1"/>
  <c r="N3024" i="1"/>
  <c r="M3024" i="1"/>
  <c r="L3024" i="1"/>
  <c r="K3024" i="1"/>
  <c r="J3024" i="1"/>
  <c r="N3023" i="1"/>
  <c r="M3023" i="1"/>
  <c r="L3023" i="1"/>
  <c r="K3023" i="1"/>
  <c r="J3023" i="1"/>
  <c r="N3022" i="1"/>
  <c r="M3022" i="1"/>
  <c r="L3022" i="1"/>
  <c r="K3022" i="1"/>
  <c r="J3022" i="1"/>
  <c r="N3021" i="1"/>
  <c r="M3021" i="1"/>
  <c r="L3021" i="1"/>
  <c r="K3021" i="1"/>
  <c r="J3021" i="1"/>
  <c r="N3020" i="1"/>
  <c r="M3020" i="1"/>
  <c r="L3020" i="1"/>
  <c r="K3020" i="1"/>
  <c r="J3020" i="1"/>
  <c r="N3019" i="1"/>
  <c r="M3019" i="1"/>
  <c r="L3019" i="1"/>
  <c r="K3019" i="1"/>
  <c r="J3019" i="1"/>
  <c r="N3018" i="1"/>
  <c r="M3018" i="1"/>
  <c r="L3018" i="1"/>
  <c r="K3018" i="1"/>
  <c r="J3018" i="1"/>
  <c r="N3017" i="1"/>
  <c r="M3017" i="1"/>
  <c r="L3017" i="1"/>
  <c r="K3017" i="1"/>
  <c r="J3017" i="1"/>
  <c r="N3016" i="1"/>
  <c r="M3016" i="1"/>
  <c r="L3016" i="1"/>
  <c r="K3016" i="1"/>
  <c r="J3016" i="1"/>
  <c r="N3015" i="1"/>
  <c r="M3015" i="1"/>
  <c r="L3015" i="1"/>
  <c r="K3015" i="1"/>
  <c r="J3015" i="1"/>
  <c r="N3014" i="1"/>
  <c r="M3014" i="1"/>
  <c r="L3014" i="1"/>
  <c r="K3014" i="1"/>
  <c r="J3014" i="1"/>
  <c r="N3013" i="1"/>
  <c r="M3013" i="1"/>
  <c r="L3013" i="1"/>
  <c r="K3013" i="1"/>
  <c r="J3013" i="1"/>
  <c r="N3012" i="1"/>
  <c r="M3012" i="1"/>
  <c r="L3012" i="1"/>
  <c r="K3012" i="1"/>
  <c r="J3012" i="1"/>
  <c r="N3011" i="1"/>
  <c r="M3011" i="1"/>
  <c r="L3011" i="1"/>
  <c r="K3011" i="1"/>
  <c r="J3011" i="1"/>
  <c r="N3010" i="1"/>
  <c r="M3010" i="1"/>
  <c r="L3010" i="1"/>
  <c r="K3010" i="1"/>
  <c r="J3010" i="1"/>
  <c r="N3009" i="1"/>
  <c r="M3009" i="1"/>
  <c r="L3009" i="1"/>
  <c r="K3009" i="1"/>
  <c r="J3009" i="1"/>
  <c r="N3008" i="1"/>
  <c r="M3008" i="1"/>
  <c r="L3008" i="1"/>
  <c r="K3008" i="1"/>
  <c r="J3008" i="1"/>
  <c r="N3007" i="1"/>
  <c r="M3007" i="1"/>
  <c r="L3007" i="1"/>
  <c r="K3007" i="1"/>
  <c r="J3007" i="1"/>
  <c r="N3006" i="1"/>
  <c r="M3006" i="1"/>
  <c r="L3006" i="1"/>
  <c r="K3006" i="1"/>
  <c r="J3006" i="1"/>
  <c r="N3005" i="1"/>
  <c r="M3005" i="1"/>
  <c r="L3005" i="1"/>
  <c r="K3005" i="1"/>
  <c r="J3005" i="1"/>
  <c r="N3004" i="1"/>
  <c r="M3004" i="1"/>
  <c r="L3004" i="1"/>
  <c r="K3004" i="1"/>
  <c r="J3004" i="1"/>
  <c r="N3003" i="1"/>
  <c r="M3003" i="1"/>
  <c r="L3003" i="1"/>
  <c r="K3003" i="1"/>
  <c r="J3003" i="1"/>
  <c r="N3002" i="1"/>
  <c r="M3002" i="1"/>
  <c r="L3002" i="1"/>
  <c r="K3002" i="1"/>
  <c r="J3002" i="1"/>
  <c r="N3001" i="1"/>
  <c r="M3001" i="1"/>
  <c r="L3001" i="1"/>
  <c r="K3001" i="1"/>
  <c r="J3001" i="1"/>
  <c r="N3000" i="1"/>
  <c r="M3000" i="1"/>
  <c r="L3000" i="1"/>
  <c r="K3000" i="1"/>
  <c r="J3000" i="1"/>
  <c r="N2999" i="1"/>
  <c r="M2999" i="1"/>
  <c r="L2999" i="1"/>
  <c r="K2999" i="1"/>
  <c r="J2999" i="1"/>
  <c r="N2998" i="1"/>
  <c r="M2998" i="1"/>
  <c r="L2998" i="1"/>
  <c r="K2998" i="1"/>
  <c r="J2998" i="1"/>
  <c r="N2997" i="1"/>
  <c r="M2997" i="1"/>
  <c r="L2997" i="1"/>
  <c r="K2997" i="1"/>
  <c r="J2997" i="1"/>
  <c r="N2996" i="1"/>
  <c r="M2996" i="1"/>
  <c r="L2996" i="1"/>
  <c r="K2996" i="1"/>
  <c r="J2996" i="1"/>
  <c r="N2995" i="1"/>
  <c r="M2995" i="1"/>
  <c r="L2995" i="1"/>
  <c r="K2995" i="1"/>
  <c r="J2995" i="1"/>
  <c r="N2994" i="1"/>
  <c r="M2994" i="1"/>
  <c r="L2994" i="1"/>
  <c r="K2994" i="1"/>
  <c r="J2994" i="1"/>
  <c r="N2993" i="1"/>
  <c r="M2993" i="1"/>
  <c r="L2993" i="1"/>
  <c r="K2993" i="1"/>
  <c r="J2993" i="1"/>
  <c r="M2992" i="1"/>
  <c r="L2992" i="1"/>
  <c r="K2992" i="1"/>
  <c r="J2992" i="1"/>
  <c r="N2991" i="1"/>
  <c r="M2991" i="1"/>
  <c r="L2991" i="1"/>
  <c r="K2991" i="1"/>
  <c r="J2991" i="1"/>
  <c r="N2990" i="1"/>
  <c r="M2990" i="1"/>
  <c r="L2990" i="1"/>
  <c r="K2990" i="1"/>
  <c r="J2990" i="1"/>
  <c r="M2989" i="1"/>
  <c r="L2989" i="1"/>
  <c r="K2989" i="1"/>
  <c r="J2989" i="1"/>
  <c r="N2988" i="1"/>
  <c r="M2988" i="1"/>
  <c r="L2988" i="1"/>
  <c r="K2988" i="1"/>
  <c r="J2988" i="1"/>
  <c r="N2987" i="1"/>
  <c r="M2987" i="1"/>
  <c r="L2987" i="1"/>
  <c r="K2987" i="1"/>
  <c r="J2987" i="1"/>
  <c r="M2986" i="1"/>
  <c r="L2986" i="1"/>
  <c r="K2986" i="1"/>
  <c r="J2986" i="1"/>
  <c r="N2985" i="1"/>
  <c r="M2985" i="1"/>
  <c r="L2985" i="1"/>
  <c r="K2985" i="1"/>
  <c r="J2985" i="1"/>
  <c r="N2984" i="1"/>
  <c r="M2984" i="1"/>
  <c r="L2984" i="1"/>
  <c r="K2984" i="1"/>
  <c r="J2984" i="1"/>
  <c r="N2983" i="1"/>
  <c r="M2983" i="1"/>
  <c r="L2983" i="1"/>
  <c r="K2983" i="1"/>
  <c r="J2983" i="1"/>
  <c r="N2982" i="1"/>
  <c r="M2982" i="1"/>
  <c r="L2982" i="1"/>
  <c r="K2982" i="1"/>
  <c r="J2982" i="1"/>
  <c r="N2981" i="1"/>
  <c r="M2981" i="1"/>
  <c r="L2981" i="1"/>
  <c r="K2981" i="1"/>
  <c r="J2981" i="1"/>
  <c r="N2980" i="1"/>
  <c r="M2980" i="1"/>
  <c r="L2980" i="1"/>
  <c r="K2980" i="1"/>
  <c r="J2980" i="1"/>
  <c r="N2979" i="1"/>
  <c r="M2979" i="1"/>
  <c r="L2979" i="1"/>
  <c r="K2979" i="1"/>
  <c r="J2979" i="1"/>
  <c r="N2978" i="1"/>
  <c r="M2978" i="1"/>
  <c r="L2978" i="1"/>
  <c r="K2978" i="1"/>
  <c r="J2978" i="1"/>
  <c r="N2977" i="1"/>
  <c r="M2977" i="1"/>
  <c r="L2977" i="1"/>
  <c r="K2977" i="1"/>
  <c r="J2977" i="1"/>
  <c r="N2976" i="1"/>
  <c r="M2976" i="1"/>
  <c r="L2976" i="1"/>
  <c r="K2976" i="1"/>
  <c r="J2976" i="1"/>
  <c r="N2975" i="1"/>
  <c r="M2975" i="1"/>
  <c r="L2975" i="1"/>
  <c r="K2975" i="1"/>
  <c r="J2975" i="1"/>
  <c r="N2974" i="1"/>
  <c r="M2974" i="1"/>
  <c r="L2974" i="1"/>
  <c r="K2974" i="1"/>
  <c r="J2974" i="1"/>
  <c r="N2973" i="1"/>
  <c r="M2973" i="1"/>
  <c r="L2973" i="1"/>
  <c r="K2973" i="1"/>
  <c r="J2973" i="1"/>
  <c r="N2972" i="1"/>
  <c r="M2972" i="1"/>
  <c r="L2972" i="1"/>
  <c r="K2972" i="1"/>
  <c r="J2972" i="1"/>
  <c r="N2971" i="1"/>
  <c r="M2971" i="1"/>
  <c r="L2971" i="1"/>
  <c r="K2971" i="1"/>
  <c r="J2971" i="1"/>
  <c r="N2970" i="1"/>
  <c r="M2970" i="1"/>
  <c r="L2970" i="1"/>
  <c r="K2970" i="1"/>
  <c r="J2970" i="1"/>
  <c r="N2969" i="1"/>
  <c r="M2969" i="1"/>
  <c r="L2969" i="1"/>
  <c r="K2969" i="1"/>
  <c r="J2969" i="1"/>
  <c r="N2968" i="1"/>
  <c r="M2968" i="1"/>
  <c r="L2968" i="1"/>
  <c r="K2968" i="1"/>
  <c r="J2968" i="1"/>
  <c r="N2967" i="1"/>
  <c r="M2967" i="1"/>
  <c r="L2967" i="1"/>
  <c r="K2967" i="1"/>
  <c r="J2967" i="1"/>
  <c r="N2966" i="1"/>
  <c r="M2966" i="1"/>
  <c r="L2966" i="1"/>
  <c r="K2966" i="1"/>
  <c r="J2966" i="1"/>
  <c r="N2965" i="1"/>
  <c r="M2965" i="1"/>
  <c r="L2965" i="1"/>
  <c r="K2965" i="1"/>
  <c r="J2965" i="1"/>
  <c r="N2964" i="1"/>
  <c r="M2964" i="1"/>
  <c r="L2964" i="1"/>
  <c r="K2964" i="1"/>
  <c r="J2964" i="1"/>
  <c r="N2963" i="1"/>
  <c r="M2963" i="1"/>
  <c r="L2963" i="1"/>
  <c r="K2963" i="1"/>
  <c r="J2963" i="1"/>
  <c r="N2962" i="1"/>
  <c r="M2962" i="1"/>
  <c r="L2962" i="1"/>
  <c r="K2962" i="1"/>
  <c r="J2962" i="1"/>
  <c r="N2961" i="1"/>
  <c r="M2961" i="1"/>
  <c r="L2961" i="1"/>
  <c r="K2961" i="1"/>
  <c r="J2961" i="1"/>
  <c r="N2960" i="1"/>
  <c r="M2960" i="1"/>
  <c r="L2960" i="1"/>
  <c r="K2960" i="1"/>
  <c r="J2960" i="1"/>
  <c r="N2959" i="1"/>
  <c r="M2959" i="1"/>
  <c r="L2959" i="1"/>
  <c r="K2959" i="1"/>
  <c r="J2959" i="1"/>
  <c r="N2958" i="1"/>
  <c r="M2958" i="1"/>
  <c r="L2958" i="1"/>
  <c r="K2958" i="1"/>
  <c r="J2958" i="1"/>
  <c r="N2957" i="1"/>
  <c r="M2957" i="1"/>
  <c r="L2957" i="1"/>
  <c r="K2957" i="1"/>
  <c r="J2957" i="1"/>
  <c r="N2956" i="1"/>
  <c r="M2956" i="1"/>
  <c r="L2956" i="1"/>
  <c r="K2956" i="1"/>
  <c r="J2956" i="1"/>
  <c r="N2955" i="1"/>
  <c r="M2955" i="1"/>
  <c r="L2955" i="1"/>
  <c r="K2955" i="1"/>
  <c r="J2955" i="1"/>
  <c r="N2954" i="1"/>
  <c r="M2954" i="1"/>
  <c r="L2954" i="1"/>
  <c r="K2954" i="1"/>
  <c r="J2954" i="1"/>
  <c r="N2953" i="1"/>
  <c r="M2953" i="1"/>
  <c r="L2953" i="1"/>
  <c r="K2953" i="1"/>
  <c r="J2953" i="1"/>
  <c r="N2952" i="1"/>
  <c r="M2952" i="1"/>
  <c r="L2952" i="1"/>
  <c r="K2952" i="1"/>
  <c r="J2952" i="1"/>
  <c r="N2951" i="1"/>
  <c r="M2951" i="1"/>
  <c r="L2951" i="1"/>
  <c r="K2951" i="1"/>
  <c r="J2951" i="1"/>
  <c r="N2950" i="1"/>
  <c r="M2950" i="1"/>
  <c r="L2950" i="1"/>
  <c r="K2950" i="1"/>
  <c r="J2950" i="1"/>
  <c r="M2949" i="1"/>
  <c r="L2949" i="1"/>
  <c r="K2949" i="1"/>
  <c r="J2949" i="1"/>
  <c r="N2948" i="1"/>
  <c r="M2948" i="1"/>
  <c r="L2948" i="1"/>
  <c r="K2948" i="1"/>
  <c r="J2948" i="1"/>
  <c r="N2947" i="1"/>
  <c r="M2947" i="1"/>
  <c r="L2947" i="1"/>
  <c r="K2947" i="1"/>
  <c r="J2947" i="1"/>
  <c r="N2946" i="1"/>
  <c r="M2946" i="1"/>
  <c r="L2946" i="1"/>
  <c r="K2946" i="1"/>
  <c r="J2946" i="1"/>
  <c r="N2945" i="1"/>
  <c r="M2945" i="1"/>
  <c r="L2945" i="1"/>
  <c r="K2945" i="1"/>
  <c r="J2945" i="1"/>
  <c r="N2944" i="1"/>
  <c r="M2944" i="1"/>
  <c r="L2944" i="1"/>
  <c r="K2944" i="1"/>
  <c r="J2944" i="1"/>
  <c r="N2943" i="1"/>
  <c r="M2943" i="1"/>
  <c r="L2943" i="1"/>
  <c r="K2943" i="1"/>
  <c r="J2943" i="1"/>
  <c r="N2942" i="1"/>
  <c r="M2942" i="1"/>
  <c r="L2942" i="1"/>
  <c r="K2942" i="1"/>
  <c r="J2942" i="1"/>
  <c r="N2941" i="1"/>
  <c r="M2941" i="1"/>
  <c r="L2941" i="1"/>
  <c r="K2941" i="1"/>
  <c r="J2941" i="1"/>
  <c r="N2940" i="1"/>
  <c r="M2940" i="1"/>
  <c r="L2940" i="1"/>
  <c r="K2940" i="1"/>
  <c r="J2940" i="1"/>
  <c r="N2939" i="1"/>
  <c r="M2939" i="1"/>
  <c r="L2939" i="1"/>
  <c r="K2939" i="1"/>
  <c r="J2939" i="1"/>
  <c r="N2938" i="1"/>
  <c r="M2938" i="1"/>
  <c r="L2938" i="1"/>
  <c r="K2938" i="1"/>
  <c r="J2938" i="1"/>
  <c r="N2937" i="1"/>
  <c r="M2937" i="1"/>
  <c r="L2937" i="1"/>
  <c r="K2937" i="1"/>
  <c r="J2937" i="1"/>
  <c r="N2936" i="1"/>
  <c r="M2936" i="1"/>
  <c r="L2936" i="1"/>
  <c r="K2936" i="1"/>
  <c r="J2936" i="1"/>
  <c r="N2935" i="1"/>
  <c r="M2935" i="1"/>
  <c r="L2935" i="1"/>
  <c r="K2935" i="1"/>
  <c r="J2935" i="1"/>
  <c r="N2934" i="1"/>
  <c r="M2934" i="1"/>
  <c r="L2934" i="1"/>
  <c r="K2934" i="1"/>
  <c r="J2934" i="1"/>
  <c r="N2933" i="1"/>
  <c r="M2933" i="1"/>
  <c r="L2933" i="1"/>
  <c r="K2933" i="1"/>
  <c r="J2933" i="1"/>
  <c r="N2932" i="1"/>
  <c r="M2932" i="1"/>
  <c r="L2932" i="1"/>
  <c r="K2932" i="1"/>
  <c r="J2932" i="1"/>
  <c r="N2931" i="1"/>
  <c r="M2931" i="1"/>
  <c r="L2931" i="1"/>
  <c r="K2931" i="1"/>
  <c r="J2931" i="1"/>
  <c r="N2930" i="1"/>
  <c r="M2930" i="1"/>
  <c r="L2930" i="1"/>
  <c r="K2930" i="1"/>
  <c r="J2930" i="1"/>
  <c r="N2929" i="1"/>
  <c r="M2929" i="1"/>
  <c r="L2929" i="1"/>
  <c r="K2929" i="1"/>
  <c r="J2929" i="1"/>
  <c r="N2928" i="1"/>
  <c r="M2928" i="1"/>
  <c r="L2928" i="1"/>
  <c r="K2928" i="1"/>
  <c r="J2928" i="1"/>
  <c r="N2927" i="1"/>
  <c r="M2927" i="1"/>
  <c r="L2927" i="1"/>
  <c r="K2927" i="1"/>
  <c r="J2927" i="1"/>
  <c r="N2926" i="1"/>
  <c r="M2926" i="1"/>
  <c r="L2926" i="1"/>
  <c r="K2926" i="1"/>
  <c r="J2926" i="1"/>
  <c r="N2925" i="1"/>
  <c r="M2925" i="1"/>
  <c r="L2925" i="1"/>
  <c r="K2925" i="1"/>
  <c r="J2925" i="1"/>
  <c r="N2924" i="1"/>
  <c r="M2924" i="1"/>
  <c r="L2924" i="1"/>
  <c r="K2924" i="1"/>
  <c r="J2924" i="1"/>
  <c r="N2923" i="1"/>
  <c r="M2923" i="1"/>
  <c r="K2923" i="1"/>
  <c r="J2923" i="1"/>
  <c r="N2922" i="1"/>
  <c r="M2922" i="1"/>
  <c r="L2922" i="1"/>
  <c r="K2922" i="1"/>
  <c r="J2922" i="1"/>
  <c r="N2921" i="1"/>
  <c r="M2921" i="1"/>
  <c r="L2921" i="1"/>
  <c r="K2921" i="1"/>
  <c r="J2921" i="1"/>
  <c r="N2920" i="1"/>
  <c r="M2920" i="1"/>
  <c r="L2920" i="1"/>
  <c r="K2920" i="1"/>
  <c r="J2920" i="1"/>
  <c r="N2919" i="1"/>
  <c r="M2919" i="1"/>
  <c r="L2919" i="1"/>
  <c r="K2919" i="1"/>
  <c r="J2919" i="1"/>
  <c r="N2918" i="1"/>
  <c r="M2918" i="1"/>
  <c r="L2918" i="1"/>
  <c r="K2918" i="1"/>
  <c r="J2918" i="1"/>
  <c r="N2917" i="1"/>
  <c r="M2917" i="1"/>
  <c r="L2917" i="1"/>
  <c r="K2917" i="1"/>
  <c r="J2917" i="1"/>
  <c r="N2916" i="1"/>
  <c r="M2916" i="1"/>
  <c r="L2916" i="1"/>
  <c r="K2916" i="1"/>
  <c r="J2916" i="1"/>
  <c r="N2915" i="1"/>
  <c r="M2915" i="1"/>
  <c r="L2915" i="1"/>
  <c r="K2915" i="1"/>
  <c r="J2915" i="1"/>
  <c r="N2914" i="1"/>
  <c r="M2914" i="1"/>
  <c r="L2914" i="1"/>
  <c r="K2914" i="1"/>
  <c r="J2914" i="1"/>
  <c r="N2913" i="1"/>
  <c r="M2913" i="1"/>
  <c r="L2913" i="1"/>
  <c r="K2913" i="1"/>
  <c r="J2913" i="1"/>
  <c r="N2912" i="1"/>
  <c r="M2912" i="1"/>
  <c r="L2912" i="1"/>
  <c r="K2912" i="1"/>
  <c r="J2912" i="1"/>
  <c r="N2911" i="1"/>
  <c r="M2911" i="1"/>
  <c r="L2911" i="1"/>
  <c r="K2911" i="1"/>
  <c r="J2911" i="1"/>
  <c r="N2910" i="1"/>
  <c r="M2910" i="1"/>
  <c r="L2910" i="1"/>
  <c r="K2910" i="1"/>
  <c r="J2910" i="1"/>
  <c r="N2909" i="1"/>
  <c r="M2909" i="1"/>
  <c r="L2909" i="1"/>
  <c r="K2909" i="1"/>
  <c r="J2909" i="1"/>
  <c r="N2908" i="1"/>
  <c r="M2908" i="1"/>
  <c r="L2908" i="1"/>
  <c r="K2908" i="1"/>
  <c r="J2908" i="1"/>
  <c r="N2907" i="1"/>
  <c r="M2907" i="1"/>
  <c r="L2907" i="1"/>
  <c r="K2907" i="1"/>
  <c r="J2907" i="1"/>
  <c r="N2906" i="1"/>
  <c r="M2906" i="1"/>
  <c r="L2906" i="1"/>
  <c r="K2906" i="1"/>
  <c r="J2906" i="1"/>
  <c r="N2905" i="1"/>
  <c r="M2905" i="1"/>
  <c r="L2905" i="1"/>
  <c r="K2905" i="1"/>
  <c r="J2905" i="1"/>
  <c r="N2904" i="1"/>
  <c r="M2904" i="1"/>
  <c r="L2904" i="1"/>
  <c r="K2904" i="1"/>
  <c r="J2904" i="1"/>
  <c r="N2903" i="1"/>
  <c r="M2903" i="1"/>
  <c r="L2903" i="1"/>
  <c r="K2903" i="1"/>
  <c r="J2903" i="1"/>
  <c r="N2902" i="1"/>
  <c r="M2902" i="1"/>
  <c r="L2902" i="1"/>
  <c r="K2902" i="1"/>
  <c r="J2902" i="1"/>
  <c r="N2901" i="1"/>
  <c r="M2901" i="1"/>
  <c r="L2901" i="1"/>
  <c r="K2901" i="1"/>
  <c r="J2901" i="1"/>
  <c r="N2900" i="1"/>
  <c r="M2900" i="1"/>
  <c r="L2900" i="1"/>
  <c r="K2900" i="1"/>
  <c r="J2900" i="1"/>
  <c r="N2899" i="1"/>
  <c r="M2899" i="1"/>
  <c r="L2899" i="1"/>
  <c r="K2899" i="1"/>
  <c r="J2899" i="1"/>
  <c r="N2898" i="1"/>
  <c r="M2898" i="1"/>
  <c r="L2898" i="1"/>
  <c r="K2898" i="1"/>
  <c r="J2898" i="1"/>
  <c r="N2897" i="1"/>
  <c r="M2897" i="1"/>
  <c r="L2897" i="1"/>
  <c r="K2897" i="1"/>
  <c r="J2897" i="1"/>
  <c r="N2896" i="1"/>
  <c r="M2896" i="1"/>
  <c r="L2896" i="1"/>
  <c r="K2896" i="1"/>
  <c r="J2896" i="1"/>
  <c r="N2895" i="1"/>
  <c r="M2895" i="1"/>
  <c r="L2895" i="1"/>
  <c r="K2895" i="1"/>
  <c r="J2895" i="1"/>
  <c r="N2894" i="1"/>
  <c r="M2894" i="1"/>
  <c r="L2894" i="1"/>
  <c r="K2894" i="1"/>
  <c r="J2894" i="1"/>
  <c r="N2893" i="1"/>
  <c r="M2893" i="1"/>
  <c r="L2893" i="1"/>
  <c r="K2893" i="1"/>
  <c r="J2893" i="1"/>
  <c r="N2892" i="1"/>
  <c r="M2892" i="1"/>
  <c r="L2892" i="1"/>
  <c r="K2892" i="1"/>
  <c r="J2892" i="1"/>
  <c r="N2891" i="1"/>
  <c r="M2891" i="1"/>
  <c r="L2891" i="1"/>
  <c r="K2891" i="1"/>
  <c r="J2891" i="1"/>
  <c r="N2890" i="1"/>
  <c r="M2890" i="1"/>
  <c r="L2890" i="1"/>
  <c r="K2890" i="1"/>
  <c r="J2890" i="1"/>
  <c r="N2889" i="1"/>
  <c r="M2889" i="1"/>
  <c r="L2889" i="1"/>
  <c r="K2889" i="1"/>
  <c r="J2889" i="1"/>
  <c r="N2888" i="1"/>
  <c r="M2888" i="1"/>
  <c r="L2888" i="1"/>
  <c r="K2888" i="1"/>
  <c r="J2888" i="1"/>
  <c r="N2887" i="1"/>
  <c r="M2887" i="1"/>
  <c r="L2887" i="1"/>
  <c r="K2887" i="1"/>
  <c r="J2887" i="1"/>
  <c r="N2886" i="1"/>
  <c r="M2886" i="1"/>
  <c r="L2886" i="1"/>
  <c r="K2886" i="1"/>
  <c r="J2886" i="1"/>
  <c r="N2885" i="1"/>
  <c r="M2885" i="1"/>
  <c r="L2885" i="1"/>
  <c r="K2885" i="1"/>
  <c r="J2885" i="1"/>
  <c r="N2884" i="1"/>
  <c r="M2884" i="1"/>
  <c r="L2884" i="1"/>
  <c r="K2884" i="1"/>
  <c r="J2884" i="1"/>
  <c r="N2883" i="1"/>
  <c r="M2883" i="1"/>
  <c r="L2883" i="1"/>
  <c r="K2883" i="1"/>
  <c r="J2883" i="1"/>
  <c r="N2882" i="1"/>
  <c r="M2882" i="1"/>
  <c r="L2882" i="1"/>
  <c r="K2882" i="1"/>
  <c r="J2882" i="1"/>
  <c r="N2881" i="1"/>
  <c r="M2881" i="1"/>
  <c r="L2881" i="1"/>
  <c r="K2881" i="1"/>
  <c r="J2881" i="1"/>
  <c r="N2880" i="1"/>
  <c r="M2880" i="1"/>
  <c r="L2880" i="1"/>
  <c r="K2880" i="1"/>
  <c r="J2880" i="1"/>
  <c r="N2879" i="1"/>
  <c r="M2879" i="1"/>
  <c r="L2879" i="1"/>
  <c r="K2879" i="1"/>
  <c r="J2879" i="1"/>
  <c r="N2878" i="1"/>
  <c r="M2878" i="1"/>
  <c r="L2878" i="1"/>
  <c r="K2878" i="1"/>
  <c r="J2878" i="1"/>
  <c r="N2877" i="1"/>
  <c r="M2877" i="1"/>
  <c r="L2877" i="1"/>
  <c r="K2877" i="1"/>
  <c r="J2877" i="1"/>
  <c r="N2876" i="1"/>
  <c r="M2876" i="1"/>
  <c r="L2876" i="1"/>
  <c r="K2876" i="1"/>
  <c r="J2876" i="1"/>
  <c r="N2875" i="1"/>
  <c r="M2875" i="1"/>
  <c r="L2875" i="1"/>
  <c r="K2875" i="1"/>
  <c r="J2875" i="1"/>
  <c r="N2874" i="1"/>
  <c r="M2874" i="1"/>
  <c r="L2874" i="1"/>
  <c r="K2874" i="1"/>
  <c r="J2874" i="1"/>
  <c r="N2873" i="1"/>
  <c r="M2873" i="1"/>
  <c r="L2873" i="1"/>
  <c r="K2873" i="1"/>
  <c r="J2873" i="1"/>
  <c r="N2872" i="1"/>
  <c r="M2872" i="1"/>
  <c r="L2872" i="1"/>
  <c r="K2872" i="1"/>
  <c r="J2872" i="1"/>
  <c r="N2871" i="1"/>
  <c r="M2871" i="1"/>
  <c r="L2871" i="1"/>
  <c r="K2871" i="1"/>
  <c r="J2871" i="1"/>
  <c r="N2870" i="1"/>
  <c r="M2870" i="1"/>
  <c r="L2870" i="1"/>
  <c r="K2870" i="1"/>
  <c r="J2870" i="1"/>
  <c r="N2869" i="1"/>
  <c r="M2869" i="1"/>
  <c r="L2869" i="1"/>
  <c r="K2869" i="1"/>
  <c r="J2869" i="1"/>
  <c r="M2868" i="1"/>
  <c r="L2868" i="1"/>
  <c r="K2868" i="1"/>
  <c r="J2868" i="1"/>
  <c r="N2867" i="1"/>
  <c r="M2867" i="1"/>
  <c r="L2867" i="1"/>
  <c r="K2867" i="1"/>
  <c r="J2867" i="1"/>
  <c r="N2866" i="1"/>
  <c r="M2866" i="1"/>
  <c r="L2866" i="1"/>
  <c r="K2866" i="1"/>
  <c r="J2866" i="1"/>
  <c r="N2865" i="1"/>
  <c r="M2865" i="1"/>
  <c r="L2865" i="1"/>
  <c r="K2865" i="1"/>
  <c r="J2865" i="1"/>
  <c r="N2864" i="1"/>
  <c r="M2864" i="1"/>
  <c r="L2864" i="1"/>
  <c r="K2864" i="1"/>
  <c r="J2864" i="1"/>
  <c r="N2863" i="1"/>
  <c r="M2863" i="1"/>
  <c r="L2863" i="1"/>
  <c r="K2863" i="1"/>
  <c r="J2863" i="1"/>
  <c r="N2862" i="1"/>
  <c r="M2862" i="1"/>
  <c r="L2862" i="1"/>
  <c r="K2862" i="1"/>
  <c r="J2862" i="1"/>
  <c r="N2861" i="1"/>
  <c r="M2861" i="1"/>
  <c r="L2861" i="1"/>
  <c r="K2861" i="1"/>
  <c r="J2861" i="1"/>
  <c r="N2860" i="1"/>
  <c r="M2860" i="1"/>
  <c r="L2860" i="1"/>
  <c r="K2860" i="1"/>
  <c r="J2860" i="1"/>
  <c r="N2859" i="1"/>
  <c r="M2859" i="1"/>
  <c r="L2859" i="1"/>
  <c r="K2859" i="1"/>
  <c r="J2859" i="1"/>
  <c r="N2858" i="1"/>
  <c r="M2858" i="1"/>
  <c r="L2858" i="1"/>
  <c r="K2858" i="1"/>
  <c r="J2858" i="1"/>
  <c r="N2857" i="1"/>
  <c r="M2857" i="1"/>
  <c r="L2857" i="1"/>
  <c r="K2857" i="1"/>
  <c r="J2857" i="1"/>
  <c r="N2856" i="1"/>
  <c r="M2856" i="1"/>
  <c r="L2856" i="1"/>
  <c r="K2856" i="1"/>
  <c r="J2856" i="1"/>
  <c r="N2855" i="1"/>
  <c r="M2855" i="1"/>
  <c r="L2855" i="1"/>
  <c r="K2855" i="1"/>
  <c r="J2855" i="1"/>
  <c r="N2854" i="1"/>
  <c r="M2854" i="1"/>
  <c r="L2854" i="1"/>
  <c r="K2854" i="1"/>
  <c r="J2854" i="1"/>
  <c r="N2853" i="1"/>
  <c r="M2853" i="1"/>
  <c r="L2853" i="1"/>
  <c r="K2853" i="1"/>
  <c r="J2853" i="1"/>
  <c r="N2852" i="1"/>
  <c r="M2852" i="1"/>
  <c r="L2852" i="1"/>
  <c r="K2852" i="1"/>
  <c r="J2852" i="1"/>
  <c r="N2851" i="1"/>
  <c r="M2851" i="1"/>
  <c r="L2851" i="1"/>
  <c r="K2851" i="1"/>
  <c r="J2851" i="1"/>
  <c r="N2850" i="1"/>
  <c r="M2850" i="1"/>
  <c r="L2850" i="1"/>
  <c r="K2850" i="1"/>
  <c r="J2850" i="1"/>
  <c r="N2849" i="1"/>
  <c r="M2849" i="1"/>
  <c r="L2849" i="1"/>
  <c r="K2849" i="1"/>
  <c r="J2849" i="1"/>
  <c r="N2848" i="1"/>
  <c r="M2848" i="1"/>
  <c r="L2848" i="1"/>
  <c r="K2848" i="1"/>
  <c r="J2848" i="1"/>
  <c r="N2847" i="1"/>
  <c r="M2847" i="1"/>
  <c r="L2847" i="1"/>
  <c r="K2847" i="1"/>
  <c r="J2847" i="1"/>
  <c r="N2846" i="1"/>
  <c r="M2846" i="1"/>
  <c r="L2846" i="1"/>
  <c r="K2846" i="1"/>
  <c r="J2846" i="1"/>
  <c r="N2845" i="1"/>
  <c r="M2845" i="1"/>
  <c r="L2845" i="1"/>
  <c r="K2845" i="1"/>
  <c r="J2845" i="1"/>
  <c r="N2844" i="1"/>
  <c r="M2844" i="1"/>
  <c r="L2844" i="1"/>
  <c r="K2844" i="1"/>
  <c r="J2844" i="1"/>
  <c r="N2843" i="1"/>
  <c r="M2843" i="1"/>
  <c r="L2843" i="1"/>
  <c r="K2843" i="1"/>
  <c r="J2843" i="1"/>
  <c r="N2842" i="1"/>
  <c r="M2842" i="1"/>
  <c r="L2842" i="1"/>
  <c r="K2842" i="1"/>
  <c r="J2842" i="1"/>
  <c r="N2841" i="1"/>
  <c r="M2841" i="1"/>
  <c r="L2841" i="1"/>
  <c r="K2841" i="1"/>
  <c r="J2841" i="1"/>
  <c r="N2840" i="1"/>
  <c r="M2840" i="1"/>
  <c r="L2840" i="1"/>
  <c r="K2840" i="1"/>
  <c r="J2840" i="1"/>
  <c r="N2839" i="1"/>
  <c r="M2839" i="1"/>
  <c r="L2839" i="1"/>
  <c r="K2839" i="1"/>
  <c r="J2839" i="1"/>
  <c r="N2838" i="1"/>
  <c r="M2838" i="1"/>
  <c r="L2838" i="1"/>
  <c r="K2838" i="1"/>
  <c r="J2838" i="1"/>
  <c r="N2837" i="1"/>
  <c r="M2837" i="1"/>
  <c r="L2837" i="1"/>
  <c r="K2837" i="1"/>
  <c r="J2837" i="1"/>
  <c r="N2836" i="1"/>
  <c r="M2836" i="1"/>
  <c r="L2836" i="1"/>
  <c r="K2836" i="1"/>
  <c r="J2836" i="1"/>
  <c r="N2835" i="1"/>
  <c r="M2835" i="1"/>
  <c r="L2835" i="1"/>
  <c r="K2835" i="1"/>
  <c r="J2835" i="1"/>
  <c r="N2834" i="1"/>
  <c r="M2834" i="1"/>
  <c r="L2834" i="1"/>
  <c r="K2834" i="1"/>
  <c r="J2834" i="1"/>
  <c r="N2833" i="1"/>
  <c r="M2833" i="1"/>
  <c r="L2833" i="1"/>
  <c r="K2833" i="1"/>
  <c r="J2833" i="1"/>
  <c r="N2832" i="1"/>
  <c r="M2832" i="1"/>
  <c r="L2832" i="1"/>
  <c r="K2832" i="1"/>
  <c r="J2832" i="1"/>
  <c r="N2831" i="1"/>
  <c r="M2831" i="1"/>
  <c r="L2831" i="1"/>
  <c r="K2831" i="1"/>
  <c r="J2831" i="1"/>
  <c r="N2830" i="1"/>
  <c r="M2830" i="1"/>
  <c r="L2830" i="1"/>
  <c r="K2830" i="1"/>
  <c r="J2830" i="1"/>
  <c r="N2829" i="1"/>
  <c r="M2829" i="1"/>
  <c r="L2829" i="1"/>
  <c r="K2829" i="1"/>
  <c r="J2829" i="1"/>
  <c r="N2828" i="1"/>
  <c r="M2828" i="1"/>
  <c r="L2828" i="1"/>
  <c r="K2828" i="1"/>
  <c r="J2828" i="1"/>
  <c r="N2827" i="1"/>
  <c r="M2827" i="1"/>
  <c r="L2827" i="1"/>
  <c r="K2827" i="1"/>
  <c r="J2827" i="1"/>
  <c r="N2826" i="1"/>
  <c r="M2826" i="1"/>
  <c r="L2826" i="1"/>
  <c r="K2826" i="1"/>
  <c r="J2826" i="1"/>
  <c r="N2825" i="1"/>
  <c r="M2825" i="1"/>
  <c r="L2825" i="1"/>
  <c r="K2825" i="1"/>
  <c r="J2825" i="1"/>
  <c r="N2824" i="1"/>
  <c r="M2824" i="1"/>
  <c r="L2824" i="1"/>
  <c r="K2824" i="1"/>
  <c r="J2824" i="1"/>
  <c r="N2823" i="1"/>
  <c r="M2823" i="1"/>
  <c r="L2823" i="1"/>
  <c r="K2823" i="1"/>
  <c r="J2823" i="1"/>
  <c r="N2822" i="1"/>
  <c r="M2822" i="1"/>
  <c r="L2822" i="1"/>
  <c r="K2822" i="1"/>
  <c r="J2822" i="1"/>
  <c r="N2821" i="1"/>
  <c r="M2821" i="1"/>
  <c r="L2821" i="1"/>
  <c r="K2821" i="1"/>
  <c r="J2821" i="1"/>
  <c r="N2820" i="1"/>
  <c r="M2820" i="1"/>
  <c r="L2820" i="1"/>
  <c r="K2820" i="1"/>
  <c r="J2820" i="1"/>
  <c r="N2819" i="1"/>
  <c r="M2819" i="1"/>
  <c r="L2819" i="1"/>
  <c r="K2819" i="1"/>
  <c r="J2819" i="1"/>
  <c r="N2818" i="1"/>
  <c r="M2818" i="1"/>
  <c r="L2818" i="1"/>
  <c r="K2818" i="1"/>
  <c r="J2818" i="1"/>
  <c r="N2817" i="1"/>
  <c r="M2817" i="1"/>
  <c r="L2817" i="1"/>
  <c r="K2817" i="1"/>
  <c r="J2817" i="1"/>
  <c r="N2816" i="1"/>
  <c r="M2816" i="1"/>
  <c r="L2816" i="1"/>
  <c r="K2816" i="1"/>
  <c r="J2816" i="1"/>
  <c r="N2815" i="1"/>
  <c r="M2815" i="1"/>
  <c r="L2815" i="1"/>
  <c r="K2815" i="1"/>
  <c r="J2815" i="1"/>
  <c r="N2814" i="1"/>
  <c r="M2814" i="1"/>
  <c r="L2814" i="1"/>
  <c r="K2814" i="1"/>
  <c r="J2814" i="1"/>
  <c r="N2813" i="1"/>
  <c r="M2813" i="1"/>
  <c r="L2813" i="1"/>
  <c r="K2813" i="1"/>
  <c r="J2813" i="1"/>
  <c r="N2812" i="1"/>
  <c r="M2812" i="1"/>
  <c r="L2812" i="1"/>
  <c r="K2812" i="1"/>
  <c r="J2812" i="1"/>
  <c r="N2811" i="1"/>
  <c r="M2811" i="1"/>
  <c r="L2811" i="1"/>
  <c r="K2811" i="1"/>
  <c r="J2811" i="1"/>
  <c r="N2810" i="1"/>
  <c r="M2810" i="1"/>
  <c r="L2810" i="1"/>
  <c r="K2810" i="1"/>
  <c r="J2810" i="1"/>
  <c r="N2809" i="1"/>
  <c r="M2809" i="1"/>
  <c r="L2809" i="1"/>
  <c r="K2809" i="1"/>
  <c r="J2809" i="1"/>
  <c r="N2808" i="1"/>
  <c r="M2808" i="1"/>
  <c r="L2808" i="1"/>
  <c r="K2808" i="1"/>
  <c r="J2808" i="1"/>
  <c r="N2807" i="1"/>
  <c r="M2807" i="1"/>
  <c r="L2807" i="1"/>
  <c r="K2807" i="1"/>
  <c r="J2807" i="1"/>
  <c r="N2806" i="1"/>
  <c r="M2806" i="1"/>
  <c r="L2806" i="1"/>
  <c r="K2806" i="1"/>
  <c r="J2806" i="1"/>
  <c r="N2805" i="1"/>
  <c r="M2805" i="1"/>
  <c r="L2805" i="1"/>
  <c r="K2805" i="1"/>
  <c r="J2805" i="1"/>
  <c r="N2804" i="1"/>
  <c r="M2804" i="1"/>
  <c r="L2804" i="1"/>
  <c r="K2804" i="1"/>
  <c r="J2804" i="1"/>
  <c r="N2803" i="1"/>
  <c r="M2803" i="1"/>
  <c r="L2803" i="1"/>
  <c r="K2803" i="1"/>
  <c r="J2803" i="1"/>
  <c r="N2802" i="1"/>
  <c r="M2802" i="1"/>
  <c r="L2802" i="1"/>
  <c r="K2802" i="1"/>
  <c r="J2802" i="1"/>
  <c r="N2801" i="1"/>
  <c r="M2801" i="1"/>
  <c r="L2801" i="1"/>
  <c r="K2801" i="1"/>
  <c r="J2801" i="1"/>
  <c r="N2800" i="1"/>
  <c r="M2800" i="1"/>
  <c r="L2800" i="1"/>
  <c r="K2800" i="1"/>
  <c r="J2800" i="1"/>
  <c r="N2799" i="1"/>
  <c r="M2799" i="1"/>
  <c r="L2799" i="1"/>
  <c r="K2799" i="1"/>
  <c r="J2799" i="1"/>
  <c r="N2798" i="1"/>
  <c r="M2798" i="1"/>
  <c r="L2798" i="1"/>
  <c r="K2798" i="1"/>
  <c r="J2798" i="1"/>
  <c r="N2797" i="1"/>
  <c r="M2797" i="1"/>
  <c r="L2797" i="1"/>
  <c r="K2797" i="1"/>
  <c r="J2797" i="1"/>
  <c r="N2796" i="1"/>
  <c r="M2796" i="1"/>
  <c r="L2796" i="1"/>
  <c r="K2796" i="1"/>
  <c r="J2796" i="1"/>
  <c r="N2795" i="1"/>
  <c r="M2795" i="1"/>
  <c r="L2795" i="1"/>
  <c r="K2795" i="1"/>
  <c r="J2795" i="1"/>
  <c r="N2794" i="1"/>
  <c r="M2794" i="1"/>
  <c r="L2794" i="1"/>
  <c r="K2794" i="1"/>
  <c r="J2794" i="1"/>
  <c r="N2793" i="1"/>
  <c r="M2793" i="1"/>
  <c r="L2793" i="1"/>
  <c r="K2793" i="1"/>
  <c r="J2793" i="1"/>
  <c r="N2792" i="1"/>
  <c r="M2792" i="1"/>
  <c r="L2792" i="1"/>
  <c r="K2792" i="1"/>
  <c r="J2792" i="1"/>
  <c r="N2791" i="1"/>
  <c r="M2791" i="1"/>
  <c r="L2791" i="1"/>
  <c r="K2791" i="1"/>
  <c r="J2791" i="1"/>
  <c r="N2790" i="1"/>
  <c r="M2790" i="1"/>
  <c r="L2790" i="1"/>
  <c r="K2790" i="1"/>
  <c r="J2790" i="1"/>
  <c r="N2789" i="1"/>
  <c r="M2789" i="1"/>
  <c r="L2789" i="1"/>
  <c r="K2789" i="1"/>
  <c r="J2789" i="1"/>
  <c r="N2788" i="1"/>
  <c r="M2788" i="1"/>
  <c r="L2788" i="1"/>
  <c r="K2788" i="1"/>
  <c r="J2788" i="1"/>
  <c r="N2787" i="1"/>
  <c r="M2787" i="1"/>
  <c r="L2787" i="1"/>
  <c r="K2787" i="1"/>
  <c r="J2787" i="1"/>
  <c r="N2786" i="1"/>
  <c r="M2786" i="1"/>
  <c r="L2786" i="1"/>
  <c r="K2786" i="1"/>
  <c r="J2786" i="1"/>
  <c r="N2785" i="1"/>
  <c r="M2785" i="1"/>
  <c r="L2785" i="1"/>
  <c r="K2785" i="1"/>
  <c r="J2785" i="1"/>
  <c r="N2784" i="1"/>
  <c r="M2784" i="1"/>
  <c r="L2784" i="1"/>
  <c r="K2784" i="1"/>
  <c r="J2784" i="1"/>
  <c r="N2783" i="1"/>
  <c r="M2783" i="1"/>
  <c r="L2783" i="1"/>
  <c r="K2783" i="1"/>
  <c r="J2783" i="1"/>
  <c r="N2782" i="1"/>
  <c r="M2782" i="1"/>
  <c r="L2782" i="1"/>
  <c r="K2782" i="1"/>
  <c r="J2782" i="1"/>
  <c r="N2781" i="1"/>
  <c r="M2781" i="1"/>
  <c r="L2781" i="1"/>
  <c r="K2781" i="1"/>
  <c r="J2781" i="1"/>
  <c r="N2780" i="1"/>
  <c r="M2780" i="1"/>
  <c r="L2780" i="1"/>
  <c r="K2780" i="1"/>
  <c r="J2780" i="1"/>
  <c r="N2779" i="1"/>
  <c r="M2779" i="1"/>
  <c r="L2779" i="1"/>
  <c r="K2779" i="1"/>
  <c r="J2779" i="1"/>
  <c r="N2778" i="1"/>
  <c r="M2778" i="1"/>
  <c r="L2778" i="1"/>
  <c r="K2778" i="1"/>
  <c r="J2778" i="1"/>
  <c r="N2777" i="1"/>
  <c r="M2777" i="1"/>
  <c r="L2777" i="1"/>
  <c r="K2777" i="1"/>
  <c r="J2777" i="1"/>
  <c r="N2776" i="1"/>
  <c r="M2776" i="1"/>
  <c r="L2776" i="1"/>
  <c r="K2776" i="1"/>
  <c r="J2776" i="1"/>
  <c r="M2775" i="1"/>
  <c r="L2775" i="1"/>
  <c r="K2775" i="1"/>
  <c r="J2775" i="1"/>
  <c r="N2774" i="1"/>
  <c r="M2774" i="1"/>
  <c r="L2774" i="1"/>
  <c r="K2774" i="1"/>
  <c r="J2774" i="1"/>
  <c r="N2773" i="1"/>
  <c r="M2773" i="1"/>
  <c r="L2773" i="1"/>
  <c r="K2773" i="1"/>
  <c r="J2773" i="1"/>
  <c r="N2772" i="1"/>
  <c r="M2772" i="1"/>
  <c r="L2772" i="1"/>
  <c r="K2772" i="1"/>
  <c r="J2772" i="1"/>
  <c r="N2771" i="1"/>
  <c r="M2771" i="1"/>
  <c r="L2771" i="1"/>
  <c r="K2771" i="1"/>
  <c r="J2771" i="1"/>
  <c r="N2770" i="1"/>
  <c r="M2770" i="1"/>
  <c r="L2770" i="1"/>
  <c r="K2770" i="1"/>
  <c r="J2770" i="1"/>
  <c r="N2769" i="1"/>
  <c r="M2769" i="1"/>
  <c r="L2769" i="1"/>
  <c r="K2769" i="1"/>
  <c r="J2769" i="1"/>
  <c r="N2768" i="1"/>
  <c r="M2768" i="1"/>
  <c r="L2768" i="1"/>
  <c r="K2768" i="1"/>
  <c r="J2768" i="1"/>
  <c r="N2767" i="1"/>
  <c r="M2767" i="1"/>
  <c r="L2767" i="1"/>
  <c r="K2767" i="1"/>
  <c r="J2767" i="1"/>
  <c r="N2766" i="1"/>
  <c r="M2766" i="1"/>
  <c r="L2766" i="1"/>
  <c r="K2766" i="1"/>
  <c r="J2766" i="1"/>
  <c r="N2765" i="1"/>
  <c r="M2765" i="1"/>
  <c r="L2765" i="1"/>
  <c r="K2765" i="1"/>
  <c r="J2765" i="1"/>
  <c r="N2764" i="1"/>
  <c r="M2764" i="1"/>
  <c r="L2764" i="1"/>
  <c r="K2764" i="1"/>
  <c r="J2764" i="1"/>
  <c r="N2763" i="1"/>
  <c r="M2763" i="1"/>
  <c r="L2763" i="1"/>
  <c r="K2763" i="1"/>
  <c r="J2763" i="1"/>
  <c r="N2762" i="1"/>
  <c r="M2762" i="1"/>
  <c r="L2762" i="1"/>
  <c r="K2762" i="1"/>
  <c r="J2762" i="1"/>
  <c r="N2761" i="1"/>
  <c r="M2761" i="1"/>
  <c r="L2761" i="1"/>
  <c r="K2761" i="1"/>
  <c r="J2761" i="1"/>
  <c r="N2760" i="1"/>
  <c r="M2760" i="1"/>
  <c r="L2760" i="1"/>
  <c r="K2760" i="1"/>
  <c r="J2760" i="1"/>
  <c r="N2759" i="1"/>
  <c r="M2759" i="1"/>
  <c r="L2759" i="1"/>
  <c r="K2759" i="1"/>
  <c r="J2759" i="1"/>
  <c r="N2758" i="1"/>
  <c r="M2758" i="1"/>
  <c r="L2758" i="1"/>
  <c r="K2758" i="1"/>
  <c r="J2758" i="1"/>
  <c r="N2757" i="1"/>
  <c r="M2757" i="1"/>
  <c r="L2757" i="1"/>
  <c r="K2757" i="1"/>
  <c r="J2757" i="1"/>
  <c r="N2756" i="1"/>
  <c r="M2756" i="1"/>
  <c r="L2756" i="1"/>
  <c r="K2756" i="1"/>
  <c r="J2756" i="1"/>
  <c r="N2755" i="1"/>
  <c r="M2755" i="1"/>
  <c r="L2755" i="1"/>
  <c r="K2755" i="1"/>
  <c r="J2755" i="1"/>
  <c r="N2754" i="1"/>
  <c r="M2754" i="1"/>
  <c r="L2754" i="1"/>
  <c r="K2754" i="1"/>
  <c r="J2754" i="1"/>
  <c r="N2753" i="1"/>
  <c r="M2753" i="1"/>
  <c r="L2753" i="1"/>
  <c r="K2753" i="1"/>
  <c r="J2753" i="1"/>
  <c r="N2752" i="1"/>
  <c r="M2752" i="1"/>
  <c r="L2752" i="1"/>
  <c r="K2752" i="1"/>
  <c r="J2752" i="1"/>
  <c r="N2751" i="1"/>
  <c r="M2751" i="1"/>
  <c r="L2751" i="1"/>
  <c r="K2751" i="1"/>
  <c r="J2751" i="1"/>
  <c r="N2750" i="1"/>
  <c r="M2750" i="1"/>
  <c r="L2750" i="1"/>
  <c r="K2750" i="1"/>
  <c r="J2750" i="1"/>
  <c r="N2749" i="1"/>
  <c r="M2749" i="1"/>
  <c r="L2749" i="1"/>
  <c r="K2749" i="1"/>
  <c r="J2749" i="1"/>
  <c r="N2748" i="1"/>
  <c r="M2748" i="1"/>
  <c r="L2748" i="1"/>
  <c r="K2748" i="1"/>
  <c r="J2748" i="1"/>
  <c r="N2747" i="1"/>
  <c r="M2747" i="1"/>
  <c r="L2747" i="1"/>
  <c r="K2747" i="1"/>
  <c r="J2747" i="1"/>
  <c r="N2746" i="1"/>
  <c r="M2746" i="1"/>
  <c r="L2746" i="1"/>
  <c r="K2746" i="1"/>
  <c r="J2746" i="1"/>
  <c r="N2745" i="1"/>
  <c r="M2745" i="1"/>
  <c r="L2745" i="1"/>
  <c r="K2745" i="1"/>
  <c r="J2745" i="1"/>
  <c r="N2744" i="1"/>
  <c r="M2744" i="1"/>
  <c r="L2744" i="1"/>
  <c r="K2744" i="1"/>
  <c r="J2744" i="1"/>
  <c r="N2743" i="1"/>
  <c r="M2743" i="1"/>
  <c r="L2743" i="1"/>
  <c r="K2743" i="1"/>
  <c r="J2743" i="1"/>
  <c r="N2742" i="1"/>
  <c r="M2742" i="1"/>
  <c r="L2742" i="1"/>
  <c r="K2742" i="1"/>
  <c r="J2742" i="1"/>
  <c r="N2741" i="1"/>
  <c r="M2741" i="1"/>
  <c r="L2741" i="1"/>
  <c r="K2741" i="1"/>
  <c r="J2741" i="1"/>
  <c r="N2740" i="1"/>
  <c r="M2740" i="1"/>
  <c r="L2740" i="1"/>
  <c r="K2740" i="1"/>
  <c r="J2740" i="1"/>
  <c r="N2739" i="1"/>
  <c r="M2739" i="1"/>
  <c r="L2739" i="1"/>
  <c r="K2739" i="1"/>
  <c r="J2739" i="1"/>
  <c r="N2738" i="1"/>
  <c r="M2738" i="1"/>
  <c r="L2738" i="1"/>
  <c r="K2738" i="1"/>
  <c r="J2738" i="1"/>
  <c r="N2737" i="1"/>
  <c r="M2737" i="1"/>
  <c r="L2737" i="1"/>
  <c r="K2737" i="1"/>
  <c r="J2737" i="1"/>
  <c r="N2736" i="1"/>
  <c r="M2736" i="1"/>
  <c r="L2736" i="1"/>
  <c r="K2736" i="1"/>
  <c r="J2736" i="1"/>
  <c r="N2735" i="1"/>
  <c r="M2735" i="1"/>
  <c r="L2735" i="1"/>
  <c r="K2735" i="1"/>
  <c r="J2735" i="1"/>
  <c r="M2734" i="1"/>
  <c r="L2734" i="1"/>
  <c r="K2734" i="1"/>
  <c r="J2734" i="1"/>
  <c r="N2733" i="1"/>
  <c r="M2733" i="1"/>
  <c r="L2733" i="1"/>
  <c r="K2733" i="1"/>
  <c r="J2733" i="1"/>
  <c r="N2732" i="1"/>
  <c r="M2732" i="1"/>
  <c r="L2732" i="1"/>
  <c r="K2732" i="1"/>
  <c r="J2732" i="1"/>
  <c r="N2731" i="1"/>
  <c r="M2731" i="1"/>
  <c r="L2731" i="1"/>
  <c r="K2731" i="1"/>
  <c r="J2731" i="1"/>
  <c r="N2730" i="1"/>
  <c r="M2730" i="1"/>
  <c r="L2730" i="1"/>
  <c r="K2730" i="1"/>
  <c r="J2730" i="1"/>
  <c r="N2729" i="1"/>
  <c r="M2729" i="1"/>
  <c r="L2729" i="1"/>
  <c r="K2729" i="1"/>
  <c r="J2729" i="1"/>
  <c r="N2728" i="1"/>
  <c r="M2728" i="1"/>
  <c r="L2728" i="1"/>
  <c r="K2728" i="1"/>
  <c r="J2728" i="1"/>
  <c r="N2727" i="1"/>
  <c r="M2727" i="1"/>
  <c r="L2727" i="1"/>
  <c r="K2727" i="1"/>
  <c r="J2727" i="1"/>
  <c r="M2726" i="1"/>
  <c r="L2726" i="1"/>
  <c r="K2726" i="1"/>
  <c r="J2726" i="1"/>
  <c r="N2725" i="1"/>
  <c r="M2725" i="1"/>
  <c r="L2725" i="1"/>
  <c r="K2725" i="1"/>
  <c r="J2725" i="1"/>
  <c r="N2724" i="1"/>
  <c r="M2724" i="1"/>
  <c r="L2724" i="1"/>
  <c r="K2724" i="1"/>
  <c r="J2724" i="1"/>
  <c r="N2723" i="1"/>
  <c r="M2723" i="1"/>
  <c r="L2723" i="1"/>
  <c r="K2723" i="1"/>
  <c r="J2723" i="1"/>
  <c r="N2722" i="1"/>
  <c r="M2722" i="1"/>
  <c r="L2722" i="1"/>
  <c r="K2722" i="1"/>
  <c r="J2722" i="1"/>
  <c r="N2721" i="1"/>
  <c r="M2721" i="1"/>
  <c r="L2721" i="1"/>
  <c r="K2721" i="1"/>
  <c r="J2721" i="1"/>
  <c r="N2720" i="1"/>
  <c r="M2720" i="1"/>
  <c r="L2720" i="1"/>
  <c r="K2720" i="1"/>
  <c r="J2720" i="1"/>
  <c r="N2719" i="1"/>
  <c r="M2719" i="1"/>
  <c r="L2719" i="1"/>
  <c r="K2719" i="1"/>
  <c r="J2719" i="1"/>
  <c r="N2718" i="1"/>
  <c r="M2718" i="1"/>
  <c r="L2718" i="1"/>
  <c r="K2718" i="1"/>
  <c r="J2718" i="1"/>
  <c r="N2717" i="1"/>
  <c r="L2717" i="1"/>
  <c r="K2717" i="1"/>
  <c r="J2717" i="1"/>
  <c r="N2716" i="1"/>
  <c r="M2716" i="1"/>
  <c r="L2716" i="1"/>
  <c r="K2716" i="1"/>
  <c r="J2716" i="1"/>
  <c r="N2715" i="1"/>
  <c r="M2715" i="1"/>
  <c r="L2715" i="1"/>
  <c r="K2715" i="1"/>
  <c r="J2715" i="1"/>
  <c r="N2714" i="1"/>
  <c r="M2714" i="1"/>
  <c r="L2714" i="1"/>
  <c r="K2714" i="1"/>
  <c r="J2714" i="1"/>
  <c r="N2713" i="1"/>
  <c r="M2713" i="1"/>
  <c r="L2713" i="1"/>
  <c r="K2713" i="1"/>
  <c r="J2713" i="1"/>
  <c r="N2712" i="1"/>
  <c r="M2712" i="1"/>
  <c r="L2712" i="1"/>
  <c r="K2712" i="1"/>
  <c r="J2712" i="1"/>
  <c r="N2711" i="1"/>
  <c r="M2711" i="1"/>
  <c r="L2711" i="1"/>
  <c r="K2711" i="1"/>
  <c r="J2711" i="1"/>
  <c r="N2710" i="1"/>
  <c r="M2710" i="1"/>
  <c r="L2710" i="1"/>
  <c r="K2710" i="1"/>
  <c r="J2710" i="1"/>
  <c r="N2709" i="1"/>
  <c r="M2709" i="1"/>
  <c r="L2709" i="1"/>
  <c r="K2709" i="1"/>
  <c r="J2709" i="1"/>
  <c r="N2708" i="1"/>
  <c r="M2708" i="1"/>
  <c r="L2708" i="1"/>
  <c r="K2708" i="1"/>
  <c r="J2708" i="1"/>
  <c r="N2707" i="1"/>
  <c r="M2707" i="1"/>
  <c r="L2707" i="1"/>
  <c r="K2707" i="1"/>
  <c r="J2707" i="1"/>
  <c r="N2706" i="1"/>
  <c r="M2706" i="1"/>
  <c r="L2706" i="1"/>
  <c r="K2706" i="1"/>
  <c r="J2706" i="1"/>
  <c r="N2705" i="1"/>
  <c r="M2705" i="1"/>
  <c r="L2705" i="1"/>
  <c r="K2705" i="1"/>
  <c r="J2705" i="1"/>
  <c r="N2704" i="1"/>
  <c r="M2704" i="1"/>
  <c r="L2704" i="1"/>
  <c r="K2704" i="1"/>
  <c r="J2704" i="1"/>
  <c r="N2703" i="1"/>
  <c r="M2703" i="1"/>
  <c r="L2703" i="1"/>
  <c r="K2703" i="1"/>
  <c r="J2703" i="1"/>
  <c r="N2702" i="1"/>
  <c r="M2702" i="1"/>
  <c r="L2702" i="1"/>
  <c r="K2702" i="1"/>
  <c r="J2702" i="1"/>
  <c r="N2701" i="1"/>
  <c r="M2701" i="1"/>
  <c r="L2701" i="1"/>
  <c r="K2701" i="1"/>
  <c r="J2701" i="1"/>
  <c r="N2700" i="1"/>
  <c r="M2700" i="1"/>
  <c r="L2700" i="1"/>
  <c r="K2700" i="1"/>
  <c r="J2700" i="1"/>
  <c r="N2699" i="1"/>
  <c r="M2699" i="1"/>
  <c r="L2699" i="1"/>
  <c r="K2699" i="1"/>
  <c r="J2699" i="1"/>
  <c r="N2698" i="1"/>
  <c r="M2698" i="1"/>
  <c r="L2698" i="1"/>
  <c r="K2698" i="1"/>
  <c r="J2698" i="1"/>
  <c r="N2697" i="1"/>
  <c r="M2697" i="1"/>
  <c r="L2697" i="1"/>
  <c r="K2697" i="1"/>
  <c r="J2697" i="1"/>
  <c r="N2696" i="1"/>
  <c r="M2696" i="1"/>
  <c r="L2696" i="1"/>
  <c r="K2696" i="1"/>
  <c r="J2696" i="1"/>
  <c r="N2695" i="1"/>
  <c r="M2695" i="1"/>
  <c r="L2695" i="1"/>
  <c r="K2695" i="1"/>
  <c r="J2695" i="1"/>
  <c r="N2694" i="1"/>
  <c r="M2694" i="1"/>
  <c r="L2694" i="1"/>
  <c r="K2694" i="1"/>
  <c r="J2694" i="1"/>
  <c r="M2693" i="1"/>
  <c r="L2693" i="1"/>
  <c r="K2693" i="1"/>
  <c r="J2693" i="1"/>
  <c r="N2692" i="1"/>
  <c r="M2692" i="1"/>
  <c r="L2692" i="1"/>
  <c r="K2692" i="1"/>
  <c r="J2692" i="1"/>
  <c r="N2691" i="1"/>
  <c r="M2691" i="1"/>
  <c r="L2691" i="1"/>
  <c r="K2691" i="1"/>
  <c r="J2691" i="1"/>
  <c r="N2690" i="1"/>
  <c r="M2690" i="1"/>
  <c r="L2690" i="1"/>
  <c r="K2690" i="1"/>
  <c r="J2690" i="1"/>
  <c r="N2689" i="1"/>
  <c r="M2689" i="1"/>
  <c r="L2689" i="1"/>
  <c r="K2689" i="1"/>
  <c r="J2689" i="1"/>
  <c r="M2688" i="1"/>
  <c r="K2688" i="1"/>
  <c r="J2688" i="1"/>
  <c r="N2687" i="1"/>
  <c r="M2687" i="1"/>
  <c r="L2687" i="1"/>
  <c r="K2687" i="1"/>
  <c r="J2687" i="1"/>
  <c r="N2686" i="1"/>
  <c r="M2686" i="1"/>
  <c r="L2686" i="1"/>
  <c r="K2686" i="1"/>
  <c r="J2686" i="1"/>
  <c r="N2685" i="1"/>
  <c r="M2685" i="1"/>
  <c r="L2685" i="1"/>
  <c r="K2685" i="1"/>
  <c r="J2685" i="1"/>
  <c r="N2684" i="1"/>
  <c r="M2684" i="1"/>
  <c r="L2684" i="1"/>
  <c r="K2684" i="1"/>
  <c r="J2684" i="1"/>
  <c r="N2683" i="1"/>
  <c r="M2683" i="1"/>
  <c r="L2683" i="1"/>
  <c r="K2683" i="1"/>
  <c r="J2683" i="1"/>
  <c r="N2682" i="1"/>
  <c r="M2682" i="1"/>
  <c r="L2682" i="1"/>
  <c r="K2682" i="1"/>
  <c r="J2682" i="1"/>
  <c r="N2681" i="1"/>
  <c r="M2681" i="1"/>
  <c r="L2681" i="1"/>
  <c r="K2681" i="1"/>
  <c r="J2681" i="1"/>
  <c r="N2680" i="1"/>
  <c r="M2680" i="1"/>
  <c r="L2680" i="1"/>
  <c r="K2680" i="1"/>
  <c r="J2680" i="1"/>
  <c r="N2679" i="1"/>
  <c r="M2679" i="1"/>
  <c r="L2679" i="1"/>
  <c r="K2679" i="1"/>
  <c r="J2679" i="1"/>
  <c r="N2678" i="1"/>
  <c r="M2678" i="1"/>
  <c r="L2678" i="1"/>
  <c r="K2678" i="1"/>
  <c r="J2678" i="1"/>
  <c r="N2677" i="1"/>
  <c r="M2677" i="1"/>
  <c r="L2677" i="1"/>
  <c r="K2677" i="1"/>
  <c r="J2677" i="1"/>
  <c r="N2676" i="1"/>
  <c r="M2676" i="1"/>
  <c r="L2676" i="1"/>
  <c r="K2676" i="1"/>
  <c r="J2676" i="1"/>
  <c r="N2675" i="1"/>
  <c r="M2675" i="1"/>
  <c r="L2675" i="1"/>
  <c r="K2675" i="1"/>
  <c r="J2675" i="1"/>
  <c r="N2674" i="1"/>
  <c r="M2674" i="1"/>
  <c r="L2674" i="1"/>
  <c r="K2674" i="1"/>
  <c r="J2674" i="1"/>
  <c r="M2673" i="1"/>
  <c r="L2673" i="1"/>
  <c r="K2673" i="1"/>
  <c r="J2673" i="1"/>
  <c r="N2672" i="1"/>
  <c r="M2672" i="1"/>
  <c r="L2672" i="1"/>
  <c r="K2672" i="1"/>
  <c r="J2672" i="1"/>
  <c r="N2671" i="1"/>
  <c r="M2671" i="1"/>
  <c r="L2671" i="1"/>
  <c r="K2671" i="1"/>
  <c r="J2671" i="1"/>
  <c r="N2670" i="1"/>
  <c r="M2670" i="1"/>
  <c r="L2670" i="1"/>
  <c r="K2670" i="1"/>
  <c r="J2670" i="1"/>
  <c r="N2669" i="1"/>
  <c r="M2669" i="1"/>
  <c r="L2669" i="1"/>
  <c r="K2669" i="1"/>
  <c r="J2669" i="1"/>
  <c r="N2668" i="1"/>
  <c r="M2668" i="1"/>
  <c r="L2668" i="1"/>
  <c r="K2668" i="1"/>
  <c r="J2668" i="1"/>
  <c r="N2667" i="1"/>
  <c r="M2667" i="1"/>
  <c r="L2667" i="1"/>
  <c r="K2667" i="1"/>
  <c r="J2667" i="1"/>
  <c r="N2666" i="1"/>
  <c r="M2666" i="1"/>
  <c r="L2666" i="1"/>
  <c r="K2666" i="1"/>
  <c r="J2666" i="1"/>
  <c r="N2665" i="1"/>
  <c r="M2665" i="1"/>
  <c r="L2665" i="1"/>
  <c r="K2665" i="1"/>
  <c r="J2665" i="1"/>
  <c r="N2664" i="1"/>
  <c r="M2664" i="1"/>
  <c r="L2664" i="1"/>
  <c r="K2664" i="1"/>
  <c r="J2664" i="1"/>
  <c r="N2663" i="1"/>
  <c r="M2663" i="1"/>
  <c r="L2663" i="1"/>
  <c r="K2663" i="1"/>
  <c r="J2663" i="1"/>
  <c r="N2662" i="1"/>
  <c r="M2662" i="1"/>
  <c r="L2662" i="1"/>
  <c r="K2662" i="1"/>
  <c r="J2662" i="1"/>
  <c r="N2661" i="1"/>
  <c r="M2661" i="1"/>
  <c r="L2661" i="1"/>
  <c r="K2661" i="1"/>
  <c r="J2661" i="1"/>
  <c r="N2660" i="1"/>
  <c r="M2660" i="1"/>
  <c r="L2660" i="1"/>
  <c r="K2660" i="1"/>
  <c r="J2660" i="1"/>
  <c r="N2659" i="1"/>
  <c r="M2659" i="1"/>
  <c r="L2659" i="1"/>
  <c r="K2659" i="1"/>
  <c r="J2659" i="1"/>
  <c r="N2658" i="1"/>
  <c r="M2658" i="1"/>
  <c r="L2658" i="1"/>
  <c r="K2658" i="1"/>
  <c r="J2658" i="1"/>
  <c r="N2657" i="1"/>
  <c r="M2657" i="1"/>
  <c r="L2657" i="1"/>
  <c r="K2657" i="1"/>
  <c r="J2657" i="1"/>
  <c r="N2656" i="1"/>
  <c r="M2656" i="1"/>
  <c r="L2656" i="1"/>
  <c r="K2656" i="1"/>
  <c r="J2656" i="1"/>
  <c r="N2655" i="1"/>
  <c r="M2655" i="1"/>
  <c r="L2655" i="1"/>
  <c r="K2655" i="1"/>
  <c r="J2655" i="1"/>
  <c r="N2654" i="1"/>
  <c r="M2654" i="1"/>
  <c r="L2654" i="1"/>
  <c r="K2654" i="1"/>
  <c r="J2654" i="1"/>
  <c r="N2653" i="1"/>
  <c r="M2653" i="1"/>
  <c r="L2653" i="1"/>
  <c r="K2653" i="1"/>
  <c r="J2653" i="1"/>
  <c r="N2652" i="1"/>
  <c r="M2652" i="1"/>
  <c r="L2652" i="1"/>
  <c r="K2652" i="1"/>
  <c r="J2652" i="1"/>
  <c r="N2651" i="1"/>
  <c r="M2651" i="1"/>
  <c r="L2651" i="1"/>
  <c r="K2651" i="1"/>
  <c r="J2651" i="1"/>
  <c r="N2650" i="1"/>
  <c r="M2650" i="1"/>
  <c r="L2650" i="1"/>
  <c r="K2650" i="1"/>
  <c r="J2650" i="1"/>
  <c r="N2649" i="1"/>
  <c r="M2649" i="1"/>
  <c r="L2649" i="1"/>
  <c r="K2649" i="1"/>
  <c r="J2649" i="1"/>
  <c r="N2648" i="1"/>
  <c r="M2648" i="1"/>
  <c r="L2648" i="1"/>
  <c r="K2648" i="1"/>
  <c r="J2648" i="1"/>
  <c r="N2647" i="1"/>
  <c r="M2647" i="1"/>
  <c r="L2647" i="1"/>
  <c r="K2647" i="1"/>
  <c r="J2647" i="1"/>
  <c r="N2646" i="1"/>
  <c r="M2646" i="1"/>
  <c r="L2646" i="1"/>
  <c r="K2646" i="1"/>
  <c r="J2646" i="1"/>
  <c r="N2645" i="1"/>
  <c r="M2645" i="1"/>
  <c r="L2645" i="1"/>
  <c r="K2645" i="1"/>
  <c r="J2645" i="1"/>
  <c r="N2644" i="1"/>
  <c r="M2644" i="1"/>
  <c r="L2644" i="1"/>
  <c r="K2644" i="1"/>
  <c r="J2644" i="1"/>
  <c r="M2643" i="1"/>
  <c r="L2643" i="1"/>
  <c r="K2643" i="1"/>
  <c r="J2643" i="1"/>
  <c r="N2642" i="1"/>
  <c r="M2642" i="1"/>
  <c r="L2642" i="1"/>
  <c r="K2642" i="1"/>
  <c r="J2642" i="1"/>
  <c r="N2641" i="1"/>
  <c r="M2641" i="1"/>
  <c r="L2641" i="1"/>
  <c r="K2641" i="1"/>
  <c r="J2641" i="1"/>
  <c r="N2640" i="1"/>
  <c r="M2640" i="1"/>
  <c r="L2640" i="1"/>
  <c r="K2640" i="1"/>
  <c r="J2640" i="1"/>
  <c r="N2639" i="1"/>
  <c r="M2639" i="1"/>
  <c r="L2639" i="1"/>
  <c r="K2639" i="1"/>
  <c r="J2639" i="1"/>
  <c r="N2638" i="1"/>
  <c r="M2638" i="1"/>
  <c r="L2638" i="1"/>
  <c r="K2638" i="1"/>
  <c r="J2638" i="1"/>
  <c r="N2637" i="1"/>
  <c r="M2637" i="1"/>
  <c r="L2637" i="1"/>
  <c r="K2637" i="1"/>
  <c r="J2637" i="1"/>
  <c r="N2636" i="1"/>
  <c r="M2636" i="1"/>
  <c r="L2636" i="1"/>
  <c r="K2636" i="1"/>
  <c r="J2636" i="1"/>
  <c r="N2635" i="1"/>
  <c r="M2635" i="1"/>
  <c r="L2635" i="1"/>
  <c r="K2635" i="1"/>
  <c r="J2635" i="1"/>
  <c r="N2634" i="1"/>
  <c r="M2634" i="1"/>
  <c r="L2634" i="1"/>
  <c r="K2634" i="1"/>
  <c r="J2634" i="1"/>
  <c r="N2633" i="1"/>
  <c r="M2633" i="1"/>
  <c r="L2633" i="1"/>
  <c r="K2633" i="1"/>
  <c r="J2633" i="1"/>
  <c r="N2632" i="1"/>
  <c r="M2632" i="1"/>
  <c r="L2632" i="1"/>
  <c r="K2632" i="1"/>
  <c r="J2632" i="1"/>
  <c r="N2631" i="1"/>
  <c r="M2631" i="1"/>
  <c r="L2631" i="1"/>
  <c r="K2631" i="1"/>
  <c r="J2631" i="1"/>
  <c r="N2630" i="1"/>
  <c r="M2630" i="1"/>
  <c r="L2630" i="1"/>
  <c r="K2630" i="1"/>
  <c r="J2630" i="1"/>
  <c r="N2629" i="1"/>
  <c r="M2629" i="1"/>
  <c r="L2629" i="1"/>
  <c r="K2629" i="1"/>
  <c r="J2629" i="1"/>
  <c r="N2628" i="1"/>
  <c r="M2628" i="1"/>
  <c r="L2628" i="1"/>
  <c r="K2628" i="1"/>
  <c r="J2628" i="1"/>
  <c r="N2627" i="1"/>
  <c r="M2627" i="1"/>
  <c r="L2627" i="1"/>
  <c r="K2627" i="1"/>
  <c r="J2627" i="1"/>
  <c r="N2626" i="1"/>
  <c r="M2626" i="1"/>
  <c r="L2626" i="1"/>
  <c r="K2626" i="1"/>
  <c r="J2626" i="1"/>
  <c r="M2625" i="1"/>
  <c r="L2625" i="1"/>
  <c r="K2625" i="1"/>
  <c r="J2625" i="1"/>
  <c r="N2624" i="1"/>
  <c r="M2624" i="1"/>
  <c r="L2624" i="1"/>
  <c r="K2624" i="1"/>
  <c r="J2624" i="1"/>
  <c r="N2623" i="1"/>
  <c r="M2623" i="1"/>
  <c r="L2623" i="1"/>
  <c r="K2623" i="1"/>
  <c r="J2623" i="1"/>
  <c r="N2622" i="1"/>
  <c r="M2622" i="1"/>
  <c r="L2622" i="1"/>
  <c r="K2622" i="1"/>
  <c r="J2622" i="1"/>
  <c r="N2621" i="1"/>
  <c r="M2621" i="1"/>
  <c r="L2621" i="1"/>
  <c r="K2621" i="1"/>
  <c r="J2621" i="1"/>
  <c r="N2620" i="1"/>
  <c r="M2620" i="1"/>
  <c r="L2620" i="1"/>
  <c r="K2620" i="1"/>
  <c r="J2620" i="1"/>
  <c r="N2619" i="1"/>
  <c r="M2619" i="1"/>
  <c r="L2619" i="1"/>
  <c r="K2619" i="1"/>
  <c r="J2619" i="1"/>
  <c r="N2618" i="1"/>
  <c r="M2618" i="1"/>
  <c r="L2618" i="1"/>
  <c r="K2618" i="1"/>
  <c r="J2618" i="1"/>
  <c r="N2617" i="1"/>
  <c r="M2617" i="1"/>
  <c r="L2617" i="1"/>
  <c r="K2617" i="1"/>
  <c r="J2617" i="1"/>
  <c r="N2616" i="1"/>
  <c r="M2616" i="1"/>
  <c r="L2616" i="1"/>
  <c r="K2616" i="1"/>
  <c r="J2616" i="1"/>
  <c r="N2615" i="1"/>
  <c r="M2615" i="1"/>
  <c r="L2615" i="1"/>
  <c r="K2615" i="1"/>
  <c r="J2615" i="1"/>
  <c r="N2614" i="1"/>
  <c r="M2614" i="1"/>
  <c r="L2614" i="1"/>
  <c r="K2614" i="1"/>
  <c r="J2614" i="1"/>
  <c r="N2613" i="1"/>
  <c r="M2613" i="1"/>
  <c r="L2613" i="1"/>
  <c r="K2613" i="1"/>
  <c r="J2613" i="1"/>
  <c r="N2612" i="1"/>
  <c r="M2612" i="1"/>
  <c r="L2612" i="1"/>
  <c r="K2612" i="1"/>
  <c r="J2612" i="1"/>
  <c r="N2611" i="1"/>
  <c r="M2611" i="1"/>
  <c r="L2611" i="1"/>
  <c r="K2611" i="1"/>
  <c r="J2611" i="1"/>
  <c r="N2610" i="1"/>
  <c r="M2610" i="1"/>
  <c r="L2610" i="1"/>
  <c r="K2610" i="1"/>
  <c r="J2610" i="1"/>
  <c r="N2609" i="1"/>
  <c r="M2609" i="1"/>
  <c r="L2609" i="1"/>
  <c r="K2609" i="1"/>
  <c r="J2609" i="1"/>
  <c r="N2608" i="1"/>
  <c r="M2608" i="1"/>
  <c r="L2608" i="1"/>
  <c r="K2608" i="1"/>
  <c r="J2608" i="1"/>
  <c r="N2607" i="1"/>
  <c r="M2607" i="1"/>
  <c r="L2607" i="1"/>
  <c r="K2607" i="1"/>
  <c r="J2607" i="1"/>
  <c r="N2606" i="1"/>
  <c r="M2606" i="1"/>
  <c r="L2606" i="1"/>
  <c r="K2606" i="1"/>
  <c r="J2606" i="1"/>
  <c r="N2605" i="1"/>
  <c r="M2605" i="1"/>
  <c r="L2605" i="1"/>
  <c r="K2605" i="1"/>
  <c r="J2605" i="1"/>
  <c r="N2604" i="1"/>
  <c r="M2604" i="1"/>
  <c r="L2604" i="1"/>
  <c r="K2604" i="1"/>
  <c r="J2604" i="1"/>
  <c r="N2603" i="1"/>
  <c r="M2603" i="1"/>
  <c r="L2603" i="1"/>
  <c r="K2603" i="1"/>
  <c r="J2603" i="1"/>
  <c r="N2602" i="1"/>
  <c r="M2602" i="1"/>
  <c r="L2602" i="1"/>
  <c r="K2602" i="1"/>
  <c r="J2602" i="1"/>
  <c r="N2601" i="1"/>
  <c r="M2601" i="1"/>
  <c r="L2601" i="1"/>
  <c r="K2601" i="1"/>
  <c r="J2601" i="1"/>
  <c r="N2600" i="1"/>
  <c r="M2600" i="1"/>
  <c r="L2600" i="1"/>
  <c r="K2600" i="1"/>
  <c r="J2600" i="1"/>
  <c r="N2599" i="1"/>
  <c r="M2599" i="1"/>
  <c r="L2599" i="1"/>
  <c r="K2599" i="1"/>
  <c r="J2599" i="1"/>
  <c r="N2598" i="1"/>
  <c r="M2598" i="1"/>
  <c r="L2598" i="1"/>
  <c r="K2598" i="1"/>
  <c r="J2598" i="1"/>
  <c r="N2597" i="1"/>
  <c r="M2597" i="1"/>
  <c r="L2597" i="1"/>
  <c r="K2597" i="1"/>
  <c r="J2597" i="1"/>
  <c r="N2596" i="1"/>
  <c r="M2596" i="1"/>
  <c r="L2596" i="1"/>
  <c r="K2596" i="1"/>
  <c r="J2596" i="1"/>
  <c r="N2595" i="1"/>
  <c r="M2595" i="1"/>
  <c r="L2595" i="1"/>
  <c r="K2595" i="1"/>
  <c r="J2595" i="1"/>
  <c r="N2594" i="1"/>
  <c r="M2594" i="1"/>
  <c r="L2594" i="1"/>
  <c r="K2594" i="1"/>
  <c r="J2594" i="1"/>
  <c r="N2593" i="1"/>
  <c r="M2593" i="1"/>
  <c r="L2593" i="1"/>
  <c r="K2593" i="1"/>
  <c r="J2593" i="1"/>
  <c r="N2592" i="1"/>
  <c r="M2592" i="1"/>
  <c r="L2592" i="1"/>
  <c r="K2592" i="1"/>
  <c r="J2592" i="1"/>
  <c r="N2591" i="1"/>
  <c r="L2591" i="1"/>
  <c r="K2591" i="1"/>
  <c r="J2591" i="1"/>
  <c r="N2590" i="1"/>
  <c r="M2590" i="1"/>
  <c r="L2590" i="1"/>
  <c r="K2590" i="1"/>
  <c r="J2590" i="1"/>
  <c r="M2589" i="1"/>
  <c r="L2589" i="1"/>
  <c r="K2589" i="1"/>
  <c r="J2589" i="1"/>
  <c r="N2588" i="1"/>
  <c r="M2588" i="1"/>
  <c r="L2588" i="1"/>
  <c r="K2588" i="1"/>
  <c r="J2588" i="1"/>
  <c r="N2587" i="1"/>
  <c r="M2587" i="1"/>
  <c r="L2587" i="1"/>
  <c r="K2587" i="1"/>
  <c r="J2587" i="1"/>
  <c r="N2586" i="1"/>
  <c r="M2586" i="1"/>
  <c r="L2586" i="1"/>
  <c r="K2586" i="1"/>
  <c r="J2586" i="1"/>
  <c r="N2585" i="1"/>
  <c r="M2585" i="1"/>
  <c r="L2585" i="1"/>
  <c r="K2585" i="1"/>
  <c r="J2585" i="1"/>
  <c r="N2584" i="1"/>
  <c r="M2584" i="1"/>
  <c r="L2584" i="1"/>
  <c r="K2584" i="1"/>
  <c r="J2584" i="1"/>
  <c r="N2583" i="1"/>
  <c r="M2583" i="1"/>
  <c r="L2583" i="1"/>
  <c r="K2583" i="1"/>
  <c r="J2583" i="1"/>
  <c r="N2582" i="1"/>
  <c r="M2582" i="1"/>
  <c r="L2582" i="1"/>
  <c r="K2582" i="1"/>
  <c r="J2582" i="1"/>
  <c r="N2581" i="1"/>
  <c r="M2581" i="1"/>
  <c r="L2581" i="1"/>
  <c r="K2581" i="1"/>
  <c r="J2581" i="1"/>
  <c r="N2580" i="1"/>
  <c r="M2580" i="1"/>
  <c r="L2580" i="1"/>
  <c r="K2580" i="1"/>
  <c r="J2580" i="1"/>
  <c r="N2579" i="1"/>
  <c r="M2579" i="1"/>
  <c r="L2579" i="1"/>
  <c r="K2579" i="1"/>
  <c r="J2579" i="1"/>
  <c r="N2578" i="1"/>
  <c r="M2578" i="1"/>
  <c r="L2578" i="1"/>
  <c r="K2578" i="1"/>
  <c r="J2578" i="1"/>
  <c r="N2577" i="1"/>
  <c r="M2577" i="1"/>
  <c r="L2577" i="1"/>
  <c r="K2577" i="1"/>
  <c r="J2577" i="1"/>
  <c r="N2576" i="1"/>
  <c r="M2576" i="1"/>
  <c r="L2576" i="1"/>
  <c r="K2576" i="1"/>
  <c r="J2576" i="1"/>
  <c r="N2575" i="1"/>
  <c r="M2575" i="1"/>
  <c r="L2575" i="1"/>
  <c r="K2575" i="1"/>
  <c r="J2575" i="1"/>
  <c r="N2574" i="1"/>
  <c r="M2574" i="1"/>
  <c r="L2574" i="1"/>
  <c r="K2574" i="1"/>
  <c r="J2574" i="1"/>
  <c r="N2573" i="1"/>
  <c r="M2573" i="1"/>
  <c r="L2573" i="1"/>
  <c r="K2573" i="1"/>
  <c r="J2573" i="1"/>
  <c r="N2572" i="1"/>
  <c r="M2572" i="1"/>
  <c r="L2572" i="1"/>
  <c r="K2572" i="1"/>
  <c r="J2572" i="1"/>
  <c r="N2571" i="1"/>
  <c r="M2571" i="1"/>
  <c r="L2571" i="1"/>
  <c r="K2571" i="1"/>
  <c r="J2571" i="1"/>
  <c r="N2570" i="1"/>
  <c r="M2570" i="1"/>
  <c r="L2570" i="1"/>
  <c r="K2570" i="1"/>
  <c r="J2570" i="1"/>
  <c r="N2569" i="1"/>
  <c r="M2569" i="1"/>
  <c r="L2569" i="1"/>
  <c r="K2569" i="1"/>
  <c r="J2569" i="1"/>
  <c r="N2568" i="1"/>
  <c r="M2568" i="1"/>
  <c r="L2568" i="1"/>
  <c r="K2568" i="1"/>
  <c r="J2568" i="1"/>
  <c r="N2567" i="1"/>
  <c r="M2567" i="1"/>
  <c r="L2567" i="1"/>
  <c r="K2567" i="1"/>
  <c r="J2567" i="1"/>
  <c r="N2566" i="1"/>
  <c r="M2566" i="1"/>
  <c r="L2566" i="1"/>
  <c r="K2566" i="1"/>
  <c r="J2566" i="1"/>
  <c r="N2565" i="1"/>
  <c r="M2565" i="1"/>
  <c r="L2565" i="1"/>
  <c r="K2565" i="1"/>
  <c r="J2565" i="1"/>
  <c r="N2564" i="1"/>
  <c r="M2564" i="1"/>
  <c r="L2564" i="1"/>
  <c r="K2564" i="1"/>
  <c r="J2564" i="1"/>
  <c r="M2563" i="1"/>
  <c r="L2563" i="1"/>
  <c r="K2563" i="1"/>
  <c r="J2563" i="1"/>
  <c r="N2562" i="1"/>
  <c r="M2562" i="1"/>
  <c r="L2562" i="1"/>
  <c r="K2562" i="1"/>
  <c r="J2562" i="1"/>
  <c r="N2561" i="1"/>
  <c r="M2561" i="1"/>
  <c r="L2561" i="1"/>
  <c r="K2561" i="1"/>
  <c r="J2561" i="1"/>
  <c r="N2560" i="1"/>
  <c r="M2560" i="1"/>
  <c r="L2560" i="1"/>
  <c r="K2560" i="1"/>
  <c r="J2560" i="1"/>
  <c r="N2559" i="1"/>
  <c r="M2559" i="1"/>
  <c r="L2559" i="1"/>
  <c r="K2559" i="1"/>
  <c r="J2559" i="1"/>
  <c r="N2558" i="1"/>
  <c r="M2558" i="1"/>
  <c r="L2558" i="1"/>
  <c r="K2558" i="1"/>
  <c r="J2558" i="1"/>
  <c r="N2557" i="1"/>
  <c r="M2557" i="1"/>
  <c r="L2557" i="1"/>
  <c r="K2557" i="1"/>
  <c r="J2557" i="1"/>
  <c r="N2556" i="1"/>
  <c r="M2556" i="1"/>
  <c r="L2556" i="1"/>
  <c r="K2556" i="1"/>
  <c r="J2556" i="1"/>
  <c r="N2555" i="1"/>
  <c r="M2555" i="1"/>
  <c r="L2555" i="1"/>
  <c r="K2555" i="1"/>
  <c r="J2555" i="1"/>
  <c r="N2554" i="1"/>
  <c r="M2554" i="1"/>
  <c r="L2554" i="1"/>
  <c r="K2554" i="1"/>
  <c r="J2554" i="1"/>
  <c r="N2553" i="1"/>
  <c r="M2553" i="1"/>
  <c r="L2553" i="1"/>
  <c r="K2553" i="1"/>
  <c r="J2553" i="1"/>
  <c r="N2552" i="1"/>
  <c r="M2552" i="1"/>
  <c r="L2552" i="1"/>
  <c r="K2552" i="1"/>
  <c r="J2552" i="1"/>
  <c r="N2551" i="1"/>
  <c r="M2551" i="1"/>
  <c r="L2551" i="1"/>
  <c r="K2551" i="1"/>
  <c r="J2551" i="1"/>
  <c r="N2550" i="1"/>
  <c r="M2550" i="1"/>
  <c r="L2550" i="1"/>
  <c r="K2550" i="1"/>
  <c r="J2550" i="1"/>
  <c r="N2549" i="1"/>
  <c r="M2549" i="1"/>
  <c r="L2549" i="1"/>
  <c r="K2549" i="1"/>
  <c r="J2549" i="1"/>
  <c r="N2548" i="1"/>
  <c r="M2548" i="1"/>
  <c r="L2548" i="1"/>
  <c r="K2548" i="1"/>
  <c r="J2548" i="1"/>
  <c r="N2547" i="1"/>
  <c r="M2547" i="1"/>
  <c r="L2547" i="1"/>
  <c r="K2547" i="1"/>
  <c r="J2547" i="1"/>
  <c r="N2546" i="1"/>
  <c r="M2546" i="1"/>
  <c r="L2546" i="1"/>
  <c r="K2546" i="1"/>
  <c r="J2546" i="1"/>
  <c r="N2545" i="1"/>
  <c r="M2545" i="1"/>
  <c r="L2545" i="1"/>
  <c r="K2545" i="1"/>
  <c r="J2545" i="1"/>
  <c r="N2544" i="1"/>
  <c r="M2544" i="1"/>
  <c r="L2544" i="1"/>
  <c r="K2544" i="1"/>
  <c r="J2544" i="1"/>
  <c r="N2543" i="1"/>
  <c r="M2543" i="1"/>
  <c r="L2543" i="1"/>
  <c r="K2543" i="1"/>
  <c r="J2543" i="1"/>
  <c r="N2542" i="1"/>
  <c r="M2542" i="1"/>
  <c r="L2542" i="1"/>
  <c r="K2542" i="1"/>
  <c r="J2542" i="1"/>
  <c r="N2541" i="1"/>
  <c r="M2541" i="1"/>
  <c r="L2541" i="1"/>
  <c r="K2541" i="1"/>
  <c r="J2541" i="1"/>
  <c r="N2540" i="1"/>
  <c r="M2540" i="1"/>
  <c r="L2540" i="1"/>
  <c r="K2540" i="1"/>
  <c r="J2540" i="1"/>
  <c r="N2539" i="1"/>
  <c r="M2539" i="1"/>
  <c r="L2539" i="1"/>
  <c r="K2539" i="1"/>
  <c r="J2539" i="1"/>
  <c r="N2538" i="1"/>
  <c r="M2538" i="1"/>
  <c r="L2538" i="1"/>
  <c r="K2538" i="1"/>
  <c r="J2538" i="1"/>
  <c r="N2537" i="1"/>
  <c r="M2537" i="1"/>
  <c r="L2537" i="1"/>
  <c r="K2537" i="1"/>
  <c r="J2537" i="1"/>
  <c r="N2536" i="1"/>
  <c r="M2536" i="1"/>
  <c r="L2536" i="1"/>
  <c r="K2536" i="1"/>
  <c r="J2536" i="1"/>
  <c r="N2535" i="1"/>
  <c r="M2535" i="1"/>
  <c r="L2535" i="1"/>
  <c r="K2535" i="1"/>
  <c r="J2535" i="1"/>
  <c r="N2534" i="1"/>
  <c r="M2534" i="1"/>
  <c r="L2534" i="1"/>
  <c r="K2534" i="1"/>
  <c r="J2534" i="1"/>
  <c r="N2533" i="1"/>
  <c r="M2533" i="1"/>
  <c r="L2533" i="1"/>
  <c r="K2533" i="1"/>
  <c r="J2533" i="1"/>
  <c r="N2532" i="1"/>
  <c r="M2532" i="1"/>
  <c r="L2532" i="1"/>
  <c r="K2532" i="1"/>
  <c r="J2532" i="1"/>
  <c r="M2531" i="1"/>
  <c r="L2531" i="1"/>
  <c r="K2531" i="1"/>
  <c r="J2531" i="1"/>
  <c r="N2530" i="1"/>
  <c r="M2530" i="1"/>
  <c r="L2530" i="1"/>
  <c r="K2530" i="1"/>
  <c r="J2530" i="1"/>
  <c r="N2529" i="1"/>
  <c r="M2529" i="1"/>
  <c r="L2529" i="1"/>
  <c r="K2529" i="1"/>
  <c r="J2529" i="1"/>
  <c r="N2528" i="1"/>
  <c r="M2528" i="1"/>
  <c r="L2528" i="1"/>
  <c r="K2528" i="1"/>
  <c r="J2528" i="1"/>
  <c r="N2527" i="1"/>
  <c r="M2527" i="1"/>
  <c r="L2527" i="1"/>
  <c r="K2527" i="1"/>
  <c r="J2527" i="1"/>
  <c r="N2526" i="1"/>
  <c r="M2526" i="1"/>
  <c r="L2526" i="1"/>
  <c r="K2526" i="1"/>
  <c r="J2526" i="1"/>
  <c r="N2525" i="1"/>
  <c r="M2525" i="1"/>
  <c r="L2525" i="1"/>
  <c r="K2525" i="1"/>
  <c r="J2525" i="1"/>
  <c r="N2524" i="1"/>
  <c r="M2524" i="1"/>
  <c r="L2524" i="1"/>
  <c r="K2524" i="1"/>
  <c r="J2524" i="1"/>
  <c r="N2523" i="1"/>
  <c r="M2523" i="1"/>
  <c r="L2523" i="1"/>
  <c r="K2523" i="1"/>
  <c r="J2523" i="1"/>
  <c r="N2522" i="1"/>
  <c r="M2522" i="1"/>
  <c r="L2522" i="1"/>
  <c r="K2522" i="1"/>
  <c r="J2522" i="1"/>
  <c r="N2521" i="1"/>
  <c r="M2521" i="1"/>
  <c r="L2521" i="1"/>
  <c r="K2521" i="1"/>
  <c r="J2521" i="1"/>
  <c r="N2520" i="1"/>
  <c r="M2520" i="1"/>
  <c r="L2520" i="1"/>
  <c r="K2520" i="1"/>
  <c r="J2520" i="1"/>
  <c r="N2519" i="1"/>
  <c r="M2519" i="1"/>
  <c r="L2519" i="1"/>
  <c r="K2519" i="1"/>
  <c r="J2519" i="1"/>
  <c r="N2518" i="1"/>
  <c r="M2518" i="1"/>
  <c r="L2518" i="1"/>
  <c r="K2518" i="1"/>
  <c r="J2518" i="1"/>
  <c r="N2517" i="1"/>
  <c r="M2517" i="1"/>
  <c r="L2517" i="1"/>
  <c r="K2517" i="1"/>
  <c r="J2517" i="1"/>
  <c r="N2516" i="1"/>
  <c r="M2516" i="1"/>
  <c r="L2516" i="1"/>
  <c r="K2516" i="1"/>
  <c r="J2516" i="1"/>
  <c r="N2515" i="1"/>
  <c r="M2515" i="1"/>
  <c r="L2515" i="1"/>
  <c r="K2515" i="1"/>
  <c r="J2515" i="1"/>
  <c r="N2514" i="1"/>
  <c r="M2514" i="1"/>
  <c r="L2514" i="1"/>
  <c r="K2514" i="1"/>
  <c r="J2514" i="1"/>
  <c r="N2513" i="1"/>
  <c r="M2513" i="1"/>
  <c r="L2513" i="1"/>
  <c r="K2513" i="1"/>
  <c r="J2513" i="1"/>
  <c r="N2512" i="1"/>
  <c r="M2512" i="1"/>
  <c r="L2512" i="1"/>
  <c r="K2512" i="1"/>
  <c r="J2512" i="1"/>
  <c r="N2511" i="1"/>
  <c r="M2511" i="1"/>
  <c r="L2511" i="1"/>
  <c r="K2511" i="1"/>
  <c r="J2511" i="1"/>
  <c r="N2510" i="1"/>
  <c r="M2510" i="1"/>
  <c r="L2510" i="1"/>
  <c r="K2510" i="1"/>
  <c r="J2510" i="1"/>
  <c r="N2509" i="1"/>
  <c r="M2509" i="1"/>
  <c r="L2509" i="1"/>
  <c r="K2509" i="1"/>
  <c r="J2509" i="1"/>
  <c r="N2508" i="1"/>
  <c r="M2508" i="1"/>
  <c r="L2508" i="1"/>
  <c r="K2508" i="1"/>
  <c r="J2508" i="1"/>
  <c r="N2507" i="1"/>
  <c r="M2507" i="1"/>
  <c r="L2507" i="1"/>
  <c r="K2507" i="1"/>
  <c r="J2507" i="1"/>
  <c r="N2506" i="1"/>
  <c r="M2506" i="1"/>
  <c r="L2506" i="1"/>
  <c r="K2506" i="1"/>
  <c r="J2506" i="1"/>
  <c r="N2505" i="1"/>
  <c r="M2505" i="1"/>
  <c r="L2505" i="1"/>
  <c r="K2505" i="1"/>
  <c r="J2505" i="1"/>
  <c r="N2504" i="1"/>
  <c r="M2504" i="1"/>
  <c r="L2504" i="1"/>
  <c r="K2504" i="1"/>
  <c r="J2504" i="1"/>
  <c r="N2503" i="1"/>
  <c r="M2503" i="1"/>
  <c r="L2503" i="1"/>
  <c r="K2503" i="1"/>
  <c r="J2503" i="1"/>
  <c r="N2502" i="1"/>
  <c r="M2502" i="1"/>
  <c r="L2502" i="1"/>
  <c r="K2502" i="1"/>
  <c r="J2502" i="1"/>
  <c r="N2501" i="1"/>
  <c r="M2501" i="1"/>
  <c r="L2501" i="1"/>
  <c r="K2501" i="1"/>
  <c r="J2501" i="1"/>
  <c r="N2500" i="1"/>
  <c r="M2500" i="1"/>
  <c r="L2500" i="1"/>
  <c r="K2500" i="1"/>
  <c r="J2500" i="1"/>
  <c r="N2499" i="1"/>
  <c r="M2499" i="1"/>
  <c r="L2499" i="1"/>
  <c r="K2499" i="1"/>
  <c r="J2499" i="1"/>
  <c r="N2498" i="1"/>
  <c r="M2498" i="1"/>
  <c r="L2498" i="1"/>
  <c r="K2498" i="1"/>
  <c r="J2498" i="1"/>
  <c r="N2497" i="1"/>
  <c r="M2497" i="1"/>
  <c r="L2497" i="1"/>
  <c r="K2497" i="1"/>
  <c r="J2497" i="1"/>
  <c r="N2496" i="1"/>
  <c r="M2496" i="1"/>
  <c r="L2496" i="1"/>
  <c r="K2496" i="1"/>
  <c r="J2496" i="1"/>
  <c r="N2495" i="1"/>
  <c r="M2495" i="1"/>
  <c r="L2495" i="1"/>
  <c r="K2495" i="1"/>
  <c r="J2495" i="1"/>
  <c r="N2494" i="1"/>
  <c r="M2494" i="1"/>
  <c r="L2494" i="1"/>
  <c r="K2494" i="1"/>
  <c r="J2494" i="1"/>
  <c r="N2493" i="1"/>
  <c r="M2493" i="1"/>
  <c r="L2493" i="1"/>
  <c r="K2493" i="1"/>
  <c r="J2493" i="1"/>
  <c r="N2492" i="1"/>
  <c r="M2492" i="1"/>
  <c r="L2492" i="1"/>
  <c r="K2492" i="1"/>
  <c r="J2492" i="1"/>
  <c r="N2491" i="1"/>
  <c r="M2491" i="1"/>
  <c r="L2491" i="1"/>
  <c r="K2491" i="1"/>
  <c r="J2491" i="1"/>
  <c r="N2490" i="1"/>
  <c r="M2490" i="1"/>
  <c r="L2490" i="1"/>
  <c r="K2490" i="1"/>
  <c r="J2490" i="1"/>
  <c r="N2489" i="1"/>
  <c r="M2489" i="1"/>
  <c r="L2489" i="1"/>
  <c r="K2489" i="1"/>
  <c r="J2489" i="1"/>
  <c r="N2488" i="1"/>
  <c r="M2488" i="1"/>
  <c r="L2488" i="1"/>
  <c r="K2488" i="1"/>
  <c r="J2488" i="1"/>
  <c r="N2487" i="1"/>
  <c r="M2487" i="1"/>
  <c r="L2487" i="1"/>
  <c r="K2487" i="1"/>
  <c r="J2487" i="1"/>
  <c r="N2486" i="1"/>
  <c r="M2486" i="1"/>
  <c r="L2486" i="1"/>
  <c r="K2486" i="1"/>
  <c r="J2486" i="1"/>
  <c r="N2485" i="1"/>
  <c r="M2485" i="1"/>
  <c r="L2485" i="1"/>
  <c r="K2485" i="1"/>
  <c r="J2485" i="1"/>
  <c r="N2484" i="1"/>
  <c r="M2484" i="1"/>
  <c r="L2484" i="1"/>
  <c r="K2484" i="1"/>
  <c r="J2484" i="1"/>
  <c r="N2483" i="1"/>
  <c r="M2483" i="1"/>
  <c r="L2483" i="1"/>
  <c r="K2483" i="1"/>
  <c r="J2483" i="1"/>
  <c r="N2482" i="1"/>
  <c r="M2482" i="1"/>
  <c r="K2482" i="1"/>
  <c r="J2482" i="1"/>
  <c r="N2481" i="1"/>
  <c r="M2481" i="1"/>
  <c r="L2481" i="1"/>
  <c r="K2481" i="1"/>
  <c r="J2481" i="1"/>
  <c r="N2480" i="1"/>
  <c r="M2480" i="1"/>
  <c r="L2480" i="1"/>
  <c r="K2480" i="1"/>
  <c r="J2480" i="1"/>
  <c r="N2479" i="1"/>
  <c r="M2479" i="1"/>
  <c r="L2479" i="1"/>
  <c r="K2479" i="1"/>
  <c r="J2479" i="1"/>
  <c r="N2478" i="1"/>
  <c r="M2478" i="1"/>
  <c r="L2478" i="1"/>
  <c r="K2478" i="1"/>
  <c r="J2478" i="1"/>
  <c r="N2477" i="1"/>
  <c r="M2477" i="1"/>
  <c r="L2477" i="1"/>
  <c r="K2477" i="1"/>
  <c r="J2477" i="1"/>
  <c r="N2476" i="1"/>
  <c r="M2476" i="1"/>
  <c r="L2476" i="1"/>
  <c r="K2476" i="1"/>
  <c r="J2476" i="1"/>
  <c r="N2475" i="1"/>
  <c r="M2475" i="1"/>
  <c r="L2475" i="1"/>
  <c r="K2475" i="1"/>
  <c r="J2475" i="1"/>
  <c r="M2474" i="1"/>
  <c r="L2474" i="1"/>
  <c r="K2474" i="1"/>
  <c r="J2474" i="1"/>
  <c r="N2473" i="1"/>
  <c r="M2473" i="1"/>
  <c r="L2473" i="1"/>
  <c r="K2473" i="1"/>
  <c r="J2473" i="1"/>
  <c r="N2472" i="1"/>
  <c r="M2472" i="1"/>
  <c r="L2472" i="1"/>
  <c r="K2472" i="1"/>
  <c r="J2472" i="1"/>
  <c r="N2471" i="1"/>
  <c r="M2471" i="1"/>
  <c r="L2471" i="1"/>
  <c r="K2471" i="1"/>
  <c r="J2471" i="1"/>
  <c r="N2470" i="1"/>
  <c r="M2470" i="1"/>
  <c r="L2470" i="1"/>
  <c r="K2470" i="1"/>
  <c r="J2470" i="1"/>
  <c r="N2469" i="1"/>
  <c r="M2469" i="1"/>
  <c r="L2469" i="1"/>
  <c r="K2469" i="1"/>
  <c r="J2469" i="1"/>
  <c r="N2468" i="1"/>
  <c r="M2468" i="1"/>
  <c r="L2468" i="1"/>
  <c r="K2468" i="1"/>
  <c r="J2468" i="1"/>
  <c r="N2467" i="1"/>
  <c r="M2467" i="1"/>
  <c r="L2467" i="1"/>
  <c r="K2467" i="1"/>
  <c r="J2467" i="1"/>
  <c r="N2466" i="1"/>
  <c r="M2466" i="1"/>
  <c r="L2466" i="1"/>
  <c r="K2466" i="1"/>
  <c r="J2466" i="1"/>
  <c r="N2465" i="1"/>
  <c r="M2465" i="1"/>
  <c r="L2465" i="1"/>
  <c r="K2465" i="1"/>
  <c r="J2465" i="1"/>
  <c r="N2464" i="1"/>
  <c r="M2464" i="1"/>
  <c r="L2464" i="1"/>
  <c r="K2464" i="1"/>
  <c r="J2464" i="1"/>
  <c r="N2463" i="1"/>
  <c r="M2463" i="1"/>
  <c r="L2463" i="1"/>
  <c r="K2463" i="1"/>
  <c r="J2463" i="1"/>
  <c r="N2462" i="1"/>
  <c r="M2462" i="1"/>
  <c r="L2462" i="1"/>
  <c r="K2462" i="1"/>
  <c r="J2462" i="1"/>
  <c r="N2461" i="1"/>
  <c r="M2461" i="1"/>
  <c r="L2461" i="1"/>
  <c r="K2461" i="1"/>
  <c r="J2461" i="1"/>
  <c r="N2460" i="1"/>
  <c r="M2460" i="1"/>
  <c r="L2460" i="1"/>
  <c r="K2460" i="1"/>
  <c r="J2460" i="1"/>
  <c r="N2459" i="1"/>
  <c r="M2459" i="1"/>
  <c r="L2459" i="1"/>
  <c r="K2459" i="1"/>
  <c r="J2459" i="1"/>
  <c r="N2458" i="1"/>
  <c r="M2458" i="1"/>
  <c r="L2458" i="1"/>
  <c r="K2458" i="1"/>
  <c r="J2458" i="1"/>
  <c r="N2457" i="1"/>
  <c r="M2457" i="1"/>
  <c r="L2457" i="1"/>
  <c r="K2457" i="1"/>
  <c r="J2457" i="1"/>
  <c r="N2456" i="1"/>
  <c r="M2456" i="1"/>
  <c r="L2456" i="1"/>
  <c r="K2456" i="1"/>
  <c r="J2456" i="1"/>
  <c r="N2455" i="1"/>
  <c r="M2455" i="1"/>
  <c r="L2455" i="1"/>
  <c r="K2455" i="1"/>
  <c r="J2455" i="1"/>
  <c r="N2454" i="1"/>
  <c r="M2454" i="1"/>
  <c r="L2454" i="1"/>
  <c r="K2454" i="1"/>
  <c r="J2454" i="1"/>
  <c r="M2453" i="1"/>
  <c r="K2453" i="1"/>
  <c r="J2453" i="1"/>
  <c r="N2452" i="1"/>
  <c r="M2452" i="1"/>
  <c r="L2452" i="1"/>
  <c r="K2452" i="1"/>
  <c r="J2452" i="1"/>
  <c r="N2451" i="1"/>
  <c r="M2451" i="1"/>
  <c r="L2451" i="1"/>
  <c r="K2451" i="1"/>
  <c r="J2451" i="1"/>
  <c r="N2450" i="1"/>
  <c r="M2450" i="1"/>
  <c r="L2450" i="1"/>
  <c r="K2450" i="1"/>
  <c r="J2450" i="1"/>
  <c r="N2449" i="1"/>
  <c r="M2449" i="1"/>
  <c r="L2449" i="1"/>
  <c r="K2449" i="1"/>
  <c r="J2449" i="1"/>
  <c r="N2448" i="1"/>
  <c r="M2448" i="1"/>
  <c r="L2448" i="1"/>
  <c r="K2448" i="1"/>
  <c r="J2448" i="1"/>
  <c r="N2447" i="1"/>
  <c r="M2447" i="1"/>
  <c r="L2447" i="1"/>
  <c r="K2447" i="1"/>
  <c r="J2447" i="1"/>
  <c r="N2446" i="1"/>
  <c r="M2446" i="1"/>
  <c r="L2446" i="1"/>
  <c r="K2446" i="1"/>
  <c r="J2446" i="1"/>
  <c r="N2445" i="1"/>
  <c r="M2445" i="1"/>
  <c r="L2445" i="1"/>
  <c r="K2445" i="1"/>
  <c r="J2445" i="1"/>
  <c r="N2444" i="1"/>
  <c r="M2444" i="1"/>
  <c r="L2444" i="1"/>
  <c r="K2444" i="1"/>
  <c r="J2444" i="1"/>
  <c r="N2443" i="1"/>
  <c r="M2443" i="1"/>
  <c r="L2443" i="1"/>
  <c r="K2443" i="1"/>
  <c r="J2443" i="1"/>
  <c r="N2442" i="1"/>
  <c r="M2442" i="1"/>
  <c r="L2442" i="1"/>
  <c r="K2442" i="1"/>
  <c r="J2442" i="1"/>
  <c r="N2441" i="1"/>
  <c r="M2441" i="1"/>
  <c r="L2441" i="1"/>
  <c r="K2441" i="1"/>
  <c r="J2441" i="1"/>
  <c r="N2440" i="1"/>
  <c r="M2440" i="1"/>
  <c r="L2440" i="1"/>
  <c r="K2440" i="1"/>
  <c r="J2440" i="1"/>
  <c r="N2439" i="1"/>
  <c r="M2439" i="1"/>
  <c r="L2439" i="1"/>
  <c r="K2439" i="1"/>
  <c r="J2439" i="1"/>
  <c r="N2438" i="1"/>
  <c r="M2438" i="1"/>
  <c r="L2438" i="1"/>
  <c r="K2438" i="1"/>
  <c r="J2438" i="1"/>
  <c r="N2437" i="1"/>
  <c r="M2437" i="1"/>
  <c r="L2437" i="1"/>
  <c r="K2437" i="1"/>
  <c r="J2437" i="1"/>
  <c r="N2436" i="1"/>
  <c r="M2436" i="1"/>
  <c r="L2436" i="1"/>
  <c r="K2436" i="1"/>
  <c r="J2436" i="1"/>
  <c r="N2435" i="1"/>
  <c r="M2435" i="1"/>
  <c r="L2435" i="1"/>
  <c r="K2435" i="1"/>
  <c r="J2435" i="1"/>
  <c r="N2434" i="1"/>
  <c r="M2434" i="1"/>
  <c r="L2434" i="1"/>
  <c r="K2434" i="1"/>
  <c r="J2434" i="1"/>
  <c r="N2433" i="1"/>
  <c r="M2433" i="1"/>
  <c r="L2433" i="1"/>
  <c r="K2433" i="1"/>
  <c r="J2433" i="1"/>
  <c r="N2432" i="1"/>
  <c r="M2432" i="1"/>
  <c r="L2432" i="1"/>
  <c r="K2432" i="1"/>
  <c r="J2432" i="1"/>
  <c r="N2431" i="1"/>
  <c r="M2431" i="1"/>
  <c r="L2431" i="1"/>
  <c r="K2431" i="1"/>
  <c r="J2431" i="1"/>
  <c r="N2430" i="1"/>
  <c r="M2430" i="1"/>
  <c r="L2430" i="1"/>
  <c r="K2430" i="1"/>
  <c r="J2430" i="1"/>
  <c r="N2429" i="1"/>
  <c r="M2429" i="1"/>
  <c r="L2429" i="1"/>
  <c r="K2429" i="1"/>
  <c r="J2429" i="1"/>
  <c r="N2428" i="1"/>
  <c r="M2428" i="1"/>
  <c r="K2428" i="1"/>
  <c r="J2428" i="1"/>
  <c r="N2427" i="1"/>
  <c r="M2427" i="1"/>
  <c r="L2427" i="1"/>
  <c r="K2427" i="1"/>
  <c r="J2427" i="1"/>
  <c r="N2426" i="1"/>
  <c r="M2426" i="1"/>
  <c r="L2426" i="1"/>
  <c r="K2426" i="1"/>
  <c r="J2426" i="1"/>
  <c r="N2425" i="1"/>
  <c r="M2425" i="1"/>
  <c r="L2425" i="1"/>
  <c r="K2425" i="1"/>
  <c r="J2425" i="1"/>
  <c r="N2424" i="1"/>
  <c r="M2424" i="1"/>
  <c r="L2424" i="1"/>
  <c r="K2424" i="1"/>
  <c r="J2424" i="1"/>
  <c r="N2423" i="1"/>
  <c r="M2423" i="1"/>
  <c r="L2423" i="1"/>
  <c r="K2423" i="1"/>
  <c r="J2423" i="1"/>
  <c r="N2422" i="1"/>
  <c r="M2422" i="1"/>
  <c r="L2422" i="1"/>
  <c r="K2422" i="1"/>
  <c r="J2422" i="1"/>
  <c r="N2421" i="1"/>
  <c r="M2421" i="1"/>
  <c r="L2421" i="1"/>
  <c r="K2421" i="1"/>
  <c r="J2421" i="1"/>
  <c r="N2420" i="1"/>
  <c r="M2420" i="1"/>
  <c r="L2420" i="1"/>
  <c r="K2420" i="1"/>
  <c r="J2420" i="1"/>
  <c r="N2419" i="1"/>
  <c r="M2419" i="1"/>
  <c r="L2419" i="1"/>
  <c r="K2419" i="1"/>
  <c r="J2419" i="1"/>
  <c r="N2418" i="1"/>
  <c r="M2418" i="1"/>
  <c r="L2418" i="1"/>
  <c r="K2418" i="1"/>
  <c r="J2418" i="1"/>
  <c r="N2417" i="1"/>
  <c r="M2417" i="1"/>
  <c r="L2417" i="1"/>
  <c r="K2417" i="1"/>
  <c r="J2417" i="1"/>
  <c r="N2416" i="1"/>
  <c r="M2416" i="1"/>
  <c r="L2416" i="1"/>
  <c r="K2416" i="1"/>
  <c r="J2416" i="1"/>
  <c r="N2415" i="1"/>
  <c r="M2415" i="1"/>
  <c r="L2415" i="1"/>
  <c r="K2415" i="1"/>
  <c r="J2415" i="1"/>
  <c r="N2414" i="1"/>
  <c r="M2414" i="1"/>
  <c r="L2414" i="1"/>
  <c r="K2414" i="1"/>
  <c r="J2414" i="1"/>
  <c r="N2413" i="1"/>
  <c r="M2413" i="1"/>
  <c r="L2413" i="1"/>
  <c r="K2413" i="1"/>
  <c r="J2413" i="1"/>
  <c r="N2412" i="1"/>
  <c r="M2412" i="1"/>
  <c r="L2412" i="1"/>
  <c r="K2412" i="1"/>
  <c r="J2412" i="1"/>
  <c r="M2411" i="1"/>
  <c r="L2411" i="1"/>
  <c r="K2411" i="1"/>
  <c r="J2411" i="1"/>
  <c r="N2410" i="1"/>
  <c r="M2410" i="1"/>
  <c r="L2410" i="1"/>
  <c r="K2410" i="1"/>
  <c r="J2410" i="1"/>
  <c r="N2409" i="1"/>
  <c r="M2409" i="1"/>
  <c r="L2409" i="1"/>
  <c r="K2409" i="1"/>
  <c r="J2409" i="1"/>
  <c r="N2408" i="1"/>
  <c r="M2408" i="1"/>
  <c r="L2408" i="1"/>
  <c r="K2408" i="1"/>
  <c r="J2408" i="1"/>
  <c r="N2407" i="1"/>
  <c r="M2407" i="1"/>
  <c r="L2407" i="1"/>
  <c r="K2407" i="1"/>
  <c r="J2407" i="1"/>
  <c r="N2406" i="1"/>
  <c r="M2406" i="1"/>
  <c r="L2406" i="1"/>
  <c r="K2406" i="1"/>
  <c r="J2406" i="1"/>
  <c r="N2405" i="1"/>
  <c r="M2405" i="1"/>
  <c r="L2405" i="1"/>
  <c r="K2405" i="1"/>
  <c r="J2405" i="1"/>
  <c r="N2404" i="1"/>
  <c r="M2404" i="1"/>
  <c r="L2404" i="1"/>
  <c r="K2404" i="1"/>
  <c r="J2404" i="1"/>
  <c r="N2403" i="1"/>
  <c r="M2403" i="1"/>
  <c r="L2403" i="1"/>
  <c r="K2403" i="1"/>
  <c r="J2403" i="1"/>
  <c r="N2402" i="1"/>
  <c r="M2402" i="1"/>
  <c r="L2402" i="1"/>
  <c r="K2402" i="1"/>
  <c r="J2402" i="1"/>
  <c r="N2401" i="1"/>
  <c r="M2401" i="1"/>
  <c r="L2401" i="1"/>
  <c r="K2401" i="1"/>
  <c r="J2401" i="1"/>
  <c r="N2400" i="1"/>
  <c r="M2400" i="1"/>
  <c r="L2400" i="1"/>
  <c r="K2400" i="1"/>
  <c r="J2400" i="1"/>
  <c r="N2399" i="1"/>
  <c r="M2399" i="1"/>
  <c r="L2399" i="1"/>
  <c r="K2399" i="1"/>
  <c r="J2399" i="1"/>
  <c r="N2398" i="1"/>
  <c r="M2398" i="1"/>
  <c r="L2398" i="1"/>
  <c r="K2398" i="1"/>
  <c r="J2398" i="1"/>
  <c r="N2397" i="1"/>
  <c r="M2397" i="1"/>
  <c r="L2397" i="1"/>
  <c r="K2397" i="1"/>
  <c r="J2397" i="1"/>
  <c r="N2396" i="1"/>
  <c r="M2396" i="1"/>
  <c r="L2396" i="1"/>
  <c r="K2396" i="1"/>
  <c r="J2396" i="1"/>
  <c r="N2395" i="1"/>
  <c r="M2395" i="1"/>
  <c r="L2395" i="1"/>
  <c r="K2395" i="1"/>
  <c r="J2395" i="1"/>
  <c r="N2394" i="1"/>
  <c r="M2394" i="1"/>
  <c r="L2394" i="1"/>
  <c r="K2394" i="1"/>
  <c r="J2394" i="1"/>
  <c r="N2393" i="1"/>
  <c r="M2393" i="1"/>
  <c r="L2393" i="1"/>
  <c r="K2393" i="1"/>
  <c r="J2393" i="1"/>
  <c r="N2392" i="1"/>
  <c r="M2392" i="1"/>
  <c r="L2392" i="1"/>
  <c r="K2392" i="1"/>
  <c r="J2392" i="1"/>
  <c r="M2391" i="1"/>
  <c r="L2391" i="1"/>
  <c r="K2391" i="1"/>
  <c r="J2391" i="1"/>
  <c r="M2390" i="1"/>
  <c r="L2390" i="1"/>
  <c r="K2390" i="1"/>
  <c r="J2390" i="1"/>
  <c r="N2389" i="1"/>
  <c r="M2389" i="1"/>
  <c r="L2389" i="1"/>
  <c r="K2389" i="1"/>
  <c r="J2389" i="1"/>
  <c r="N2388" i="1"/>
  <c r="M2388" i="1"/>
  <c r="L2388" i="1"/>
  <c r="K2388" i="1"/>
  <c r="J2388" i="1"/>
  <c r="N2387" i="1"/>
  <c r="M2387" i="1"/>
  <c r="L2387" i="1"/>
  <c r="K2387" i="1"/>
  <c r="J2387" i="1"/>
  <c r="N2386" i="1"/>
  <c r="M2386" i="1"/>
  <c r="L2386" i="1"/>
  <c r="K2386" i="1"/>
  <c r="J2386" i="1"/>
  <c r="N2385" i="1"/>
  <c r="M2385" i="1"/>
  <c r="L2385" i="1"/>
  <c r="K2385" i="1"/>
  <c r="J2385" i="1"/>
  <c r="N2384" i="1"/>
  <c r="M2384" i="1"/>
  <c r="L2384" i="1"/>
  <c r="K2384" i="1"/>
  <c r="J2384" i="1"/>
  <c r="N2383" i="1"/>
  <c r="M2383" i="1"/>
  <c r="L2383" i="1"/>
  <c r="K2383" i="1"/>
  <c r="J2383" i="1"/>
  <c r="M2382" i="1"/>
  <c r="K2382" i="1"/>
  <c r="J2382" i="1"/>
  <c r="N2381" i="1"/>
  <c r="M2381" i="1"/>
  <c r="L2381" i="1"/>
  <c r="K2381" i="1"/>
  <c r="J2381" i="1"/>
  <c r="N2380" i="1"/>
  <c r="M2380" i="1"/>
  <c r="L2380" i="1"/>
  <c r="K2380" i="1"/>
  <c r="J2380" i="1"/>
  <c r="N2379" i="1"/>
  <c r="M2379" i="1"/>
  <c r="L2379" i="1"/>
  <c r="K2379" i="1"/>
  <c r="J2379" i="1"/>
  <c r="N2378" i="1"/>
  <c r="M2378" i="1"/>
  <c r="L2378" i="1"/>
  <c r="K2378" i="1"/>
  <c r="J2378" i="1"/>
  <c r="N2377" i="1"/>
  <c r="M2377" i="1"/>
  <c r="L2377" i="1"/>
  <c r="K2377" i="1"/>
  <c r="J2377" i="1"/>
  <c r="N2376" i="1"/>
  <c r="M2376" i="1"/>
  <c r="L2376" i="1"/>
  <c r="K2376" i="1"/>
  <c r="J2376" i="1"/>
  <c r="N2375" i="1"/>
  <c r="M2375" i="1"/>
  <c r="L2375" i="1"/>
  <c r="K2375" i="1"/>
  <c r="J2375" i="1"/>
  <c r="N2374" i="1"/>
  <c r="M2374" i="1"/>
  <c r="L2374" i="1"/>
  <c r="K2374" i="1"/>
  <c r="J2374" i="1"/>
  <c r="N2373" i="1"/>
  <c r="M2373" i="1"/>
  <c r="L2373" i="1"/>
  <c r="K2373" i="1"/>
  <c r="J2373" i="1"/>
  <c r="N2372" i="1"/>
  <c r="M2372" i="1"/>
  <c r="L2372" i="1"/>
  <c r="K2372" i="1"/>
  <c r="J2372" i="1"/>
  <c r="N2371" i="1"/>
  <c r="M2371" i="1"/>
  <c r="L2371" i="1"/>
  <c r="K2371" i="1"/>
  <c r="J2371" i="1"/>
  <c r="N2370" i="1"/>
  <c r="M2370" i="1"/>
  <c r="L2370" i="1"/>
  <c r="K2370" i="1"/>
  <c r="J2370" i="1"/>
  <c r="N2369" i="1"/>
  <c r="M2369" i="1"/>
  <c r="L2369" i="1"/>
  <c r="K2369" i="1"/>
  <c r="J2369" i="1"/>
  <c r="N2368" i="1"/>
  <c r="M2368" i="1"/>
  <c r="L2368" i="1"/>
  <c r="K2368" i="1"/>
  <c r="J2368" i="1"/>
  <c r="N2367" i="1"/>
  <c r="M2367" i="1"/>
  <c r="L2367" i="1"/>
  <c r="K2367" i="1"/>
  <c r="J2367" i="1"/>
  <c r="N2366" i="1"/>
  <c r="M2366" i="1"/>
  <c r="L2366" i="1"/>
  <c r="K2366" i="1"/>
  <c r="J2366" i="1"/>
  <c r="N2365" i="1"/>
  <c r="M2365" i="1"/>
  <c r="L2365" i="1"/>
  <c r="K2365" i="1"/>
  <c r="J2365" i="1"/>
  <c r="N2364" i="1"/>
  <c r="M2364" i="1"/>
  <c r="L2364" i="1"/>
  <c r="K2364" i="1"/>
  <c r="J2364" i="1"/>
  <c r="N2363" i="1"/>
  <c r="M2363" i="1"/>
  <c r="L2363" i="1"/>
  <c r="K2363" i="1"/>
  <c r="J2363" i="1"/>
  <c r="N2362" i="1"/>
  <c r="M2362" i="1"/>
  <c r="L2362" i="1"/>
  <c r="K2362" i="1"/>
  <c r="J2362" i="1"/>
  <c r="N2361" i="1"/>
  <c r="M2361" i="1"/>
  <c r="L2361" i="1"/>
  <c r="K2361" i="1"/>
  <c r="J2361" i="1"/>
  <c r="N2360" i="1"/>
  <c r="M2360" i="1"/>
  <c r="L2360" i="1"/>
  <c r="K2360" i="1"/>
  <c r="J2360" i="1"/>
  <c r="N2359" i="1"/>
  <c r="M2359" i="1"/>
  <c r="L2359" i="1"/>
  <c r="K2359" i="1"/>
  <c r="J2359" i="1"/>
  <c r="N2358" i="1"/>
  <c r="M2358" i="1"/>
  <c r="L2358" i="1"/>
  <c r="K2358" i="1"/>
  <c r="J2358" i="1"/>
  <c r="N2357" i="1"/>
  <c r="M2357" i="1"/>
  <c r="L2357" i="1"/>
  <c r="K2357" i="1"/>
  <c r="J2357" i="1"/>
  <c r="N2356" i="1"/>
  <c r="M2356" i="1"/>
  <c r="L2356" i="1"/>
  <c r="K2356" i="1"/>
  <c r="J2356" i="1"/>
  <c r="N2355" i="1"/>
  <c r="M2355" i="1"/>
  <c r="L2355" i="1"/>
  <c r="K2355" i="1"/>
  <c r="J2355" i="1"/>
  <c r="N2354" i="1"/>
  <c r="M2354" i="1"/>
  <c r="L2354" i="1"/>
  <c r="K2354" i="1"/>
  <c r="J2354" i="1"/>
  <c r="N2353" i="1"/>
  <c r="M2353" i="1"/>
  <c r="L2353" i="1"/>
  <c r="K2353" i="1"/>
  <c r="J2353" i="1"/>
  <c r="N2352" i="1"/>
  <c r="M2352" i="1"/>
  <c r="L2352" i="1"/>
  <c r="K2352" i="1"/>
  <c r="J2352" i="1"/>
  <c r="N2351" i="1"/>
  <c r="M2351" i="1"/>
  <c r="L2351" i="1"/>
  <c r="K2351" i="1"/>
  <c r="J2351" i="1"/>
  <c r="N2350" i="1"/>
  <c r="M2350" i="1"/>
  <c r="L2350" i="1"/>
  <c r="K2350" i="1"/>
  <c r="J2350" i="1"/>
  <c r="M2349" i="1"/>
  <c r="L2349" i="1"/>
  <c r="K2349" i="1"/>
  <c r="J2349" i="1"/>
  <c r="N2348" i="1"/>
  <c r="M2348" i="1"/>
  <c r="L2348" i="1"/>
  <c r="K2348" i="1"/>
  <c r="J2348" i="1"/>
  <c r="N2347" i="1"/>
  <c r="M2347" i="1"/>
  <c r="L2347" i="1"/>
  <c r="K2347" i="1"/>
  <c r="J2347" i="1"/>
  <c r="N2346" i="1"/>
  <c r="M2346" i="1"/>
  <c r="L2346" i="1"/>
  <c r="K2346" i="1"/>
  <c r="J2346" i="1"/>
  <c r="N2345" i="1"/>
  <c r="M2345" i="1"/>
  <c r="L2345" i="1"/>
  <c r="K2345" i="1"/>
  <c r="J2345" i="1"/>
  <c r="N2344" i="1"/>
  <c r="M2344" i="1"/>
  <c r="L2344" i="1"/>
  <c r="K2344" i="1"/>
  <c r="J2344" i="1"/>
  <c r="N2343" i="1"/>
  <c r="M2343" i="1"/>
  <c r="L2343" i="1"/>
  <c r="K2343" i="1"/>
  <c r="J2343" i="1"/>
  <c r="N2342" i="1"/>
  <c r="M2342" i="1"/>
  <c r="L2342" i="1"/>
  <c r="K2342" i="1"/>
  <c r="J2342" i="1"/>
  <c r="N2341" i="1"/>
  <c r="M2341" i="1"/>
  <c r="L2341" i="1"/>
  <c r="K2341" i="1"/>
  <c r="J2341" i="1"/>
  <c r="N2340" i="1"/>
  <c r="M2340" i="1"/>
  <c r="L2340" i="1"/>
  <c r="K2340" i="1"/>
  <c r="J2340" i="1"/>
  <c r="N2339" i="1"/>
  <c r="M2339" i="1"/>
  <c r="L2339" i="1"/>
  <c r="K2339" i="1"/>
  <c r="J2339" i="1"/>
  <c r="N2338" i="1"/>
  <c r="M2338" i="1"/>
  <c r="L2338" i="1"/>
  <c r="K2338" i="1"/>
  <c r="J2338" i="1"/>
  <c r="N2337" i="1"/>
  <c r="M2337" i="1"/>
  <c r="L2337" i="1"/>
  <c r="K2337" i="1"/>
  <c r="J2337" i="1"/>
  <c r="N2336" i="1"/>
  <c r="M2336" i="1"/>
  <c r="L2336" i="1"/>
  <c r="K2336" i="1"/>
  <c r="J2336" i="1"/>
  <c r="N2335" i="1"/>
  <c r="M2335" i="1"/>
  <c r="L2335" i="1"/>
  <c r="K2335" i="1"/>
  <c r="J2335" i="1"/>
  <c r="N2334" i="1"/>
  <c r="M2334" i="1"/>
  <c r="L2334" i="1"/>
  <c r="K2334" i="1"/>
  <c r="J2334" i="1"/>
  <c r="N2333" i="1"/>
  <c r="M2333" i="1"/>
  <c r="L2333" i="1"/>
  <c r="K2333" i="1"/>
  <c r="J2333" i="1"/>
  <c r="N2332" i="1"/>
  <c r="M2332" i="1"/>
  <c r="L2332" i="1"/>
  <c r="K2332" i="1"/>
  <c r="J2332" i="1"/>
  <c r="N2331" i="1"/>
  <c r="M2331" i="1"/>
  <c r="L2331" i="1"/>
  <c r="K2331" i="1"/>
  <c r="J2331" i="1"/>
  <c r="N2330" i="1"/>
  <c r="M2330" i="1"/>
  <c r="L2330" i="1"/>
  <c r="K2330" i="1"/>
  <c r="J2330" i="1"/>
  <c r="N2329" i="1"/>
  <c r="M2329" i="1"/>
  <c r="L2329" i="1"/>
  <c r="K2329" i="1"/>
  <c r="J2329" i="1"/>
  <c r="N2328" i="1"/>
  <c r="M2328" i="1"/>
  <c r="L2328" i="1"/>
  <c r="K2328" i="1"/>
  <c r="J2328" i="1"/>
  <c r="N2327" i="1"/>
  <c r="M2327" i="1"/>
  <c r="L2327" i="1"/>
  <c r="K2327" i="1"/>
  <c r="J2327" i="1"/>
  <c r="N2326" i="1"/>
  <c r="M2326" i="1"/>
  <c r="L2326" i="1"/>
  <c r="K2326" i="1"/>
  <c r="J2326" i="1"/>
  <c r="N2325" i="1"/>
  <c r="M2325" i="1"/>
  <c r="L2325" i="1"/>
  <c r="K2325" i="1"/>
  <c r="J2325" i="1"/>
  <c r="N2324" i="1"/>
  <c r="M2324" i="1"/>
  <c r="L2324" i="1"/>
  <c r="K2324" i="1"/>
  <c r="J2324" i="1"/>
  <c r="N2323" i="1"/>
  <c r="M2323" i="1"/>
  <c r="L2323" i="1"/>
  <c r="K2323" i="1"/>
  <c r="J2323" i="1"/>
  <c r="N2322" i="1"/>
  <c r="M2322" i="1"/>
  <c r="L2322" i="1"/>
  <c r="K2322" i="1"/>
  <c r="J2322" i="1"/>
  <c r="N2321" i="1"/>
  <c r="M2321" i="1"/>
  <c r="L2321" i="1"/>
  <c r="K2321" i="1"/>
  <c r="J2321" i="1"/>
  <c r="N2320" i="1"/>
  <c r="M2320" i="1"/>
  <c r="L2320" i="1"/>
  <c r="K2320" i="1"/>
  <c r="J2320" i="1"/>
  <c r="N2319" i="1"/>
  <c r="M2319" i="1"/>
  <c r="L2319" i="1"/>
  <c r="K2319" i="1"/>
  <c r="J2319" i="1"/>
  <c r="N2318" i="1"/>
  <c r="M2318" i="1"/>
  <c r="L2318" i="1"/>
  <c r="K2318" i="1"/>
  <c r="J2318" i="1"/>
  <c r="N2317" i="1"/>
  <c r="M2317" i="1"/>
  <c r="L2317" i="1"/>
  <c r="K2317" i="1"/>
  <c r="J2317" i="1"/>
  <c r="N2316" i="1"/>
  <c r="M2316" i="1"/>
  <c r="L2316" i="1"/>
  <c r="K2316" i="1"/>
  <c r="J2316" i="1"/>
  <c r="N2315" i="1"/>
  <c r="M2315" i="1"/>
  <c r="L2315" i="1"/>
  <c r="K2315" i="1"/>
  <c r="J2315" i="1"/>
  <c r="N2314" i="1"/>
  <c r="M2314" i="1"/>
  <c r="L2314" i="1"/>
  <c r="K2314" i="1"/>
  <c r="J2314" i="1"/>
  <c r="N2313" i="1"/>
  <c r="M2313" i="1"/>
  <c r="L2313" i="1"/>
  <c r="K2313" i="1"/>
  <c r="J2313" i="1"/>
  <c r="N2312" i="1"/>
  <c r="M2312" i="1"/>
  <c r="L2312" i="1"/>
  <c r="K2312" i="1"/>
  <c r="J2312" i="1"/>
  <c r="N2311" i="1"/>
  <c r="M2311" i="1"/>
  <c r="L2311" i="1"/>
  <c r="K2311" i="1"/>
  <c r="J2311" i="1"/>
  <c r="N2310" i="1"/>
  <c r="M2310" i="1"/>
  <c r="L2310" i="1"/>
  <c r="K2310" i="1"/>
  <c r="J2310" i="1"/>
  <c r="N2309" i="1"/>
  <c r="M2309" i="1"/>
  <c r="L2309" i="1"/>
  <c r="K2309" i="1"/>
  <c r="J2309" i="1"/>
  <c r="N2308" i="1"/>
  <c r="M2308" i="1"/>
  <c r="L2308" i="1"/>
  <c r="K2308" i="1"/>
  <c r="J2308" i="1"/>
  <c r="N2307" i="1"/>
  <c r="M2307" i="1"/>
  <c r="L2307" i="1"/>
  <c r="K2307" i="1"/>
  <c r="J2307" i="1"/>
  <c r="N2306" i="1"/>
  <c r="M2306" i="1"/>
  <c r="L2306" i="1"/>
  <c r="K2306" i="1"/>
  <c r="J2306" i="1"/>
  <c r="N2305" i="1"/>
  <c r="M2305" i="1"/>
  <c r="L2305" i="1"/>
  <c r="K2305" i="1"/>
  <c r="J2305" i="1"/>
  <c r="N2304" i="1"/>
  <c r="M2304" i="1"/>
  <c r="L2304" i="1"/>
  <c r="K2304" i="1"/>
  <c r="J2304" i="1"/>
  <c r="N2303" i="1"/>
  <c r="M2303" i="1"/>
  <c r="L2303" i="1"/>
  <c r="K2303" i="1"/>
  <c r="J2303" i="1"/>
  <c r="N2302" i="1"/>
  <c r="M2302" i="1"/>
  <c r="L2302" i="1"/>
  <c r="K2302" i="1"/>
  <c r="J2302" i="1"/>
  <c r="N2301" i="1"/>
  <c r="M2301" i="1"/>
  <c r="L2301" i="1"/>
  <c r="K2301" i="1"/>
  <c r="J2301" i="1"/>
  <c r="N2300" i="1"/>
  <c r="M2300" i="1"/>
  <c r="L2300" i="1"/>
  <c r="K2300" i="1"/>
  <c r="J2300" i="1"/>
  <c r="N2299" i="1"/>
  <c r="M2299" i="1"/>
  <c r="L2299" i="1"/>
  <c r="K2299" i="1"/>
  <c r="J2299" i="1"/>
  <c r="N2298" i="1"/>
  <c r="M2298" i="1"/>
  <c r="L2298" i="1"/>
  <c r="K2298" i="1"/>
  <c r="J2298" i="1"/>
  <c r="N2297" i="1"/>
  <c r="M2297" i="1"/>
  <c r="L2297" i="1"/>
  <c r="K2297" i="1"/>
  <c r="J2297" i="1"/>
  <c r="N2296" i="1"/>
  <c r="M2296" i="1"/>
  <c r="L2296" i="1"/>
  <c r="K2296" i="1"/>
  <c r="J2296" i="1"/>
  <c r="N2295" i="1"/>
  <c r="M2295" i="1"/>
  <c r="L2295" i="1"/>
  <c r="K2295" i="1"/>
  <c r="J2295" i="1"/>
  <c r="N2294" i="1"/>
  <c r="M2294" i="1"/>
  <c r="L2294" i="1"/>
  <c r="K2294" i="1"/>
  <c r="J2294" i="1"/>
  <c r="N2293" i="1"/>
  <c r="M2293" i="1"/>
  <c r="L2293" i="1"/>
  <c r="K2293" i="1"/>
  <c r="J2293" i="1"/>
  <c r="N2292" i="1"/>
  <c r="M2292" i="1"/>
  <c r="L2292" i="1"/>
  <c r="K2292" i="1"/>
  <c r="J2292" i="1"/>
  <c r="N2291" i="1"/>
  <c r="M2291" i="1"/>
  <c r="L2291" i="1"/>
  <c r="K2291" i="1"/>
  <c r="J2291" i="1"/>
  <c r="N2290" i="1"/>
  <c r="M2290" i="1"/>
  <c r="L2290" i="1"/>
  <c r="K2290" i="1"/>
  <c r="J2290" i="1"/>
  <c r="N2289" i="1"/>
  <c r="M2289" i="1"/>
  <c r="L2289" i="1"/>
  <c r="K2289" i="1"/>
  <c r="J2289" i="1"/>
  <c r="N2288" i="1"/>
  <c r="M2288" i="1"/>
  <c r="L2288" i="1"/>
  <c r="K2288" i="1"/>
  <c r="J2288" i="1"/>
  <c r="M2287" i="1"/>
  <c r="L2287" i="1"/>
  <c r="K2287" i="1"/>
  <c r="J2287" i="1"/>
  <c r="N2286" i="1"/>
  <c r="M2286" i="1"/>
  <c r="L2286" i="1"/>
  <c r="K2286" i="1"/>
  <c r="J2286" i="1"/>
  <c r="N2285" i="1"/>
  <c r="M2285" i="1"/>
  <c r="L2285" i="1"/>
  <c r="K2285" i="1"/>
  <c r="J2285" i="1"/>
  <c r="N2284" i="1"/>
  <c r="M2284" i="1"/>
  <c r="L2284" i="1"/>
  <c r="K2284" i="1"/>
  <c r="J2284" i="1"/>
  <c r="N2283" i="1"/>
  <c r="M2283" i="1"/>
  <c r="L2283" i="1"/>
  <c r="K2283" i="1"/>
  <c r="J2283" i="1"/>
  <c r="N2282" i="1"/>
  <c r="M2282" i="1"/>
  <c r="L2282" i="1"/>
  <c r="K2282" i="1"/>
  <c r="J2282" i="1"/>
  <c r="N2281" i="1"/>
  <c r="M2281" i="1"/>
  <c r="L2281" i="1"/>
  <c r="K2281" i="1"/>
  <c r="J2281" i="1"/>
  <c r="N2280" i="1"/>
  <c r="M2280" i="1"/>
  <c r="L2280" i="1"/>
  <c r="K2280" i="1"/>
  <c r="J2280" i="1"/>
  <c r="N2279" i="1"/>
  <c r="M2279" i="1"/>
  <c r="L2279" i="1"/>
  <c r="K2279" i="1"/>
  <c r="J2279" i="1"/>
  <c r="N2278" i="1"/>
  <c r="M2278" i="1"/>
  <c r="L2278" i="1"/>
  <c r="K2278" i="1"/>
  <c r="J2278" i="1"/>
  <c r="N2277" i="1"/>
  <c r="M2277" i="1"/>
  <c r="L2277" i="1"/>
  <c r="K2277" i="1"/>
  <c r="J2277" i="1"/>
  <c r="N2276" i="1"/>
  <c r="M2276" i="1"/>
  <c r="L2276" i="1"/>
  <c r="K2276" i="1"/>
  <c r="J2276" i="1"/>
  <c r="N2275" i="1"/>
  <c r="M2275" i="1"/>
  <c r="L2275" i="1"/>
  <c r="K2275" i="1"/>
  <c r="J2275" i="1"/>
  <c r="N2274" i="1"/>
  <c r="M2274" i="1"/>
  <c r="L2274" i="1"/>
  <c r="K2274" i="1"/>
  <c r="J2274" i="1"/>
  <c r="N2273" i="1"/>
  <c r="M2273" i="1"/>
  <c r="L2273" i="1"/>
  <c r="K2273" i="1"/>
  <c r="J2273" i="1"/>
  <c r="N2272" i="1"/>
  <c r="M2272" i="1"/>
  <c r="L2272" i="1"/>
  <c r="K2272" i="1"/>
  <c r="J2272" i="1"/>
  <c r="N2271" i="1"/>
  <c r="M2271" i="1"/>
  <c r="L2271" i="1"/>
  <c r="K2271" i="1"/>
  <c r="J2271" i="1"/>
  <c r="N2270" i="1"/>
  <c r="M2270" i="1"/>
  <c r="L2270" i="1"/>
  <c r="K2270" i="1"/>
  <c r="J2270" i="1"/>
  <c r="N2269" i="1"/>
  <c r="M2269" i="1"/>
  <c r="L2269" i="1"/>
  <c r="K2269" i="1"/>
  <c r="J2269" i="1"/>
  <c r="N2268" i="1"/>
  <c r="M2268" i="1"/>
  <c r="L2268" i="1"/>
  <c r="K2268" i="1"/>
  <c r="J2268" i="1"/>
  <c r="N2267" i="1"/>
  <c r="M2267" i="1"/>
  <c r="L2267" i="1"/>
  <c r="K2267" i="1"/>
  <c r="J2267" i="1"/>
  <c r="N2266" i="1"/>
  <c r="M2266" i="1"/>
  <c r="L2266" i="1"/>
  <c r="K2266" i="1"/>
  <c r="J2266" i="1"/>
  <c r="N2265" i="1"/>
  <c r="M2265" i="1"/>
  <c r="L2265" i="1"/>
  <c r="K2265" i="1"/>
  <c r="J2265" i="1"/>
  <c r="N2264" i="1"/>
  <c r="M2264" i="1"/>
  <c r="L2264" i="1"/>
  <c r="K2264" i="1"/>
  <c r="J2264" i="1"/>
  <c r="N2263" i="1"/>
  <c r="M2263" i="1"/>
  <c r="L2263" i="1"/>
  <c r="K2263" i="1"/>
  <c r="J2263" i="1"/>
  <c r="N2262" i="1"/>
  <c r="M2262" i="1"/>
  <c r="L2262" i="1"/>
  <c r="K2262" i="1"/>
  <c r="J2262" i="1"/>
  <c r="N2261" i="1"/>
  <c r="M2261" i="1"/>
  <c r="L2261" i="1"/>
  <c r="K2261" i="1"/>
  <c r="J2261" i="1"/>
  <c r="N2260" i="1"/>
  <c r="M2260" i="1"/>
  <c r="L2260" i="1"/>
  <c r="K2260" i="1"/>
  <c r="J2260" i="1"/>
  <c r="N2259" i="1"/>
  <c r="M2259" i="1"/>
  <c r="L2259" i="1"/>
  <c r="K2259" i="1"/>
  <c r="J2259" i="1"/>
  <c r="N2258" i="1"/>
  <c r="M2258" i="1"/>
  <c r="L2258" i="1"/>
  <c r="K2258" i="1"/>
  <c r="J2258" i="1"/>
  <c r="N2257" i="1"/>
  <c r="M2257" i="1"/>
  <c r="L2257" i="1"/>
  <c r="K2257" i="1"/>
  <c r="J2257" i="1"/>
  <c r="N2256" i="1"/>
  <c r="M2256" i="1"/>
  <c r="L2256" i="1"/>
  <c r="K2256" i="1"/>
  <c r="J2256" i="1"/>
  <c r="N2255" i="1"/>
  <c r="M2255" i="1"/>
  <c r="L2255" i="1"/>
  <c r="K2255" i="1"/>
  <c r="J2255" i="1"/>
  <c r="N2254" i="1"/>
  <c r="M2254" i="1"/>
  <c r="L2254" i="1"/>
  <c r="K2254" i="1"/>
  <c r="J2254" i="1"/>
  <c r="N2253" i="1"/>
  <c r="M2253" i="1"/>
  <c r="L2253" i="1"/>
  <c r="K2253" i="1"/>
  <c r="J2253" i="1"/>
  <c r="N2252" i="1"/>
  <c r="M2252" i="1"/>
  <c r="L2252" i="1"/>
  <c r="K2252" i="1"/>
  <c r="J2252" i="1"/>
  <c r="N2251" i="1"/>
  <c r="M2251" i="1"/>
  <c r="L2251" i="1"/>
  <c r="K2251" i="1"/>
  <c r="J2251" i="1"/>
  <c r="N2250" i="1"/>
  <c r="M2250" i="1"/>
  <c r="L2250" i="1"/>
  <c r="K2250" i="1"/>
  <c r="J2250" i="1"/>
  <c r="N2249" i="1"/>
  <c r="M2249" i="1"/>
  <c r="L2249" i="1"/>
  <c r="K2249" i="1"/>
  <c r="J2249" i="1"/>
  <c r="N2248" i="1"/>
  <c r="M2248" i="1"/>
  <c r="L2248" i="1"/>
  <c r="K2248" i="1"/>
  <c r="J2248" i="1"/>
  <c r="N2247" i="1"/>
  <c r="M2247" i="1"/>
  <c r="L2247" i="1"/>
  <c r="K2247" i="1"/>
  <c r="J2247" i="1"/>
  <c r="N2246" i="1"/>
  <c r="M2246" i="1"/>
  <c r="L2246" i="1"/>
  <c r="K2246" i="1"/>
  <c r="J2246" i="1"/>
  <c r="N2245" i="1"/>
  <c r="M2245" i="1"/>
  <c r="L2245" i="1"/>
  <c r="K2245" i="1"/>
  <c r="J2245" i="1"/>
  <c r="N2244" i="1"/>
  <c r="M2244" i="1"/>
  <c r="L2244" i="1"/>
  <c r="K2244" i="1"/>
  <c r="J2244" i="1"/>
  <c r="N2243" i="1"/>
  <c r="M2243" i="1"/>
  <c r="L2243" i="1"/>
  <c r="K2243" i="1"/>
  <c r="J2243" i="1"/>
  <c r="N2242" i="1"/>
  <c r="M2242" i="1"/>
  <c r="L2242" i="1"/>
  <c r="K2242" i="1"/>
  <c r="J2242" i="1"/>
  <c r="N2241" i="1"/>
  <c r="M2241" i="1"/>
  <c r="L2241" i="1"/>
  <c r="K2241" i="1"/>
  <c r="J2241" i="1"/>
  <c r="N2240" i="1"/>
  <c r="M2240" i="1"/>
  <c r="L2240" i="1"/>
  <c r="K2240" i="1"/>
  <c r="J2240" i="1"/>
  <c r="N2239" i="1"/>
  <c r="M2239" i="1"/>
  <c r="L2239" i="1"/>
  <c r="K2239" i="1"/>
  <c r="J2239" i="1"/>
  <c r="N2238" i="1"/>
  <c r="M2238" i="1"/>
  <c r="L2238" i="1"/>
  <c r="K2238" i="1"/>
  <c r="J2238" i="1"/>
  <c r="N2237" i="1"/>
  <c r="M2237" i="1"/>
  <c r="L2237" i="1"/>
  <c r="K2237" i="1"/>
  <c r="J2237" i="1"/>
  <c r="N2236" i="1"/>
  <c r="M2236" i="1"/>
  <c r="L2236" i="1"/>
  <c r="K2236" i="1"/>
  <c r="J2236" i="1"/>
  <c r="N2235" i="1"/>
  <c r="M2235" i="1"/>
  <c r="L2235" i="1"/>
  <c r="K2235" i="1"/>
  <c r="J2235" i="1"/>
  <c r="N2234" i="1"/>
  <c r="M2234" i="1"/>
  <c r="L2234" i="1"/>
  <c r="K2234" i="1"/>
  <c r="J2234" i="1"/>
  <c r="N2233" i="1"/>
  <c r="M2233" i="1"/>
  <c r="L2233" i="1"/>
  <c r="K2233" i="1"/>
  <c r="J2233" i="1"/>
  <c r="N2232" i="1"/>
  <c r="M2232" i="1"/>
  <c r="L2232" i="1"/>
  <c r="K2232" i="1"/>
  <c r="J2232" i="1"/>
  <c r="N2231" i="1"/>
  <c r="M2231" i="1"/>
  <c r="L2231" i="1"/>
  <c r="K2231" i="1"/>
  <c r="J2231" i="1"/>
  <c r="N2230" i="1"/>
  <c r="M2230" i="1"/>
  <c r="L2230" i="1"/>
  <c r="K2230" i="1"/>
  <c r="J2230" i="1"/>
  <c r="N2229" i="1"/>
  <c r="M2229" i="1"/>
  <c r="L2229" i="1"/>
  <c r="K2229" i="1"/>
  <c r="J2229" i="1"/>
  <c r="N2228" i="1"/>
  <c r="M2228" i="1"/>
  <c r="L2228" i="1"/>
  <c r="K2228" i="1"/>
  <c r="J2228" i="1"/>
  <c r="N2227" i="1"/>
  <c r="M2227" i="1"/>
  <c r="L2227" i="1"/>
  <c r="K2227" i="1"/>
  <c r="J2227" i="1"/>
  <c r="N2226" i="1"/>
  <c r="M2226" i="1"/>
  <c r="L2226" i="1"/>
  <c r="K2226" i="1"/>
  <c r="J2226" i="1"/>
  <c r="N2225" i="1"/>
  <c r="M2225" i="1"/>
  <c r="L2225" i="1"/>
  <c r="K2225" i="1"/>
  <c r="J2225" i="1"/>
  <c r="M2224" i="1"/>
  <c r="L2224" i="1"/>
  <c r="K2224" i="1"/>
  <c r="J2224" i="1"/>
  <c r="N2223" i="1"/>
  <c r="M2223" i="1"/>
  <c r="L2223" i="1"/>
  <c r="K2223" i="1"/>
  <c r="J2223" i="1"/>
  <c r="N2222" i="1"/>
  <c r="M2222" i="1"/>
  <c r="L2222" i="1"/>
  <c r="K2222" i="1"/>
  <c r="J2222" i="1"/>
  <c r="N2221" i="1"/>
  <c r="M2221" i="1"/>
  <c r="L2221" i="1"/>
  <c r="K2221" i="1"/>
  <c r="J2221" i="1"/>
  <c r="N2220" i="1"/>
  <c r="M2220" i="1"/>
  <c r="L2220" i="1"/>
  <c r="K2220" i="1"/>
  <c r="J2220" i="1"/>
  <c r="N2219" i="1"/>
  <c r="M2219" i="1"/>
  <c r="L2219" i="1"/>
  <c r="K2219" i="1"/>
  <c r="J2219" i="1"/>
  <c r="N2218" i="1"/>
  <c r="M2218" i="1"/>
  <c r="L2218" i="1"/>
  <c r="K2218" i="1"/>
  <c r="J2218" i="1"/>
  <c r="N2217" i="1"/>
  <c r="M2217" i="1"/>
  <c r="L2217" i="1"/>
  <c r="K2217" i="1"/>
  <c r="J2217" i="1"/>
  <c r="N2216" i="1"/>
  <c r="M2216" i="1"/>
  <c r="L2216" i="1"/>
  <c r="K2216" i="1"/>
  <c r="J2216" i="1"/>
  <c r="N2215" i="1"/>
  <c r="M2215" i="1"/>
  <c r="L2215" i="1"/>
  <c r="K2215" i="1"/>
  <c r="J2215" i="1"/>
  <c r="N2214" i="1"/>
  <c r="M2214" i="1"/>
  <c r="L2214" i="1"/>
  <c r="K2214" i="1"/>
  <c r="J2214" i="1"/>
  <c r="N2213" i="1"/>
  <c r="M2213" i="1"/>
  <c r="L2213" i="1"/>
  <c r="K2213" i="1"/>
  <c r="J2213" i="1"/>
  <c r="N2212" i="1"/>
  <c r="M2212" i="1"/>
  <c r="L2212" i="1"/>
  <c r="K2212" i="1"/>
  <c r="J2212" i="1"/>
  <c r="N2211" i="1"/>
  <c r="M2211" i="1"/>
  <c r="L2211" i="1"/>
  <c r="K2211" i="1"/>
  <c r="J2211" i="1"/>
  <c r="N2210" i="1"/>
  <c r="M2210" i="1"/>
  <c r="L2210" i="1"/>
  <c r="K2210" i="1"/>
  <c r="J2210" i="1"/>
  <c r="N2209" i="1"/>
  <c r="M2209" i="1"/>
  <c r="L2209" i="1"/>
  <c r="K2209" i="1"/>
  <c r="J2209" i="1"/>
  <c r="N2208" i="1"/>
  <c r="M2208" i="1"/>
  <c r="L2208" i="1"/>
  <c r="K2208" i="1"/>
  <c r="J2208" i="1"/>
  <c r="N2207" i="1"/>
  <c r="M2207" i="1"/>
  <c r="L2207" i="1"/>
  <c r="K2207" i="1"/>
  <c r="J2207" i="1"/>
  <c r="N2206" i="1"/>
  <c r="M2206" i="1"/>
  <c r="L2206" i="1"/>
  <c r="K2206" i="1"/>
  <c r="J2206" i="1"/>
  <c r="N2205" i="1"/>
  <c r="M2205" i="1"/>
  <c r="L2205" i="1"/>
  <c r="K2205" i="1"/>
  <c r="J2205" i="1"/>
  <c r="N2204" i="1"/>
  <c r="M2204" i="1"/>
  <c r="L2204" i="1"/>
  <c r="K2204" i="1"/>
  <c r="J2204" i="1"/>
  <c r="N2203" i="1"/>
  <c r="M2203" i="1"/>
  <c r="L2203" i="1"/>
  <c r="K2203" i="1"/>
  <c r="J2203" i="1"/>
  <c r="M2202" i="1"/>
  <c r="L2202" i="1"/>
  <c r="K2202" i="1"/>
  <c r="J2202" i="1"/>
  <c r="M2201" i="1"/>
  <c r="L2201" i="1"/>
  <c r="K2201" i="1"/>
  <c r="J2201" i="1"/>
  <c r="N2200" i="1"/>
  <c r="M2200" i="1"/>
  <c r="L2200" i="1"/>
  <c r="K2200" i="1"/>
  <c r="J2200" i="1"/>
  <c r="N2199" i="1"/>
  <c r="M2199" i="1"/>
  <c r="L2199" i="1"/>
  <c r="K2199" i="1"/>
  <c r="J2199" i="1"/>
  <c r="N2198" i="1"/>
  <c r="M2198" i="1"/>
  <c r="L2198" i="1"/>
  <c r="K2198" i="1"/>
  <c r="J2198" i="1"/>
  <c r="N2197" i="1"/>
  <c r="M2197" i="1"/>
  <c r="L2197" i="1"/>
  <c r="K2197" i="1"/>
  <c r="J2197" i="1"/>
  <c r="N2196" i="1"/>
  <c r="M2196" i="1"/>
  <c r="L2196" i="1"/>
  <c r="K2196" i="1"/>
  <c r="J2196" i="1"/>
  <c r="N2195" i="1"/>
  <c r="M2195" i="1"/>
  <c r="L2195" i="1"/>
  <c r="K2195" i="1"/>
  <c r="J2195" i="1"/>
  <c r="N2194" i="1"/>
  <c r="M2194" i="1"/>
  <c r="L2194" i="1"/>
  <c r="K2194" i="1"/>
  <c r="J2194" i="1"/>
  <c r="N2193" i="1"/>
  <c r="M2193" i="1"/>
  <c r="L2193" i="1"/>
  <c r="K2193" i="1"/>
  <c r="J2193" i="1"/>
  <c r="N2192" i="1"/>
  <c r="M2192" i="1"/>
  <c r="L2192" i="1"/>
  <c r="K2192" i="1"/>
  <c r="J2192" i="1"/>
  <c r="N2191" i="1"/>
  <c r="M2191" i="1"/>
  <c r="L2191" i="1"/>
  <c r="K2191" i="1"/>
  <c r="J2191" i="1"/>
  <c r="N2190" i="1"/>
  <c r="M2190" i="1"/>
  <c r="L2190" i="1"/>
  <c r="K2190" i="1"/>
  <c r="J2190" i="1"/>
  <c r="N2189" i="1"/>
  <c r="M2189" i="1"/>
  <c r="L2189" i="1"/>
  <c r="K2189" i="1"/>
  <c r="J2189" i="1"/>
  <c r="N2188" i="1"/>
  <c r="M2188" i="1"/>
  <c r="L2188" i="1"/>
  <c r="K2188" i="1"/>
  <c r="J2188" i="1"/>
  <c r="M2187" i="1"/>
  <c r="L2187" i="1"/>
  <c r="K2187" i="1"/>
  <c r="J2187" i="1"/>
  <c r="M2186" i="1"/>
  <c r="L2186" i="1"/>
  <c r="K2186" i="1"/>
  <c r="J2186" i="1"/>
  <c r="N2185" i="1"/>
  <c r="M2185" i="1"/>
  <c r="L2185" i="1"/>
  <c r="K2185" i="1"/>
  <c r="J2185" i="1"/>
  <c r="N2184" i="1"/>
  <c r="M2184" i="1"/>
  <c r="L2184" i="1"/>
  <c r="K2184" i="1"/>
  <c r="J2184" i="1"/>
  <c r="M2183" i="1"/>
  <c r="L2183" i="1"/>
  <c r="K2183" i="1"/>
  <c r="J2183" i="1"/>
  <c r="N2182" i="1"/>
  <c r="M2182" i="1"/>
  <c r="L2182" i="1"/>
  <c r="K2182" i="1"/>
  <c r="J2182" i="1"/>
  <c r="N2181" i="1"/>
  <c r="M2181" i="1"/>
  <c r="L2181" i="1"/>
  <c r="K2181" i="1"/>
  <c r="J2181" i="1"/>
  <c r="N2180" i="1"/>
  <c r="M2180" i="1"/>
  <c r="L2180" i="1"/>
  <c r="K2180" i="1"/>
  <c r="J2180" i="1"/>
  <c r="N2179" i="1"/>
  <c r="M2179" i="1"/>
  <c r="L2179" i="1"/>
  <c r="K2179" i="1"/>
  <c r="J2179" i="1"/>
  <c r="N2178" i="1"/>
  <c r="M2178" i="1"/>
  <c r="L2178" i="1"/>
  <c r="K2178" i="1"/>
  <c r="J2178" i="1"/>
  <c r="N2177" i="1"/>
  <c r="M2177" i="1"/>
  <c r="L2177" i="1"/>
  <c r="K2177" i="1"/>
  <c r="J2177" i="1"/>
  <c r="N2176" i="1"/>
  <c r="M2176" i="1"/>
  <c r="L2176" i="1"/>
  <c r="K2176" i="1"/>
  <c r="J2176" i="1"/>
  <c r="N2175" i="1"/>
  <c r="M2175" i="1"/>
  <c r="L2175" i="1"/>
  <c r="K2175" i="1"/>
  <c r="J2175" i="1"/>
  <c r="M2174" i="1"/>
  <c r="L2174" i="1"/>
  <c r="K2174" i="1"/>
  <c r="J2174" i="1"/>
  <c r="N2173" i="1"/>
  <c r="M2173" i="1"/>
  <c r="L2173" i="1"/>
  <c r="K2173" i="1"/>
  <c r="J2173" i="1"/>
  <c r="N2172" i="1"/>
  <c r="M2172" i="1"/>
  <c r="L2172" i="1"/>
  <c r="K2172" i="1"/>
  <c r="J2172" i="1"/>
  <c r="N2171" i="1"/>
  <c r="M2171" i="1"/>
  <c r="L2171" i="1"/>
  <c r="K2171" i="1"/>
  <c r="J2171" i="1"/>
  <c r="N2170" i="1"/>
  <c r="M2170" i="1"/>
  <c r="L2170" i="1"/>
  <c r="K2170" i="1"/>
  <c r="J2170" i="1"/>
  <c r="N2169" i="1"/>
  <c r="M2169" i="1"/>
  <c r="L2169" i="1"/>
  <c r="K2169" i="1"/>
  <c r="J2169" i="1"/>
  <c r="N2168" i="1"/>
  <c r="M2168" i="1"/>
  <c r="L2168" i="1"/>
  <c r="K2168" i="1"/>
  <c r="J2168" i="1"/>
  <c r="N2167" i="1"/>
  <c r="M2167" i="1"/>
  <c r="L2167" i="1"/>
  <c r="K2167" i="1"/>
  <c r="J2167" i="1"/>
  <c r="N2166" i="1"/>
  <c r="M2166" i="1"/>
  <c r="L2166" i="1"/>
  <c r="K2166" i="1"/>
  <c r="J2166" i="1"/>
  <c r="N2165" i="1"/>
  <c r="M2165" i="1"/>
  <c r="L2165" i="1"/>
  <c r="K2165" i="1"/>
  <c r="J2165" i="1"/>
  <c r="N2164" i="1"/>
  <c r="M2164" i="1"/>
  <c r="L2164" i="1"/>
  <c r="K2164" i="1"/>
  <c r="J2164" i="1"/>
  <c r="N2163" i="1"/>
  <c r="M2163" i="1"/>
  <c r="L2163" i="1"/>
  <c r="K2163" i="1"/>
  <c r="J2163" i="1"/>
  <c r="N2162" i="1"/>
  <c r="M2162" i="1"/>
  <c r="L2162" i="1"/>
  <c r="K2162" i="1"/>
  <c r="J2162" i="1"/>
  <c r="N2161" i="1"/>
  <c r="M2161" i="1"/>
  <c r="L2161" i="1"/>
  <c r="K2161" i="1"/>
  <c r="J2161" i="1"/>
  <c r="N2160" i="1"/>
  <c r="M2160" i="1"/>
  <c r="L2160" i="1"/>
  <c r="K2160" i="1"/>
  <c r="J2160" i="1"/>
  <c r="N2159" i="1"/>
  <c r="M2159" i="1"/>
  <c r="L2159" i="1"/>
  <c r="K2159" i="1"/>
  <c r="J2159" i="1"/>
  <c r="N2158" i="1"/>
  <c r="M2158" i="1"/>
  <c r="L2158" i="1"/>
  <c r="K2158" i="1"/>
  <c r="J2158" i="1"/>
  <c r="N2157" i="1"/>
  <c r="M2157" i="1"/>
  <c r="L2157" i="1"/>
  <c r="K2157" i="1"/>
  <c r="J2157" i="1"/>
  <c r="N2156" i="1"/>
  <c r="M2156" i="1"/>
  <c r="L2156" i="1"/>
  <c r="K2156" i="1"/>
  <c r="J2156" i="1"/>
  <c r="N2155" i="1"/>
  <c r="M2155" i="1"/>
  <c r="L2155" i="1"/>
  <c r="K2155" i="1"/>
  <c r="J2155" i="1"/>
  <c r="N2154" i="1"/>
  <c r="M2154" i="1"/>
  <c r="L2154" i="1"/>
  <c r="K2154" i="1"/>
  <c r="J2154" i="1"/>
  <c r="N2153" i="1"/>
  <c r="M2153" i="1"/>
  <c r="L2153" i="1"/>
  <c r="K2153" i="1"/>
  <c r="J2153" i="1"/>
  <c r="N2152" i="1"/>
  <c r="M2152" i="1"/>
  <c r="L2152" i="1"/>
  <c r="K2152" i="1"/>
  <c r="J2152" i="1"/>
  <c r="N2151" i="1"/>
  <c r="M2151" i="1"/>
  <c r="L2151" i="1"/>
  <c r="K2151" i="1"/>
  <c r="J2151" i="1"/>
  <c r="N2150" i="1"/>
  <c r="M2150" i="1"/>
  <c r="L2150" i="1"/>
  <c r="K2150" i="1"/>
  <c r="J2150" i="1"/>
  <c r="N2149" i="1"/>
  <c r="M2149" i="1"/>
  <c r="L2149" i="1"/>
  <c r="K2149" i="1"/>
  <c r="J2149" i="1"/>
  <c r="N2148" i="1"/>
  <c r="M2148" i="1"/>
  <c r="L2148" i="1"/>
  <c r="K2148" i="1"/>
  <c r="J2148" i="1"/>
  <c r="N2147" i="1"/>
  <c r="M2147" i="1"/>
  <c r="L2147" i="1"/>
  <c r="K2147" i="1"/>
  <c r="J2147" i="1"/>
  <c r="N2146" i="1"/>
  <c r="M2146" i="1"/>
  <c r="L2146" i="1"/>
  <c r="K2146" i="1"/>
  <c r="J2146" i="1"/>
  <c r="N2145" i="1"/>
  <c r="M2145" i="1"/>
  <c r="L2145" i="1"/>
  <c r="K2145" i="1"/>
  <c r="J2145" i="1"/>
  <c r="N2144" i="1"/>
  <c r="M2144" i="1"/>
  <c r="L2144" i="1"/>
  <c r="K2144" i="1"/>
  <c r="J2144" i="1"/>
  <c r="N2143" i="1"/>
  <c r="M2143" i="1"/>
  <c r="L2143" i="1"/>
  <c r="K2143" i="1"/>
  <c r="J2143" i="1"/>
  <c r="N2142" i="1"/>
  <c r="M2142" i="1"/>
  <c r="L2142" i="1"/>
  <c r="K2142" i="1"/>
  <c r="J2142" i="1"/>
  <c r="N2141" i="1"/>
  <c r="M2141" i="1"/>
  <c r="L2141" i="1"/>
  <c r="K2141" i="1"/>
  <c r="J2141" i="1"/>
  <c r="N2140" i="1"/>
  <c r="M2140" i="1"/>
  <c r="L2140" i="1"/>
  <c r="K2140" i="1"/>
  <c r="J2140" i="1"/>
  <c r="N2139" i="1"/>
  <c r="M2139" i="1"/>
  <c r="L2139" i="1"/>
  <c r="K2139" i="1"/>
  <c r="J2139" i="1"/>
  <c r="N2138" i="1"/>
  <c r="M2138" i="1"/>
  <c r="L2138" i="1"/>
  <c r="K2138" i="1"/>
  <c r="J2138" i="1"/>
  <c r="N2137" i="1"/>
  <c r="M2137" i="1"/>
  <c r="L2137" i="1"/>
  <c r="K2137" i="1"/>
  <c r="J2137" i="1"/>
  <c r="N2136" i="1"/>
  <c r="M2136" i="1"/>
  <c r="L2136" i="1"/>
  <c r="K2136" i="1"/>
  <c r="J2136" i="1"/>
  <c r="N2135" i="1"/>
  <c r="M2135" i="1"/>
  <c r="L2135" i="1"/>
  <c r="K2135" i="1"/>
  <c r="J2135" i="1"/>
  <c r="N2134" i="1"/>
  <c r="M2134" i="1"/>
  <c r="L2134" i="1"/>
  <c r="K2134" i="1"/>
  <c r="J2134" i="1"/>
  <c r="N2133" i="1"/>
  <c r="M2133" i="1"/>
  <c r="L2133" i="1"/>
  <c r="K2133" i="1"/>
  <c r="J2133" i="1"/>
  <c r="N2132" i="1"/>
  <c r="M2132" i="1"/>
  <c r="L2132" i="1"/>
  <c r="K2132" i="1"/>
  <c r="J2132" i="1"/>
  <c r="N2131" i="1"/>
  <c r="M2131" i="1"/>
  <c r="L2131" i="1"/>
  <c r="K2131" i="1"/>
  <c r="J2131" i="1"/>
  <c r="N2130" i="1"/>
  <c r="M2130" i="1"/>
  <c r="L2130" i="1"/>
  <c r="K2130" i="1"/>
  <c r="J2130" i="1"/>
  <c r="N2129" i="1"/>
  <c r="M2129" i="1"/>
  <c r="L2129" i="1"/>
  <c r="K2129" i="1"/>
  <c r="J2129" i="1"/>
  <c r="N2128" i="1"/>
  <c r="M2128" i="1"/>
  <c r="L2128" i="1"/>
  <c r="K2128" i="1"/>
  <c r="J2128" i="1"/>
  <c r="N2127" i="1"/>
  <c r="M2127" i="1"/>
  <c r="L2127" i="1"/>
  <c r="K2127" i="1"/>
  <c r="J2127" i="1"/>
  <c r="N2126" i="1"/>
  <c r="M2126" i="1"/>
  <c r="L2126" i="1"/>
  <c r="K2126" i="1"/>
  <c r="J2126" i="1"/>
  <c r="N2125" i="1"/>
  <c r="M2125" i="1"/>
  <c r="L2125" i="1"/>
  <c r="K2125" i="1"/>
  <c r="J2125" i="1"/>
  <c r="N2124" i="1"/>
  <c r="M2124" i="1"/>
  <c r="L2124" i="1"/>
  <c r="K2124" i="1"/>
  <c r="J2124" i="1"/>
  <c r="N2123" i="1"/>
  <c r="M2123" i="1"/>
  <c r="L2123" i="1"/>
  <c r="K2123" i="1"/>
  <c r="J2123" i="1"/>
  <c r="N2122" i="1"/>
  <c r="M2122" i="1"/>
  <c r="L2122" i="1"/>
  <c r="K2122" i="1"/>
  <c r="J2122" i="1"/>
  <c r="N2121" i="1"/>
  <c r="M2121" i="1"/>
  <c r="L2121" i="1"/>
  <c r="K2121" i="1"/>
  <c r="J2121" i="1"/>
  <c r="N2120" i="1"/>
  <c r="M2120" i="1"/>
  <c r="L2120" i="1"/>
  <c r="K2120" i="1"/>
  <c r="J2120" i="1"/>
  <c r="N2119" i="1"/>
  <c r="M2119" i="1"/>
  <c r="L2119" i="1"/>
  <c r="K2119" i="1"/>
  <c r="J2119" i="1"/>
  <c r="N2118" i="1"/>
  <c r="M2118" i="1"/>
  <c r="L2118" i="1"/>
  <c r="K2118" i="1"/>
  <c r="J2118" i="1"/>
  <c r="N2117" i="1"/>
  <c r="M2117" i="1"/>
  <c r="L2117" i="1"/>
  <c r="K2117" i="1"/>
  <c r="J2117" i="1"/>
  <c r="N2116" i="1"/>
  <c r="M2116" i="1"/>
  <c r="L2116" i="1"/>
  <c r="K2116" i="1"/>
  <c r="J2116" i="1"/>
  <c r="N2115" i="1"/>
  <c r="M2115" i="1"/>
  <c r="L2115" i="1"/>
  <c r="K2115" i="1"/>
  <c r="J2115" i="1"/>
  <c r="N2114" i="1"/>
  <c r="M2114" i="1"/>
  <c r="L2114" i="1"/>
  <c r="K2114" i="1"/>
  <c r="J2114" i="1"/>
  <c r="N2113" i="1"/>
  <c r="M2113" i="1"/>
  <c r="L2113" i="1"/>
  <c r="K2113" i="1"/>
  <c r="J2113" i="1"/>
  <c r="N2112" i="1"/>
  <c r="M2112" i="1"/>
  <c r="L2112" i="1"/>
  <c r="K2112" i="1"/>
  <c r="J2112" i="1"/>
  <c r="N2111" i="1"/>
  <c r="M2111" i="1"/>
  <c r="L2111" i="1"/>
  <c r="K2111" i="1"/>
  <c r="J2111" i="1"/>
  <c r="N2110" i="1"/>
  <c r="M2110" i="1"/>
  <c r="L2110" i="1"/>
  <c r="K2110" i="1"/>
  <c r="J2110" i="1"/>
  <c r="N2109" i="1"/>
  <c r="M2109" i="1"/>
  <c r="L2109" i="1"/>
  <c r="K2109" i="1"/>
  <c r="J2109" i="1"/>
  <c r="N2108" i="1"/>
  <c r="M2108" i="1"/>
  <c r="L2108" i="1"/>
  <c r="K2108" i="1"/>
  <c r="J2108" i="1"/>
  <c r="N2107" i="1"/>
  <c r="M2107" i="1"/>
  <c r="L2107" i="1"/>
  <c r="K2107" i="1"/>
  <c r="J2107" i="1"/>
  <c r="N2106" i="1"/>
  <c r="M2106" i="1"/>
  <c r="L2106" i="1"/>
  <c r="K2106" i="1"/>
  <c r="J2106" i="1"/>
  <c r="N2105" i="1"/>
  <c r="M2105" i="1"/>
  <c r="L2105" i="1"/>
  <c r="K2105" i="1"/>
  <c r="J2105" i="1"/>
  <c r="N2104" i="1"/>
  <c r="M2104" i="1"/>
  <c r="L2104" i="1"/>
  <c r="K2104" i="1"/>
  <c r="J2104" i="1"/>
  <c r="N2103" i="1"/>
  <c r="M2103" i="1"/>
  <c r="L2103" i="1"/>
  <c r="K2103" i="1"/>
  <c r="J2103" i="1"/>
  <c r="N2102" i="1"/>
  <c r="M2102" i="1"/>
  <c r="L2102" i="1"/>
  <c r="K2102" i="1"/>
  <c r="J2102" i="1"/>
  <c r="N2101" i="1"/>
  <c r="M2101" i="1"/>
  <c r="L2101" i="1"/>
  <c r="K2101" i="1"/>
  <c r="J2101" i="1"/>
  <c r="N2100" i="1"/>
  <c r="M2100" i="1"/>
  <c r="L2100" i="1"/>
  <c r="K2100" i="1"/>
  <c r="J2100" i="1"/>
  <c r="N2099" i="1"/>
  <c r="M2099" i="1"/>
  <c r="L2099" i="1"/>
  <c r="K2099" i="1"/>
  <c r="J2099" i="1"/>
  <c r="N2098" i="1"/>
  <c r="M2098" i="1"/>
  <c r="L2098" i="1"/>
  <c r="K2098" i="1"/>
  <c r="J2098" i="1"/>
  <c r="N2097" i="1"/>
  <c r="M2097" i="1"/>
  <c r="L2097" i="1"/>
  <c r="K2097" i="1"/>
  <c r="J2097" i="1"/>
  <c r="N2096" i="1"/>
  <c r="M2096" i="1"/>
  <c r="L2096" i="1"/>
  <c r="K2096" i="1"/>
  <c r="J2096" i="1"/>
  <c r="N2095" i="1"/>
  <c r="M2095" i="1"/>
  <c r="L2095" i="1"/>
  <c r="K2095" i="1"/>
  <c r="J2095" i="1"/>
  <c r="N2094" i="1"/>
  <c r="M2094" i="1"/>
  <c r="L2094" i="1"/>
  <c r="K2094" i="1"/>
  <c r="J2094" i="1"/>
  <c r="N2093" i="1"/>
  <c r="M2093" i="1"/>
  <c r="L2093" i="1"/>
  <c r="K2093" i="1"/>
  <c r="J2093" i="1"/>
  <c r="N2092" i="1"/>
  <c r="M2092" i="1"/>
  <c r="L2092" i="1"/>
  <c r="K2092" i="1"/>
  <c r="J2092" i="1"/>
  <c r="N2091" i="1"/>
  <c r="M2091" i="1"/>
  <c r="L2091" i="1"/>
  <c r="K2091" i="1"/>
  <c r="J2091" i="1"/>
  <c r="N2090" i="1"/>
  <c r="M2090" i="1"/>
  <c r="L2090" i="1"/>
  <c r="K2090" i="1"/>
  <c r="J2090" i="1"/>
  <c r="N2089" i="1"/>
  <c r="M2089" i="1"/>
  <c r="L2089" i="1"/>
  <c r="K2089" i="1"/>
  <c r="J2089" i="1"/>
  <c r="N2088" i="1"/>
  <c r="M2088" i="1"/>
  <c r="L2088" i="1"/>
  <c r="K2088" i="1"/>
  <c r="J2088" i="1"/>
  <c r="M2087" i="1"/>
  <c r="L2087" i="1"/>
  <c r="K2087" i="1"/>
  <c r="J2087" i="1"/>
  <c r="N2086" i="1"/>
  <c r="M2086" i="1"/>
  <c r="L2086" i="1"/>
  <c r="K2086" i="1"/>
  <c r="J2086" i="1"/>
  <c r="N2085" i="1"/>
  <c r="M2085" i="1"/>
  <c r="L2085" i="1"/>
  <c r="K2085" i="1"/>
  <c r="J2085" i="1"/>
  <c r="N2084" i="1"/>
  <c r="M2084" i="1"/>
  <c r="L2084" i="1"/>
  <c r="K2084" i="1"/>
  <c r="J2084" i="1"/>
  <c r="N2083" i="1"/>
  <c r="M2083" i="1"/>
  <c r="L2083" i="1"/>
  <c r="K2083" i="1"/>
  <c r="J2083" i="1"/>
  <c r="M2082" i="1"/>
  <c r="L2082" i="1"/>
  <c r="K2082" i="1"/>
  <c r="J2082" i="1"/>
  <c r="N2081" i="1"/>
  <c r="M2081" i="1"/>
  <c r="L2081" i="1"/>
  <c r="K2081" i="1"/>
  <c r="J2081" i="1"/>
  <c r="N2080" i="1"/>
  <c r="M2080" i="1"/>
  <c r="L2080" i="1"/>
  <c r="K2080" i="1"/>
  <c r="J2080" i="1"/>
  <c r="N2079" i="1"/>
  <c r="M2079" i="1"/>
  <c r="L2079" i="1"/>
  <c r="K2079" i="1"/>
  <c r="J2079" i="1"/>
  <c r="N2078" i="1"/>
  <c r="M2078" i="1"/>
  <c r="L2078" i="1"/>
  <c r="K2078" i="1"/>
  <c r="J2078" i="1"/>
  <c r="N2077" i="1"/>
  <c r="M2077" i="1"/>
  <c r="L2077" i="1"/>
  <c r="K2077" i="1"/>
  <c r="J2077" i="1"/>
  <c r="N2076" i="1"/>
  <c r="M2076" i="1"/>
  <c r="L2076" i="1"/>
  <c r="K2076" i="1"/>
  <c r="J2076" i="1"/>
  <c r="N2075" i="1"/>
  <c r="M2075" i="1"/>
  <c r="L2075" i="1"/>
  <c r="K2075" i="1"/>
  <c r="J2075" i="1"/>
  <c r="N2074" i="1"/>
  <c r="M2074" i="1"/>
  <c r="L2074" i="1"/>
  <c r="K2074" i="1"/>
  <c r="J2074" i="1"/>
  <c r="N2073" i="1"/>
  <c r="M2073" i="1"/>
  <c r="L2073" i="1"/>
  <c r="K2073" i="1"/>
  <c r="J2073" i="1"/>
  <c r="N2072" i="1"/>
  <c r="M2072" i="1"/>
  <c r="L2072" i="1"/>
  <c r="K2072" i="1"/>
  <c r="J2072" i="1"/>
  <c r="N2071" i="1"/>
  <c r="M2071" i="1"/>
  <c r="L2071" i="1"/>
  <c r="K2071" i="1"/>
  <c r="J2071" i="1"/>
  <c r="N2070" i="1"/>
  <c r="M2070" i="1"/>
  <c r="L2070" i="1"/>
  <c r="K2070" i="1"/>
  <c r="J2070" i="1"/>
  <c r="N2069" i="1"/>
  <c r="M2069" i="1"/>
  <c r="L2069" i="1"/>
  <c r="K2069" i="1"/>
  <c r="J2069" i="1"/>
  <c r="N2068" i="1"/>
  <c r="M2068" i="1"/>
  <c r="L2068" i="1"/>
  <c r="K2068" i="1"/>
  <c r="J2068" i="1"/>
  <c r="N2067" i="1"/>
  <c r="M2067" i="1"/>
  <c r="L2067" i="1"/>
  <c r="K2067" i="1"/>
  <c r="J2067" i="1"/>
  <c r="N2066" i="1"/>
  <c r="M2066" i="1"/>
  <c r="L2066" i="1"/>
  <c r="K2066" i="1"/>
  <c r="J2066" i="1"/>
  <c r="N2065" i="1"/>
  <c r="M2065" i="1"/>
  <c r="L2065" i="1"/>
  <c r="K2065" i="1"/>
  <c r="J2065" i="1"/>
  <c r="N2064" i="1"/>
  <c r="M2064" i="1"/>
  <c r="L2064" i="1"/>
  <c r="K2064" i="1"/>
  <c r="J2064" i="1"/>
  <c r="N2063" i="1"/>
  <c r="M2063" i="1"/>
  <c r="L2063" i="1"/>
  <c r="K2063" i="1"/>
  <c r="J2063" i="1"/>
  <c r="N2062" i="1"/>
  <c r="M2062" i="1"/>
  <c r="L2062" i="1"/>
  <c r="K2062" i="1"/>
  <c r="J2062" i="1"/>
  <c r="N2061" i="1"/>
  <c r="M2061" i="1"/>
  <c r="L2061" i="1"/>
  <c r="K2061" i="1"/>
  <c r="J2061" i="1"/>
  <c r="N2060" i="1"/>
  <c r="M2060" i="1"/>
  <c r="L2060" i="1"/>
  <c r="K2060" i="1"/>
  <c r="J2060" i="1"/>
  <c r="N2059" i="1"/>
  <c r="M2059" i="1"/>
  <c r="L2059" i="1"/>
  <c r="K2059" i="1"/>
  <c r="J2059" i="1"/>
  <c r="N2058" i="1"/>
  <c r="M2058" i="1"/>
  <c r="L2058" i="1"/>
  <c r="K2058" i="1"/>
  <c r="J2058" i="1"/>
  <c r="N2057" i="1"/>
  <c r="M2057" i="1"/>
  <c r="L2057" i="1"/>
  <c r="K2057" i="1"/>
  <c r="J2057" i="1"/>
  <c r="N2056" i="1"/>
  <c r="M2056" i="1"/>
  <c r="L2056" i="1"/>
  <c r="K2056" i="1"/>
  <c r="J2056" i="1"/>
  <c r="N2055" i="1"/>
  <c r="M2055" i="1"/>
  <c r="L2055" i="1"/>
  <c r="K2055" i="1"/>
  <c r="J2055" i="1"/>
  <c r="N2054" i="1"/>
  <c r="M2054" i="1"/>
  <c r="L2054" i="1"/>
  <c r="K2054" i="1"/>
  <c r="J2054" i="1"/>
  <c r="N2053" i="1"/>
  <c r="M2053" i="1"/>
  <c r="L2053" i="1"/>
  <c r="K2053" i="1"/>
  <c r="J2053" i="1"/>
  <c r="N2052" i="1"/>
  <c r="M2052" i="1"/>
  <c r="L2052" i="1"/>
  <c r="K2052" i="1"/>
  <c r="J2052" i="1"/>
  <c r="N2051" i="1"/>
  <c r="M2051" i="1"/>
  <c r="L2051" i="1"/>
  <c r="K2051" i="1"/>
  <c r="J2051" i="1"/>
  <c r="M2050" i="1"/>
  <c r="K2050" i="1"/>
  <c r="J2050" i="1"/>
  <c r="N2049" i="1"/>
  <c r="M2049" i="1"/>
  <c r="L2049" i="1"/>
  <c r="K2049" i="1"/>
  <c r="J2049" i="1"/>
  <c r="N2048" i="1"/>
  <c r="M2048" i="1"/>
  <c r="L2048" i="1"/>
  <c r="K2048" i="1"/>
  <c r="J2048" i="1"/>
  <c r="N2047" i="1"/>
  <c r="M2047" i="1"/>
  <c r="L2047" i="1"/>
  <c r="K2047" i="1"/>
  <c r="J2047" i="1"/>
  <c r="N2046" i="1"/>
  <c r="M2046" i="1"/>
  <c r="L2046" i="1"/>
  <c r="K2046" i="1"/>
  <c r="J2046" i="1"/>
  <c r="N2045" i="1"/>
  <c r="M2045" i="1"/>
  <c r="L2045" i="1"/>
  <c r="K2045" i="1"/>
  <c r="J2045" i="1"/>
  <c r="N2044" i="1"/>
  <c r="M2044" i="1"/>
  <c r="L2044" i="1"/>
  <c r="K2044" i="1"/>
  <c r="J2044" i="1"/>
  <c r="N2043" i="1"/>
  <c r="M2043" i="1"/>
  <c r="L2043" i="1"/>
  <c r="K2043" i="1"/>
  <c r="J2043" i="1"/>
  <c r="N2042" i="1"/>
  <c r="M2042" i="1"/>
  <c r="L2042" i="1"/>
  <c r="K2042" i="1"/>
  <c r="J2042" i="1"/>
  <c r="N2041" i="1"/>
  <c r="M2041" i="1"/>
  <c r="L2041" i="1"/>
  <c r="K2041" i="1"/>
  <c r="J2041" i="1"/>
  <c r="N2040" i="1"/>
  <c r="M2040" i="1"/>
  <c r="L2040" i="1"/>
  <c r="K2040" i="1"/>
  <c r="J2040" i="1"/>
  <c r="N2039" i="1"/>
  <c r="M2039" i="1"/>
  <c r="L2039" i="1"/>
  <c r="K2039" i="1"/>
  <c r="J2039" i="1"/>
  <c r="N2038" i="1"/>
  <c r="M2038" i="1"/>
  <c r="L2038" i="1"/>
  <c r="K2038" i="1"/>
  <c r="J2038" i="1"/>
  <c r="N2037" i="1"/>
  <c r="M2037" i="1"/>
  <c r="L2037" i="1"/>
  <c r="K2037" i="1"/>
  <c r="J2037" i="1"/>
  <c r="N2036" i="1"/>
  <c r="M2036" i="1"/>
  <c r="L2036" i="1"/>
  <c r="K2036" i="1"/>
  <c r="J2036" i="1"/>
  <c r="N2035" i="1"/>
  <c r="M2035" i="1"/>
  <c r="L2035" i="1"/>
  <c r="K2035" i="1"/>
  <c r="J2035" i="1"/>
  <c r="M2034" i="1"/>
  <c r="K2034" i="1"/>
  <c r="J2034" i="1"/>
  <c r="N2033" i="1"/>
  <c r="M2033" i="1"/>
  <c r="L2033" i="1"/>
  <c r="K2033" i="1"/>
  <c r="J2033" i="1"/>
  <c r="N2032" i="1"/>
  <c r="M2032" i="1"/>
  <c r="L2032" i="1"/>
  <c r="K2032" i="1"/>
  <c r="J2032" i="1"/>
  <c r="N2031" i="1"/>
  <c r="M2031" i="1"/>
  <c r="L2031" i="1"/>
  <c r="K2031" i="1"/>
  <c r="J2031" i="1"/>
  <c r="N2030" i="1"/>
  <c r="M2030" i="1"/>
  <c r="L2030" i="1"/>
  <c r="K2030" i="1"/>
  <c r="J2030" i="1"/>
  <c r="N2029" i="1"/>
  <c r="M2029" i="1"/>
  <c r="L2029" i="1"/>
  <c r="K2029" i="1"/>
  <c r="J2029" i="1"/>
  <c r="N2028" i="1"/>
  <c r="M2028" i="1"/>
  <c r="K2028" i="1"/>
  <c r="J2028" i="1"/>
  <c r="N2027" i="1"/>
  <c r="M2027" i="1"/>
  <c r="K2027" i="1"/>
  <c r="J2027" i="1"/>
  <c r="N2026" i="1"/>
  <c r="M2026" i="1"/>
  <c r="L2026" i="1"/>
  <c r="K2026" i="1"/>
  <c r="J2026" i="1"/>
  <c r="N2025" i="1"/>
  <c r="M2025" i="1"/>
  <c r="L2025" i="1"/>
  <c r="K2025" i="1"/>
  <c r="J2025" i="1"/>
  <c r="N2024" i="1"/>
  <c r="M2024" i="1"/>
  <c r="L2024" i="1"/>
  <c r="K2024" i="1"/>
  <c r="J2024" i="1"/>
  <c r="N2023" i="1"/>
  <c r="M2023" i="1"/>
  <c r="L2023" i="1"/>
  <c r="K2023" i="1"/>
  <c r="J2023" i="1"/>
  <c r="N2022" i="1"/>
  <c r="M2022" i="1"/>
  <c r="L2022" i="1"/>
  <c r="K2022" i="1"/>
  <c r="J2022" i="1"/>
  <c r="N2021" i="1"/>
  <c r="M2021" i="1"/>
  <c r="L2021" i="1"/>
  <c r="K2021" i="1"/>
  <c r="J2021" i="1"/>
  <c r="N2020" i="1"/>
  <c r="M2020" i="1"/>
  <c r="L2020" i="1"/>
  <c r="K2020" i="1"/>
  <c r="J2020" i="1"/>
  <c r="N2019" i="1"/>
  <c r="M2019" i="1"/>
  <c r="L2019" i="1"/>
  <c r="K2019" i="1"/>
  <c r="J2019" i="1"/>
  <c r="N2018" i="1"/>
  <c r="M2018" i="1"/>
  <c r="L2018" i="1"/>
  <c r="K2018" i="1"/>
  <c r="J2018" i="1"/>
  <c r="N2017" i="1"/>
  <c r="M2017" i="1"/>
  <c r="L2017" i="1"/>
  <c r="K2017" i="1"/>
  <c r="J2017" i="1"/>
  <c r="N2016" i="1"/>
  <c r="M2016" i="1"/>
  <c r="L2016" i="1"/>
  <c r="K2016" i="1"/>
  <c r="J2016" i="1"/>
  <c r="N2015" i="1"/>
  <c r="M2015" i="1"/>
  <c r="L2015" i="1"/>
  <c r="K2015" i="1"/>
  <c r="J2015" i="1"/>
  <c r="N2014" i="1"/>
  <c r="M2014" i="1"/>
  <c r="L2014" i="1"/>
  <c r="K2014" i="1"/>
  <c r="J2014" i="1"/>
  <c r="N2013" i="1"/>
  <c r="M2013" i="1"/>
  <c r="L2013" i="1"/>
  <c r="K2013" i="1"/>
  <c r="J2013" i="1"/>
  <c r="N2012" i="1"/>
  <c r="M2012" i="1"/>
  <c r="L2012" i="1"/>
  <c r="K2012" i="1"/>
  <c r="J2012" i="1"/>
  <c r="N2011" i="1"/>
  <c r="M2011" i="1"/>
  <c r="L2011" i="1"/>
  <c r="K2011" i="1"/>
  <c r="J2011" i="1"/>
  <c r="N2010" i="1"/>
  <c r="M2010" i="1"/>
  <c r="L2010" i="1"/>
  <c r="K2010" i="1"/>
  <c r="J2010" i="1"/>
  <c r="N2009" i="1"/>
  <c r="M2009" i="1"/>
  <c r="L2009" i="1"/>
  <c r="K2009" i="1"/>
  <c r="J2009" i="1"/>
  <c r="N2008" i="1"/>
  <c r="M2008" i="1"/>
  <c r="L2008" i="1"/>
  <c r="K2008" i="1"/>
  <c r="J2008" i="1"/>
  <c r="N2007" i="1"/>
  <c r="M2007" i="1"/>
  <c r="L2007" i="1"/>
  <c r="K2007" i="1"/>
  <c r="J2007" i="1"/>
  <c r="N2006" i="1"/>
  <c r="M2006" i="1"/>
  <c r="L2006" i="1"/>
  <c r="K2006" i="1"/>
  <c r="J2006" i="1"/>
  <c r="N2005" i="1"/>
  <c r="M2005" i="1"/>
  <c r="L2005" i="1"/>
  <c r="K2005" i="1"/>
  <c r="J2005" i="1"/>
  <c r="N2004" i="1"/>
  <c r="M2004" i="1"/>
  <c r="L2004" i="1"/>
  <c r="K2004" i="1"/>
  <c r="J2004" i="1"/>
  <c r="N2003" i="1"/>
  <c r="M2003" i="1"/>
  <c r="L2003" i="1"/>
  <c r="K2003" i="1"/>
  <c r="J2003" i="1"/>
  <c r="N2002" i="1"/>
  <c r="M2002" i="1"/>
  <c r="L2002" i="1"/>
  <c r="K2002" i="1"/>
  <c r="J2002" i="1"/>
  <c r="N2001" i="1"/>
  <c r="M2001" i="1"/>
  <c r="L2001" i="1"/>
  <c r="K2001" i="1"/>
  <c r="J2001" i="1"/>
  <c r="N2000" i="1"/>
  <c r="M2000" i="1"/>
  <c r="L2000" i="1"/>
  <c r="K2000" i="1"/>
  <c r="J2000" i="1"/>
  <c r="N1999" i="1"/>
  <c r="M1999" i="1"/>
  <c r="L1999" i="1"/>
  <c r="K1999" i="1"/>
  <c r="J1999" i="1"/>
  <c r="N1998" i="1"/>
  <c r="M1998" i="1"/>
  <c r="L1998" i="1"/>
  <c r="K1998" i="1"/>
  <c r="J1998" i="1"/>
  <c r="N1997" i="1"/>
  <c r="M1997" i="1"/>
  <c r="L1997" i="1"/>
  <c r="K1997" i="1"/>
  <c r="J1997" i="1"/>
  <c r="N1996" i="1"/>
  <c r="M1996" i="1"/>
  <c r="L1996" i="1"/>
  <c r="K1996" i="1"/>
  <c r="J1996" i="1"/>
  <c r="N1995" i="1"/>
  <c r="M1995" i="1"/>
  <c r="L1995" i="1"/>
  <c r="K1995" i="1"/>
  <c r="J1995" i="1"/>
  <c r="N1994" i="1"/>
  <c r="M1994" i="1"/>
  <c r="L1994" i="1"/>
  <c r="K1994" i="1"/>
  <c r="J1994" i="1"/>
  <c r="N1993" i="1"/>
  <c r="M1993" i="1"/>
  <c r="L1993" i="1"/>
  <c r="K1993" i="1"/>
  <c r="J1993" i="1"/>
  <c r="N1992" i="1"/>
  <c r="M1992" i="1"/>
  <c r="L1992" i="1"/>
  <c r="K1992" i="1"/>
  <c r="J1992" i="1"/>
  <c r="N1991" i="1"/>
  <c r="M1991" i="1"/>
  <c r="L1991" i="1"/>
  <c r="K1991" i="1"/>
  <c r="J1991" i="1"/>
  <c r="N1990" i="1"/>
  <c r="M1990" i="1"/>
  <c r="L1990" i="1"/>
  <c r="K1990" i="1"/>
  <c r="J1990" i="1"/>
  <c r="M1989" i="1"/>
  <c r="K1989" i="1"/>
  <c r="J1989" i="1"/>
  <c r="M1988" i="1"/>
  <c r="L1988" i="1"/>
  <c r="K1988" i="1"/>
  <c r="J1988" i="1"/>
  <c r="N1987" i="1"/>
  <c r="M1987" i="1"/>
  <c r="L1987" i="1"/>
  <c r="K1987" i="1"/>
  <c r="J1987" i="1"/>
  <c r="N1986" i="1"/>
  <c r="M1986" i="1"/>
  <c r="L1986" i="1"/>
  <c r="K1986" i="1"/>
  <c r="J1986" i="1"/>
  <c r="N1985" i="1"/>
  <c r="M1985" i="1"/>
  <c r="L1985" i="1"/>
  <c r="K1985" i="1"/>
  <c r="J1985" i="1"/>
  <c r="N1984" i="1"/>
  <c r="M1984" i="1"/>
  <c r="L1984" i="1"/>
  <c r="K1984" i="1"/>
  <c r="J1984" i="1"/>
  <c r="N1983" i="1"/>
  <c r="M1983" i="1"/>
  <c r="L1983" i="1"/>
  <c r="K1983" i="1"/>
  <c r="J1983" i="1"/>
  <c r="N1982" i="1"/>
  <c r="M1982" i="1"/>
  <c r="L1982" i="1"/>
  <c r="K1982" i="1"/>
  <c r="J1982" i="1"/>
  <c r="N1981" i="1"/>
  <c r="M1981" i="1"/>
  <c r="L1981" i="1"/>
  <c r="K1981" i="1"/>
  <c r="J1981" i="1"/>
  <c r="N1980" i="1"/>
  <c r="M1980" i="1"/>
  <c r="L1980" i="1"/>
  <c r="K1980" i="1"/>
  <c r="J1980" i="1"/>
  <c r="N1979" i="1"/>
  <c r="M1979" i="1"/>
  <c r="L1979" i="1"/>
  <c r="K1979" i="1"/>
  <c r="J1979" i="1"/>
  <c r="N1978" i="1"/>
  <c r="M1978" i="1"/>
  <c r="L1978" i="1"/>
  <c r="K1978" i="1"/>
  <c r="J1978" i="1"/>
  <c r="N1977" i="1"/>
  <c r="M1977" i="1"/>
  <c r="L1977" i="1"/>
  <c r="K1977" i="1"/>
  <c r="J1977" i="1"/>
  <c r="N1976" i="1"/>
  <c r="M1976" i="1"/>
  <c r="L1976" i="1"/>
  <c r="K1976" i="1"/>
  <c r="J1976" i="1"/>
  <c r="N1975" i="1"/>
  <c r="M1975" i="1"/>
  <c r="L1975" i="1"/>
  <c r="K1975" i="1"/>
  <c r="J1975" i="1"/>
  <c r="N1974" i="1"/>
  <c r="M1974" i="1"/>
  <c r="L1974" i="1"/>
  <c r="K1974" i="1"/>
  <c r="J1974" i="1"/>
  <c r="N1973" i="1"/>
  <c r="M1973" i="1"/>
  <c r="L1973" i="1"/>
  <c r="K1973" i="1"/>
  <c r="J1973" i="1"/>
  <c r="N1972" i="1"/>
  <c r="M1972" i="1"/>
  <c r="L1972" i="1"/>
  <c r="K1972" i="1"/>
  <c r="J1972" i="1"/>
  <c r="N1971" i="1"/>
  <c r="M1971" i="1"/>
  <c r="L1971" i="1"/>
  <c r="K1971" i="1"/>
  <c r="J1971" i="1"/>
  <c r="N1970" i="1"/>
  <c r="M1970" i="1"/>
  <c r="L1970" i="1"/>
  <c r="K1970" i="1"/>
  <c r="J1970" i="1"/>
  <c r="N1969" i="1"/>
  <c r="M1969" i="1"/>
  <c r="L1969" i="1"/>
  <c r="K1969" i="1"/>
  <c r="J1969" i="1"/>
  <c r="N1968" i="1"/>
  <c r="M1968" i="1"/>
  <c r="L1968" i="1"/>
  <c r="K1968" i="1"/>
  <c r="J1968" i="1"/>
  <c r="N1967" i="1"/>
  <c r="M1967" i="1"/>
  <c r="L1967" i="1"/>
  <c r="K1967" i="1"/>
  <c r="J1967" i="1"/>
  <c r="N1966" i="1"/>
  <c r="M1966" i="1"/>
  <c r="L1966" i="1"/>
  <c r="K1966" i="1"/>
  <c r="J1966" i="1"/>
  <c r="N1965" i="1"/>
  <c r="M1965" i="1"/>
  <c r="L1965" i="1"/>
  <c r="K1965" i="1"/>
  <c r="J1965" i="1"/>
  <c r="N1964" i="1"/>
  <c r="M1964" i="1"/>
  <c r="L1964" i="1"/>
  <c r="K1964" i="1"/>
  <c r="J1964" i="1"/>
  <c r="N1963" i="1"/>
  <c r="M1963" i="1"/>
  <c r="L1963" i="1"/>
  <c r="K1963" i="1"/>
  <c r="J1963" i="1"/>
  <c r="N1962" i="1"/>
  <c r="M1962" i="1"/>
  <c r="L1962" i="1"/>
  <c r="K1962" i="1"/>
  <c r="J1962" i="1"/>
  <c r="N1961" i="1"/>
  <c r="M1961" i="1"/>
  <c r="L1961" i="1"/>
  <c r="K1961" i="1"/>
  <c r="J1961" i="1"/>
  <c r="N1960" i="1"/>
  <c r="M1960" i="1"/>
  <c r="K1960" i="1"/>
  <c r="J1960" i="1"/>
  <c r="N1959" i="1"/>
  <c r="M1959" i="1"/>
  <c r="K1959" i="1"/>
  <c r="J1959" i="1"/>
  <c r="N1958" i="1"/>
  <c r="M1958" i="1"/>
  <c r="L1958" i="1"/>
  <c r="K1958" i="1"/>
  <c r="J1958" i="1"/>
  <c r="N1957" i="1"/>
  <c r="M1957" i="1"/>
  <c r="L1957" i="1"/>
  <c r="K1957" i="1"/>
  <c r="J1957" i="1"/>
  <c r="N1956" i="1"/>
  <c r="M1956" i="1"/>
  <c r="L1956" i="1"/>
  <c r="K1956" i="1"/>
  <c r="J1956" i="1"/>
  <c r="N1955" i="1"/>
  <c r="M1955" i="1"/>
  <c r="L1955" i="1"/>
  <c r="K1955" i="1"/>
  <c r="J1955" i="1"/>
  <c r="N1954" i="1"/>
  <c r="M1954" i="1"/>
  <c r="L1954" i="1"/>
  <c r="K1954" i="1"/>
  <c r="J1954" i="1"/>
  <c r="M1953" i="1"/>
  <c r="L1953" i="1"/>
  <c r="K1953" i="1"/>
  <c r="J1953" i="1"/>
  <c r="N1952" i="1"/>
  <c r="M1952" i="1"/>
  <c r="L1952" i="1"/>
  <c r="K1952" i="1"/>
  <c r="J1952" i="1"/>
  <c r="N1951" i="1"/>
  <c r="M1951" i="1"/>
  <c r="L1951" i="1"/>
  <c r="K1951" i="1"/>
  <c r="J1951" i="1"/>
  <c r="M1950" i="1"/>
  <c r="L1950" i="1"/>
  <c r="K1950" i="1"/>
  <c r="J1950" i="1"/>
  <c r="N1949" i="1"/>
  <c r="M1949" i="1"/>
  <c r="L1949" i="1"/>
  <c r="K1949" i="1"/>
  <c r="J1949" i="1"/>
  <c r="N1948" i="1"/>
  <c r="M1948" i="1"/>
  <c r="L1948" i="1"/>
  <c r="K1948" i="1"/>
  <c r="J1948" i="1"/>
  <c r="N1947" i="1"/>
  <c r="M1947" i="1"/>
  <c r="L1947" i="1"/>
  <c r="K1947" i="1"/>
  <c r="J1947" i="1"/>
  <c r="M1946" i="1"/>
  <c r="L1946" i="1"/>
  <c r="K1946" i="1"/>
  <c r="J1946" i="1"/>
  <c r="M1945" i="1"/>
  <c r="L1945" i="1"/>
  <c r="K1945" i="1"/>
  <c r="J1945" i="1"/>
  <c r="N1944" i="1"/>
  <c r="M1944" i="1"/>
  <c r="L1944" i="1"/>
  <c r="K1944" i="1"/>
  <c r="J1944" i="1"/>
  <c r="N1943" i="1"/>
  <c r="M1943" i="1"/>
  <c r="L1943" i="1"/>
  <c r="K1943" i="1"/>
  <c r="J1943" i="1"/>
  <c r="N1942" i="1"/>
  <c r="M1942" i="1"/>
  <c r="L1942" i="1"/>
  <c r="K1942" i="1"/>
  <c r="J1942" i="1"/>
  <c r="N1941" i="1"/>
  <c r="M1941" i="1"/>
  <c r="L1941" i="1"/>
  <c r="K1941" i="1"/>
  <c r="J1941" i="1"/>
  <c r="N1940" i="1"/>
  <c r="M1940" i="1"/>
  <c r="L1940" i="1"/>
  <c r="K1940" i="1"/>
  <c r="J1940" i="1"/>
  <c r="N1939" i="1"/>
  <c r="M1939" i="1"/>
  <c r="L1939" i="1"/>
  <c r="K1939" i="1"/>
  <c r="J1939" i="1"/>
  <c r="N1938" i="1"/>
  <c r="M1938" i="1"/>
  <c r="L1938" i="1"/>
  <c r="K1938" i="1"/>
  <c r="J1938" i="1"/>
  <c r="M1937" i="1"/>
  <c r="L1937" i="1"/>
  <c r="K1937" i="1"/>
  <c r="J1937" i="1"/>
  <c r="N1936" i="1"/>
  <c r="M1936" i="1"/>
  <c r="L1936" i="1"/>
  <c r="K1936" i="1"/>
  <c r="J1936" i="1"/>
  <c r="N1935" i="1"/>
  <c r="M1935" i="1"/>
  <c r="L1935" i="1"/>
  <c r="K1935" i="1"/>
  <c r="J1935" i="1"/>
  <c r="N1934" i="1"/>
  <c r="M1934" i="1"/>
  <c r="L1934" i="1"/>
  <c r="K1934" i="1"/>
  <c r="J1934" i="1"/>
  <c r="N1933" i="1"/>
  <c r="M1933" i="1"/>
  <c r="L1933" i="1"/>
  <c r="K1933" i="1"/>
  <c r="J1933" i="1"/>
  <c r="N1932" i="1"/>
  <c r="M1932" i="1"/>
  <c r="L1932" i="1"/>
  <c r="K1932" i="1"/>
  <c r="J1932" i="1"/>
  <c r="N1931" i="1"/>
  <c r="M1931" i="1"/>
  <c r="L1931" i="1"/>
  <c r="K1931" i="1"/>
  <c r="J1931" i="1"/>
  <c r="N1930" i="1"/>
  <c r="M1930" i="1"/>
  <c r="L1930" i="1"/>
  <c r="K1930" i="1"/>
  <c r="J1930" i="1"/>
  <c r="N1929" i="1"/>
  <c r="M1929" i="1"/>
  <c r="L1929" i="1"/>
  <c r="K1929" i="1"/>
  <c r="J1929" i="1"/>
  <c r="M1928" i="1"/>
  <c r="L1928" i="1"/>
  <c r="K1928" i="1"/>
  <c r="J1928" i="1"/>
  <c r="N1927" i="1"/>
  <c r="M1927" i="1"/>
  <c r="L1927" i="1"/>
  <c r="K1927" i="1"/>
  <c r="J1927" i="1"/>
  <c r="N1926" i="1"/>
  <c r="M1926" i="1"/>
  <c r="L1926" i="1"/>
  <c r="K1926" i="1"/>
  <c r="J1926" i="1"/>
  <c r="N1925" i="1"/>
  <c r="M1925" i="1"/>
  <c r="L1925" i="1"/>
  <c r="K1925" i="1"/>
  <c r="J1925" i="1"/>
  <c r="N1924" i="1"/>
  <c r="M1924" i="1"/>
  <c r="L1924" i="1"/>
  <c r="K1924" i="1"/>
  <c r="J1924" i="1"/>
  <c r="N1923" i="1"/>
  <c r="M1923" i="1"/>
  <c r="L1923" i="1"/>
  <c r="K1923" i="1"/>
  <c r="J1923" i="1"/>
  <c r="N1922" i="1"/>
  <c r="M1922" i="1"/>
  <c r="L1922" i="1"/>
  <c r="K1922" i="1"/>
  <c r="J1922" i="1"/>
  <c r="N1921" i="1"/>
  <c r="M1921" i="1"/>
  <c r="L1921" i="1"/>
  <c r="K1921" i="1"/>
  <c r="J1921" i="1"/>
  <c r="N1920" i="1"/>
  <c r="M1920" i="1"/>
  <c r="L1920" i="1"/>
  <c r="K1920" i="1"/>
  <c r="J1920" i="1"/>
  <c r="N1919" i="1"/>
  <c r="M1919" i="1"/>
  <c r="L1919" i="1"/>
  <c r="K1919" i="1"/>
  <c r="J1919" i="1"/>
  <c r="N1918" i="1"/>
  <c r="M1918" i="1"/>
  <c r="L1918" i="1"/>
  <c r="K1918" i="1"/>
  <c r="J1918" i="1"/>
  <c r="N1917" i="1"/>
  <c r="M1917" i="1"/>
  <c r="L1917" i="1"/>
  <c r="K1917" i="1"/>
  <c r="J1917" i="1"/>
  <c r="N1916" i="1"/>
  <c r="M1916" i="1"/>
  <c r="L1916" i="1"/>
  <c r="K1916" i="1"/>
  <c r="J1916" i="1"/>
  <c r="N1915" i="1"/>
  <c r="M1915" i="1"/>
  <c r="L1915" i="1"/>
  <c r="K1915" i="1"/>
  <c r="J1915" i="1"/>
  <c r="N1914" i="1"/>
  <c r="M1914" i="1"/>
  <c r="L1914" i="1"/>
  <c r="K1914" i="1"/>
  <c r="J1914" i="1"/>
  <c r="N1913" i="1"/>
  <c r="M1913" i="1"/>
  <c r="L1913" i="1"/>
  <c r="K1913" i="1"/>
  <c r="J1913" i="1"/>
  <c r="N1912" i="1"/>
  <c r="M1912" i="1"/>
  <c r="L1912" i="1"/>
  <c r="K1912" i="1"/>
  <c r="J1912" i="1"/>
  <c r="N1911" i="1"/>
  <c r="M1911" i="1"/>
  <c r="L1911" i="1"/>
  <c r="K1911" i="1"/>
  <c r="J1911" i="1"/>
  <c r="N1910" i="1"/>
  <c r="M1910" i="1"/>
  <c r="L1910" i="1"/>
  <c r="K1910" i="1"/>
  <c r="J1910" i="1"/>
  <c r="N1909" i="1"/>
  <c r="M1909" i="1"/>
  <c r="L1909" i="1"/>
  <c r="K1909" i="1"/>
  <c r="J1909" i="1"/>
  <c r="N1908" i="1"/>
  <c r="M1908" i="1"/>
  <c r="L1908" i="1"/>
  <c r="K1908" i="1"/>
  <c r="J1908" i="1"/>
  <c r="N1907" i="1"/>
  <c r="M1907" i="1"/>
  <c r="L1907" i="1"/>
  <c r="K1907" i="1"/>
  <c r="J1907" i="1"/>
  <c r="N1906" i="1"/>
  <c r="M1906" i="1"/>
  <c r="L1906" i="1"/>
  <c r="K1906" i="1"/>
  <c r="J1906" i="1"/>
  <c r="M1905" i="1"/>
  <c r="L1905" i="1"/>
  <c r="K1905" i="1"/>
  <c r="J1905" i="1"/>
  <c r="M1904" i="1"/>
  <c r="L1904" i="1"/>
  <c r="K1904" i="1"/>
  <c r="J1904" i="1"/>
  <c r="N1903" i="1"/>
  <c r="M1903" i="1"/>
  <c r="L1903" i="1"/>
  <c r="K1903" i="1"/>
  <c r="J1903" i="1"/>
  <c r="N1902" i="1"/>
  <c r="M1902" i="1"/>
  <c r="L1902" i="1"/>
  <c r="K1902" i="1"/>
  <c r="J1902" i="1"/>
  <c r="N1901" i="1"/>
  <c r="M1901" i="1"/>
  <c r="L1901" i="1"/>
  <c r="K1901" i="1"/>
  <c r="J1901" i="1"/>
  <c r="N1900" i="1"/>
  <c r="M1900" i="1"/>
  <c r="L1900" i="1"/>
  <c r="K1900" i="1"/>
  <c r="J1900" i="1"/>
  <c r="M1899" i="1"/>
  <c r="L1899" i="1"/>
  <c r="K1899" i="1"/>
  <c r="J1899" i="1"/>
  <c r="M1898" i="1"/>
  <c r="L1898" i="1"/>
  <c r="K1898" i="1"/>
  <c r="J1898" i="1"/>
  <c r="N1897" i="1"/>
  <c r="M1897" i="1"/>
  <c r="L1897" i="1"/>
  <c r="K1897" i="1"/>
  <c r="J1897" i="1"/>
  <c r="N1896" i="1"/>
  <c r="M1896" i="1"/>
  <c r="L1896" i="1"/>
  <c r="K1896" i="1"/>
  <c r="J1896" i="1"/>
  <c r="N1895" i="1"/>
  <c r="M1895" i="1"/>
  <c r="L1895" i="1"/>
  <c r="K1895" i="1"/>
  <c r="J1895" i="1"/>
  <c r="M1894" i="1"/>
  <c r="L1894" i="1"/>
  <c r="K1894" i="1"/>
  <c r="J1894" i="1"/>
  <c r="N1893" i="1"/>
  <c r="M1893" i="1"/>
  <c r="L1893" i="1"/>
  <c r="K1893" i="1"/>
  <c r="J1893" i="1"/>
  <c r="N1892" i="1"/>
  <c r="M1892" i="1"/>
  <c r="L1892" i="1"/>
  <c r="K1892" i="1"/>
  <c r="J1892" i="1"/>
  <c r="N1891" i="1"/>
  <c r="M1891" i="1"/>
  <c r="L1891" i="1"/>
  <c r="K1891" i="1"/>
  <c r="J1891" i="1"/>
  <c r="N1890" i="1"/>
  <c r="M1890" i="1"/>
  <c r="L1890" i="1"/>
  <c r="K1890" i="1"/>
  <c r="J1890" i="1"/>
  <c r="M1889" i="1"/>
  <c r="L1889" i="1"/>
  <c r="K1889" i="1"/>
  <c r="J1889" i="1"/>
  <c r="N1888" i="1"/>
  <c r="M1888" i="1"/>
  <c r="L1888" i="1"/>
  <c r="K1888" i="1"/>
  <c r="J1888" i="1"/>
  <c r="M1887" i="1"/>
  <c r="L1887" i="1"/>
  <c r="K1887" i="1"/>
  <c r="J1887" i="1"/>
  <c r="N1886" i="1"/>
  <c r="M1886" i="1"/>
  <c r="L1886" i="1"/>
  <c r="K1886" i="1"/>
  <c r="J1886" i="1"/>
  <c r="N1885" i="1"/>
  <c r="M1885" i="1"/>
  <c r="L1885" i="1"/>
  <c r="K1885" i="1"/>
  <c r="J1885" i="1"/>
  <c r="N1884" i="1"/>
  <c r="M1884" i="1"/>
  <c r="L1884" i="1"/>
  <c r="K1884" i="1"/>
  <c r="J1884" i="1"/>
  <c r="M1883" i="1"/>
  <c r="L1883" i="1"/>
  <c r="K1883" i="1"/>
  <c r="J1883" i="1"/>
  <c r="N1882" i="1"/>
  <c r="M1882" i="1"/>
  <c r="L1882" i="1"/>
  <c r="K1882" i="1"/>
  <c r="J1882" i="1"/>
  <c r="N1881" i="1"/>
  <c r="M1881" i="1"/>
  <c r="L1881" i="1"/>
  <c r="K1881" i="1"/>
  <c r="J1881" i="1"/>
  <c r="N1880" i="1"/>
  <c r="M1880" i="1"/>
  <c r="L1880" i="1"/>
  <c r="K1880" i="1"/>
  <c r="J1880" i="1"/>
  <c r="N1879" i="1"/>
  <c r="M1879" i="1"/>
  <c r="L1879" i="1"/>
  <c r="K1879" i="1"/>
  <c r="J1879" i="1"/>
  <c r="N1878" i="1"/>
  <c r="M1878" i="1"/>
  <c r="L1878" i="1"/>
  <c r="K1878" i="1"/>
  <c r="J1878" i="1"/>
  <c r="N1877" i="1"/>
  <c r="M1877" i="1"/>
  <c r="L1877" i="1"/>
  <c r="K1877" i="1"/>
  <c r="J1877" i="1"/>
  <c r="N1876" i="1"/>
  <c r="M1876" i="1"/>
  <c r="L1876" i="1"/>
  <c r="K1876" i="1"/>
  <c r="J1876" i="1"/>
  <c r="N1875" i="1"/>
  <c r="M1875" i="1"/>
  <c r="L1875" i="1"/>
  <c r="K1875" i="1"/>
  <c r="J1875" i="1"/>
  <c r="N1874" i="1"/>
  <c r="M1874" i="1"/>
  <c r="L1874" i="1"/>
  <c r="K1874" i="1"/>
  <c r="J1874" i="1"/>
  <c r="N1873" i="1"/>
  <c r="M1873" i="1"/>
  <c r="L1873" i="1"/>
  <c r="K1873" i="1"/>
  <c r="J1873" i="1"/>
  <c r="N1872" i="1"/>
  <c r="M1872" i="1"/>
  <c r="L1872" i="1"/>
  <c r="K1872" i="1"/>
  <c r="J1872" i="1"/>
  <c r="N1871" i="1"/>
  <c r="M1871" i="1"/>
  <c r="L1871" i="1"/>
  <c r="K1871" i="1"/>
  <c r="J1871" i="1"/>
  <c r="N1870" i="1"/>
  <c r="M1870" i="1"/>
  <c r="L1870" i="1"/>
  <c r="K1870" i="1"/>
  <c r="J1870" i="1"/>
  <c r="N1869" i="1"/>
  <c r="M1869" i="1"/>
  <c r="L1869" i="1"/>
  <c r="K1869" i="1"/>
  <c r="J1869" i="1"/>
  <c r="N1868" i="1"/>
  <c r="M1868" i="1"/>
  <c r="L1868" i="1"/>
  <c r="K1868" i="1"/>
  <c r="J1868" i="1"/>
  <c r="N1867" i="1"/>
  <c r="M1867" i="1"/>
  <c r="L1867" i="1"/>
  <c r="K1867" i="1"/>
  <c r="J1867" i="1"/>
  <c r="N1866" i="1"/>
  <c r="M1866" i="1"/>
  <c r="L1866" i="1"/>
  <c r="K1866" i="1"/>
  <c r="J1866" i="1"/>
  <c r="N1865" i="1"/>
  <c r="M1865" i="1"/>
  <c r="L1865" i="1"/>
  <c r="K1865" i="1"/>
  <c r="J1865" i="1"/>
  <c r="N1864" i="1"/>
  <c r="M1864" i="1"/>
  <c r="L1864" i="1"/>
  <c r="K1864" i="1"/>
  <c r="J1864" i="1"/>
  <c r="N1863" i="1"/>
  <c r="M1863" i="1"/>
  <c r="L1863" i="1"/>
  <c r="K1863" i="1"/>
  <c r="J1863" i="1"/>
  <c r="N1862" i="1"/>
  <c r="M1862" i="1"/>
  <c r="L1862" i="1"/>
  <c r="K1862" i="1"/>
  <c r="J1862" i="1"/>
  <c r="N1861" i="1"/>
  <c r="M1861" i="1"/>
  <c r="L1861" i="1"/>
  <c r="K1861" i="1"/>
  <c r="J1861" i="1"/>
  <c r="N1860" i="1"/>
  <c r="M1860" i="1"/>
  <c r="L1860" i="1"/>
  <c r="K1860" i="1"/>
  <c r="J1860" i="1"/>
  <c r="N1859" i="1"/>
  <c r="M1859" i="1"/>
  <c r="L1859" i="1"/>
  <c r="K1859" i="1"/>
  <c r="J1859" i="1"/>
  <c r="N1858" i="1"/>
  <c r="M1858" i="1"/>
  <c r="L1858" i="1"/>
  <c r="K1858" i="1"/>
  <c r="J1858" i="1"/>
  <c r="N1857" i="1"/>
  <c r="M1857" i="1"/>
  <c r="L1857" i="1"/>
  <c r="K1857" i="1"/>
  <c r="J1857" i="1"/>
  <c r="N1856" i="1"/>
  <c r="M1856" i="1"/>
  <c r="L1856" i="1"/>
  <c r="K1856" i="1"/>
  <c r="J1856" i="1"/>
  <c r="N1855" i="1"/>
  <c r="M1855" i="1"/>
  <c r="L1855" i="1"/>
  <c r="K1855" i="1"/>
  <c r="J1855" i="1"/>
  <c r="N1854" i="1"/>
  <c r="M1854" i="1"/>
  <c r="L1854" i="1"/>
  <c r="K1854" i="1"/>
  <c r="J1854" i="1"/>
  <c r="N1853" i="1"/>
  <c r="M1853" i="1"/>
  <c r="L1853" i="1"/>
  <c r="K1853" i="1"/>
  <c r="J1853" i="1"/>
  <c r="N1852" i="1"/>
  <c r="M1852" i="1"/>
  <c r="L1852" i="1"/>
  <c r="K1852" i="1"/>
  <c r="J1852" i="1"/>
  <c r="N1851" i="1"/>
  <c r="M1851" i="1"/>
  <c r="L1851" i="1"/>
  <c r="K1851" i="1"/>
  <c r="J1851" i="1"/>
  <c r="N1850" i="1"/>
  <c r="M1850" i="1"/>
  <c r="L1850" i="1"/>
  <c r="K1850" i="1"/>
  <c r="J1850" i="1"/>
  <c r="N1849" i="1"/>
  <c r="M1849" i="1"/>
  <c r="L1849" i="1"/>
  <c r="K1849" i="1"/>
  <c r="J1849" i="1"/>
  <c r="N1848" i="1"/>
  <c r="M1848" i="1"/>
  <c r="L1848" i="1"/>
  <c r="K1848" i="1"/>
  <c r="J1848" i="1"/>
  <c r="N1847" i="1"/>
  <c r="M1847" i="1"/>
  <c r="L1847" i="1"/>
  <c r="K1847" i="1"/>
  <c r="J1847" i="1"/>
  <c r="N1846" i="1"/>
  <c r="M1846" i="1"/>
  <c r="L1846" i="1"/>
  <c r="K1846" i="1"/>
  <c r="J1846" i="1"/>
  <c r="N1845" i="1"/>
  <c r="M1845" i="1"/>
  <c r="L1845" i="1"/>
  <c r="K1845" i="1"/>
  <c r="J1845" i="1"/>
  <c r="N1844" i="1"/>
  <c r="M1844" i="1"/>
  <c r="L1844" i="1"/>
  <c r="K1844" i="1"/>
  <c r="J1844" i="1"/>
  <c r="N1843" i="1"/>
  <c r="M1843" i="1"/>
  <c r="L1843" i="1"/>
  <c r="K1843" i="1"/>
  <c r="J1843" i="1"/>
  <c r="N1842" i="1"/>
  <c r="M1842" i="1"/>
  <c r="L1842" i="1"/>
  <c r="K1842" i="1"/>
  <c r="J1842" i="1"/>
  <c r="N1841" i="1"/>
  <c r="M1841" i="1"/>
  <c r="L1841" i="1"/>
  <c r="K1841" i="1"/>
  <c r="J1841" i="1"/>
  <c r="N1840" i="1"/>
  <c r="M1840" i="1"/>
  <c r="L1840" i="1"/>
  <c r="K1840" i="1"/>
  <c r="J1840" i="1"/>
  <c r="N1839" i="1"/>
  <c r="M1839" i="1"/>
  <c r="L1839" i="1"/>
  <c r="K1839" i="1"/>
  <c r="J1839" i="1"/>
  <c r="M1838" i="1"/>
  <c r="L1838" i="1"/>
  <c r="K1838" i="1"/>
  <c r="J1838" i="1"/>
  <c r="N1837" i="1"/>
  <c r="M1837" i="1"/>
  <c r="L1837" i="1"/>
  <c r="K1837" i="1"/>
  <c r="J1837" i="1"/>
  <c r="N1836" i="1"/>
  <c r="M1836" i="1"/>
  <c r="L1836" i="1"/>
  <c r="K1836" i="1"/>
  <c r="J1836" i="1"/>
  <c r="N1835" i="1"/>
  <c r="M1835" i="1"/>
  <c r="L1835" i="1"/>
  <c r="K1835" i="1"/>
  <c r="J1835" i="1"/>
  <c r="N1834" i="1"/>
  <c r="M1834" i="1"/>
  <c r="L1834" i="1"/>
  <c r="K1834" i="1"/>
  <c r="J1834" i="1"/>
  <c r="N1833" i="1"/>
  <c r="M1833" i="1"/>
  <c r="L1833" i="1"/>
  <c r="K1833" i="1"/>
  <c r="J1833" i="1"/>
  <c r="N1832" i="1"/>
  <c r="M1832" i="1"/>
  <c r="L1832" i="1"/>
  <c r="K1832" i="1"/>
  <c r="J1832" i="1"/>
  <c r="N1831" i="1"/>
  <c r="M1831" i="1"/>
  <c r="L1831" i="1"/>
  <c r="K1831" i="1"/>
  <c r="J1831" i="1"/>
  <c r="N1830" i="1"/>
  <c r="M1830" i="1"/>
  <c r="L1830" i="1"/>
  <c r="K1830" i="1"/>
  <c r="J1830" i="1"/>
  <c r="N1829" i="1"/>
  <c r="M1829" i="1"/>
  <c r="L1829" i="1"/>
  <c r="K1829" i="1"/>
  <c r="J1829" i="1"/>
  <c r="N1828" i="1"/>
  <c r="M1828" i="1"/>
  <c r="L1828" i="1"/>
  <c r="K1828" i="1"/>
  <c r="J1828" i="1"/>
  <c r="N1827" i="1"/>
  <c r="M1827" i="1"/>
  <c r="L1827" i="1"/>
  <c r="K1827" i="1"/>
  <c r="J1827" i="1"/>
  <c r="N1826" i="1"/>
  <c r="M1826" i="1"/>
  <c r="L1826" i="1"/>
  <c r="K1826" i="1"/>
  <c r="J1826" i="1"/>
  <c r="N1825" i="1"/>
  <c r="M1825" i="1"/>
  <c r="L1825" i="1"/>
  <c r="K1825" i="1"/>
  <c r="J1825" i="1"/>
  <c r="N1824" i="1"/>
  <c r="M1824" i="1"/>
  <c r="L1824" i="1"/>
  <c r="K1824" i="1"/>
  <c r="J1824" i="1"/>
  <c r="N1823" i="1"/>
  <c r="M1823" i="1"/>
  <c r="L1823" i="1"/>
  <c r="K1823" i="1"/>
  <c r="J1823" i="1"/>
  <c r="N1822" i="1"/>
  <c r="M1822" i="1"/>
  <c r="L1822" i="1"/>
  <c r="K1822" i="1"/>
  <c r="J1822" i="1"/>
  <c r="N1821" i="1"/>
  <c r="M1821" i="1"/>
  <c r="L1821" i="1"/>
  <c r="K1821" i="1"/>
  <c r="J1821" i="1"/>
  <c r="N1820" i="1"/>
  <c r="M1820" i="1"/>
  <c r="L1820" i="1"/>
  <c r="K1820" i="1"/>
  <c r="J1820" i="1"/>
  <c r="N1819" i="1"/>
  <c r="M1819" i="1"/>
  <c r="L1819" i="1"/>
  <c r="K1819" i="1"/>
  <c r="J1819" i="1"/>
  <c r="N1818" i="1"/>
  <c r="M1818" i="1"/>
  <c r="L1818" i="1"/>
  <c r="K1818" i="1"/>
  <c r="J1818" i="1"/>
  <c r="N1817" i="1"/>
  <c r="M1817" i="1"/>
  <c r="L1817" i="1"/>
  <c r="K1817" i="1"/>
  <c r="J1817" i="1"/>
  <c r="N1816" i="1"/>
  <c r="M1816" i="1"/>
  <c r="L1816" i="1"/>
  <c r="K1816" i="1"/>
  <c r="J1816" i="1"/>
  <c r="N1815" i="1"/>
  <c r="M1815" i="1"/>
  <c r="L1815" i="1"/>
  <c r="K1815" i="1"/>
  <c r="J1815" i="1"/>
  <c r="N1814" i="1"/>
  <c r="M1814" i="1"/>
  <c r="L1814" i="1"/>
  <c r="K1814" i="1"/>
  <c r="J1814" i="1"/>
  <c r="N1813" i="1"/>
  <c r="M1813" i="1"/>
  <c r="L1813" i="1"/>
  <c r="K1813" i="1"/>
  <c r="J1813" i="1"/>
  <c r="N1812" i="1"/>
  <c r="M1812" i="1"/>
  <c r="L1812" i="1"/>
  <c r="K1812" i="1"/>
  <c r="J1812" i="1"/>
  <c r="N1811" i="1"/>
  <c r="M1811" i="1"/>
  <c r="L1811" i="1"/>
  <c r="K1811" i="1"/>
  <c r="J1811" i="1"/>
  <c r="N1810" i="1"/>
  <c r="M1810" i="1"/>
  <c r="L1810" i="1"/>
  <c r="K1810" i="1"/>
  <c r="J1810" i="1"/>
  <c r="N1809" i="1"/>
  <c r="M1809" i="1"/>
  <c r="L1809" i="1"/>
  <c r="K1809" i="1"/>
  <c r="J1809" i="1"/>
  <c r="N1808" i="1"/>
  <c r="M1808" i="1"/>
  <c r="L1808" i="1"/>
  <c r="K1808" i="1"/>
  <c r="J1808" i="1"/>
  <c r="N1807" i="1"/>
  <c r="M1807" i="1"/>
  <c r="L1807" i="1"/>
  <c r="K1807" i="1"/>
  <c r="J1807" i="1"/>
  <c r="N1806" i="1"/>
  <c r="M1806" i="1"/>
  <c r="L1806" i="1"/>
  <c r="K1806" i="1"/>
  <c r="J1806" i="1"/>
  <c r="N1805" i="1"/>
  <c r="M1805" i="1"/>
  <c r="L1805" i="1"/>
  <c r="K1805" i="1"/>
  <c r="J1805" i="1"/>
  <c r="N1804" i="1"/>
  <c r="M1804" i="1"/>
  <c r="L1804" i="1"/>
  <c r="K1804" i="1"/>
  <c r="J1804" i="1"/>
  <c r="N1803" i="1"/>
  <c r="M1803" i="1"/>
  <c r="L1803" i="1"/>
  <c r="K1803" i="1"/>
  <c r="J1803" i="1"/>
  <c r="N1802" i="1"/>
  <c r="M1802" i="1"/>
  <c r="L1802" i="1"/>
  <c r="K1802" i="1"/>
  <c r="J1802" i="1"/>
  <c r="M1801" i="1"/>
  <c r="L1801" i="1"/>
  <c r="K1801" i="1"/>
  <c r="J1801" i="1"/>
  <c r="N1800" i="1"/>
  <c r="M1800" i="1"/>
  <c r="L1800" i="1"/>
  <c r="K1800" i="1"/>
  <c r="J1800" i="1"/>
  <c r="N1799" i="1"/>
  <c r="M1799" i="1"/>
  <c r="L1799" i="1"/>
  <c r="K1799" i="1"/>
  <c r="J1799" i="1"/>
  <c r="N1798" i="1"/>
  <c r="M1798" i="1"/>
  <c r="L1798" i="1"/>
  <c r="K1798" i="1"/>
  <c r="J1798" i="1"/>
  <c r="N1797" i="1"/>
  <c r="M1797" i="1"/>
  <c r="L1797" i="1"/>
  <c r="K1797" i="1"/>
  <c r="J1797" i="1"/>
  <c r="N1796" i="1"/>
  <c r="M1796" i="1"/>
  <c r="L1796" i="1"/>
  <c r="K1796" i="1"/>
  <c r="J1796" i="1"/>
  <c r="N1795" i="1"/>
  <c r="M1795" i="1"/>
  <c r="L1795" i="1"/>
  <c r="K1795" i="1"/>
  <c r="J1795" i="1"/>
  <c r="M1794" i="1"/>
  <c r="L1794" i="1"/>
  <c r="K1794" i="1"/>
  <c r="J1794" i="1"/>
  <c r="N1793" i="1"/>
  <c r="M1793" i="1"/>
  <c r="L1793" i="1"/>
  <c r="K1793" i="1"/>
  <c r="J1793" i="1"/>
  <c r="N1792" i="1"/>
  <c r="M1792" i="1"/>
  <c r="L1792" i="1"/>
  <c r="K1792" i="1"/>
  <c r="J1792" i="1"/>
  <c r="N1791" i="1"/>
  <c r="M1791" i="1"/>
  <c r="L1791" i="1"/>
  <c r="K1791" i="1"/>
  <c r="J1791" i="1"/>
  <c r="N1790" i="1"/>
  <c r="M1790" i="1"/>
  <c r="L1790" i="1"/>
  <c r="K1790" i="1"/>
  <c r="J1790" i="1"/>
  <c r="N1789" i="1"/>
  <c r="M1789" i="1"/>
  <c r="L1789" i="1"/>
  <c r="K1789" i="1"/>
  <c r="J1789" i="1"/>
  <c r="N1788" i="1"/>
  <c r="M1788" i="1"/>
  <c r="L1788" i="1"/>
  <c r="K1788" i="1"/>
  <c r="J1788" i="1"/>
  <c r="N1787" i="1"/>
  <c r="M1787" i="1"/>
  <c r="L1787" i="1"/>
  <c r="K1787" i="1"/>
  <c r="J1787" i="1"/>
  <c r="M1786" i="1"/>
  <c r="L1786" i="1"/>
  <c r="K1786" i="1"/>
  <c r="J1786" i="1"/>
  <c r="N1785" i="1"/>
  <c r="M1785" i="1"/>
  <c r="L1785" i="1"/>
  <c r="K1785" i="1"/>
  <c r="J1785" i="1"/>
  <c r="N1784" i="1"/>
  <c r="M1784" i="1"/>
  <c r="L1784" i="1"/>
  <c r="K1784" i="1"/>
  <c r="J1784" i="1"/>
  <c r="N1783" i="1"/>
  <c r="M1783" i="1"/>
  <c r="L1783" i="1"/>
  <c r="K1783" i="1"/>
  <c r="J1783" i="1"/>
  <c r="N1782" i="1"/>
  <c r="M1782" i="1"/>
  <c r="L1782" i="1"/>
  <c r="K1782" i="1"/>
  <c r="J1782" i="1"/>
  <c r="N1781" i="1"/>
  <c r="M1781" i="1"/>
  <c r="L1781" i="1"/>
  <c r="K1781" i="1"/>
  <c r="J1781" i="1"/>
  <c r="N1780" i="1"/>
  <c r="M1780" i="1"/>
  <c r="L1780" i="1"/>
  <c r="K1780" i="1"/>
  <c r="J1780" i="1"/>
  <c r="N1779" i="1"/>
  <c r="M1779" i="1"/>
  <c r="L1779" i="1"/>
  <c r="K1779" i="1"/>
  <c r="J1779" i="1"/>
  <c r="N1778" i="1"/>
  <c r="M1778" i="1"/>
  <c r="L1778" i="1"/>
  <c r="K1778" i="1"/>
  <c r="J1778" i="1"/>
  <c r="N1777" i="1"/>
  <c r="M1777" i="1"/>
  <c r="L1777" i="1"/>
  <c r="K1777" i="1"/>
  <c r="J1777" i="1"/>
  <c r="N1776" i="1"/>
  <c r="M1776" i="1"/>
  <c r="L1776" i="1"/>
  <c r="K1776" i="1"/>
  <c r="J1776" i="1"/>
  <c r="N1775" i="1"/>
  <c r="M1775" i="1"/>
  <c r="L1775" i="1"/>
  <c r="K1775" i="1"/>
  <c r="J1775" i="1"/>
  <c r="N1774" i="1"/>
  <c r="M1774" i="1"/>
  <c r="L1774" i="1"/>
  <c r="K1774" i="1"/>
  <c r="J1774" i="1"/>
  <c r="N1773" i="1"/>
  <c r="M1773" i="1"/>
  <c r="L1773" i="1"/>
  <c r="K1773" i="1"/>
  <c r="J1773" i="1"/>
  <c r="N1772" i="1"/>
  <c r="M1772" i="1"/>
  <c r="L1772" i="1"/>
  <c r="K1772" i="1"/>
  <c r="J1772" i="1"/>
  <c r="N1771" i="1"/>
  <c r="M1771" i="1"/>
  <c r="L1771" i="1"/>
  <c r="K1771" i="1"/>
  <c r="J1771" i="1"/>
  <c r="N1770" i="1"/>
  <c r="M1770" i="1"/>
  <c r="L1770" i="1"/>
  <c r="K1770" i="1"/>
  <c r="J1770" i="1"/>
  <c r="N1769" i="1"/>
  <c r="M1769" i="1"/>
  <c r="L1769" i="1"/>
  <c r="K1769" i="1"/>
  <c r="J1769" i="1"/>
  <c r="N1768" i="1"/>
  <c r="M1768" i="1"/>
  <c r="L1768" i="1"/>
  <c r="K1768" i="1"/>
  <c r="J1768" i="1"/>
  <c r="N1767" i="1"/>
  <c r="M1767" i="1"/>
  <c r="L1767" i="1"/>
  <c r="K1767" i="1"/>
  <c r="J1767" i="1"/>
  <c r="N1766" i="1"/>
  <c r="M1766" i="1"/>
  <c r="L1766" i="1"/>
  <c r="K1766" i="1"/>
  <c r="J1766" i="1"/>
  <c r="N1765" i="1"/>
  <c r="M1765" i="1"/>
  <c r="L1765" i="1"/>
  <c r="K1765" i="1"/>
  <c r="J1765" i="1"/>
  <c r="N1764" i="1"/>
  <c r="M1764" i="1"/>
  <c r="L1764" i="1"/>
  <c r="K1764" i="1"/>
  <c r="J1764" i="1"/>
  <c r="N1763" i="1"/>
  <c r="M1763" i="1"/>
  <c r="L1763" i="1"/>
  <c r="K1763" i="1"/>
  <c r="J1763" i="1"/>
  <c r="N1762" i="1"/>
  <c r="M1762" i="1"/>
  <c r="L1762" i="1"/>
  <c r="K1762" i="1"/>
  <c r="J1762" i="1"/>
  <c r="N1761" i="1"/>
  <c r="M1761" i="1"/>
  <c r="L1761" i="1"/>
  <c r="K1761" i="1"/>
  <c r="J1761" i="1"/>
  <c r="N1760" i="1"/>
  <c r="M1760" i="1"/>
  <c r="L1760" i="1"/>
  <c r="K1760" i="1"/>
  <c r="J1760" i="1"/>
  <c r="M1759" i="1"/>
  <c r="L1759" i="1"/>
  <c r="K1759" i="1"/>
  <c r="J1759" i="1"/>
  <c r="N1758" i="1"/>
  <c r="M1758" i="1"/>
  <c r="L1758" i="1"/>
  <c r="K1758" i="1"/>
  <c r="J1758" i="1"/>
  <c r="N1757" i="1"/>
  <c r="M1757" i="1"/>
  <c r="L1757" i="1"/>
  <c r="K1757" i="1"/>
  <c r="J1757" i="1"/>
  <c r="N1756" i="1"/>
  <c r="M1756" i="1"/>
  <c r="L1756" i="1"/>
  <c r="K1756" i="1"/>
  <c r="J1756" i="1"/>
  <c r="N1755" i="1"/>
  <c r="M1755" i="1"/>
  <c r="L1755" i="1"/>
  <c r="K1755" i="1"/>
  <c r="J1755" i="1"/>
  <c r="N1754" i="1"/>
  <c r="M1754" i="1"/>
  <c r="L1754" i="1"/>
  <c r="K1754" i="1"/>
  <c r="J1754" i="1"/>
  <c r="N1753" i="1"/>
  <c r="M1753" i="1"/>
  <c r="L1753" i="1"/>
  <c r="K1753" i="1"/>
  <c r="J1753" i="1"/>
  <c r="N1752" i="1"/>
  <c r="M1752" i="1"/>
  <c r="L1752" i="1"/>
  <c r="K1752" i="1"/>
  <c r="J1752" i="1"/>
  <c r="N1751" i="1"/>
  <c r="M1751" i="1"/>
  <c r="L1751" i="1"/>
  <c r="K1751" i="1"/>
  <c r="J1751" i="1"/>
  <c r="N1750" i="1"/>
  <c r="M1750" i="1"/>
  <c r="L1750" i="1"/>
  <c r="K1750" i="1"/>
  <c r="J1750" i="1"/>
  <c r="N1749" i="1"/>
  <c r="M1749" i="1"/>
  <c r="L1749" i="1"/>
  <c r="K1749" i="1"/>
  <c r="J1749" i="1"/>
  <c r="N1748" i="1"/>
  <c r="M1748" i="1"/>
  <c r="L1748" i="1"/>
  <c r="K1748" i="1"/>
  <c r="J1748" i="1"/>
  <c r="N1747" i="1"/>
  <c r="M1747" i="1"/>
  <c r="L1747" i="1"/>
  <c r="K1747" i="1"/>
  <c r="J1747" i="1"/>
  <c r="N1746" i="1"/>
  <c r="M1746" i="1"/>
  <c r="L1746" i="1"/>
  <c r="K1746" i="1"/>
  <c r="J1746" i="1"/>
  <c r="N1745" i="1"/>
  <c r="M1745" i="1"/>
  <c r="L1745" i="1"/>
  <c r="K1745" i="1"/>
  <c r="J1745" i="1"/>
  <c r="N1744" i="1"/>
  <c r="M1744" i="1"/>
  <c r="L1744" i="1"/>
  <c r="K1744" i="1"/>
  <c r="J1744" i="1"/>
  <c r="N1743" i="1"/>
  <c r="M1743" i="1"/>
  <c r="L1743" i="1"/>
  <c r="K1743" i="1"/>
  <c r="J1743" i="1"/>
  <c r="N1742" i="1"/>
  <c r="M1742" i="1"/>
  <c r="L1742" i="1"/>
  <c r="K1742" i="1"/>
  <c r="J1742" i="1"/>
  <c r="N1741" i="1"/>
  <c r="M1741" i="1"/>
  <c r="L1741" i="1"/>
  <c r="K1741" i="1"/>
  <c r="J1741" i="1"/>
  <c r="N1740" i="1"/>
  <c r="M1740" i="1"/>
  <c r="L1740" i="1"/>
  <c r="K1740" i="1"/>
  <c r="J1740" i="1"/>
  <c r="N1739" i="1"/>
  <c r="M1739" i="1"/>
  <c r="L1739" i="1"/>
  <c r="K1739" i="1"/>
  <c r="J1739" i="1"/>
  <c r="N1738" i="1"/>
  <c r="M1738" i="1"/>
  <c r="L1738" i="1"/>
  <c r="K1738" i="1"/>
  <c r="J1738" i="1"/>
  <c r="N1737" i="1"/>
  <c r="M1737" i="1"/>
  <c r="L1737" i="1"/>
  <c r="K1737" i="1"/>
  <c r="J1737" i="1"/>
  <c r="N1736" i="1"/>
  <c r="M1736" i="1"/>
  <c r="L1736" i="1"/>
  <c r="K1736" i="1"/>
  <c r="J1736" i="1"/>
  <c r="N1735" i="1"/>
  <c r="M1735" i="1"/>
  <c r="L1735" i="1"/>
  <c r="K1735" i="1"/>
  <c r="J1735" i="1"/>
  <c r="N1734" i="1"/>
  <c r="M1734" i="1"/>
  <c r="L1734" i="1"/>
  <c r="K1734" i="1"/>
  <c r="J1734" i="1"/>
  <c r="N1733" i="1"/>
  <c r="M1733" i="1"/>
  <c r="L1733" i="1"/>
  <c r="K1733" i="1"/>
  <c r="J1733" i="1"/>
  <c r="N1732" i="1"/>
  <c r="M1732" i="1"/>
  <c r="L1732" i="1"/>
  <c r="K1732" i="1"/>
  <c r="J1732" i="1"/>
  <c r="N1731" i="1"/>
  <c r="M1731" i="1"/>
  <c r="L1731" i="1"/>
  <c r="K1731" i="1"/>
  <c r="J1731" i="1"/>
  <c r="N1730" i="1"/>
  <c r="M1730" i="1"/>
  <c r="L1730" i="1"/>
  <c r="K1730" i="1"/>
  <c r="J1730" i="1"/>
  <c r="N1729" i="1"/>
  <c r="M1729" i="1"/>
  <c r="L1729" i="1"/>
  <c r="K1729" i="1"/>
  <c r="J1729" i="1"/>
  <c r="N1728" i="1"/>
  <c r="M1728" i="1"/>
  <c r="L1728" i="1"/>
  <c r="K1728" i="1"/>
  <c r="J1728" i="1"/>
  <c r="N1727" i="1"/>
  <c r="M1727" i="1"/>
  <c r="L1727" i="1"/>
  <c r="K1727" i="1"/>
  <c r="J1727" i="1"/>
  <c r="N1726" i="1"/>
  <c r="M1726" i="1"/>
  <c r="L1726" i="1"/>
  <c r="K1726" i="1"/>
  <c r="J1726" i="1"/>
  <c r="N1725" i="1"/>
  <c r="M1725" i="1"/>
  <c r="L1725" i="1"/>
  <c r="K1725" i="1"/>
  <c r="J1725" i="1"/>
  <c r="N1724" i="1"/>
  <c r="M1724" i="1"/>
  <c r="K1724" i="1"/>
  <c r="J1724" i="1"/>
  <c r="N1723" i="1"/>
  <c r="M1723" i="1"/>
  <c r="L1723" i="1"/>
  <c r="K1723" i="1"/>
  <c r="J1723" i="1"/>
  <c r="N1722" i="1"/>
  <c r="M1722" i="1"/>
  <c r="L1722" i="1"/>
  <c r="K1722" i="1"/>
  <c r="J1722" i="1"/>
  <c r="N1721" i="1"/>
  <c r="M1721" i="1"/>
  <c r="L1721" i="1"/>
  <c r="K1721" i="1"/>
  <c r="J1721" i="1"/>
  <c r="N1720" i="1"/>
  <c r="M1720" i="1"/>
  <c r="L1720" i="1"/>
  <c r="K1720" i="1"/>
  <c r="J1720" i="1"/>
  <c r="N1719" i="1"/>
  <c r="M1719" i="1"/>
  <c r="L1719" i="1"/>
  <c r="K1719" i="1"/>
  <c r="J1719" i="1"/>
  <c r="N1718" i="1"/>
  <c r="M1718" i="1"/>
  <c r="L1718" i="1"/>
  <c r="K1718" i="1"/>
  <c r="J1718" i="1"/>
  <c r="N1717" i="1"/>
  <c r="M1717" i="1"/>
  <c r="L1717" i="1"/>
  <c r="K1717" i="1"/>
  <c r="J1717" i="1"/>
  <c r="N1716" i="1"/>
  <c r="M1716" i="1"/>
  <c r="L1716" i="1"/>
  <c r="K1716" i="1"/>
  <c r="J1716" i="1"/>
  <c r="N1715" i="1"/>
  <c r="M1715" i="1"/>
  <c r="L1715" i="1"/>
  <c r="K1715" i="1"/>
  <c r="J1715" i="1"/>
  <c r="N1714" i="1"/>
  <c r="M1714" i="1"/>
  <c r="L1714" i="1"/>
  <c r="K1714" i="1"/>
  <c r="J1714" i="1"/>
  <c r="N1713" i="1"/>
  <c r="M1713" i="1"/>
  <c r="L1713" i="1"/>
  <c r="K1713" i="1"/>
  <c r="J1713" i="1"/>
  <c r="N1712" i="1"/>
  <c r="M1712" i="1"/>
  <c r="L1712" i="1"/>
  <c r="K1712" i="1"/>
  <c r="J1712" i="1"/>
  <c r="N1711" i="1"/>
  <c r="M1711" i="1"/>
  <c r="L1711" i="1"/>
  <c r="K1711" i="1"/>
  <c r="J1711" i="1"/>
  <c r="N1710" i="1"/>
  <c r="M1710" i="1"/>
  <c r="L1710" i="1"/>
  <c r="K1710" i="1"/>
  <c r="J1710" i="1"/>
  <c r="N1709" i="1"/>
  <c r="M1709" i="1"/>
  <c r="L1709" i="1"/>
  <c r="K1709" i="1"/>
  <c r="J1709" i="1"/>
  <c r="N1708" i="1"/>
  <c r="M1708" i="1"/>
  <c r="L1708" i="1"/>
  <c r="K1708" i="1"/>
  <c r="J1708" i="1"/>
  <c r="N1707" i="1"/>
  <c r="M1707" i="1"/>
  <c r="L1707" i="1"/>
  <c r="K1707" i="1"/>
  <c r="J1707" i="1"/>
  <c r="N1706" i="1"/>
  <c r="M1706" i="1"/>
  <c r="L1706" i="1"/>
  <c r="K1706" i="1"/>
  <c r="J1706" i="1"/>
  <c r="N1705" i="1"/>
  <c r="M1705" i="1"/>
  <c r="L1705" i="1"/>
  <c r="K1705" i="1"/>
  <c r="J1705" i="1"/>
  <c r="N1704" i="1"/>
  <c r="M1704" i="1"/>
  <c r="L1704" i="1"/>
  <c r="K1704" i="1"/>
  <c r="J1704" i="1"/>
  <c r="N1703" i="1"/>
  <c r="M1703" i="1"/>
  <c r="L1703" i="1"/>
  <c r="K1703" i="1"/>
  <c r="J1703" i="1"/>
  <c r="N1702" i="1"/>
  <c r="M1702" i="1"/>
  <c r="L1702" i="1"/>
  <c r="K1702" i="1"/>
  <c r="J1702" i="1"/>
  <c r="N1701" i="1"/>
  <c r="M1701" i="1"/>
  <c r="L1701" i="1"/>
  <c r="K1701" i="1"/>
  <c r="J1701" i="1"/>
  <c r="N1700" i="1"/>
  <c r="M1700" i="1"/>
  <c r="L1700" i="1"/>
  <c r="K1700" i="1"/>
  <c r="J1700" i="1"/>
  <c r="N1699" i="1"/>
  <c r="M1699" i="1"/>
  <c r="L1699" i="1"/>
  <c r="K1699" i="1"/>
  <c r="J1699" i="1"/>
  <c r="N1698" i="1"/>
  <c r="M1698" i="1"/>
  <c r="L1698" i="1"/>
  <c r="K1698" i="1"/>
  <c r="J1698" i="1"/>
  <c r="N1697" i="1"/>
  <c r="M1697" i="1"/>
  <c r="L1697" i="1"/>
  <c r="K1697" i="1"/>
  <c r="J1697" i="1"/>
  <c r="N1696" i="1"/>
  <c r="M1696" i="1"/>
  <c r="L1696" i="1"/>
  <c r="K1696" i="1"/>
  <c r="J1696" i="1"/>
  <c r="N1695" i="1"/>
  <c r="M1695" i="1"/>
  <c r="L1695" i="1"/>
  <c r="K1695" i="1"/>
  <c r="J1695" i="1"/>
  <c r="N1694" i="1"/>
  <c r="M1694" i="1"/>
  <c r="L1694" i="1"/>
  <c r="K1694" i="1"/>
  <c r="J1694" i="1"/>
  <c r="N1693" i="1"/>
  <c r="M1693" i="1"/>
  <c r="L1693" i="1"/>
  <c r="K1693" i="1"/>
  <c r="J1693" i="1"/>
  <c r="N1692" i="1"/>
  <c r="M1692" i="1"/>
  <c r="L1692" i="1"/>
  <c r="K1692" i="1"/>
  <c r="J1692" i="1"/>
  <c r="N1691" i="1"/>
  <c r="M1691" i="1"/>
  <c r="L1691" i="1"/>
  <c r="K1691" i="1"/>
  <c r="J1691" i="1"/>
  <c r="N1690" i="1"/>
  <c r="M1690" i="1"/>
  <c r="L1690" i="1"/>
  <c r="K1690" i="1"/>
  <c r="J1690" i="1"/>
  <c r="N1689" i="1"/>
  <c r="M1689" i="1"/>
  <c r="L1689" i="1"/>
  <c r="K1689" i="1"/>
  <c r="J1689" i="1"/>
  <c r="N1688" i="1"/>
  <c r="M1688" i="1"/>
  <c r="L1688" i="1"/>
  <c r="K1688" i="1"/>
  <c r="J1688" i="1"/>
  <c r="N1687" i="1"/>
  <c r="M1687" i="1"/>
  <c r="L1687" i="1"/>
  <c r="K1687" i="1"/>
  <c r="J1687" i="1"/>
  <c r="N1686" i="1"/>
  <c r="M1686" i="1"/>
  <c r="L1686" i="1"/>
  <c r="K1686" i="1"/>
  <c r="J1686" i="1"/>
  <c r="N1685" i="1"/>
  <c r="M1685" i="1"/>
  <c r="L1685" i="1"/>
  <c r="K1685" i="1"/>
  <c r="J1685" i="1"/>
  <c r="N1684" i="1"/>
  <c r="M1684" i="1"/>
  <c r="L1684" i="1"/>
  <c r="K1684" i="1"/>
  <c r="J1684" i="1"/>
  <c r="N1683" i="1"/>
  <c r="M1683" i="1"/>
  <c r="L1683" i="1"/>
  <c r="K1683" i="1"/>
  <c r="J1683" i="1"/>
  <c r="N1682" i="1"/>
  <c r="M1682" i="1"/>
  <c r="L1682" i="1"/>
  <c r="K1682" i="1"/>
  <c r="J1682" i="1"/>
  <c r="N1681" i="1"/>
  <c r="M1681" i="1"/>
  <c r="L1681" i="1"/>
  <c r="K1681" i="1"/>
  <c r="J1681" i="1"/>
  <c r="N1680" i="1"/>
  <c r="M1680" i="1"/>
  <c r="L1680" i="1"/>
  <c r="K1680" i="1"/>
  <c r="J1680" i="1"/>
  <c r="N1679" i="1"/>
  <c r="M1679" i="1"/>
  <c r="L1679" i="1"/>
  <c r="K1679" i="1"/>
  <c r="J1679" i="1"/>
  <c r="N1678" i="1"/>
  <c r="M1678" i="1"/>
  <c r="L1678" i="1"/>
  <c r="K1678" i="1"/>
  <c r="J1678" i="1"/>
  <c r="N1677" i="1"/>
  <c r="M1677" i="1"/>
  <c r="L1677" i="1"/>
  <c r="K1677" i="1"/>
  <c r="J1677" i="1"/>
  <c r="N1676" i="1"/>
  <c r="M1676" i="1"/>
  <c r="L1676" i="1"/>
  <c r="K1676" i="1"/>
  <c r="J1676" i="1"/>
  <c r="N1675" i="1"/>
  <c r="M1675" i="1"/>
  <c r="L1675" i="1"/>
  <c r="K1675" i="1"/>
  <c r="J1675" i="1"/>
  <c r="N1674" i="1"/>
  <c r="M1674" i="1"/>
  <c r="L1674" i="1"/>
  <c r="K1674" i="1"/>
  <c r="J1674" i="1"/>
  <c r="N1673" i="1"/>
  <c r="M1673" i="1"/>
  <c r="L1673" i="1"/>
  <c r="K1673" i="1"/>
  <c r="J1673" i="1"/>
  <c r="N1672" i="1"/>
  <c r="M1672" i="1"/>
  <c r="L1672" i="1"/>
  <c r="K1672" i="1"/>
  <c r="J1672" i="1"/>
  <c r="N1671" i="1"/>
  <c r="M1671" i="1"/>
  <c r="L1671" i="1"/>
  <c r="K1671" i="1"/>
  <c r="J1671" i="1"/>
  <c r="N1670" i="1"/>
  <c r="M1670" i="1"/>
  <c r="L1670" i="1"/>
  <c r="K1670" i="1"/>
  <c r="J1670" i="1"/>
  <c r="N1669" i="1"/>
  <c r="M1669" i="1"/>
  <c r="L1669" i="1"/>
  <c r="K1669" i="1"/>
  <c r="J1669" i="1"/>
  <c r="N1668" i="1"/>
  <c r="M1668" i="1"/>
  <c r="L1668" i="1"/>
  <c r="K1668" i="1"/>
  <c r="J1668" i="1"/>
  <c r="N1667" i="1"/>
  <c r="M1667" i="1"/>
  <c r="L1667" i="1"/>
  <c r="K1667" i="1"/>
  <c r="J1667" i="1"/>
  <c r="N1666" i="1"/>
  <c r="M1666" i="1"/>
  <c r="L1666" i="1"/>
  <c r="K1666" i="1"/>
  <c r="J1666" i="1"/>
  <c r="N1665" i="1"/>
  <c r="M1665" i="1"/>
  <c r="L1665" i="1"/>
  <c r="K1665" i="1"/>
  <c r="J1665" i="1"/>
  <c r="N1664" i="1"/>
  <c r="M1664" i="1"/>
  <c r="L1664" i="1"/>
  <c r="K1664" i="1"/>
  <c r="J1664" i="1"/>
  <c r="N1663" i="1"/>
  <c r="M1663" i="1"/>
  <c r="L1663" i="1"/>
  <c r="K1663" i="1"/>
  <c r="J1663" i="1"/>
  <c r="N1662" i="1"/>
  <c r="M1662" i="1"/>
  <c r="L1662" i="1"/>
  <c r="K1662" i="1"/>
  <c r="J1662" i="1"/>
  <c r="N1661" i="1"/>
  <c r="M1661" i="1"/>
  <c r="L1661" i="1"/>
  <c r="K1661" i="1"/>
  <c r="J1661" i="1"/>
  <c r="N1660" i="1"/>
  <c r="M1660" i="1"/>
  <c r="L1660" i="1"/>
  <c r="K1660" i="1"/>
  <c r="J1660" i="1"/>
  <c r="N1659" i="1"/>
  <c r="M1659" i="1"/>
  <c r="L1659" i="1"/>
  <c r="K1659" i="1"/>
  <c r="J1659" i="1"/>
  <c r="N1658" i="1"/>
  <c r="M1658" i="1"/>
  <c r="L1658" i="1"/>
  <c r="K1658" i="1"/>
  <c r="J1658" i="1"/>
  <c r="N1657" i="1"/>
  <c r="M1657" i="1"/>
  <c r="L1657" i="1"/>
  <c r="K1657" i="1"/>
  <c r="J1657" i="1"/>
  <c r="N1656" i="1"/>
  <c r="M1656" i="1"/>
  <c r="L1656" i="1"/>
  <c r="K1656" i="1"/>
  <c r="J1656" i="1"/>
  <c r="M1655" i="1"/>
  <c r="L1655" i="1"/>
  <c r="K1655" i="1"/>
  <c r="J1655" i="1"/>
  <c r="N1654" i="1"/>
  <c r="M1654" i="1"/>
  <c r="L1654" i="1"/>
  <c r="K1654" i="1"/>
  <c r="J1654" i="1"/>
  <c r="N1653" i="1"/>
  <c r="M1653" i="1"/>
  <c r="L1653" i="1"/>
  <c r="K1653" i="1"/>
  <c r="J1653" i="1"/>
  <c r="N1652" i="1"/>
  <c r="M1652" i="1"/>
  <c r="L1652" i="1"/>
  <c r="K1652" i="1"/>
  <c r="J1652" i="1"/>
  <c r="N1651" i="1"/>
  <c r="M1651" i="1"/>
  <c r="L1651" i="1"/>
  <c r="K1651" i="1"/>
  <c r="J1651" i="1"/>
  <c r="N1650" i="1"/>
  <c r="M1650" i="1"/>
  <c r="L1650" i="1"/>
  <c r="K1650" i="1"/>
  <c r="J1650" i="1"/>
  <c r="N1649" i="1"/>
  <c r="M1649" i="1"/>
  <c r="L1649" i="1"/>
  <c r="K1649" i="1"/>
  <c r="J1649" i="1"/>
  <c r="N1648" i="1"/>
  <c r="M1648" i="1"/>
  <c r="L1648" i="1"/>
  <c r="K1648" i="1"/>
  <c r="J1648" i="1"/>
  <c r="N1647" i="1"/>
  <c r="M1647" i="1"/>
  <c r="L1647" i="1"/>
  <c r="K1647" i="1"/>
  <c r="J1647" i="1"/>
  <c r="N1646" i="1"/>
  <c r="M1646" i="1"/>
  <c r="L1646" i="1"/>
  <c r="K1646" i="1"/>
  <c r="J1646" i="1"/>
  <c r="N1645" i="1"/>
  <c r="M1645" i="1"/>
  <c r="L1645" i="1"/>
  <c r="K1645" i="1"/>
  <c r="J1645" i="1"/>
  <c r="N1644" i="1"/>
  <c r="M1644" i="1"/>
  <c r="L1644" i="1"/>
  <c r="K1644" i="1"/>
  <c r="J1644" i="1"/>
  <c r="N1643" i="1"/>
  <c r="M1643" i="1"/>
  <c r="L1643" i="1"/>
  <c r="K1643" i="1"/>
  <c r="J1643" i="1"/>
  <c r="N1642" i="1"/>
  <c r="M1642" i="1"/>
  <c r="L1642" i="1"/>
  <c r="K1642" i="1"/>
  <c r="J1642" i="1"/>
  <c r="N1641" i="1"/>
  <c r="M1641" i="1"/>
  <c r="L1641" i="1"/>
  <c r="K1641" i="1"/>
  <c r="J1641" i="1"/>
  <c r="N1640" i="1"/>
  <c r="M1640" i="1"/>
  <c r="L1640" i="1"/>
  <c r="K1640" i="1"/>
  <c r="J1640" i="1"/>
  <c r="N1639" i="1"/>
  <c r="M1639" i="1"/>
  <c r="L1639" i="1"/>
  <c r="K1639" i="1"/>
  <c r="J1639" i="1"/>
  <c r="N1638" i="1"/>
  <c r="M1638" i="1"/>
  <c r="L1638" i="1"/>
  <c r="K1638" i="1"/>
  <c r="J1638" i="1"/>
  <c r="N1637" i="1"/>
  <c r="M1637" i="1"/>
  <c r="L1637" i="1"/>
  <c r="K1637" i="1"/>
  <c r="J1637" i="1"/>
  <c r="N1636" i="1"/>
  <c r="M1636" i="1"/>
  <c r="L1636" i="1"/>
  <c r="K1636" i="1"/>
  <c r="J1636" i="1"/>
  <c r="N1635" i="1"/>
  <c r="M1635" i="1"/>
  <c r="L1635" i="1"/>
  <c r="K1635" i="1"/>
  <c r="J1635" i="1"/>
  <c r="M1634" i="1"/>
  <c r="L1634" i="1"/>
  <c r="K1634" i="1"/>
  <c r="J1634" i="1"/>
  <c r="N1633" i="1"/>
  <c r="M1633" i="1"/>
  <c r="L1633" i="1"/>
  <c r="K1633" i="1"/>
  <c r="J1633" i="1"/>
  <c r="N1632" i="1"/>
  <c r="M1632" i="1"/>
  <c r="L1632" i="1"/>
  <c r="K1632" i="1"/>
  <c r="J1632" i="1"/>
  <c r="N1631" i="1"/>
  <c r="M1631" i="1"/>
  <c r="L1631" i="1"/>
  <c r="K1631" i="1"/>
  <c r="J1631" i="1"/>
  <c r="N1630" i="1"/>
  <c r="M1630" i="1"/>
  <c r="L1630" i="1"/>
  <c r="K1630" i="1"/>
  <c r="J1630" i="1"/>
  <c r="M1629" i="1"/>
  <c r="L1629" i="1"/>
  <c r="K1629" i="1"/>
  <c r="J1629" i="1"/>
  <c r="M1628" i="1"/>
  <c r="L1628" i="1"/>
  <c r="K1628" i="1"/>
  <c r="J1628" i="1"/>
  <c r="N1627" i="1"/>
  <c r="M1627" i="1"/>
  <c r="L1627" i="1"/>
  <c r="K1627" i="1"/>
  <c r="J1627" i="1"/>
  <c r="N1626" i="1"/>
  <c r="M1626" i="1"/>
  <c r="L1626" i="1"/>
  <c r="K1626" i="1"/>
  <c r="J1626" i="1"/>
  <c r="N1625" i="1"/>
  <c r="M1625" i="1"/>
  <c r="L1625" i="1"/>
  <c r="K1625" i="1"/>
  <c r="J1625" i="1"/>
  <c r="M1624" i="1"/>
  <c r="L1624" i="1"/>
  <c r="K1624" i="1"/>
  <c r="J1624" i="1"/>
  <c r="N1623" i="1"/>
  <c r="M1623" i="1"/>
  <c r="L1623" i="1"/>
  <c r="K1623" i="1"/>
  <c r="J1623" i="1"/>
  <c r="N1622" i="1"/>
  <c r="M1622" i="1"/>
  <c r="L1622" i="1"/>
  <c r="K1622" i="1"/>
  <c r="J1622" i="1"/>
  <c r="N1621" i="1"/>
  <c r="M1621" i="1"/>
  <c r="L1621" i="1"/>
  <c r="K1621" i="1"/>
  <c r="J1621" i="1"/>
  <c r="N1620" i="1"/>
  <c r="M1620" i="1"/>
  <c r="L1620" i="1"/>
  <c r="K1620" i="1"/>
  <c r="J1620" i="1"/>
  <c r="N1619" i="1"/>
  <c r="M1619" i="1"/>
  <c r="L1619" i="1"/>
  <c r="K1619" i="1"/>
  <c r="J1619" i="1"/>
  <c r="N1618" i="1"/>
  <c r="M1618" i="1"/>
  <c r="L1618" i="1"/>
  <c r="K1618" i="1"/>
  <c r="J1618" i="1"/>
  <c r="N1617" i="1"/>
  <c r="M1617" i="1"/>
  <c r="L1617" i="1"/>
  <c r="K1617" i="1"/>
  <c r="J1617" i="1"/>
  <c r="N1616" i="1"/>
  <c r="M1616" i="1"/>
  <c r="L1616" i="1"/>
  <c r="K1616" i="1"/>
  <c r="J1616" i="1"/>
  <c r="N1615" i="1"/>
  <c r="M1615" i="1"/>
  <c r="L1615" i="1"/>
  <c r="K1615" i="1"/>
  <c r="J1615" i="1"/>
  <c r="N1614" i="1"/>
  <c r="M1614" i="1"/>
  <c r="L1614" i="1"/>
  <c r="K1614" i="1"/>
  <c r="J1614" i="1"/>
  <c r="N1613" i="1"/>
  <c r="M1613" i="1"/>
  <c r="L1613" i="1"/>
  <c r="K1613" i="1"/>
  <c r="J1613" i="1"/>
  <c r="N1612" i="1"/>
  <c r="M1612" i="1"/>
  <c r="L1612" i="1"/>
  <c r="K1612" i="1"/>
  <c r="J1612" i="1"/>
  <c r="N1611" i="1"/>
  <c r="M1611" i="1"/>
  <c r="L1611" i="1"/>
  <c r="K1611" i="1"/>
  <c r="J1611" i="1"/>
  <c r="N1610" i="1"/>
  <c r="M1610" i="1"/>
  <c r="L1610" i="1"/>
  <c r="K1610" i="1"/>
  <c r="J1610" i="1"/>
  <c r="N1609" i="1"/>
  <c r="M1609" i="1"/>
  <c r="L1609" i="1"/>
  <c r="K1609" i="1"/>
  <c r="J1609" i="1"/>
  <c r="N1608" i="1"/>
  <c r="M1608" i="1"/>
  <c r="L1608" i="1"/>
  <c r="K1608" i="1"/>
  <c r="J1608" i="1"/>
  <c r="N1607" i="1"/>
  <c r="M1607" i="1"/>
  <c r="L1607" i="1"/>
  <c r="K1607" i="1"/>
  <c r="J1607" i="1"/>
  <c r="N1606" i="1"/>
  <c r="M1606" i="1"/>
  <c r="L1606" i="1"/>
  <c r="K1606" i="1"/>
  <c r="J1606" i="1"/>
  <c r="N1605" i="1"/>
  <c r="M1605" i="1"/>
  <c r="L1605" i="1"/>
  <c r="K1605" i="1"/>
  <c r="J1605" i="1"/>
  <c r="N1604" i="1"/>
  <c r="M1604" i="1"/>
  <c r="L1604" i="1"/>
  <c r="K1604" i="1"/>
  <c r="J1604" i="1"/>
  <c r="N1603" i="1"/>
  <c r="M1603" i="1"/>
  <c r="L1603" i="1"/>
  <c r="K1603" i="1"/>
  <c r="J1603" i="1"/>
  <c r="M1602" i="1"/>
  <c r="L1602" i="1"/>
  <c r="K1602" i="1"/>
  <c r="J1602" i="1"/>
  <c r="N1601" i="1"/>
  <c r="M1601" i="1"/>
  <c r="L1601" i="1"/>
  <c r="K1601" i="1"/>
  <c r="J1601" i="1"/>
  <c r="N1600" i="1"/>
  <c r="M1600" i="1"/>
  <c r="L1600" i="1"/>
  <c r="K1600" i="1"/>
  <c r="J1600" i="1"/>
  <c r="N1599" i="1"/>
  <c r="M1599" i="1"/>
  <c r="L1599" i="1"/>
  <c r="K1599" i="1"/>
  <c r="J1599" i="1"/>
  <c r="N1598" i="1"/>
  <c r="M1598" i="1"/>
  <c r="L1598" i="1"/>
  <c r="K1598" i="1"/>
  <c r="J1598" i="1"/>
  <c r="N1597" i="1"/>
  <c r="M1597" i="1"/>
  <c r="L1597" i="1"/>
  <c r="K1597" i="1"/>
  <c r="J1597" i="1"/>
  <c r="N1596" i="1"/>
  <c r="M1596" i="1"/>
  <c r="L1596" i="1"/>
  <c r="K1596" i="1"/>
  <c r="J1596" i="1"/>
  <c r="N1595" i="1"/>
  <c r="M1595" i="1"/>
  <c r="L1595" i="1"/>
  <c r="K1595" i="1"/>
  <c r="J1595" i="1"/>
  <c r="N1594" i="1"/>
  <c r="M1594" i="1"/>
  <c r="L1594" i="1"/>
  <c r="K1594" i="1"/>
  <c r="J1594" i="1"/>
  <c r="N1593" i="1"/>
  <c r="M1593" i="1"/>
  <c r="L1593" i="1"/>
  <c r="K1593" i="1"/>
  <c r="J1593" i="1"/>
  <c r="N1592" i="1"/>
  <c r="M1592" i="1"/>
  <c r="L1592" i="1"/>
  <c r="K1592" i="1"/>
  <c r="J1592" i="1"/>
  <c r="N1591" i="1"/>
  <c r="M1591" i="1"/>
  <c r="L1591" i="1"/>
  <c r="K1591" i="1"/>
  <c r="J1591" i="1"/>
  <c r="N1590" i="1"/>
  <c r="M1590" i="1"/>
  <c r="L1590" i="1"/>
  <c r="K1590" i="1"/>
  <c r="J1590" i="1"/>
  <c r="N1589" i="1"/>
  <c r="M1589" i="1"/>
  <c r="L1589" i="1"/>
  <c r="K1589" i="1"/>
  <c r="J1589" i="1"/>
  <c r="N1588" i="1"/>
  <c r="M1588" i="1"/>
  <c r="L1588" i="1"/>
  <c r="K1588" i="1"/>
  <c r="J1588" i="1"/>
  <c r="N1587" i="1"/>
  <c r="M1587" i="1"/>
  <c r="L1587" i="1"/>
  <c r="K1587" i="1"/>
  <c r="J1587" i="1"/>
  <c r="N1586" i="1"/>
  <c r="M1586" i="1"/>
  <c r="L1586" i="1"/>
  <c r="K1586" i="1"/>
  <c r="J1586" i="1"/>
  <c r="N1585" i="1"/>
  <c r="M1585" i="1"/>
  <c r="L1585" i="1"/>
  <c r="K1585" i="1"/>
  <c r="J1585" i="1"/>
  <c r="N1584" i="1"/>
  <c r="M1584" i="1"/>
  <c r="L1584" i="1"/>
  <c r="K1584" i="1"/>
  <c r="J1584" i="1"/>
  <c r="N1583" i="1"/>
  <c r="M1583" i="1"/>
  <c r="L1583" i="1"/>
  <c r="K1583" i="1"/>
  <c r="J1583" i="1"/>
  <c r="N1582" i="1"/>
  <c r="M1582" i="1"/>
  <c r="L1582" i="1"/>
  <c r="K1582" i="1"/>
  <c r="J1582" i="1"/>
  <c r="N1581" i="1"/>
  <c r="M1581" i="1"/>
  <c r="L1581" i="1"/>
  <c r="K1581" i="1"/>
  <c r="J1581" i="1"/>
  <c r="N1580" i="1"/>
  <c r="M1580" i="1"/>
  <c r="L1580" i="1"/>
  <c r="K1580" i="1"/>
  <c r="J1580" i="1"/>
  <c r="N1579" i="1"/>
  <c r="M1579" i="1"/>
  <c r="L1579" i="1"/>
  <c r="K1579" i="1"/>
  <c r="J1579" i="1"/>
  <c r="N1578" i="1"/>
  <c r="M1578" i="1"/>
  <c r="L1578" i="1"/>
  <c r="K1578" i="1"/>
  <c r="J1578" i="1"/>
  <c r="N1577" i="1"/>
  <c r="M1577" i="1"/>
  <c r="L1577" i="1"/>
  <c r="K1577" i="1"/>
  <c r="J1577" i="1"/>
  <c r="N1576" i="1"/>
  <c r="M1576" i="1"/>
  <c r="L1576" i="1"/>
  <c r="K1576" i="1"/>
  <c r="J1576" i="1"/>
  <c r="N1575" i="1"/>
  <c r="M1575" i="1"/>
  <c r="L1575" i="1"/>
  <c r="K1575" i="1"/>
  <c r="J1575" i="1"/>
  <c r="N1574" i="1"/>
  <c r="M1574" i="1"/>
  <c r="L1574" i="1"/>
  <c r="K1574" i="1"/>
  <c r="J1574" i="1"/>
  <c r="N1573" i="1"/>
  <c r="M1573" i="1"/>
  <c r="L1573" i="1"/>
  <c r="K1573" i="1"/>
  <c r="J1573" i="1"/>
  <c r="N1572" i="1"/>
  <c r="M1572" i="1"/>
  <c r="L1572" i="1"/>
  <c r="K1572" i="1"/>
  <c r="J1572" i="1"/>
  <c r="N1571" i="1"/>
  <c r="M1571" i="1"/>
  <c r="L1571" i="1"/>
  <c r="K1571" i="1"/>
  <c r="J1571" i="1"/>
  <c r="N1570" i="1"/>
  <c r="M1570" i="1"/>
  <c r="L1570" i="1"/>
  <c r="K1570" i="1"/>
  <c r="J1570" i="1"/>
  <c r="N1569" i="1"/>
  <c r="M1569" i="1"/>
  <c r="L1569" i="1"/>
  <c r="K1569" i="1"/>
  <c r="J1569" i="1"/>
  <c r="N1568" i="1"/>
  <c r="M1568" i="1"/>
  <c r="L1568" i="1"/>
  <c r="K1568" i="1"/>
  <c r="J1568" i="1"/>
  <c r="N1567" i="1"/>
  <c r="M1567" i="1"/>
  <c r="L1567" i="1"/>
  <c r="K1567" i="1"/>
  <c r="J1567" i="1"/>
  <c r="N1566" i="1"/>
  <c r="M1566" i="1"/>
  <c r="L1566" i="1"/>
  <c r="K1566" i="1"/>
  <c r="J1566" i="1"/>
  <c r="M1565" i="1"/>
  <c r="L1565" i="1"/>
  <c r="K1565" i="1"/>
  <c r="J1565" i="1"/>
  <c r="N1564" i="1"/>
  <c r="M1564" i="1"/>
  <c r="L1564" i="1"/>
  <c r="K1564" i="1"/>
  <c r="J1564" i="1"/>
  <c r="M1563" i="1"/>
  <c r="L1563" i="1"/>
  <c r="K1563" i="1"/>
  <c r="J1563" i="1"/>
  <c r="N1562" i="1"/>
  <c r="M1562" i="1"/>
  <c r="L1562" i="1"/>
  <c r="K1562" i="1"/>
  <c r="J1562" i="1"/>
  <c r="N1561" i="1"/>
  <c r="M1561" i="1"/>
  <c r="L1561" i="1"/>
  <c r="K1561" i="1"/>
  <c r="J1561" i="1"/>
  <c r="N1560" i="1"/>
  <c r="M1560" i="1"/>
  <c r="L1560" i="1"/>
  <c r="K1560" i="1"/>
  <c r="J1560" i="1"/>
  <c r="N1559" i="1"/>
  <c r="M1559" i="1"/>
  <c r="L1559" i="1"/>
  <c r="K1559" i="1"/>
  <c r="J1559" i="1"/>
  <c r="N1558" i="1"/>
  <c r="M1558" i="1"/>
  <c r="L1558" i="1"/>
  <c r="K1558" i="1"/>
  <c r="J1558" i="1"/>
  <c r="N1557" i="1"/>
  <c r="M1557" i="1"/>
  <c r="L1557" i="1"/>
  <c r="K1557" i="1"/>
  <c r="J1557" i="1"/>
  <c r="N1556" i="1"/>
  <c r="M1556" i="1"/>
  <c r="L1556" i="1"/>
  <c r="K1556" i="1"/>
  <c r="J1556" i="1"/>
  <c r="N1555" i="1"/>
  <c r="M1555" i="1"/>
  <c r="L1555" i="1"/>
  <c r="K1555" i="1"/>
  <c r="J1555" i="1"/>
  <c r="N1554" i="1"/>
  <c r="M1554" i="1"/>
  <c r="L1554" i="1"/>
  <c r="K1554" i="1"/>
  <c r="J1554" i="1"/>
  <c r="N1553" i="1"/>
  <c r="M1553" i="1"/>
  <c r="L1553" i="1"/>
  <c r="K1553" i="1"/>
  <c r="J1553" i="1"/>
  <c r="N1552" i="1"/>
  <c r="M1552" i="1"/>
  <c r="L1552" i="1"/>
  <c r="K1552" i="1"/>
  <c r="J1552" i="1"/>
  <c r="N1551" i="1"/>
  <c r="M1551" i="1"/>
  <c r="L1551" i="1"/>
  <c r="K1551" i="1"/>
  <c r="J1551" i="1"/>
  <c r="N1550" i="1"/>
  <c r="M1550" i="1"/>
  <c r="L1550" i="1"/>
  <c r="K1550" i="1"/>
  <c r="J1550" i="1"/>
  <c r="N1549" i="1"/>
  <c r="M1549" i="1"/>
  <c r="L1549" i="1"/>
  <c r="K1549" i="1"/>
  <c r="J1549" i="1"/>
  <c r="N1548" i="1"/>
  <c r="M1548" i="1"/>
  <c r="L1548" i="1"/>
  <c r="K1548" i="1"/>
  <c r="J1548" i="1"/>
  <c r="N1547" i="1"/>
  <c r="M1547" i="1"/>
  <c r="L1547" i="1"/>
  <c r="K1547" i="1"/>
  <c r="J1547" i="1"/>
  <c r="N1546" i="1"/>
  <c r="M1546" i="1"/>
  <c r="L1546" i="1"/>
  <c r="K1546" i="1"/>
  <c r="J1546" i="1"/>
  <c r="N1545" i="1"/>
  <c r="M1545" i="1"/>
  <c r="L1545" i="1"/>
  <c r="K1545" i="1"/>
  <c r="J1545" i="1"/>
  <c r="N1544" i="1"/>
  <c r="M1544" i="1"/>
  <c r="L1544" i="1"/>
  <c r="K1544" i="1"/>
  <c r="J1544" i="1"/>
  <c r="N1543" i="1"/>
  <c r="M1543" i="1"/>
  <c r="L1543" i="1"/>
  <c r="K1543" i="1"/>
  <c r="J1543" i="1"/>
  <c r="N1542" i="1"/>
  <c r="M1542" i="1"/>
  <c r="L1542" i="1"/>
  <c r="K1542" i="1"/>
  <c r="J1542" i="1"/>
  <c r="M1541" i="1"/>
  <c r="L1541" i="1"/>
  <c r="K1541" i="1"/>
  <c r="J1541" i="1"/>
  <c r="N1540" i="1"/>
  <c r="M1540" i="1"/>
  <c r="L1540" i="1"/>
  <c r="K1540" i="1"/>
  <c r="J1540" i="1"/>
  <c r="N1539" i="1"/>
  <c r="M1539" i="1"/>
  <c r="L1539" i="1"/>
  <c r="K1539" i="1"/>
  <c r="J1539" i="1"/>
  <c r="N1538" i="1"/>
  <c r="M1538" i="1"/>
  <c r="L1538" i="1"/>
  <c r="K1538" i="1"/>
  <c r="J1538" i="1"/>
  <c r="N1537" i="1"/>
  <c r="M1537" i="1"/>
  <c r="L1537" i="1"/>
  <c r="K1537" i="1"/>
  <c r="J1537" i="1"/>
  <c r="N1536" i="1"/>
  <c r="M1536" i="1"/>
  <c r="L1536" i="1"/>
  <c r="K1536" i="1"/>
  <c r="J1536" i="1"/>
  <c r="N1535" i="1"/>
  <c r="M1535" i="1"/>
  <c r="L1535" i="1"/>
  <c r="K1535" i="1"/>
  <c r="J1535" i="1"/>
  <c r="N1534" i="1"/>
  <c r="M1534" i="1"/>
  <c r="L1534" i="1"/>
  <c r="K1534" i="1"/>
  <c r="J1534" i="1"/>
  <c r="N1533" i="1"/>
  <c r="M1533" i="1"/>
  <c r="L1533" i="1"/>
  <c r="K1533" i="1"/>
  <c r="J1533" i="1"/>
  <c r="N1532" i="1"/>
  <c r="M1532" i="1"/>
  <c r="L1532" i="1"/>
  <c r="K1532" i="1"/>
  <c r="J1532" i="1"/>
  <c r="N1531" i="1"/>
  <c r="M1531" i="1"/>
  <c r="L1531" i="1"/>
  <c r="K1531" i="1"/>
  <c r="J1531" i="1"/>
  <c r="N1530" i="1"/>
  <c r="M1530" i="1"/>
  <c r="L1530" i="1"/>
  <c r="K1530" i="1"/>
  <c r="J1530" i="1"/>
  <c r="N1529" i="1"/>
  <c r="M1529" i="1"/>
  <c r="L1529" i="1"/>
  <c r="K1529" i="1"/>
  <c r="J1529" i="1"/>
  <c r="M1528" i="1"/>
  <c r="L1528" i="1"/>
  <c r="K1528" i="1"/>
  <c r="J1528" i="1"/>
  <c r="N1527" i="1"/>
  <c r="M1527" i="1"/>
  <c r="L1527" i="1"/>
  <c r="K1527" i="1"/>
  <c r="J1527" i="1"/>
  <c r="N1526" i="1"/>
  <c r="M1526" i="1"/>
  <c r="L1526" i="1"/>
  <c r="K1526" i="1"/>
  <c r="J1526" i="1"/>
  <c r="N1525" i="1"/>
  <c r="M1525" i="1"/>
  <c r="L1525" i="1"/>
  <c r="K1525" i="1"/>
  <c r="J1525" i="1"/>
  <c r="N1524" i="1"/>
  <c r="M1524" i="1"/>
  <c r="L1524" i="1"/>
  <c r="K1524" i="1"/>
  <c r="J1524" i="1"/>
  <c r="N1523" i="1"/>
  <c r="M1523" i="1"/>
  <c r="L1523" i="1"/>
  <c r="K1523" i="1"/>
  <c r="J1523" i="1"/>
  <c r="N1522" i="1"/>
  <c r="M1522" i="1"/>
  <c r="L1522" i="1"/>
  <c r="K1522" i="1"/>
  <c r="J1522" i="1"/>
  <c r="N1521" i="1"/>
  <c r="M1521" i="1"/>
  <c r="L1521" i="1"/>
  <c r="K1521" i="1"/>
  <c r="J1521" i="1"/>
  <c r="N1520" i="1"/>
  <c r="M1520" i="1"/>
  <c r="L1520" i="1"/>
  <c r="K1520" i="1"/>
  <c r="J1520" i="1"/>
  <c r="N1519" i="1"/>
  <c r="M1519" i="1"/>
  <c r="L1519" i="1"/>
  <c r="K1519" i="1"/>
  <c r="J1519" i="1"/>
  <c r="N1518" i="1"/>
  <c r="M1518" i="1"/>
  <c r="L1518" i="1"/>
  <c r="K1518" i="1"/>
  <c r="J1518" i="1"/>
  <c r="N1517" i="1"/>
  <c r="M1517" i="1"/>
  <c r="L1517" i="1"/>
  <c r="K1517" i="1"/>
  <c r="J1517" i="1"/>
  <c r="N1516" i="1"/>
  <c r="M1516" i="1"/>
  <c r="L1516" i="1"/>
  <c r="K1516" i="1"/>
  <c r="J1516" i="1"/>
  <c r="M1515" i="1"/>
  <c r="L1515" i="1"/>
  <c r="K1515" i="1"/>
  <c r="J1515" i="1"/>
  <c r="N1514" i="1"/>
  <c r="M1514" i="1"/>
  <c r="L1514" i="1"/>
  <c r="K1514" i="1"/>
  <c r="J1514" i="1"/>
  <c r="N1513" i="1"/>
  <c r="M1513" i="1"/>
  <c r="L1513" i="1"/>
  <c r="K1513" i="1"/>
  <c r="J1513" i="1"/>
  <c r="N1512" i="1"/>
  <c r="M1512" i="1"/>
  <c r="L1512" i="1"/>
  <c r="K1512" i="1"/>
  <c r="J1512" i="1"/>
  <c r="N1511" i="1"/>
  <c r="M1511" i="1"/>
  <c r="L1511" i="1"/>
  <c r="K1511" i="1"/>
  <c r="J1511" i="1"/>
  <c r="M1510" i="1"/>
  <c r="L1510" i="1"/>
  <c r="K1510" i="1"/>
  <c r="J1510" i="1"/>
  <c r="N1509" i="1"/>
  <c r="M1509" i="1"/>
  <c r="L1509" i="1"/>
  <c r="K1509" i="1"/>
  <c r="J1509" i="1"/>
  <c r="N1508" i="1"/>
  <c r="M1508" i="1"/>
  <c r="L1508" i="1"/>
  <c r="K1508" i="1"/>
  <c r="J1508" i="1"/>
  <c r="N1507" i="1"/>
  <c r="M1507" i="1"/>
  <c r="L1507" i="1"/>
  <c r="K1507" i="1"/>
  <c r="J1507" i="1"/>
  <c r="N1506" i="1"/>
  <c r="M1506" i="1"/>
  <c r="L1506" i="1"/>
  <c r="K1506" i="1"/>
  <c r="J1506" i="1"/>
  <c r="N1505" i="1"/>
  <c r="M1505" i="1"/>
  <c r="L1505" i="1"/>
  <c r="K1505" i="1"/>
  <c r="J1505" i="1"/>
  <c r="N1504" i="1"/>
  <c r="M1504" i="1"/>
  <c r="L1504" i="1"/>
  <c r="K1504" i="1"/>
  <c r="J1504" i="1"/>
  <c r="N1503" i="1"/>
  <c r="M1503" i="1"/>
  <c r="L1503" i="1"/>
  <c r="K1503" i="1"/>
  <c r="J1503" i="1"/>
  <c r="N1502" i="1"/>
  <c r="M1502" i="1"/>
  <c r="L1502" i="1"/>
  <c r="K1502" i="1"/>
  <c r="J1502" i="1"/>
  <c r="N1501" i="1"/>
  <c r="M1501" i="1"/>
  <c r="L1501" i="1"/>
  <c r="K1501" i="1"/>
  <c r="J1501" i="1"/>
  <c r="N1500" i="1"/>
  <c r="M1500" i="1"/>
  <c r="L1500" i="1"/>
  <c r="K1500" i="1"/>
  <c r="J1500" i="1"/>
  <c r="N1499" i="1"/>
  <c r="M1499" i="1"/>
  <c r="L1499" i="1"/>
  <c r="K1499" i="1"/>
  <c r="J1499" i="1"/>
  <c r="N1498" i="1"/>
  <c r="M1498" i="1"/>
  <c r="L1498" i="1"/>
  <c r="K1498" i="1"/>
  <c r="J1498" i="1"/>
  <c r="N1497" i="1"/>
  <c r="M1497" i="1"/>
  <c r="L1497" i="1"/>
  <c r="K1497" i="1"/>
  <c r="J1497" i="1"/>
  <c r="N1496" i="1"/>
  <c r="M1496" i="1"/>
  <c r="L1496" i="1"/>
  <c r="K1496" i="1"/>
  <c r="J1496" i="1"/>
  <c r="N1495" i="1"/>
  <c r="M1495" i="1"/>
  <c r="L1495" i="1"/>
  <c r="K1495" i="1"/>
  <c r="J1495" i="1"/>
  <c r="N1494" i="1"/>
  <c r="M1494" i="1"/>
  <c r="L1494" i="1"/>
  <c r="K1494" i="1"/>
  <c r="J1494" i="1"/>
  <c r="N1493" i="1"/>
  <c r="M1493" i="1"/>
  <c r="L1493" i="1"/>
  <c r="K1493" i="1"/>
  <c r="J1493" i="1"/>
  <c r="N1492" i="1"/>
  <c r="M1492" i="1"/>
  <c r="L1492" i="1"/>
  <c r="K1492" i="1"/>
  <c r="J1492" i="1"/>
  <c r="M1491" i="1"/>
  <c r="L1491" i="1"/>
  <c r="K1491" i="1"/>
  <c r="J1491" i="1"/>
  <c r="N1490" i="1"/>
  <c r="M1490" i="1"/>
  <c r="L1490" i="1"/>
  <c r="K1490" i="1"/>
  <c r="J1490" i="1"/>
  <c r="N1489" i="1"/>
  <c r="M1489" i="1"/>
  <c r="L1489" i="1"/>
  <c r="K1489" i="1"/>
  <c r="J1489" i="1"/>
  <c r="N1488" i="1"/>
  <c r="M1488" i="1"/>
  <c r="L1488" i="1"/>
  <c r="K1488" i="1"/>
  <c r="J1488" i="1"/>
  <c r="N1487" i="1"/>
  <c r="M1487" i="1"/>
  <c r="L1487" i="1"/>
  <c r="K1487" i="1"/>
  <c r="J1487" i="1"/>
  <c r="N1486" i="1"/>
  <c r="M1486" i="1"/>
  <c r="L1486" i="1"/>
  <c r="K1486" i="1"/>
  <c r="J1486" i="1"/>
  <c r="N1485" i="1"/>
  <c r="M1485" i="1"/>
  <c r="L1485" i="1"/>
  <c r="K1485" i="1"/>
  <c r="J1485" i="1"/>
  <c r="N1484" i="1"/>
  <c r="M1484" i="1"/>
  <c r="L1484" i="1"/>
  <c r="K1484" i="1"/>
  <c r="J1484" i="1"/>
  <c r="N1483" i="1"/>
  <c r="M1483" i="1"/>
  <c r="L1483" i="1"/>
  <c r="K1483" i="1"/>
  <c r="J1483" i="1"/>
  <c r="N1482" i="1"/>
  <c r="M1482" i="1"/>
  <c r="L1482" i="1"/>
  <c r="K1482" i="1"/>
  <c r="J1482" i="1"/>
  <c r="N1481" i="1"/>
  <c r="M1481" i="1"/>
  <c r="L1481" i="1"/>
  <c r="K1481" i="1"/>
  <c r="J1481" i="1"/>
  <c r="N1480" i="1"/>
  <c r="M1480" i="1"/>
  <c r="L1480" i="1"/>
  <c r="K1480" i="1"/>
  <c r="J1480" i="1"/>
  <c r="N1479" i="1"/>
  <c r="M1479" i="1"/>
  <c r="L1479" i="1"/>
  <c r="K1479" i="1"/>
  <c r="J1479" i="1"/>
  <c r="N1478" i="1"/>
  <c r="M1478" i="1"/>
  <c r="L1478" i="1"/>
  <c r="K1478" i="1"/>
  <c r="J1478" i="1"/>
  <c r="N1477" i="1"/>
  <c r="M1477" i="1"/>
  <c r="L1477" i="1"/>
  <c r="K1477" i="1"/>
  <c r="J1477" i="1"/>
  <c r="N1476" i="1"/>
  <c r="M1476" i="1"/>
  <c r="L1476" i="1"/>
  <c r="K1476" i="1"/>
  <c r="J1476" i="1"/>
  <c r="N1475" i="1"/>
  <c r="M1475" i="1"/>
  <c r="L1475" i="1"/>
  <c r="K1475" i="1"/>
  <c r="J1475" i="1"/>
  <c r="N1474" i="1"/>
  <c r="M1474" i="1"/>
  <c r="L1474" i="1"/>
  <c r="K1474" i="1"/>
  <c r="J1474" i="1"/>
  <c r="N1473" i="1"/>
  <c r="M1473" i="1"/>
  <c r="L1473" i="1"/>
  <c r="K1473" i="1"/>
  <c r="J1473" i="1"/>
  <c r="N1472" i="1"/>
  <c r="M1472" i="1"/>
  <c r="L1472" i="1"/>
  <c r="K1472" i="1"/>
  <c r="J1472" i="1"/>
  <c r="N1471" i="1"/>
  <c r="M1471" i="1"/>
  <c r="L1471" i="1"/>
  <c r="K1471" i="1"/>
  <c r="J1471" i="1"/>
  <c r="N1470" i="1"/>
  <c r="M1470" i="1"/>
  <c r="L1470" i="1"/>
  <c r="K1470" i="1"/>
  <c r="J1470" i="1"/>
  <c r="N1469" i="1"/>
  <c r="M1469" i="1"/>
  <c r="L1469" i="1"/>
  <c r="K1469" i="1"/>
  <c r="J1469" i="1"/>
  <c r="N1468" i="1"/>
  <c r="M1468" i="1"/>
  <c r="L1468" i="1"/>
  <c r="K1468" i="1"/>
  <c r="J1468" i="1"/>
  <c r="N1467" i="1"/>
  <c r="M1467" i="1"/>
  <c r="L1467" i="1"/>
  <c r="K1467" i="1"/>
  <c r="J1467" i="1"/>
  <c r="N1466" i="1"/>
  <c r="M1466" i="1"/>
  <c r="L1466" i="1"/>
  <c r="K1466" i="1"/>
  <c r="J1466" i="1"/>
  <c r="N1465" i="1"/>
  <c r="M1465" i="1"/>
  <c r="L1465" i="1"/>
  <c r="K1465" i="1"/>
  <c r="J1465" i="1"/>
  <c r="N1464" i="1"/>
  <c r="M1464" i="1"/>
  <c r="L1464" i="1"/>
  <c r="K1464" i="1"/>
  <c r="J1464" i="1"/>
  <c r="N1463" i="1"/>
  <c r="M1463" i="1"/>
  <c r="L1463" i="1"/>
  <c r="K1463" i="1"/>
  <c r="J1463" i="1"/>
  <c r="N1462" i="1"/>
  <c r="M1462" i="1"/>
  <c r="L1462" i="1"/>
  <c r="K1462" i="1"/>
  <c r="J1462" i="1"/>
  <c r="N1461" i="1"/>
  <c r="M1461" i="1"/>
  <c r="L1461" i="1"/>
  <c r="K1461" i="1"/>
  <c r="J1461" i="1"/>
  <c r="N1460" i="1"/>
  <c r="M1460" i="1"/>
  <c r="L1460" i="1"/>
  <c r="K1460" i="1"/>
  <c r="J1460" i="1"/>
  <c r="N1459" i="1"/>
  <c r="M1459" i="1"/>
  <c r="L1459" i="1"/>
  <c r="K1459" i="1"/>
  <c r="J1459" i="1"/>
  <c r="N1458" i="1"/>
  <c r="M1458" i="1"/>
  <c r="L1458" i="1"/>
  <c r="K1458" i="1"/>
  <c r="J1458" i="1"/>
  <c r="N1457" i="1"/>
  <c r="M1457" i="1"/>
  <c r="L1457" i="1"/>
  <c r="K1457" i="1"/>
  <c r="J1457" i="1"/>
  <c r="N1456" i="1"/>
  <c r="M1456" i="1"/>
  <c r="L1456" i="1"/>
  <c r="K1456" i="1"/>
  <c r="J1456" i="1"/>
  <c r="N1455" i="1"/>
  <c r="M1455" i="1"/>
  <c r="L1455" i="1"/>
  <c r="K1455" i="1"/>
  <c r="J1455" i="1"/>
  <c r="N1454" i="1"/>
  <c r="M1454" i="1"/>
  <c r="L1454" i="1"/>
  <c r="K1454" i="1"/>
  <c r="J1454" i="1"/>
  <c r="N1453" i="1"/>
  <c r="M1453" i="1"/>
  <c r="L1453" i="1"/>
  <c r="K1453" i="1"/>
  <c r="J1453" i="1"/>
  <c r="N1452" i="1"/>
  <c r="M1452" i="1"/>
  <c r="L1452" i="1"/>
  <c r="K1452" i="1"/>
  <c r="J1452" i="1"/>
  <c r="N1451" i="1"/>
  <c r="M1451" i="1"/>
  <c r="L1451" i="1"/>
  <c r="K1451" i="1"/>
  <c r="J1451" i="1"/>
  <c r="N1450" i="1"/>
  <c r="M1450" i="1"/>
  <c r="L1450" i="1"/>
  <c r="K1450" i="1"/>
  <c r="J1450" i="1"/>
  <c r="N1449" i="1"/>
  <c r="M1449" i="1"/>
  <c r="L1449" i="1"/>
  <c r="K1449" i="1"/>
  <c r="J1449" i="1"/>
  <c r="N1448" i="1"/>
  <c r="M1448" i="1"/>
  <c r="L1448" i="1"/>
  <c r="K1448" i="1"/>
  <c r="J1448" i="1"/>
  <c r="N1447" i="1"/>
  <c r="M1447" i="1"/>
  <c r="L1447" i="1"/>
  <c r="K1447" i="1"/>
  <c r="J1447" i="1"/>
  <c r="N1446" i="1"/>
  <c r="M1446" i="1"/>
  <c r="L1446" i="1"/>
  <c r="K1446" i="1"/>
  <c r="J1446" i="1"/>
  <c r="N1445" i="1"/>
  <c r="M1445" i="1"/>
  <c r="L1445" i="1"/>
  <c r="K1445" i="1"/>
  <c r="J1445" i="1"/>
  <c r="N1444" i="1"/>
  <c r="M1444" i="1"/>
  <c r="L1444" i="1"/>
  <c r="K1444" i="1"/>
  <c r="J1444" i="1"/>
  <c r="N1443" i="1"/>
  <c r="M1443" i="1"/>
  <c r="L1443" i="1"/>
  <c r="K1443" i="1"/>
  <c r="J1443" i="1"/>
  <c r="M1442" i="1"/>
  <c r="L1442" i="1"/>
  <c r="K1442" i="1"/>
  <c r="J1442" i="1"/>
  <c r="M1441" i="1"/>
  <c r="L1441" i="1"/>
  <c r="K1441" i="1"/>
  <c r="J1441" i="1"/>
  <c r="N1440" i="1"/>
  <c r="M1440" i="1"/>
  <c r="L1440" i="1"/>
  <c r="K1440" i="1"/>
  <c r="J1440" i="1"/>
  <c r="N1439" i="1"/>
  <c r="M1439" i="1"/>
  <c r="L1439" i="1"/>
  <c r="K1439" i="1"/>
  <c r="J1439" i="1"/>
  <c r="N1438" i="1"/>
  <c r="M1438" i="1"/>
  <c r="L1438" i="1"/>
  <c r="K1438" i="1"/>
  <c r="J1438" i="1"/>
  <c r="N1437" i="1"/>
  <c r="M1437" i="1"/>
  <c r="L1437" i="1"/>
  <c r="K1437" i="1"/>
  <c r="J1437" i="1"/>
  <c r="N1436" i="1"/>
  <c r="M1436" i="1"/>
  <c r="L1436" i="1"/>
  <c r="K1436" i="1"/>
  <c r="J1436" i="1"/>
  <c r="N1435" i="1"/>
  <c r="M1435" i="1"/>
  <c r="L1435" i="1"/>
  <c r="K1435" i="1"/>
  <c r="J1435" i="1"/>
  <c r="N1434" i="1"/>
  <c r="M1434" i="1"/>
  <c r="L1434" i="1"/>
  <c r="K1434" i="1"/>
  <c r="J1434" i="1"/>
  <c r="N1433" i="1"/>
  <c r="M1433" i="1"/>
  <c r="L1433" i="1"/>
  <c r="K1433" i="1"/>
  <c r="J1433" i="1"/>
  <c r="N1432" i="1"/>
  <c r="M1432" i="1"/>
  <c r="L1432" i="1"/>
  <c r="K1432" i="1"/>
  <c r="J1432" i="1"/>
  <c r="N1431" i="1"/>
  <c r="M1431" i="1"/>
  <c r="L1431" i="1"/>
  <c r="K1431" i="1"/>
  <c r="J1431" i="1"/>
  <c r="N1430" i="1"/>
  <c r="M1430" i="1"/>
  <c r="L1430" i="1"/>
  <c r="K1430" i="1"/>
  <c r="J1430" i="1"/>
  <c r="N1429" i="1"/>
  <c r="M1429" i="1"/>
  <c r="L1429" i="1"/>
  <c r="K1429" i="1"/>
  <c r="J1429" i="1"/>
  <c r="M1428" i="1"/>
  <c r="L1428" i="1"/>
  <c r="K1428" i="1"/>
  <c r="J1428" i="1"/>
  <c r="N1427" i="1"/>
  <c r="M1427" i="1"/>
  <c r="L1427" i="1"/>
  <c r="K1427" i="1"/>
  <c r="J1427" i="1"/>
  <c r="N1426" i="1"/>
  <c r="M1426" i="1"/>
  <c r="L1426" i="1"/>
  <c r="K1426" i="1"/>
  <c r="J1426" i="1"/>
  <c r="N1425" i="1"/>
  <c r="M1425" i="1"/>
  <c r="L1425" i="1"/>
  <c r="K1425" i="1"/>
  <c r="J1425" i="1"/>
  <c r="N1424" i="1"/>
  <c r="M1424" i="1"/>
  <c r="L1424" i="1"/>
  <c r="K1424" i="1"/>
  <c r="J1424" i="1"/>
  <c r="M1423" i="1"/>
  <c r="L1423" i="1"/>
  <c r="K1423" i="1"/>
  <c r="J1423" i="1"/>
  <c r="M1422" i="1"/>
  <c r="L1422" i="1"/>
  <c r="K1422" i="1"/>
  <c r="J1422" i="1"/>
  <c r="N1421" i="1"/>
  <c r="M1421" i="1"/>
  <c r="L1421" i="1"/>
  <c r="K1421" i="1"/>
  <c r="J1421" i="1"/>
  <c r="N1420" i="1"/>
  <c r="M1420" i="1"/>
  <c r="L1420" i="1"/>
  <c r="K1420" i="1"/>
  <c r="J1420" i="1"/>
  <c r="N1419" i="1"/>
  <c r="M1419" i="1"/>
  <c r="L1419" i="1"/>
  <c r="K1419" i="1"/>
  <c r="J1419" i="1"/>
  <c r="N1418" i="1"/>
  <c r="M1418" i="1"/>
  <c r="L1418" i="1"/>
  <c r="K1418" i="1"/>
  <c r="J1418" i="1"/>
  <c r="N1417" i="1"/>
  <c r="M1417" i="1"/>
  <c r="L1417" i="1"/>
  <c r="K1417" i="1"/>
  <c r="J1417" i="1"/>
  <c r="N1416" i="1"/>
  <c r="M1416" i="1"/>
  <c r="L1416" i="1"/>
  <c r="K1416" i="1"/>
  <c r="J1416" i="1"/>
  <c r="N1415" i="1"/>
  <c r="M1415" i="1"/>
  <c r="L1415" i="1"/>
  <c r="K1415" i="1"/>
  <c r="J1415" i="1"/>
  <c r="N1414" i="1"/>
  <c r="M1414" i="1"/>
  <c r="L1414" i="1"/>
  <c r="K1414" i="1"/>
  <c r="J1414" i="1"/>
  <c r="N1413" i="1"/>
  <c r="M1413" i="1"/>
  <c r="L1413" i="1"/>
  <c r="K1413" i="1"/>
  <c r="J1413" i="1"/>
  <c r="N1412" i="1"/>
  <c r="M1412" i="1"/>
  <c r="L1412" i="1"/>
  <c r="K1412" i="1"/>
  <c r="J1412" i="1"/>
  <c r="N1411" i="1"/>
  <c r="M1411" i="1"/>
  <c r="L1411" i="1"/>
  <c r="K1411" i="1"/>
  <c r="J1411" i="1"/>
  <c r="N1410" i="1"/>
  <c r="M1410" i="1"/>
  <c r="L1410" i="1"/>
  <c r="K1410" i="1"/>
  <c r="J1410" i="1"/>
  <c r="N1409" i="1"/>
  <c r="M1409" i="1"/>
  <c r="L1409" i="1"/>
  <c r="K1409" i="1"/>
  <c r="J1409" i="1"/>
  <c r="M1408" i="1"/>
  <c r="L1408" i="1"/>
  <c r="K1408" i="1"/>
  <c r="J1408" i="1"/>
  <c r="N1407" i="1"/>
  <c r="M1407" i="1"/>
  <c r="L1407" i="1"/>
  <c r="K1407" i="1"/>
  <c r="J1407" i="1"/>
  <c r="N1406" i="1"/>
  <c r="M1406" i="1"/>
  <c r="L1406" i="1"/>
  <c r="K1406" i="1"/>
  <c r="J1406" i="1"/>
  <c r="N1405" i="1"/>
  <c r="M1405" i="1"/>
  <c r="L1405" i="1"/>
  <c r="K1405" i="1"/>
  <c r="J1405" i="1"/>
  <c r="N1404" i="1"/>
  <c r="M1404" i="1"/>
  <c r="L1404" i="1"/>
  <c r="K1404" i="1"/>
  <c r="J1404" i="1"/>
  <c r="M1403" i="1"/>
  <c r="L1403" i="1"/>
  <c r="K1403" i="1"/>
  <c r="J1403" i="1"/>
  <c r="N1402" i="1"/>
  <c r="M1402" i="1"/>
  <c r="L1402" i="1"/>
  <c r="K1402" i="1"/>
  <c r="J1402" i="1"/>
  <c r="N1401" i="1"/>
  <c r="M1401" i="1"/>
  <c r="L1401" i="1"/>
  <c r="K1401" i="1"/>
  <c r="J1401" i="1"/>
  <c r="N1400" i="1"/>
  <c r="M1400" i="1"/>
  <c r="L1400" i="1"/>
  <c r="K1400" i="1"/>
  <c r="J1400" i="1"/>
  <c r="N1399" i="1"/>
  <c r="M1399" i="1"/>
  <c r="L1399" i="1"/>
  <c r="K1399" i="1"/>
  <c r="J1399" i="1"/>
  <c r="N1398" i="1"/>
  <c r="M1398" i="1"/>
  <c r="L1398" i="1"/>
  <c r="K1398" i="1"/>
  <c r="J1398" i="1"/>
  <c r="N1397" i="1"/>
  <c r="M1397" i="1"/>
  <c r="L1397" i="1"/>
  <c r="K1397" i="1"/>
  <c r="J1397" i="1"/>
  <c r="N1396" i="1"/>
  <c r="M1396" i="1"/>
  <c r="L1396" i="1"/>
  <c r="K1396" i="1"/>
  <c r="J1396" i="1"/>
  <c r="N1395" i="1"/>
  <c r="M1395" i="1"/>
  <c r="L1395" i="1"/>
  <c r="K1395" i="1"/>
  <c r="J1395" i="1"/>
  <c r="N1394" i="1"/>
  <c r="M1394" i="1"/>
  <c r="L1394" i="1"/>
  <c r="K1394" i="1"/>
  <c r="J1394" i="1"/>
  <c r="N1393" i="1"/>
  <c r="M1393" i="1"/>
  <c r="L1393" i="1"/>
  <c r="K1393" i="1"/>
  <c r="J1393" i="1"/>
  <c r="N1392" i="1"/>
  <c r="M1392" i="1"/>
  <c r="L1392" i="1"/>
  <c r="K1392" i="1"/>
  <c r="J1392" i="1"/>
  <c r="N1391" i="1"/>
  <c r="M1391" i="1"/>
  <c r="L1391" i="1"/>
  <c r="K1391" i="1"/>
  <c r="J1391" i="1"/>
  <c r="N1390" i="1"/>
  <c r="M1390" i="1"/>
  <c r="L1390" i="1"/>
  <c r="K1390" i="1"/>
  <c r="J1390" i="1"/>
  <c r="N1389" i="1"/>
  <c r="M1389" i="1"/>
  <c r="L1389" i="1"/>
  <c r="K1389" i="1"/>
  <c r="J1389" i="1"/>
  <c r="N1388" i="1"/>
  <c r="M1388" i="1"/>
  <c r="L1388" i="1"/>
  <c r="K1388" i="1"/>
  <c r="J1388" i="1"/>
  <c r="N1387" i="1"/>
  <c r="M1387" i="1"/>
  <c r="L1387" i="1"/>
  <c r="K1387" i="1"/>
  <c r="J1387" i="1"/>
  <c r="N1386" i="1"/>
  <c r="M1386" i="1"/>
  <c r="L1386" i="1"/>
  <c r="K1386" i="1"/>
  <c r="J1386" i="1"/>
  <c r="N1385" i="1"/>
  <c r="M1385" i="1"/>
  <c r="L1385" i="1"/>
  <c r="K1385" i="1"/>
  <c r="J1385" i="1"/>
  <c r="N1384" i="1"/>
  <c r="M1384" i="1"/>
  <c r="L1384" i="1"/>
  <c r="K1384" i="1"/>
  <c r="J1384" i="1"/>
  <c r="N1383" i="1"/>
  <c r="M1383" i="1"/>
  <c r="L1383" i="1"/>
  <c r="K1383" i="1"/>
  <c r="J1383" i="1"/>
  <c r="M1382" i="1"/>
  <c r="L1382" i="1"/>
  <c r="K1382" i="1"/>
  <c r="J1382" i="1"/>
  <c r="N1381" i="1"/>
  <c r="M1381" i="1"/>
  <c r="L1381" i="1"/>
  <c r="K1381" i="1"/>
  <c r="J1381" i="1"/>
  <c r="N1380" i="1"/>
  <c r="M1380" i="1"/>
  <c r="L1380" i="1"/>
  <c r="K1380" i="1"/>
  <c r="J1380" i="1"/>
  <c r="N1379" i="1"/>
  <c r="M1379" i="1"/>
  <c r="L1379" i="1"/>
  <c r="K1379" i="1"/>
  <c r="J1379" i="1"/>
  <c r="N1378" i="1"/>
  <c r="M1378" i="1"/>
  <c r="L1378" i="1"/>
  <c r="K1378" i="1"/>
  <c r="J1378" i="1"/>
  <c r="N1377" i="1"/>
  <c r="M1377" i="1"/>
  <c r="L1377" i="1"/>
  <c r="K1377" i="1"/>
  <c r="J1377" i="1"/>
  <c r="N1376" i="1"/>
  <c r="M1376" i="1"/>
  <c r="L1376" i="1"/>
  <c r="K1376" i="1"/>
  <c r="J1376" i="1"/>
  <c r="N1375" i="1"/>
  <c r="M1375" i="1"/>
  <c r="L1375" i="1"/>
  <c r="K1375" i="1"/>
  <c r="J1375" i="1"/>
  <c r="N1374" i="1"/>
  <c r="M1374" i="1"/>
  <c r="L1374" i="1"/>
  <c r="K1374" i="1"/>
  <c r="J1374" i="1"/>
  <c r="N1373" i="1"/>
  <c r="M1373" i="1"/>
  <c r="L1373" i="1"/>
  <c r="K1373" i="1"/>
  <c r="J1373" i="1"/>
  <c r="N1372" i="1"/>
  <c r="M1372" i="1"/>
  <c r="L1372" i="1"/>
  <c r="K1372" i="1"/>
  <c r="J1372" i="1"/>
  <c r="N1371" i="1"/>
  <c r="M1371" i="1"/>
  <c r="L1371" i="1"/>
  <c r="K1371" i="1"/>
  <c r="J1371" i="1"/>
  <c r="N1370" i="1"/>
  <c r="M1370" i="1"/>
  <c r="L1370" i="1"/>
  <c r="K1370" i="1"/>
  <c r="J1370" i="1"/>
  <c r="N1369" i="1"/>
  <c r="M1369" i="1"/>
  <c r="L1369" i="1"/>
  <c r="K1369" i="1"/>
  <c r="J1369" i="1"/>
  <c r="N1368" i="1"/>
  <c r="M1368" i="1"/>
  <c r="L1368" i="1"/>
  <c r="K1368" i="1"/>
  <c r="J1368" i="1"/>
  <c r="N1367" i="1"/>
  <c r="M1367" i="1"/>
  <c r="L1367" i="1"/>
  <c r="K1367" i="1"/>
  <c r="J1367" i="1"/>
  <c r="N1366" i="1"/>
  <c r="M1366" i="1"/>
  <c r="L1366" i="1"/>
  <c r="K1366" i="1"/>
  <c r="J1366" i="1"/>
  <c r="N1365" i="1"/>
  <c r="M1365" i="1"/>
  <c r="L1365" i="1"/>
  <c r="K1365" i="1"/>
  <c r="J1365" i="1"/>
  <c r="N1364" i="1"/>
  <c r="M1364" i="1"/>
  <c r="L1364" i="1"/>
  <c r="K1364" i="1"/>
  <c r="J1364" i="1"/>
  <c r="N1363" i="1"/>
  <c r="M1363" i="1"/>
  <c r="L1363" i="1"/>
  <c r="K1363" i="1"/>
  <c r="J1363" i="1"/>
  <c r="N1362" i="1"/>
  <c r="M1362" i="1"/>
  <c r="L1362" i="1"/>
  <c r="K1362" i="1"/>
  <c r="J1362" i="1"/>
  <c r="N1361" i="1"/>
  <c r="M1361" i="1"/>
  <c r="L1361" i="1"/>
  <c r="K1361" i="1"/>
  <c r="J1361" i="1"/>
  <c r="N1360" i="1"/>
  <c r="M1360" i="1"/>
  <c r="L1360" i="1"/>
  <c r="K1360" i="1"/>
  <c r="J1360" i="1"/>
  <c r="N1359" i="1"/>
  <c r="M1359" i="1"/>
  <c r="L1359" i="1"/>
  <c r="K1359" i="1"/>
  <c r="J1359" i="1"/>
  <c r="N1358" i="1"/>
  <c r="M1358" i="1"/>
  <c r="L1358" i="1"/>
  <c r="K1358" i="1"/>
  <c r="J1358" i="1"/>
  <c r="N1357" i="1"/>
  <c r="M1357" i="1"/>
  <c r="L1357" i="1"/>
  <c r="K1357" i="1"/>
  <c r="J1357" i="1"/>
  <c r="N1356" i="1"/>
  <c r="M1356" i="1"/>
  <c r="L1356" i="1"/>
  <c r="K1356" i="1"/>
  <c r="J1356" i="1"/>
  <c r="N1355" i="1"/>
  <c r="M1355" i="1"/>
  <c r="L1355" i="1"/>
  <c r="K1355" i="1"/>
  <c r="J1355" i="1"/>
  <c r="N1354" i="1"/>
  <c r="M1354" i="1"/>
  <c r="L1354" i="1"/>
  <c r="K1354" i="1"/>
  <c r="J1354" i="1"/>
  <c r="N1353" i="1"/>
  <c r="M1353" i="1"/>
  <c r="L1353" i="1"/>
  <c r="K1353" i="1"/>
  <c r="J1353" i="1"/>
  <c r="N1352" i="1"/>
  <c r="M1352" i="1"/>
  <c r="L1352" i="1"/>
  <c r="K1352" i="1"/>
  <c r="J1352" i="1"/>
  <c r="N1351" i="1"/>
  <c r="M1351" i="1"/>
  <c r="L1351" i="1"/>
  <c r="K1351" i="1"/>
  <c r="J1351" i="1"/>
  <c r="N1350" i="1"/>
  <c r="M1350" i="1"/>
  <c r="L1350" i="1"/>
  <c r="K1350" i="1"/>
  <c r="J1350" i="1"/>
  <c r="N1349" i="1"/>
  <c r="M1349" i="1"/>
  <c r="L1349" i="1"/>
  <c r="K1349" i="1"/>
  <c r="J1349" i="1"/>
  <c r="N1348" i="1"/>
  <c r="M1348" i="1"/>
  <c r="L1348" i="1"/>
  <c r="K1348" i="1"/>
  <c r="J1348" i="1"/>
  <c r="N1347" i="1"/>
  <c r="M1347" i="1"/>
  <c r="L1347" i="1"/>
  <c r="K1347" i="1"/>
  <c r="J1347" i="1"/>
  <c r="N1346" i="1"/>
  <c r="M1346" i="1"/>
  <c r="L1346" i="1"/>
  <c r="K1346" i="1"/>
  <c r="J1346" i="1"/>
  <c r="N1345" i="1"/>
  <c r="M1345" i="1"/>
  <c r="L1345" i="1"/>
  <c r="K1345" i="1"/>
  <c r="J1345" i="1"/>
  <c r="N1344" i="1"/>
  <c r="M1344" i="1"/>
  <c r="L1344" i="1"/>
  <c r="K1344" i="1"/>
  <c r="J1344" i="1"/>
  <c r="N1343" i="1"/>
  <c r="M1343" i="1"/>
  <c r="L1343" i="1"/>
  <c r="K1343" i="1"/>
  <c r="J1343" i="1"/>
  <c r="N1342" i="1"/>
  <c r="M1342" i="1"/>
  <c r="L1342" i="1"/>
  <c r="K1342" i="1"/>
  <c r="J1342" i="1"/>
  <c r="N1341" i="1"/>
  <c r="M1341" i="1"/>
  <c r="L1341" i="1"/>
  <c r="K1341" i="1"/>
  <c r="J1341" i="1"/>
  <c r="N1340" i="1"/>
  <c r="M1340" i="1"/>
  <c r="L1340" i="1"/>
  <c r="K1340" i="1"/>
  <c r="J1340" i="1"/>
  <c r="N1339" i="1"/>
  <c r="M1339" i="1"/>
  <c r="L1339" i="1"/>
  <c r="K1339" i="1"/>
  <c r="J1339" i="1"/>
  <c r="M1338" i="1"/>
  <c r="L1338" i="1"/>
  <c r="K1338" i="1"/>
  <c r="J1338" i="1"/>
  <c r="N1337" i="1"/>
  <c r="M1337" i="1"/>
  <c r="L1337" i="1"/>
  <c r="K1337" i="1"/>
  <c r="J1337" i="1"/>
  <c r="N1336" i="1"/>
  <c r="M1336" i="1"/>
  <c r="L1336" i="1"/>
  <c r="K1336" i="1"/>
  <c r="J1336" i="1"/>
  <c r="N1335" i="1"/>
  <c r="M1335" i="1"/>
  <c r="L1335" i="1"/>
  <c r="K1335" i="1"/>
  <c r="J1335" i="1"/>
  <c r="N1334" i="1"/>
  <c r="M1334" i="1"/>
  <c r="L1334" i="1"/>
  <c r="K1334" i="1"/>
  <c r="J1334" i="1"/>
  <c r="N1333" i="1"/>
  <c r="M1333" i="1"/>
  <c r="L1333" i="1"/>
  <c r="K1333" i="1"/>
  <c r="J1333" i="1"/>
  <c r="N1332" i="1"/>
  <c r="M1332" i="1"/>
  <c r="L1332" i="1"/>
  <c r="K1332" i="1"/>
  <c r="J1332" i="1"/>
  <c r="N1331" i="1"/>
  <c r="M1331" i="1"/>
  <c r="L1331" i="1"/>
  <c r="K1331" i="1"/>
  <c r="J1331" i="1"/>
  <c r="N1330" i="1"/>
  <c r="M1330" i="1"/>
  <c r="L1330" i="1"/>
  <c r="K1330" i="1"/>
  <c r="J1330" i="1"/>
  <c r="N1329" i="1"/>
  <c r="M1329" i="1"/>
  <c r="L1329" i="1"/>
  <c r="K1329" i="1"/>
  <c r="J1329" i="1"/>
  <c r="N1328" i="1"/>
  <c r="M1328" i="1"/>
  <c r="L1328" i="1"/>
  <c r="K1328" i="1"/>
  <c r="J1328" i="1"/>
  <c r="N1327" i="1"/>
  <c r="M1327" i="1"/>
  <c r="L1327" i="1"/>
  <c r="K1327" i="1"/>
  <c r="J1327" i="1"/>
  <c r="N1326" i="1"/>
  <c r="M1326" i="1"/>
  <c r="L1326" i="1"/>
  <c r="K1326" i="1"/>
  <c r="J1326" i="1"/>
  <c r="N1325" i="1"/>
  <c r="M1325" i="1"/>
  <c r="L1325" i="1"/>
  <c r="K1325" i="1"/>
  <c r="J1325" i="1"/>
  <c r="N1324" i="1"/>
  <c r="M1324" i="1"/>
  <c r="L1324" i="1"/>
  <c r="K1324" i="1"/>
  <c r="J1324" i="1"/>
  <c r="N1323" i="1"/>
  <c r="M1323" i="1"/>
  <c r="L1323" i="1"/>
  <c r="K1323" i="1"/>
  <c r="J1323" i="1"/>
  <c r="N1322" i="1"/>
  <c r="M1322" i="1"/>
  <c r="L1322" i="1"/>
  <c r="K1322" i="1"/>
  <c r="J1322" i="1"/>
  <c r="N1321" i="1"/>
  <c r="M1321" i="1"/>
  <c r="L1321" i="1"/>
  <c r="K1321" i="1"/>
  <c r="J1321" i="1"/>
  <c r="N1320" i="1"/>
  <c r="M1320" i="1"/>
  <c r="L1320" i="1"/>
  <c r="K1320" i="1"/>
  <c r="J1320" i="1"/>
  <c r="N1319" i="1"/>
  <c r="M1319" i="1"/>
  <c r="L1319" i="1"/>
  <c r="K1319" i="1"/>
  <c r="J1319" i="1"/>
  <c r="N1318" i="1"/>
  <c r="M1318" i="1"/>
  <c r="L1318" i="1"/>
  <c r="K1318" i="1"/>
  <c r="J1318" i="1"/>
  <c r="N1317" i="1"/>
  <c r="M1317" i="1"/>
  <c r="L1317" i="1"/>
  <c r="K1317" i="1"/>
  <c r="J1317" i="1"/>
  <c r="N1316" i="1"/>
  <c r="M1316" i="1"/>
  <c r="L1316" i="1"/>
  <c r="K1316" i="1"/>
  <c r="J1316" i="1"/>
  <c r="N1315" i="1"/>
  <c r="M1315" i="1"/>
  <c r="L1315" i="1"/>
  <c r="K1315" i="1"/>
  <c r="J1315" i="1"/>
  <c r="N1314" i="1"/>
  <c r="M1314" i="1"/>
  <c r="L1314" i="1"/>
  <c r="K1314" i="1"/>
  <c r="J1314" i="1"/>
  <c r="N1313" i="1"/>
  <c r="M1313" i="1"/>
  <c r="L1313" i="1"/>
  <c r="K1313" i="1"/>
  <c r="J1313" i="1"/>
  <c r="N1312" i="1"/>
  <c r="M1312" i="1"/>
  <c r="L1312" i="1"/>
  <c r="K1312" i="1"/>
  <c r="J1312" i="1"/>
  <c r="M1311" i="1"/>
  <c r="L1311" i="1"/>
  <c r="K1311" i="1"/>
  <c r="J1311" i="1"/>
  <c r="N1310" i="1"/>
  <c r="M1310" i="1"/>
  <c r="L1310" i="1"/>
  <c r="K1310" i="1"/>
  <c r="J1310" i="1"/>
  <c r="N1309" i="1"/>
  <c r="M1309" i="1"/>
  <c r="L1309" i="1"/>
  <c r="K1309" i="1"/>
  <c r="J1309" i="1"/>
  <c r="N1308" i="1"/>
  <c r="M1308" i="1"/>
  <c r="L1308" i="1"/>
  <c r="K1308" i="1"/>
  <c r="J1308" i="1"/>
  <c r="N1307" i="1"/>
  <c r="M1307" i="1"/>
  <c r="L1307" i="1"/>
  <c r="K1307" i="1"/>
  <c r="J1307" i="1"/>
  <c r="N1306" i="1"/>
  <c r="M1306" i="1"/>
  <c r="L1306" i="1"/>
  <c r="K1306" i="1"/>
  <c r="J1306" i="1"/>
  <c r="M1305" i="1"/>
  <c r="L1305" i="1"/>
  <c r="K1305" i="1"/>
  <c r="J1305" i="1"/>
  <c r="N1304" i="1"/>
  <c r="M1304" i="1"/>
  <c r="L1304" i="1"/>
  <c r="K1304" i="1"/>
  <c r="J1304" i="1"/>
  <c r="N1303" i="1"/>
  <c r="M1303" i="1"/>
  <c r="L1303" i="1"/>
  <c r="K1303" i="1"/>
  <c r="J1303" i="1"/>
  <c r="N1302" i="1"/>
  <c r="M1302" i="1"/>
  <c r="L1302" i="1"/>
  <c r="K1302" i="1"/>
  <c r="J1302" i="1"/>
  <c r="N1301" i="1"/>
  <c r="M1301" i="1"/>
  <c r="L1301" i="1"/>
  <c r="K1301" i="1"/>
  <c r="J1301" i="1"/>
  <c r="M1300" i="1"/>
  <c r="L1300" i="1"/>
  <c r="K1300" i="1"/>
  <c r="J1300" i="1"/>
  <c r="N1299" i="1"/>
  <c r="M1299" i="1"/>
  <c r="L1299" i="1"/>
  <c r="K1299" i="1"/>
  <c r="J1299" i="1"/>
  <c r="N1298" i="1"/>
  <c r="M1298" i="1"/>
  <c r="L1298" i="1"/>
  <c r="K1298" i="1"/>
  <c r="J1298" i="1"/>
  <c r="N1297" i="1"/>
  <c r="M1297" i="1"/>
  <c r="L1297" i="1"/>
  <c r="K1297" i="1"/>
  <c r="J1297" i="1"/>
  <c r="N1296" i="1"/>
  <c r="M1296" i="1"/>
  <c r="L1296" i="1"/>
  <c r="K1296" i="1"/>
  <c r="J1296" i="1"/>
  <c r="N1295" i="1"/>
  <c r="M1295" i="1"/>
  <c r="L1295" i="1"/>
  <c r="K1295" i="1"/>
  <c r="J1295" i="1"/>
  <c r="N1294" i="1"/>
  <c r="M1294" i="1"/>
  <c r="L1294" i="1"/>
  <c r="K1294" i="1"/>
  <c r="J1294" i="1"/>
  <c r="N1293" i="1"/>
  <c r="M1293" i="1"/>
  <c r="L1293" i="1"/>
  <c r="K1293" i="1"/>
  <c r="J1293" i="1"/>
  <c r="N1292" i="1"/>
  <c r="M1292" i="1"/>
  <c r="L1292" i="1"/>
  <c r="K1292" i="1"/>
  <c r="J1292" i="1"/>
  <c r="N1291" i="1"/>
  <c r="M1291" i="1"/>
  <c r="L1291" i="1"/>
  <c r="K1291" i="1"/>
  <c r="J1291" i="1"/>
  <c r="N1290" i="1"/>
  <c r="M1290" i="1"/>
  <c r="L1290" i="1"/>
  <c r="K1290" i="1"/>
  <c r="J1290" i="1"/>
  <c r="N1289" i="1"/>
  <c r="M1289" i="1"/>
  <c r="L1289" i="1"/>
  <c r="K1289" i="1"/>
  <c r="J1289" i="1"/>
  <c r="N1288" i="1"/>
  <c r="M1288" i="1"/>
  <c r="L1288" i="1"/>
  <c r="K1288" i="1"/>
  <c r="J1288" i="1"/>
  <c r="N1287" i="1"/>
  <c r="M1287" i="1"/>
  <c r="L1287" i="1"/>
  <c r="K1287" i="1"/>
  <c r="J1287" i="1"/>
  <c r="N1286" i="1"/>
  <c r="M1286" i="1"/>
  <c r="L1286" i="1"/>
  <c r="K1286" i="1"/>
  <c r="J1286" i="1"/>
  <c r="N1285" i="1"/>
  <c r="M1285" i="1"/>
  <c r="L1285" i="1"/>
  <c r="K1285" i="1"/>
  <c r="J1285" i="1"/>
  <c r="N1284" i="1"/>
  <c r="M1284" i="1"/>
  <c r="L1284" i="1"/>
  <c r="K1284" i="1"/>
  <c r="J1284" i="1"/>
  <c r="N1283" i="1"/>
  <c r="M1283" i="1"/>
  <c r="L1283" i="1"/>
  <c r="K1283" i="1"/>
  <c r="J1283" i="1"/>
  <c r="N1282" i="1"/>
  <c r="M1282" i="1"/>
  <c r="L1282" i="1"/>
  <c r="K1282" i="1"/>
  <c r="J1282" i="1"/>
  <c r="N1281" i="1"/>
  <c r="M1281" i="1"/>
  <c r="L1281" i="1"/>
  <c r="K1281" i="1"/>
  <c r="J1281" i="1"/>
  <c r="N1280" i="1"/>
  <c r="M1280" i="1"/>
  <c r="L1280" i="1"/>
  <c r="K1280" i="1"/>
  <c r="J1280" i="1"/>
  <c r="N1279" i="1"/>
  <c r="M1279" i="1"/>
  <c r="L1279" i="1"/>
  <c r="K1279" i="1"/>
  <c r="J1279" i="1"/>
  <c r="N1278" i="1"/>
  <c r="M1278" i="1"/>
  <c r="L1278" i="1"/>
  <c r="K1278" i="1"/>
  <c r="J1278" i="1"/>
  <c r="N1277" i="1"/>
  <c r="M1277" i="1"/>
  <c r="L1277" i="1"/>
  <c r="K1277" i="1"/>
  <c r="J1277" i="1"/>
  <c r="M1276" i="1"/>
  <c r="L1276" i="1"/>
  <c r="K1276" i="1"/>
  <c r="J1276" i="1"/>
  <c r="N1275" i="1"/>
  <c r="M1275" i="1"/>
  <c r="L1275" i="1"/>
  <c r="K1275" i="1"/>
  <c r="J1275" i="1"/>
  <c r="N1274" i="1"/>
  <c r="M1274" i="1"/>
  <c r="L1274" i="1"/>
  <c r="K1274" i="1"/>
  <c r="J1274" i="1"/>
  <c r="N1273" i="1"/>
  <c r="M1273" i="1"/>
  <c r="L1273" i="1"/>
  <c r="K1273" i="1"/>
  <c r="J1273" i="1"/>
  <c r="M1272" i="1"/>
  <c r="L1272" i="1"/>
  <c r="K1272" i="1"/>
  <c r="J1272" i="1"/>
  <c r="N1271" i="1"/>
  <c r="M1271" i="1"/>
  <c r="L1271" i="1"/>
  <c r="K1271" i="1"/>
  <c r="J1271" i="1"/>
  <c r="N1270" i="1"/>
  <c r="M1270" i="1"/>
  <c r="L1270" i="1"/>
  <c r="K1270" i="1"/>
  <c r="J1270" i="1"/>
  <c r="N1269" i="1"/>
  <c r="M1269" i="1"/>
  <c r="L1269" i="1"/>
  <c r="K1269" i="1"/>
  <c r="J1269" i="1"/>
  <c r="N1268" i="1"/>
  <c r="M1268" i="1"/>
  <c r="L1268" i="1"/>
  <c r="K1268" i="1"/>
  <c r="J1268" i="1"/>
  <c r="N1267" i="1"/>
  <c r="M1267" i="1"/>
  <c r="L1267" i="1"/>
  <c r="K1267" i="1"/>
  <c r="J1267" i="1"/>
  <c r="N1266" i="1"/>
  <c r="M1266" i="1"/>
  <c r="L1266" i="1"/>
  <c r="K1266" i="1"/>
  <c r="J1266" i="1"/>
  <c r="N1265" i="1"/>
  <c r="M1265" i="1"/>
  <c r="L1265" i="1"/>
  <c r="K1265" i="1"/>
  <c r="J1265" i="1"/>
  <c r="N1264" i="1"/>
  <c r="M1264" i="1"/>
  <c r="L1264" i="1"/>
  <c r="K1264" i="1"/>
  <c r="J1264" i="1"/>
  <c r="N1263" i="1"/>
  <c r="M1263" i="1"/>
  <c r="L1263" i="1"/>
  <c r="K1263" i="1"/>
  <c r="J1263" i="1"/>
  <c r="N1262" i="1"/>
  <c r="M1262" i="1"/>
  <c r="L1262" i="1"/>
  <c r="K1262" i="1"/>
  <c r="J1262" i="1"/>
  <c r="N1261" i="1"/>
  <c r="M1261" i="1"/>
  <c r="L1261" i="1"/>
  <c r="K1261" i="1"/>
  <c r="J1261" i="1"/>
  <c r="M1260" i="1"/>
  <c r="L1260" i="1"/>
  <c r="K1260" i="1"/>
  <c r="J1260" i="1"/>
  <c r="N1259" i="1"/>
  <c r="M1259" i="1"/>
  <c r="L1259" i="1"/>
  <c r="K1259" i="1"/>
  <c r="J1259" i="1"/>
  <c r="N1258" i="1"/>
  <c r="M1258" i="1"/>
  <c r="L1258" i="1"/>
  <c r="K1258" i="1"/>
  <c r="J1258" i="1"/>
  <c r="N1257" i="1"/>
  <c r="M1257" i="1"/>
  <c r="L1257" i="1"/>
  <c r="K1257" i="1"/>
  <c r="J1257" i="1"/>
  <c r="N1256" i="1"/>
  <c r="M1256" i="1"/>
  <c r="L1256" i="1"/>
  <c r="K1256" i="1"/>
  <c r="J1256" i="1"/>
  <c r="N1255" i="1"/>
  <c r="M1255" i="1"/>
  <c r="L1255" i="1"/>
  <c r="K1255" i="1"/>
  <c r="J1255" i="1"/>
  <c r="N1254" i="1"/>
  <c r="M1254" i="1"/>
  <c r="L1254" i="1"/>
  <c r="K1254" i="1"/>
  <c r="J1254" i="1"/>
  <c r="N1253" i="1"/>
  <c r="M1253" i="1"/>
  <c r="L1253" i="1"/>
  <c r="K1253" i="1"/>
  <c r="J1253" i="1"/>
  <c r="N1252" i="1"/>
  <c r="M1252" i="1"/>
  <c r="L1252" i="1"/>
  <c r="K1252" i="1"/>
  <c r="J1252" i="1"/>
  <c r="M1251" i="1"/>
  <c r="L1251" i="1"/>
  <c r="K1251" i="1"/>
  <c r="J1251" i="1"/>
  <c r="N1250" i="1"/>
  <c r="M1250" i="1"/>
  <c r="L1250" i="1"/>
  <c r="K1250" i="1"/>
  <c r="J1250" i="1"/>
  <c r="N1249" i="1"/>
  <c r="M1249" i="1"/>
  <c r="L1249" i="1"/>
  <c r="K1249" i="1"/>
  <c r="J1249" i="1"/>
  <c r="N1248" i="1"/>
  <c r="M1248" i="1"/>
  <c r="L1248" i="1"/>
  <c r="K1248" i="1"/>
  <c r="J1248" i="1"/>
  <c r="N1247" i="1"/>
  <c r="M1247" i="1"/>
  <c r="L1247" i="1"/>
  <c r="K1247" i="1"/>
  <c r="J1247" i="1"/>
  <c r="N1246" i="1"/>
  <c r="M1246" i="1"/>
  <c r="L1246" i="1"/>
  <c r="K1246" i="1"/>
  <c r="J1246" i="1"/>
  <c r="N1245" i="1"/>
  <c r="M1245" i="1"/>
  <c r="L1245" i="1"/>
  <c r="K1245" i="1"/>
  <c r="J1245" i="1"/>
  <c r="N1244" i="1"/>
  <c r="M1244" i="1"/>
  <c r="L1244" i="1"/>
  <c r="K1244" i="1"/>
  <c r="J1244" i="1"/>
  <c r="N1243" i="1"/>
  <c r="M1243" i="1"/>
  <c r="L1243" i="1"/>
  <c r="K1243" i="1"/>
  <c r="J1243" i="1"/>
  <c r="N1242" i="1"/>
  <c r="M1242" i="1"/>
  <c r="L1242" i="1"/>
  <c r="K1242" i="1"/>
  <c r="J1242" i="1"/>
  <c r="N1241" i="1"/>
  <c r="M1241" i="1"/>
  <c r="L1241" i="1"/>
  <c r="K1241" i="1"/>
  <c r="J1241" i="1"/>
  <c r="N1240" i="1"/>
  <c r="M1240" i="1"/>
  <c r="L1240" i="1"/>
  <c r="K1240" i="1"/>
  <c r="J1240" i="1"/>
  <c r="N1239" i="1"/>
  <c r="M1239" i="1"/>
  <c r="L1239" i="1"/>
  <c r="K1239" i="1"/>
  <c r="J1239" i="1"/>
  <c r="N1238" i="1"/>
  <c r="M1238" i="1"/>
  <c r="L1238" i="1"/>
  <c r="K1238" i="1"/>
  <c r="J1238" i="1"/>
  <c r="N1237" i="1"/>
  <c r="M1237" i="1"/>
  <c r="L1237" i="1"/>
  <c r="K1237" i="1"/>
  <c r="J1237" i="1"/>
  <c r="N1236" i="1"/>
  <c r="M1236" i="1"/>
  <c r="L1236" i="1"/>
  <c r="K1236" i="1"/>
  <c r="J1236" i="1"/>
  <c r="N1235" i="1"/>
  <c r="M1235" i="1"/>
  <c r="L1235" i="1"/>
  <c r="K1235" i="1"/>
  <c r="J1235" i="1"/>
  <c r="N1234" i="1"/>
  <c r="M1234" i="1"/>
  <c r="L1234" i="1"/>
  <c r="K1234" i="1"/>
  <c r="J1234" i="1"/>
  <c r="N1233" i="1"/>
  <c r="M1233" i="1"/>
  <c r="L1233" i="1"/>
  <c r="K1233" i="1"/>
  <c r="J1233" i="1"/>
  <c r="N1232" i="1"/>
  <c r="M1232" i="1"/>
  <c r="L1232" i="1"/>
  <c r="K1232" i="1"/>
  <c r="J1232" i="1"/>
  <c r="N1231" i="1"/>
  <c r="M1231" i="1"/>
  <c r="L1231" i="1"/>
  <c r="K1231" i="1"/>
  <c r="J1231" i="1"/>
  <c r="N1230" i="1"/>
  <c r="M1230" i="1"/>
  <c r="L1230" i="1"/>
  <c r="K1230" i="1"/>
  <c r="J1230" i="1"/>
  <c r="N1229" i="1"/>
  <c r="M1229" i="1"/>
  <c r="L1229" i="1"/>
  <c r="K1229" i="1"/>
  <c r="J1229" i="1"/>
  <c r="N1228" i="1"/>
  <c r="M1228" i="1"/>
  <c r="L1228" i="1"/>
  <c r="K1228" i="1"/>
  <c r="J1228" i="1"/>
  <c r="N1227" i="1"/>
  <c r="M1227" i="1"/>
  <c r="L1227" i="1"/>
  <c r="K1227" i="1"/>
  <c r="J1227" i="1"/>
  <c r="N1226" i="1"/>
  <c r="M1226" i="1"/>
  <c r="L1226" i="1"/>
  <c r="K1226" i="1"/>
  <c r="J1226" i="1"/>
  <c r="N1225" i="1"/>
  <c r="M1225" i="1"/>
  <c r="L1225" i="1"/>
  <c r="K1225" i="1"/>
  <c r="J1225" i="1"/>
  <c r="N1224" i="1"/>
  <c r="M1224" i="1"/>
  <c r="L1224" i="1"/>
  <c r="K1224" i="1"/>
  <c r="J1224" i="1"/>
  <c r="N1223" i="1"/>
  <c r="M1223" i="1"/>
  <c r="L1223" i="1"/>
  <c r="K1223" i="1"/>
  <c r="J1223" i="1"/>
  <c r="N1222" i="1"/>
  <c r="M1222" i="1"/>
  <c r="L1222" i="1"/>
  <c r="K1222" i="1"/>
  <c r="J1222" i="1"/>
  <c r="N1221" i="1"/>
  <c r="M1221" i="1"/>
  <c r="L1221" i="1"/>
  <c r="K1221" i="1"/>
  <c r="J1221" i="1"/>
  <c r="N1220" i="1"/>
  <c r="M1220" i="1"/>
  <c r="L1220" i="1"/>
  <c r="K1220" i="1"/>
  <c r="J1220" i="1"/>
  <c r="N1219" i="1"/>
  <c r="M1219" i="1"/>
  <c r="L1219" i="1"/>
  <c r="K1219" i="1"/>
  <c r="J1219" i="1"/>
  <c r="N1218" i="1"/>
  <c r="M1218" i="1"/>
  <c r="L1218" i="1"/>
  <c r="K1218" i="1"/>
  <c r="J1218" i="1"/>
  <c r="M1217" i="1"/>
  <c r="L1217" i="1"/>
  <c r="K1217" i="1"/>
  <c r="J1217" i="1"/>
  <c r="N1216" i="1"/>
  <c r="M1216" i="1"/>
  <c r="L1216" i="1"/>
  <c r="K1216" i="1"/>
  <c r="J1216" i="1"/>
  <c r="N1215" i="1"/>
  <c r="M1215" i="1"/>
  <c r="L1215" i="1"/>
  <c r="K1215" i="1"/>
  <c r="J1215" i="1"/>
  <c r="N1214" i="1"/>
  <c r="M1214" i="1"/>
  <c r="L1214" i="1"/>
  <c r="K1214" i="1"/>
  <c r="J1214" i="1"/>
  <c r="N1213" i="1"/>
  <c r="M1213" i="1"/>
  <c r="L1213" i="1"/>
  <c r="K1213" i="1"/>
  <c r="J1213" i="1"/>
  <c r="N1212" i="1"/>
  <c r="M1212" i="1"/>
  <c r="L1212" i="1"/>
  <c r="K1212" i="1"/>
  <c r="J1212" i="1"/>
  <c r="N1211" i="1"/>
  <c r="M1211" i="1"/>
  <c r="L1211" i="1"/>
  <c r="K1211" i="1"/>
  <c r="J1211" i="1"/>
  <c r="N1210" i="1"/>
  <c r="M1210" i="1"/>
  <c r="L1210" i="1"/>
  <c r="K1210" i="1"/>
  <c r="J1210" i="1"/>
  <c r="N1209" i="1"/>
  <c r="M1209" i="1"/>
  <c r="L1209" i="1"/>
  <c r="K1209" i="1"/>
  <c r="J1209" i="1"/>
  <c r="N1208" i="1"/>
  <c r="M1208" i="1"/>
  <c r="L1208" i="1"/>
  <c r="K1208" i="1"/>
  <c r="J1208" i="1"/>
  <c r="N1207" i="1"/>
  <c r="M1207" i="1"/>
  <c r="L1207" i="1"/>
  <c r="K1207" i="1"/>
  <c r="J1207" i="1"/>
  <c r="N1206" i="1"/>
  <c r="M1206" i="1"/>
  <c r="L1206" i="1"/>
  <c r="K1206" i="1"/>
  <c r="J1206" i="1"/>
  <c r="N1205" i="1"/>
  <c r="M1205" i="1"/>
  <c r="L1205" i="1"/>
  <c r="K1205" i="1"/>
  <c r="J1205" i="1"/>
  <c r="N1204" i="1"/>
  <c r="M1204" i="1"/>
  <c r="L1204" i="1"/>
  <c r="K1204" i="1"/>
  <c r="J1204" i="1"/>
  <c r="N1203" i="1"/>
  <c r="M1203" i="1"/>
  <c r="L1203" i="1"/>
  <c r="K1203" i="1"/>
  <c r="J1203" i="1"/>
  <c r="N1202" i="1"/>
  <c r="M1202" i="1"/>
  <c r="L1202" i="1"/>
  <c r="K1202" i="1"/>
  <c r="J1202" i="1"/>
  <c r="M1201" i="1"/>
  <c r="L1201" i="1"/>
  <c r="K1201" i="1"/>
  <c r="J1201" i="1"/>
  <c r="N1200" i="1"/>
  <c r="M1200" i="1"/>
  <c r="L1200" i="1"/>
  <c r="K1200" i="1"/>
  <c r="J1200" i="1"/>
  <c r="N1199" i="1"/>
  <c r="M1199" i="1"/>
  <c r="L1199" i="1"/>
  <c r="K1199" i="1"/>
  <c r="J1199" i="1"/>
  <c r="N1198" i="1"/>
  <c r="M1198" i="1"/>
  <c r="L1198" i="1"/>
  <c r="K1198" i="1"/>
  <c r="J1198" i="1"/>
  <c r="M1197" i="1"/>
  <c r="L1197" i="1"/>
  <c r="K1197" i="1"/>
  <c r="J1197" i="1"/>
  <c r="N1196" i="1"/>
  <c r="M1196" i="1"/>
  <c r="L1196" i="1"/>
  <c r="K1196" i="1"/>
  <c r="J1196" i="1"/>
  <c r="N1195" i="1"/>
  <c r="M1195" i="1"/>
  <c r="L1195" i="1"/>
  <c r="K1195" i="1"/>
  <c r="J1195" i="1"/>
  <c r="N1194" i="1"/>
  <c r="M1194" i="1"/>
  <c r="L1194" i="1"/>
  <c r="K1194" i="1"/>
  <c r="J1194" i="1"/>
  <c r="N1193" i="1"/>
  <c r="M1193" i="1"/>
  <c r="L1193" i="1"/>
  <c r="K1193" i="1"/>
  <c r="J1193" i="1"/>
  <c r="M1192" i="1"/>
  <c r="L1192" i="1"/>
  <c r="K1192" i="1"/>
  <c r="J1192" i="1"/>
  <c r="N1191" i="1"/>
  <c r="M1191" i="1"/>
  <c r="L1191" i="1"/>
  <c r="K1191" i="1"/>
  <c r="J1191" i="1"/>
  <c r="N1190" i="1"/>
  <c r="M1190" i="1"/>
  <c r="L1190" i="1"/>
  <c r="K1190" i="1"/>
  <c r="J1190" i="1"/>
  <c r="N1189" i="1"/>
  <c r="M1189" i="1"/>
  <c r="L1189" i="1"/>
  <c r="K1189" i="1"/>
  <c r="J1189" i="1"/>
  <c r="N1188" i="1"/>
  <c r="M1188" i="1"/>
  <c r="L1188" i="1"/>
  <c r="K1188" i="1"/>
  <c r="J1188" i="1"/>
  <c r="N1187" i="1"/>
  <c r="M1187" i="1"/>
  <c r="L1187" i="1"/>
  <c r="K1187" i="1"/>
  <c r="J1187" i="1"/>
  <c r="N1186" i="1"/>
  <c r="M1186" i="1"/>
  <c r="L1186" i="1"/>
  <c r="K1186" i="1"/>
  <c r="J1186" i="1"/>
  <c r="N1185" i="1"/>
  <c r="M1185" i="1"/>
  <c r="L1185" i="1"/>
  <c r="K1185" i="1"/>
  <c r="J1185" i="1"/>
  <c r="N1184" i="1"/>
  <c r="M1184" i="1"/>
  <c r="L1184" i="1"/>
  <c r="K1184" i="1"/>
  <c r="J1184" i="1"/>
  <c r="N1183" i="1"/>
  <c r="M1183" i="1"/>
  <c r="L1183" i="1"/>
  <c r="K1183" i="1"/>
  <c r="J1183" i="1"/>
  <c r="N1182" i="1"/>
  <c r="M1182" i="1"/>
  <c r="L1182" i="1"/>
  <c r="K1182" i="1"/>
  <c r="J1182" i="1"/>
  <c r="N1181" i="1"/>
  <c r="M1181" i="1"/>
  <c r="L1181" i="1"/>
  <c r="K1181" i="1"/>
  <c r="J1181" i="1"/>
  <c r="N1180" i="1"/>
  <c r="M1180" i="1"/>
  <c r="L1180" i="1"/>
  <c r="K1180" i="1"/>
  <c r="J1180" i="1"/>
  <c r="N1179" i="1"/>
  <c r="M1179" i="1"/>
  <c r="L1179" i="1"/>
  <c r="K1179" i="1"/>
  <c r="J1179" i="1"/>
  <c r="N1178" i="1"/>
  <c r="M1178" i="1"/>
  <c r="L1178" i="1"/>
  <c r="K1178" i="1"/>
  <c r="J1178" i="1"/>
  <c r="N1177" i="1"/>
  <c r="M1177" i="1"/>
  <c r="L1177" i="1"/>
  <c r="K1177" i="1"/>
  <c r="J1177" i="1"/>
  <c r="N1176" i="1"/>
  <c r="M1176" i="1"/>
  <c r="L1176" i="1"/>
  <c r="K1176" i="1"/>
  <c r="J1176" i="1"/>
  <c r="N1175" i="1"/>
  <c r="M1175" i="1"/>
  <c r="L1175" i="1"/>
  <c r="K1175" i="1"/>
  <c r="J1175" i="1"/>
  <c r="N1174" i="1"/>
  <c r="M1174" i="1"/>
  <c r="L1174" i="1"/>
  <c r="K1174" i="1"/>
  <c r="J1174" i="1"/>
  <c r="N1173" i="1"/>
  <c r="M1173" i="1"/>
  <c r="L1173" i="1"/>
  <c r="K1173" i="1"/>
  <c r="J1173" i="1"/>
  <c r="N1172" i="1"/>
  <c r="M1172" i="1"/>
  <c r="L1172" i="1"/>
  <c r="K1172" i="1"/>
  <c r="J1172" i="1"/>
  <c r="N1171" i="1"/>
  <c r="M1171" i="1"/>
  <c r="L1171" i="1"/>
  <c r="K1171" i="1"/>
  <c r="J1171" i="1"/>
  <c r="N1170" i="1"/>
  <c r="M1170" i="1"/>
  <c r="L1170" i="1"/>
  <c r="K1170" i="1"/>
  <c r="J1170" i="1"/>
  <c r="N1169" i="1"/>
  <c r="M1169" i="1"/>
  <c r="L1169" i="1"/>
  <c r="K1169" i="1"/>
  <c r="J1169" i="1"/>
  <c r="N1168" i="1"/>
  <c r="M1168" i="1"/>
  <c r="L1168" i="1"/>
  <c r="K1168" i="1"/>
  <c r="J1168" i="1"/>
  <c r="N1167" i="1"/>
  <c r="M1167" i="1"/>
  <c r="L1167" i="1"/>
  <c r="K1167" i="1"/>
  <c r="J1167" i="1"/>
  <c r="M1166" i="1"/>
  <c r="L1166" i="1"/>
  <c r="K1166" i="1"/>
  <c r="J1166" i="1"/>
  <c r="N1165" i="1"/>
  <c r="M1165" i="1"/>
  <c r="L1165" i="1"/>
  <c r="K1165" i="1"/>
  <c r="J1165" i="1"/>
  <c r="N1164" i="1"/>
  <c r="M1164" i="1"/>
  <c r="L1164" i="1"/>
  <c r="K1164" i="1"/>
  <c r="J1164" i="1"/>
  <c r="N1163" i="1"/>
  <c r="M1163" i="1"/>
  <c r="L1163" i="1"/>
  <c r="K1163" i="1"/>
  <c r="J1163" i="1"/>
  <c r="N1162" i="1"/>
  <c r="M1162" i="1"/>
  <c r="L1162" i="1"/>
  <c r="K1162" i="1"/>
  <c r="J1162" i="1"/>
  <c r="N1161" i="1"/>
  <c r="M1161" i="1"/>
  <c r="L1161" i="1"/>
  <c r="K1161" i="1"/>
  <c r="J1161" i="1"/>
  <c r="N1160" i="1"/>
  <c r="M1160" i="1"/>
  <c r="L1160" i="1"/>
  <c r="K1160" i="1"/>
  <c r="J1160" i="1"/>
  <c r="M1159" i="1"/>
  <c r="L1159" i="1"/>
  <c r="K1159" i="1"/>
  <c r="J1159" i="1"/>
  <c r="N1158" i="1"/>
  <c r="M1158" i="1"/>
  <c r="L1158" i="1"/>
  <c r="K1158" i="1"/>
  <c r="J1158" i="1"/>
  <c r="N1157" i="1"/>
  <c r="M1157" i="1"/>
  <c r="L1157" i="1"/>
  <c r="K1157" i="1"/>
  <c r="J1157" i="1"/>
  <c r="N1156" i="1"/>
  <c r="M1156" i="1"/>
  <c r="L1156" i="1"/>
  <c r="K1156" i="1"/>
  <c r="J1156" i="1"/>
  <c r="N1155" i="1"/>
  <c r="M1155" i="1"/>
  <c r="L1155" i="1"/>
  <c r="K1155" i="1"/>
  <c r="J1155" i="1"/>
  <c r="M1154" i="1"/>
  <c r="L1154" i="1"/>
  <c r="K1154" i="1"/>
  <c r="J1154" i="1"/>
  <c r="N1153" i="1"/>
  <c r="M1153" i="1"/>
  <c r="L1153" i="1"/>
  <c r="K1153" i="1"/>
  <c r="J1153" i="1"/>
  <c r="N1152" i="1"/>
  <c r="M1152" i="1"/>
  <c r="L1152" i="1"/>
  <c r="K1152" i="1"/>
  <c r="J1152" i="1"/>
  <c r="N1151" i="1"/>
  <c r="M1151" i="1"/>
  <c r="L1151" i="1"/>
  <c r="K1151" i="1"/>
  <c r="J1151" i="1"/>
  <c r="M1150" i="1"/>
  <c r="L1150" i="1"/>
  <c r="K1150" i="1"/>
  <c r="J1150" i="1"/>
  <c r="N1149" i="1"/>
  <c r="M1149" i="1"/>
  <c r="L1149" i="1"/>
  <c r="K1149" i="1"/>
  <c r="J1149" i="1"/>
  <c r="N1148" i="1"/>
  <c r="M1148" i="1"/>
  <c r="L1148" i="1"/>
  <c r="K1148" i="1"/>
  <c r="J1148" i="1"/>
  <c r="N1147" i="1"/>
  <c r="M1147" i="1"/>
  <c r="L1147" i="1"/>
  <c r="K1147" i="1"/>
  <c r="J1147" i="1"/>
  <c r="N1146" i="1"/>
  <c r="M1146" i="1"/>
  <c r="L1146" i="1"/>
  <c r="K1146" i="1"/>
  <c r="J1146" i="1"/>
  <c r="M1145" i="1"/>
  <c r="L1145" i="1"/>
  <c r="K1145" i="1"/>
  <c r="J1145" i="1"/>
  <c r="N1144" i="1"/>
  <c r="M1144" i="1"/>
  <c r="L1144" i="1"/>
  <c r="K1144" i="1"/>
  <c r="J1144" i="1"/>
  <c r="N1143" i="1"/>
  <c r="M1143" i="1"/>
  <c r="L1143" i="1"/>
  <c r="K1143" i="1"/>
  <c r="J1143" i="1"/>
  <c r="N1142" i="1"/>
  <c r="M1142" i="1"/>
  <c r="L1142" i="1"/>
  <c r="K1142" i="1"/>
  <c r="J1142" i="1"/>
  <c r="N1141" i="1"/>
  <c r="M1141" i="1"/>
  <c r="L1141" i="1"/>
  <c r="K1141" i="1"/>
  <c r="J1141" i="1"/>
  <c r="N1140" i="1"/>
  <c r="M1140" i="1"/>
  <c r="L1140" i="1"/>
  <c r="K1140" i="1"/>
  <c r="J1140" i="1"/>
  <c r="N1139" i="1"/>
  <c r="M1139" i="1"/>
  <c r="L1139" i="1"/>
  <c r="K1139" i="1"/>
  <c r="J1139" i="1"/>
  <c r="N1138" i="1"/>
  <c r="M1138" i="1"/>
  <c r="L1138" i="1"/>
  <c r="K1138" i="1"/>
  <c r="J1138" i="1"/>
  <c r="N1137" i="1"/>
  <c r="M1137" i="1"/>
  <c r="L1137" i="1"/>
  <c r="K1137" i="1"/>
  <c r="J1137" i="1"/>
  <c r="N1136" i="1"/>
  <c r="M1136" i="1"/>
  <c r="L1136" i="1"/>
  <c r="K1136" i="1"/>
  <c r="J1136" i="1"/>
  <c r="N1135" i="1"/>
  <c r="M1135" i="1"/>
  <c r="L1135" i="1"/>
  <c r="K1135" i="1"/>
  <c r="J1135" i="1"/>
  <c r="N1134" i="1"/>
  <c r="M1134" i="1"/>
  <c r="L1134" i="1"/>
  <c r="K1134" i="1"/>
  <c r="J1134" i="1"/>
  <c r="M1133" i="1"/>
  <c r="L1133" i="1"/>
  <c r="K1133" i="1"/>
  <c r="J1133" i="1"/>
  <c r="N1132" i="1"/>
  <c r="M1132" i="1"/>
  <c r="L1132" i="1"/>
  <c r="K1132" i="1"/>
  <c r="J1132" i="1"/>
  <c r="N1131" i="1"/>
  <c r="M1131" i="1"/>
  <c r="L1131" i="1"/>
  <c r="K1131" i="1"/>
  <c r="J1131" i="1"/>
  <c r="N1130" i="1"/>
  <c r="M1130" i="1"/>
  <c r="L1130" i="1"/>
  <c r="K1130" i="1"/>
  <c r="J1130" i="1"/>
  <c r="N1129" i="1"/>
  <c r="M1129" i="1"/>
  <c r="L1129" i="1"/>
  <c r="K1129" i="1"/>
  <c r="J1129" i="1"/>
  <c r="N1128" i="1"/>
  <c r="M1128" i="1"/>
  <c r="L1128" i="1"/>
  <c r="K1128" i="1"/>
  <c r="J1128" i="1"/>
  <c r="N1127" i="1"/>
  <c r="M1127" i="1"/>
  <c r="L1127" i="1"/>
  <c r="K1127" i="1"/>
  <c r="J1127" i="1"/>
  <c r="N1126" i="1"/>
  <c r="M1126" i="1"/>
  <c r="L1126" i="1"/>
  <c r="K1126" i="1"/>
  <c r="J1126" i="1"/>
  <c r="M1125" i="1"/>
  <c r="L1125" i="1"/>
  <c r="K1125" i="1"/>
  <c r="J1125" i="1"/>
  <c r="N1124" i="1"/>
  <c r="M1124" i="1"/>
  <c r="L1124" i="1"/>
  <c r="K1124" i="1"/>
  <c r="J1124" i="1"/>
  <c r="N1123" i="1"/>
  <c r="M1123" i="1"/>
  <c r="L1123" i="1"/>
  <c r="K1123" i="1"/>
  <c r="J1123" i="1"/>
  <c r="N1122" i="1"/>
  <c r="M1122" i="1"/>
  <c r="L1122" i="1"/>
  <c r="K1122" i="1"/>
  <c r="J1122" i="1"/>
  <c r="N1121" i="1"/>
  <c r="M1121" i="1"/>
  <c r="L1121" i="1"/>
  <c r="K1121" i="1"/>
  <c r="J1121" i="1"/>
  <c r="N1120" i="1"/>
  <c r="M1120" i="1"/>
  <c r="L1120" i="1"/>
  <c r="K1120" i="1"/>
  <c r="J1120" i="1"/>
  <c r="N1119" i="1"/>
  <c r="M1119" i="1"/>
  <c r="L1119" i="1"/>
  <c r="K1119" i="1"/>
  <c r="J1119" i="1"/>
  <c r="N1118" i="1"/>
  <c r="M1118" i="1"/>
  <c r="L1118" i="1"/>
  <c r="K1118" i="1"/>
  <c r="J1118" i="1"/>
  <c r="N1117" i="1"/>
  <c r="M1117" i="1"/>
  <c r="L1117" i="1"/>
  <c r="K1117" i="1"/>
  <c r="J1117" i="1"/>
  <c r="N1116" i="1"/>
  <c r="M1116" i="1"/>
  <c r="L1116" i="1"/>
  <c r="K1116" i="1"/>
  <c r="J1116" i="1"/>
  <c r="N1115" i="1"/>
  <c r="M1115" i="1"/>
  <c r="L1115" i="1"/>
  <c r="K1115" i="1"/>
  <c r="J1115" i="1"/>
  <c r="N1114" i="1"/>
  <c r="M1114" i="1"/>
  <c r="L1114" i="1"/>
  <c r="K1114" i="1"/>
  <c r="J1114" i="1"/>
  <c r="N1113" i="1"/>
  <c r="M1113" i="1"/>
  <c r="L1113" i="1"/>
  <c r="K1113" i="1"/>
  <c r="J1113" i="1"/>
  <c r="N1112" i="1"/>
  <c r="M1112" i="1"/>
  <c r="L1112" i="1"/>
  <c r="K1112" i="1"/>
  <c r="J1112" i="1"/>
  <c r="N1111" i="1"/>
  <c r="M1111" i="1"/>
  <c r="L1111" i="1"/>
  <c r="K1111" i="1"/>
  <c r="J1111" i="1"/>
  <c r="N1110" i="1"/>
  <c r="M1110" i="1"/>
  <c r="L1110" i="1"/>
  <c r="K1110" i="1"/>
  <c r="J1110" i="1"/>
  <c r="N1109" i="1"/>
  <c r="M1109" i="1"/>
  <c r="L1109" i="1"/>
  <c r="K1109" i="1"/>
  <c r="J1109" i="1"/>
  <c r="N1108" i="1"/>
  <c r="M1108" i="1"/>
  <c r="L1108" i="1"/>
  <c r="K1108" i="1"/>
  <c r="J1108" i="1"/>
  <c r="N1107" i="1"/>
  <c r="M1107" i="1"/>
  <c r="L1107" i="1"/>
  <c r="K1107" i="1"/>
  <c r="J1107" i="1"/>
  <c r="N1106" i="1"/>
  <c r="M1106" i="1"/>
  <c r="L1106" i="1"/>
  <c r="K1106" i="1"/>
  <c r="J1106" i="1"/>
  <c r="N1105" i="1"/>
  <c r="M1105" i="1"/>
  <c r="L1105" i="1"/>
  <c r="K1105" i="1"/>
  <c r="J1105" i="1"/>
  <c r="N1104" i="1"/>
  <c r="M1104" i="1"/>
  <c r="L1104" i="1"/>
  <c r="K1104" i="1"/>
  <c r="J1104" i="1"/>
  <c r="N1103" i="1"/>
  <c r="M1103" i="1"/>
  <c r="L1103" i="1"/>
  <c r="K1103" i="1"/>
  <c r="J1103" i="1"/>
  <c r="N1102" i="1"/>
  <c r="M1102" i="1"/>
  <c r="L1102" i="1"/>
  <c r="K1102" i="1"/>
  <c r="J1102" i="1"/>
  <c r="N1101" i="1"/>
  <c r="M1101" i="1"/>
  <c r="L1101" i="1"/>
  <c r="K1101" i="1"/>
  <c r="J1101" i="1"/>
  <c r="N1100" i="1"/>
  <c r="M1100" i="1"/>
  <c r="L1100" i="1"/>
  <c r="K1100" i="1"/>
  <c r="J1100" i="1"/>
  <c r="N1099" i="1"/>
  <c r="M1099" i="1"/>
  <c r="L1099" i="1"/>
  <c r="K1099" i="1"/>
  <c r="J1099" i="1"/>
  <c r="M1098" i="1"/>
  <c r="L1098" i="1"/>
  <c r="K1098" i="1"/>
  <c r="J1098" i="1"/>
  <c r="N1097" i="1"/>
  <c r="M1097" i="1"/>
  <c r="L1097" i="1"/>
  <c r="K1097" i="1"/>
  <c r="J1097" i="1"/>
  <c r="N1096" i="1"/>
  <c r="M1096" i="1"/>
  <c r="L1096" i="1"/>
  <c r="K1096" i="1"/>
  <c r="J1096" i="1"/>
  <c r="N1095" i="1"/>
  <c r="M1095" i="1"/>
  <c r="L1095" i="1"/>
  <c r="K1095" i="1"/>
  <c r="J1095" i="1"/>
  <c r="N1094" i="1"/>
  <c r="M1094" i="1"/>
  <c r="L1094" i="1"/>
  <c r="K1094" i="1"/>
  <c r="J1094" i="1"/>
  <c r="N1093" i="1"/>
  <c r="M1093" i="1"/>
  <c r="L1093" i="1"/>
  <c r="K1093" i="1"/>
  <c r="J1093" i="1"/>
  <c r="N1092" i="1"/>
  <c r="M1092" i="1"/>
  <c r="L1092" i="1"/>
  <c r="K1092" i="1"/>
  <c r="J1092" i="1"/>
  <c r="N1091" i="1"/>
  <c r="M1091" i="1"/>
  <c r="L1091" i="1"/>
  <c r="K1091" i="1"/>
  <c r="J1091" i="1"/>
  <c r="M1090" i="1"/>
  <c r="L1090" i="1"/>
  <c r="K1090" i="1"/>
  <c r="J1090" i="1"/>
  <c r="N1089" i="1"/>
  <c r="M1089" i="1"/>
  <c r="L1089" i="1"/>
  <c r="K1089" i="1"/>
  <c r="J1089" i="1"/>
  <c r="N1088" i="1"/>
  <c r="M1088" i="1"/>
  <c r="L1088" i="1"/>
  <c r="K1088" i="1"/>
  <c r="J1088" i="1"/>
  <c r="N1087" i="1"/>
  <c r="M1087" i="1"/>
  <c r="L1087" i="1"/>
  <c r="K1087" i="1"/>
  <c r="J1087" i="1"/>
  <c r="N1086" i="1"/>
  <c r="M1086" i="1"/>
  <c r="L1086" i="1"/>
  <c r="K1086" i="1"/>
  <c r="J1086" i="1"/>
  <c r="N1085" i="1"/>
  <c r="M1085" i="1"/>
  <c r="L1085" i="1"/>
  <c r="K1085" i="1"/>
  <c r="J1085" i="1"/>
  <c r="N1084" i="1"/>
  <c r="M1084" i="1"/>
  <c r="L1084" i="1"/>
  <c r="K1084" i="1"/>
  <c r="J1084" i="1"/>
  <c r="N1083" i="1"/>
  <c r="M1083" i="1"/>
  <c r="L1083" i="1"/>
  <c r="K1083" i="1"/>
  <c r="J1083" i="1"/>
  <c r="N1082" i="1"/>
  <c r="M1082" i="1"/>
  <c r="L1082" i="1"/>
  <c r="K1082" i="1"/>
  <c r="J1082" i="1"/>
  <c r="N1081" i="1"/>
  <c r="M1081" i="1"/>
  <c r="L1081" i="1"/>
  <c r="K1081" i="1"/>
  <c r="J1081" i="1"/>
  <c r="N1080" i="1"/>
  <c r="M1080" i="1"/>
  <c r="L1080" i="1"/>
  <c r="K1080" i="1"/>
  <c r="J1080" i="1"/>
  <c r="N1079" i="1"/>
  <c r="M1079" i="1"/>
  <c r="L1079" i="1"/>
  <c r="K1079" i="1"/>
  <c r="J1079" i="1"/>
  <c r="N1078" i="1"/>
  <c r="M1078" i="1"/>
  <c r="L1078" i="1"/>
  <c r="K1078" i="1"/>
  <c r="J1078" i="1"/>
  <c r="N1077" i="1"/>
  <c r="M1077" i="1"/>
  <c r="L1077" i="1"/>
  <c r="K1077" i="1"/>
  <c r="J1077" i="1"/>
  <c r="N1076" i="1"/>
  <c r="M1076" i="1"/>
  <c r="L1076" i="1"/>
  <c r="K1076" i="1"/>
  <c r="J1076" i="1"/>
  <c r="N1075" i="1"/>
  <c r="M1075" i="1"/>
  <c r="L1075" i="1"/>
  <c r="K1075" i="1"/>
  <c r="J1075" i="1"/>
  <c r="N1074" i="1"/>
  <c r="M1074" i="1"/>
  <c r="L1074" i="1"/>
  <c r="K1074" i="1"/>
  <c r="J1074" i="1"/>
  <c r="N1073" i="1"/>
  <c r="M1073" i="1"/>
  <c r="L1073" i="1"/>
  <c r="K1073" i="1"/>
  <c r="J1073" i="1"/>
  <c r="N1072" i="1"/>
  <c r="M1072" i="1"/>
  <c r="L1072" i="1"/>
  <c r="K1072" i="1"/>
  <c r="J1072" i="1"/>
  <c r="N1071" i="1"/>
  <c r="M1071" i="1"/>
  <c r="L1071" i="1"/>
  <c r="K1071" i="1"/>
  <c r="J1071" i="1"/>
  <c r="N1070" i="1"/>
  <c r="M1070" i="1"/>
  <c r="L1070" i="1"/>
  <c r="K1070" i="1"/>
  <c r="J1070" i="1"/>
  <c r="N1069" i="1"/>
  <c r="M1069" i="1"/>
  <c r="L1069" i="1"/>
  <c r="K1069" i="1"/>
  <c r="J1069" i="1"/>
  <c r="N1068" i="1"/>
  <c r="M1068" i="1"/>
  <c r="L1068" i="1"/>
  <c r="K1068" i="1"/>
  <c r="J1068" i="1"/>
  <c r="N1067" i="1"/>
  <c r="M1067" i="1"/>
  <c r="L1067" i="1"/>
  <c r="K1067" i="1"/>
  <c r="J1067" i="1"/>
  <c r="N1066" i="1"/>
  <c r="M1066" i="1"/>
  <c r="L1066" i="1"/>
  <c r="K1066" i="1"/>
  <c r="J1066" i="1"/>
  <c r="N1065" i="1"/>
  <c r="M1065" i="1"/>
  <c r="L1065" i="1"/>
  <c r="K1065" i="1"/>
  <c r="J1065" i="1"/>
  <c r="N1064" i="1"/>
  <c r="M1064" i="1"/>
  <c r="L1064" i="1"/>
  <c r="K1064" i="1"/>
  <c r="J1064" i="1"/>
  <c r="M1063" i="1"/>
  <c r="L1063" i="1"/>
  <c r="K1063" i="1"/>
  <c r="J1063" i="1"/>
  <c r="N1062" i="1"/>
  <c r="M1062" i="1"/>
  <c r="L1062" i="1"/>
  <c r="K1062" i="1"/>
  <c r="J1062" i="1"/>
  <c r="N1061" i="1"/>
  <c r="M1061" i="1"/>
  <c r="L1061" i="1"/>
  <c r="K1061" i="1"/>
  <c r="J1061" i="1"/>
  <c r="N1060" i="1"/>
  <c r="M1060" i="1"/>
  <c r="L1060" i="1"/>
  <c r="K1060" i="1"/>
  <c r="J1060" i="1"/>
  <c r="M1059" i="1"/>
  <c r="L1059" i="1"/>
  <c r="K1059" i="1"/>
  <c r="J1059" i="1"/>
  <c r="M1058" i="1"/>
  <c r="L1058" i="1"/>
  <c r="K1058" i="1"/>
  <c r="J1058" i="1"/>
  <c r="N1057" i="1"/>
  <c r="M1057" i="1"/>
  <c r="L1057" i="1"/>
  <c r="K1057" i="1"/>
  <c r="J1057" i="1"/>
  <c r="N1056" i="1"/>
  <c r="M1056" i="1"/>
  <c r="L1056" i="1"/>
  <c r="K1056" i="1"/>
  <c r="J1056" i="1"/>
  <c r="N1055" i="1"/>
  <c r="M1055" i="1"/>
  <c r="L1055" i="1"/>
  <c r="K1055" i="1"/>
  <c r="J1055" i="1"/>
  <c r="N1054" i="1"/>
  <c r="M1054" i="1"/>
  <c r="L1054" i="1"/>
  <c r="K1054" i="1"/>
  <c r="J1054" i="1"/>
  <c r="N1053" i="1"/>
  <c r="M1053" i="1"/>
  <c r="L1053" i="1"/>
  <c r="K1053" i="1"/>
  <c r="J1053" i="1"/>
  <c r="N1052" i="1"/>
  <c r="M1052" i="1"/>
  <c r="L1052" i="1"/>
  <c r="K1052" i="1"/>
  <c r="J1052" i="1"/>
  <c r="N1051" i="1"/>
  <c r="M1051" i="1"/>
  <c r="L1051" i="1"/>
  <c r="K1051" i="1"/>
  <c r="J1051" i="1"/>
  <c r="N1050" i="1"/>
  <c r="M1050" i="1"/>
  <c r="L1050" i="1"/>
  <c r="K1050" i="1"/>
  <c r="J1050" i="1"/>
  <c r="N1049" i="1"/>
  <c r="M1049" i="1"/>
  <c r="L1049" i="1"/>
  <c r="K1049" i="1"/>
  <c r="J1049" i="1"/>
  <c r="N1048" i="1"/>
  <c r="M1048" i="1"/>
  <c r="L1048" i="1"/>
  <c r="K1048" i="1"/>
  <c r="J1048" i="1"/>
  <c r="N1047" i="1"/>
  <c r="M1047" i="1"/>
  <c r="L1047" i="1"/>
  <c r="K1047" i="1"/>
  <c r="J1047" i="1"/>
  <c r="N1046" i="1"/>
  <c r="M1046" i="1"/>
  <c r="L1046" i="1"/>
  <c r="K1046" i="1"/>
  <c r="J1046" i="1"/>
  <c r="N1045" i="1"/>
  <c r="M1045" i="1"/>
  <c r="L1045" i="1"/>
  <c r="K1045" i="1"/>
  <c r="J1045" i="1"/>
  <c r="N1044" i="1"/>
  <c r="M1044" i="1"/>
  <c r="L1044" i="1"/>
  <c r="K1044" i="1"/>
  <c r="J1044" i="1"/>
  <c r="N1043" i="1"/>
  <c r="M1043" i="1"/>
  <c r="L1043" i="1"/>
  <c r="K1043" i="1"/>
  <c r="J1043" i="1"/>
  <c r="N1042" i="1"/>
  <c r="M1042" i="1"/>
  <c r="L1042" i="1"/>
  <c r="K1042" i="1"/>
  <c r="J1042" i="1"/>
  <c r="N1041" i="1"/>
  <c r="M1041" i="1"/>
  <c r="L1041" i="1"/>
  <c r="K1041" i="1"/>
  <c r="J1041" i="1"/>
  <c r="N1040" i="1"/>
  <c r="M1040" i="1"/>
  <c r="L1040" i="1"/>
  <c r="K1040" i="1"/>
  <c r="J1040" i="1"/>
  <c r="N1039" i="1"/>
  <c r="M1039" i="1"/>
  <c r="L1039" i="1"/>
  <c r="K1039" i="1"/>
  <c r="J1039" i="1"/>
  <c r="N1038" i="1"/>
  <c r="M1038" i="1"/>
  <c r="L1038" i="1"/>
  <c r="K1038" i="1"/>
  <c r="J1038" i="1"/>
  <c r="N1037" i="1"/>
  <c r="M1037" i="1"/>
  <c r="L1037" i="1"/>
  <c r="K1037" i="1"/>
  <c r="J1037" i="1"/>
  <c r="N1036" i="1"/>
  <c r="M1036" i="1"/>
  <c r="L1036" i="1"/>
  <c r="K1036" i="1"/>
  <c r="J1036" i="1"/>
  <c r="N1035" i="1"/>
  <c r="M1035" i="1"/>
  <c r="L1035" i="1"/>
  <c r="K1035" i="1"/>
  <c r="J1035" i="1"/>
  <c r="N1034" i="1"/>
  <c r="M1034" i="1"/>
  <c r="L1034" i="1"/>
  <c r="K1034" i="1"/>
  <c r="J1034" i="1"/>
  <c r="N1033" i="1"/>
  <c r="M1033" i="1"/>
  <c r="L1033" i="1"/>
  <c r="K1033" i="1"/>
  <c r="J1033" i="1"/>
  <c r="N1032" i="1"/>
  <c r="M1032" i="1"/>
  <c r="L1032" i="1"/>
  <c r="K1032" i="1"/>
  <c r="J1032" i="1"/>
  <c r="N1031" i="1"/>
  <c r="M1031" i="1"/>
  <c r="L1031" i="1"/>
  <c r="K1031" i="1"/>
  <c r="J1031" i="1"/>
  <c r="N1030" i="1"/>
  <c r="M1030" i="1"/>
  <c r="L1030" i="1"/>
  <c r="K1030" i="1"/>
  <c r="J1030" i="1"/>
  <c r="N1029" i="1"/>
  <c r="M1029" i="1"/>
  <c r="L1029" i="1"/>
  <c r="K1029" i="1"/>
  <c r="J1029" i="1"/>
  <c r="N1028" i="1"/>
  <c r="M1028" i="1"/>
  <c r="L1028" i="1"/>
  <c r="K1028" i="1"/>
  <c r="J1028" i="1"/>
  <c r="N1027" i="1"/>
  <c r="M1027" i="1"/>
  <c r="L1027" i="1"/>
  <c r="K1027" i="1"/>
  <c r="J1027" i="1"/>
  <c r="N1026" i="1"/>
  <c r="M1026" i="1"/>
  <c r="L1026" i="1"/>
  <c r="K1026" i="1"/>
  <c r="J1026" i="1"/>
  <c r="N1025" i="1"/>
  <c r="M1025" i="1"/>
  <c r="L1025" i="1"/>
  <c r="K1025" i="1"/>
  <c r="J1025" i="1"/>
  <c r="M1024" i="1"/>
  <c r="L1024" i="1"/>
  <c r="K1024" i="1"/>
  <c r="J1024" i="1"/>
  <c r="M1023" i="1"/>
  <c r="L1023" i="1"/>
  <c r="K1023" i="1"/>
  <c r="J1023" i="1"/>
  <c r="M1022" i="1"/>
  <c r="L1022" i="1"/>
  <c r="K1022" i="1"/>
  <c r="J1022" i="1"/>
  <c r="M1021" i="1"/>
  <c r="L1021" i="1"/>
  <c r="K1021" i="1"/>
  <c r="J1021" i="1"/>
  <c r="M1020" i="1"/>
  <c r="L1020" i="1"/>
  <c r="K1020" i="1"/>
  <c r="J1020" i="1"/>
  <c r="N1019" i="1"/>
  <c r="M1019" i="1"/>
  <c r="L1019" i="1"/>
  <c r="K1019" i="1"/>
  <c r="J1019" i="1"/>
  <c r="N1018" i="1"/>
  <c r="M1018" i="1"/>
  <c r="L1018" i="1"/>
  <c r="K1018" i="1"/>
  <c r="J1018" i="1"/>
  <c r="N1017" i="1"/>
  <c r="M1017" i="1"/>
  <c r="L1017" i="1"/>
  <c r="K1017" i="1"/>
  <c r="J1017" i="1"/>
  <c r="N1016" i="1"/>
  <c r="M1016" i="1"/>
  <c r="L1016" i="1"/>
  <c r="K1016" i="1"/>
  <c r="J1016" i="1"/>
  <c r="N1015" i="1"/>
  <c r="M1015" i="1"/>
  <c r="L1015" i="1"/>
  <c r="K1015" i="1"/>
  <c r="J1015" i="1"/>
  <c r="N1014" i="1"/>
  <c r="M1014" i="1"/>
  <c r="L1014" i="1"/>
  <c r="K1014" i="1"/>
  <c r="J1014" i="1"/>
  <c r="N1013" i="1"/>
  <c r="M1013" i="1"/>
  <c r="L1013" i="1"/>
  <c r="K1013" i="1"/>
  <c r="J1013" i="1"/>
  <c r="N1012" i="1"/>
  <c r="M1012" i="1"/>
  <c r="L1012" i="1"/>
  <c r="K1012" i="1"/>
  <c r="J1012" i="1"/>
  <c r="N1011" i="1"/>
  <c r="M1011" i="1"/>
  <c r="L1011" i="1"/>
  <c r="K1011" i="1"/>
  <c r="J1011" i="1"/>
  <c r="M1010" i="1"/>
  <c r="L1010" i="1"/>
  <c r="K1010" i="1"/>
  <c r="J1010" i="1"/>
  <c r="N1009" i="1"/>
  <c r="M1009" i="1"/>
  <c r="L1009" i="1"/>
  <c r="K1009" i="1"/>
  <c r="J1009" i="1"/>
  <c r="N1008" i="1"/>
  <c r="M1008" i="1"/>
  <c r="L1008" i="1"/>
  <c r="K1008" i="1"/>
  <c r="J1008" i="1"/>
  <c r="N1007" i="1"/>
  <c r="M1007" i="1"/>
  <c r="L1007" i="1"/>
  <c r="K1007" i="1"/>
  <c r="J1007" i="1"/>
  <c r="N1006" i="1"/>
  <c r="M1006" i="1"/>
  <c r="L1006" i="1"/>
  <c r="K1006" i="1"/>
  <c r="J1006" i="1"/>
  <c r="N1005" i="1"/>
  <c r="M1005" i="1"/>
  <c r="L1005" i="1"/>
  <c r="K1005" i="1"/>
  <c r="J1005" i="1"/>
  <c r="N1004" i="1"/>
  <c r="M1004" i="1"/>
  <c r="L1004" i="1"/>
  <c r="K1004" i="1"/>
  <c r="J1004" i="1"/>
  <c r="N1003" i="1"/>
  <c r="M1003" i="1"/>
  <c r="L1003" i="1"/>
  <c r="K1003" i="1"/>
  <c r="J1003" i="1"/>
  <c r="N1002" i="1"/>
  <c r="M1002" i="1"/>
  <c r="L1002" i="1"/>
  <c r="K1002" i="1"/>
  <c r="J1002" i="1"/>
  <c r="M1001" i="1"/>
  <c r="L1001" i="1"/>
  <c r="K1001" i="1"/>
  <c r="J1001" i="1"/>
  <c r="M1000" i="1"/>
  <c r="L1000" i="1"/>
  <c r="K1000" i="1"/>
  <c r="J1000" i="1"/>
  <c r="N999" i="1"/>
  <c r="M999" i="1"/>
  <c r="L999" i="1"/>
  <c r="K999" i="1"/>
  <c r="J999" i="1"/>
  <c r="N998" i="1"/>
  <c r="M998" i="1"/>
  <c r="L998" i="1"/>
  <c r="K998" i="1"/>
  <c r="J998" i="1"/>
  <c r="N997" i="1"/>
  <c r="M997" i="1"/>
  <c r="L997" i="1"/>
  <c r="K997" i="1"/>
  <c r="J997" i="1"/>
  <c r="N996" i="1"/>
  <c r="M996" i="1"/>
  <c r="L996" i="1"/>
  <c r="K996" i="1"/>
  <c r="J996" i="1"/>
  <c r="N995" i="1"/>
  <c r="M995" i="1"/>
  <c r="L995" i="1"/>
  <c r="K995" i="1"/>
  <c r="J995" i="1"/>
  <c r="N994" i="1"/>
  <c r="M994" i="1"/>
  <c r="L994" i="1"/>
  <c r="K994" i="1"/>
  <c r="J994" i="1"/>
  <c r="N993" i="1"/>
  <c r="M993" i="1"/>
  <c r="L993" i="1"/>
  <c r="K993" i="1"/>
  <c r="J993" i="1"/>
  <c r="N992" i="1"/>
  <c r="M992" i="1"/>
  <c r="L992" i="1"/>
  <c r="K992" i="1"/>
  <c r="J992" i="1"/>
  <c r="N991" i="1"/>
  <c r="M991" i="1"/>
  <c r="L991" i="1"/>
  <c r="K991" i="1"/>
  <c r="J991" i="1"/>
  <c r="N990" i="1"/>
  <c r="M990" i="1"/>
  <c r="L990" i="1"/>
  <c r="K990" i="1"/>
  <c r="J990" i="1"/>
  <c r="N989" i="1"/>
  <c r="M989" i="1"/>
  <c r="L989" i="1"/>
  <c r="K989" i="1"/>
  <c r="J989" i="1"/>
  <c r="N988" i="1"/>
  <c r="M988" i="1"/>
  <c r="L988" i="1"/>
  <c r="K988" i="1"/>
  <c r="J988" i="1"/>
  <c r="N987" i="1"/>
  <c r="M987" i="1"/>
  <c r="L987" i="1"/>
  <c r="K987" i="1"/>
  <c r="J987" i="1"/>
  <c r="N986" i="1"/>
  <c r="M986" i="1"/>
  <c r="L986" i="1"/>
  <c r="K986" i="1"/>
  <c r="J986" i="1"/>
  <c r="N985" i="1"/>
  <c r="M985" i="1"/>
  <c r="L985" i="1"/>
  <c r="K985" i="1"/>
  <c r="J985" i="1"/>
  <c r="N984" i="1"/>
  <c r="M984" i="1"/>
  <c r="L984" i="1"/>
  <c r="K984" i="1"/>
  <c r="J984" i="1"/>
  <c r="N983" i="1"/>
  <c r="M983" i="1"/>
  <c r="L983" i="1"/>
  <c r="K983" i="1"/>
  <c r="J983" i="1"/>
  <c r="N982" i="1"/>
  <c r="M982" i="1"/>
  <c r="L982" i="1"/>
  <c r="K982" i="1"/>
  <c r="J982" i="1"/>
  <c r="N981" i="1"/>
  <c r="M981" i="1"/>
  <c r="L981" i="1"/>
  <c r="K981" i="1"/>
  <c r="J981" i="1"/>
  <c r="N980" i="1"/>
  <c r="M980" i="1"/>
  <c r="L980" i="1"/>
  <c r="K980" i="1"/>
  <c r="J980" i="1"/>
  <c r="N979" i="1"/>
  <c r="M979" i="1"/>
  <c r="L979" i="1"/>
  <c r="K979" i="1"/>
  <c r="J979" i="1"/>
  <c r="N978" i="1"/>
  <c r="M978" i="1"/>
  <c r="L978" i="1"/>
  <c r="K978" i="1"/>
  <c r="J978" i="1"/>
  <c r="N977" i="1"/>
  <c r="M977" i="1"/>
  <c r="L977" i="1"/>
  <c r="K977" i="1"/>
  <c r="J977" i="1"/>
  <c r="N976" i="1"/>
  <c r="M976" i="1"/>
  <c r="L976" i="1"/>
  <c r="K976" i="1"/>
  <c r="J976" i="1"/>
  <c r="N975" i="1"/>
  <c r="M975" i="1"/>
  <c r="L975" i="1"/>
  <c r="K975" i="1"/>
  <c r="J975" i="1"/>
  <c r="N974" i="1"/>
  <c r="M974" i="1"/>
  <c r="L974" i="1"/>
  <c r="K974" i="1"/>
  <c r="J974" i="1"/>
  <c r="N973" i="1"/>
  <c r="M973" i="1"/>
  <c r="L973" i="1"/>
  <c r="K973" i="1"/>
  <c r="J973" i="1"/>
  <c r="N972" i="1"/>
  <c r="M972" i="1"/>
  <c r="L972" i="1"/>
  <c r="K972" i="1"/>
  <c r="J972" i="1"/>
  <c r="N971" i="1"/>
  <c r="M971" i="1"/>
  <c r="L971" i="1"/>
  <c r="K971" i="1"/>
  <c r="J971" i="1"/>
  <c r="N970" i="1"/>
  <c r="M970" i="1"/>
  <c r="L970" i="1"/>
  <c r="K970" i="1"/>
  <c r="J970" i="1"/>
  <c r="N969" i="1"/>
  <c r="M969" i="1"/>
  <c r="L969" i="1"/>
  <c r="K969" i="1"/>
  <c r="J969" i="1"/>
  <c r="N968" i="1"/>
  <c r="M968" i="1"/>
  <c r="L968" i="1"/>
  <c r="K968" i="1"/>
  <c r="J968" i="1"/>
  <c r="N967" i="1"/>
  <c r="M967" i="1"/>
  <c r="L967" i="1"/>
  <c r="K967" i="1"/>
  <c r="J967" i="1"/>
  <c r="N966" i="1"/>
  <c r="M966" i="1"/>
  <c r="L966" i="1"/>
  <c r="K966" i="1"/>
  <c r="J966" i="1"/>
  <c r="N965" i="1"/>
  <c r="M965" i="1"/>
  <c r="L965" i="1"/>
  <c r="K965" i="1"/>
  <c r="J965" i="1"/>
  <c r="N964" i="1"/>
  <c r="M964" i="1"/>
  <c r="L964" i="1"/>
  <c r="K964" i="1"/>
  <c r="J964" i="1"/>
  <c r="N963" i="1"/>
  <c r="M963" i="1"/>
  <c r="L963" i="1"/>
  <c r="K963" i="1"/>
  <c r="J963" i="1"/>
  <c r="N962" i="1"/>
  <c r="M962" i="1"/>
  <c r="L962" i="1"/>
  <c r="K962" i="1"/>
  <c r="J962" i="1"/>
  <c r="N961" i="1"/>
  <c r="M961" i="1"/>
  <c r="L961" i="1"/>
  <c r="K961" i="1"/>
  <c r="J961" i="1"/>
  <c r="N960" i="1"/>
  <c r="M960" i="1"/>
  <c r="L960" i="1"/>
  <c r="K960" i="1"/>
  <c r="J960" i="1"/>
  <c r="N959" i="1"/>
  <c r="M959" i="1"/>
  <c r="L959" i="1"/>
  <c r="K959" i="1"/>
  <c r="J959" i="1"/>
  <c r="N958" i="1"/>
  <c r="M958" i="1"/>
  <c r="L958" i="1"/>
  <c r="K958" i="1"/>
  <c r="J958" i="1"/>
  <c r="N957" i="1"/>
  <c r="M957" i="1"/>
  <c r="L957" i="1"/>
  <c r="K957" i="1"/>
  <c r="J957" i="1"/>
  <c r="N956" i="1"/>
  <c r="M956" i="1"/>
  <c r="L956" i="1"/>
  <c r="K956" i="1"/>
  <c r="J956" i="1"/>
  <c r="N955" i="1"/>
  <c r="M955" i="1"/>
  <c r="L955" i="1"/>
  <c r="K955" i="1"/>
  <c r="J955" i="1"/>
  <c r="N954" i="1"/>
  <c r="M954" i="1"/>
  <c r="L954" i="1"/>
  <c r="K954" i="1"/>
  <c r="J954" i="1"/>
  <c r="N953" i="1"/>
  <c r="M953" i="1"/>
  <c r="L953" i="1"/>
  <c r="K953" i="1"/>
  <c r="J953" i="1"/>
  <c r="M952" i="1"/>
  <c r="L952" i="1"/>
  <c r="K952" i="1"/>
  <c r="J952" i="1"/>
  <c r="N951" i="1"/>
  <c r="M951" i="1"/>
  <c r="L951" i="1"/>
  <c r="K951" i="1"/>
  <c r="J951" i="1"/>
  <c r="N950" i="1"/>
  <c r="M950" i="1"/>
  <c r="L950" i="1"/>
  <c r="K950" i="1"/>
  <c r="J950" i="1"/>
  <c r="N949" i="1"/>
  <c r="M949" i="1"/>
  <c r="L949" i="1"/>
  <c r="K949" i="1"/>
  <c r="J949" i="1"/>
  <c r="N948" i="1"/>
  <c r="M948" i="1"/>
  <c r="L948" i="1"/>
  <c r="K948" i="1"/>
  <c r="J948" i="1"/>
  <c r="N947" i="1"/>
  <c r="M947" i="1"/>
  <c r="L947" i="1"/>
  <c r="K947" i="1"/>
  <c r="J947" i="1"/>
  <c r="N946" i="1"/>
  <c r="M946" i="1"/>
  <c r="L946" i="1"/>
  <c r="K946" i="1"/>
  <c r="J946" i="1"/>
  <c r="N945" i="1"/>
  <c r="M945" i="1"/>
  <c r="L945" i="1"/>
  <c r="K945" i="1"/>
  <c r="J945" i="1"/>
  <c r="N944" i="1"/>
  <c r="M944" i="1"/>
  <c r="L944" i="1"/>
  <c r="K944" i="1"/>
  <c r="J944" i="1"/>
  <c r="N943" i="1"/>
  <c r="M943" i="1"/>
  <c r="L943" i="1"/>
  <c r="K943" i="1"/>
  <c r="J943" i="1"/>
  <c r="N942" i="1"/>
  <c r="M942" i="1"/>
  <c r="L942" i="1"/>
  <c r="K942" i="1"/>
  <c r="J942" i="1"/>
  <c r="N941" i="1"/>
  <c r="M941" i="1"/>
  <c r="L941" i="1"/>
  <c r="K941" i="1"/>
  <c r="J941" i="1"/>
  <c r="N940" i="1"/>
  <c r="M940" i="1"/>
  <c r="L940" i="1"/>
  <c r="K940" i="1"/>
  <c r="J940" i="1"/>
  <c r="N939" i="1"/>
  <c r="M939" i="1"/>
  <c r="L939" i="1"/>
  <c r="K939" i="1"/>
  <c r="J939" i="1"/>
  <c r="N938" i="1"/>
  <c r="M938" i="1"/>
  <c r="L938" i="1"/>
  <c r="K938" i="1"/>
  <c r="J938" i="1"/>
  <c r="N937" i="1"/>
  <c r="M937" i="1"/>
  <c r="L937" i="1"/>
  <c r="K937" i="1"/>
  <c r="J937" i="1"/>
  <c r="N936" i="1"/>
  <c r="M936" i="1"/>
  <c r="L936" i="1"/>
  <c r="K936" i="1"/>
  <c r="J936" i="1"/>
  <c r="N935" i="1"/>
  <c r="M935" i="1"/>
  <c r="L935" i="1"/>
  <c r="K935" i="1"/>
  <c r="J935" i="1"/>
  <c r="N934" i="1"/>
  <c r="M934" i="1"/>
  <c r="L934" i="1"/>
  <c r="K934" i="1"/>
  <c r="J934" i="1"/>
  <c r="N933" i="1"/>
  <c r="M933" i="1"/>
  <c r="L933" i="1"/>
  <c r="K933" i="1"/>
  <c r="J933" i="1"/>
  <c r="N932" i="1"/>
  <c r="M932" i="1"/>
  <c r="L932" i="1"/>
  <c r="K932" i="1"/>
  <c r="J932" i="1"/>
  <c r="N931" i="1"/>
  <c r="M931" i="1"/>
  <c r="L931" i="1"/>
  <c r="K931" i="1"/>
  <c r="J931" i="1"/>
  <c r="N930" i="1"/>
  <c r="M930" i="1"/>
  <c r="L930" i="1"/>
  <c r="K930" i="1"/>
  <c r="J930" i="1"/>
  <c r="N929" i="1"/>
  <c r="M929" i="1"/>
  <c r="L929" i="1"/>
  <c r="K929" i="1"/>
  <c r="J929" i="1"/>
  <c r="N928" i="1"/>
  <c r="M928" i="1"/>
  <c r="L928" i="1"/>
  <c r="K928" i="1"/>
  <c r="J928" i="1"/>
  <c r="N927" i="1"/>
  <c r="M927" i="1"/>
  <c r="L927" i="1"/>
  <c r="K927" i="1"/>
  <c r="J927" i="1"/>
  <c r="N926" i="1"/>
  <c r="M926" i="1"/>
  <c r="L926" i="1"/>
  <c r="K926" i="1"/>
  <c r="J926" i="1"/>
  <c r="N925" i="1"/>
  <c r="M925" i="1"/>
  <c r="L925" i="1"/>
  <c r="K925" i="1"/>
  <c r="J925" i="1"/>
  <c r="N924" i="1"/>
  <c r="M924" i="1"/>
  <c r="L924" i="1"/>
  <c r="K924" i="1"/>
  <c r="J924" i="1"/>
  <c r="N923" i="1"/>
  <c r="M923" i="1"/>
  <c r="L923" i="1"/>
  <c r="K923" i="1"/>
  <c r="J923" i="1"/>
  <c r="N922" i="1"/>
  <c r="M922" i="1"/>
  <c r="L922" i="1"/>
  <c r="K922" i="1"/>
  <c r="J922" i="1"/>
  <c r="N921" i="1"/>
  <c r="M921" i="1"/>
  <c r="L921" i="1"/>
  <c r="K921" i="1"/>
  <c r="J921" i="1"/>
  <c r="N920" i="1"/>
  <c r="M920" i="1"/>
  <c r="L920" i="1"/>
  <c r="K920" i="1"/>
  <c r="J920" i="1"/>
  <c r="N919" i="1"/>
  <c r="M919" i="1"/>
  <c r="L919" i="1"/>
  <c r="K919" i="1"/>
  <c r="J919" i="1"/>
  <c r="N918" i="1"/>
  <c r="M918" i="1"/>
  <c r="L918" i="1"/>
  <c r="K918" i="1"/>
  <c r="J918" i="1"/>
  <c r="N917" i="1"/>
  <c r="M917" i="1"/>
  <c r="K917" i="1"/>
  <c r="J917" i="1"/>
  <c r="N916" i="1"/>
  <c r="M916" i="1"/>
  <c r="L916" i="1"/>
  <c r="K916" i="1"/>
  <c r="J916" i="1"/>
  <c r="N915" i="1"/>
  <c r="M915" i="1"/>
  <c r="L915" i="1"/>
  <c r="K915" i="1"/>
  <c r="J915" i="1"/>
  <c r="N914" i="1"/>
  <c r="M914" i="1"/>
  <c r="L914" i="1"/>
  <c r="K914" i="1"/>
  <c r="J914" i="1"/>
  <c r="N913" i="1"/>
  <c r="M913" i="1"/>
  <c r="L913" i="1"/>
  <c r="K913" i="1"/>
  <c r="J913" i="1"/>
  <c r="N912" i="1"/>
  <c r="M912" i="1"/>
  <c r="L912" i="1"/>
  <c r="K912" i="1"/>
  <c r="J912" i="1"/>
  <c r="N911" i="1"/>
  <c r="M911" i="1"/>
  <c r="L911" i="1"/>
  <c r="K911" i="1"/>
  <c r="J911" i="1"/>
  <c r="N910" i="1"/>
  <c r="M910" i="1"/>
  <c r="L910" i="1"/>
  <c r="K910" i="1"/>
  <c r="J910" i="1"/>
  <c r="M909" i="1"/>
  <c r="L909" i="1"/>
  <c r="K909" i="1"/>
  <c r="J909" i="1"/>
  <c r="N908" i="1"/>
  <c r="M908" i="1"/>
  <c r="L908" i="1"/>
  <c r="K908" i="1"/>
  <c r="J908" i="1"/>
  <c r="N907" i="1"/>
  <c r="M907" i="1"/>
  <c r="L907" i="1"/>
  <c r="K907" i="1"/>
  <c r="J907" i="1"/>
  <c r="N906" i="1"/>
  <c r="M906" i="1"/>
  <c r="L906" i="1"/>
  <c r="K906" i="1"/>
  <c r="J906" i="1"/>
  <c r="N905" i="1"/>
  <c r="M905" i="1"/>
  <c r="L905" i="1"/>
  <c r="K905" i="1"/>
  <c r="J905" i="1"/>
  <c r="N904" i="1"/>
  <c r="M904" i="1"/>
  <c r="L904" i="1"/>
  <c r="K904" i="1"/>
  <c r="J904" i="1"/>
  <c r="N903" i="1"/>
  <c r="M903" i="1"/>
  <c r="L903" i="1"/>
  <c r="K903" i="1"/>
  <c r="J903" i="1"/>
  <c r="N902" i="1"/>
  <c r="M902" i="1"/>
  <c r="L902" i="1"/>
  <c r="K902" i="1"/>
  <c r="J902" i="1"/>
  <c r="N901" i="1"/>
  <c r="M901" i="1"/>
  <c r="L901" i="1"/>
  <c r="K901" i="1"/>
  <c r="J901" i="1"/>
  <c r="N900" i="1"/>
  <c r="M900" i="1"/>
  <c r="L900" i="1"/>
  <c r="K900" i="1"/>
  <c r="J900" i="1"/>
  <c r="N899" i="1"/>
  <c r="M899" i="1"/>
  <c r="L899" i="1"/>
  <c r="K899" i="1"/>
  <c r="J899" i="1"/>
  <c r="N898" i="1"/>
  <c r="M898" i="1"/>
  <c r="L898" i="1"/>
  <c r="K898" i="1"/>
  <c r="J898" i="1"/>
  <c r="N897" i="1"/>
  <c r="M897" i="1"/>
  <c r="L897" i="1"/>
  <c r="K897" i="1"/>
  <c r="J897" i="1"/>
  <c r="N896" i="1"/>
  <c r="M896" i="1"/>
  <c r="L896" i="1"/>
  <c r="K896" i="1"/>
  <c r="J896" i="1"/>
  <c r="N895" i="1"/>
  <c r="M895" i="1"/>
  <c r="L895" i="1"/>
  <c r="K895" i="1"/>
  <c r="J895" i="1"/>
  <c r="N894" i="1"/>
  <c r="M894" i="1"/>
  <c r="L894" i="1"/>
  <c r="K894" i="1"/>
  <c r="J894" i="1"/>
  <c r="N893" i="1"/>
  <c r="M893" i="1"/>
  <c r="L893" i="1"/>
  <c r="K893" i="1"/>
  <c r="J893" i="1"/>
  <c r="N892" i="1"/>
  <c r="M892" i="1"/>
  <c r="L892" i="1"/>
  <c r="K892" i="1"/>
  <c r="J892" i="1"/>
  <c r="N891" i="1"/>
  <c r="M891" i="1"/>
  <c r="L891" i="1"/>
  <c r="K891" i="1"/>
  <c r="J891" i="1"/>
  <c r="N890" i="1"/>
  <c r="M890" i="1"/>
  <c r="L890" i="1"/>
  <c r="K890" i="1"/>
  <c r="J890" i="1"/>
  <c r="N889" i="1"/>
  <c r="M889" i="1"/>
  <c r="L889" i="1"/>
  <c r="K889" i="1"/>
  <c r="J889" i="1"/>
  <c r="N888" i="1"/>
  <c r="M888" i="1"/>
  <c r="L888" i="1"/>
  <c r="K888" i="1"/>
  <c r="J888" i="1"/>
  <c r="N887" i="1"/>
  <c r="M887" i="1"/>
  <c r="L887" i="1"/>
  <c r="K887" i="1"/>
  <c r="J887" i="1"/>
  <c r="N886" i="1"/>
  <c r="M886" i="1"/>
  <c r="L886" i="1"/>
  <c r="K886" i="1"/>
  <c r="J886" i="1"/>
  <c r="N885" i="1"/>
  <c r="M885" i="1"/>
  <c r="L885" i="1"/>
  <c r="K885" i="1"/>
  <c r="J885" i="1"/>
  <c r="N884" i="1"/>
  <c r="M884" i="1"/>
  <c r="L884" i="1"/>
  <c r="K884" i="1"/>
  <c r="J884" i="1"/>
  <c r="N883" i="1"/>
  <c r="M883" i="1"/>
  <c r="L883" i="1"/>
  <c r="K883" i="1"/>
  <c r="J883" i="1"/>
  <c r="N882" i="1"/>
  <c r="M882" i="1"/>
  <c r="L882" i="1"/>
  <c r="K882" i="1"/>
  <c r="J882" i="1"/>
  <c r="N881" i="1"/>
  <c r="M881" i="1"/>
  <c r="L881" i="1"/>
  <c r="K881" i="1"/>
  <c r="J881" i="1"/>
  <c r="M880" i="1"/>
  <c r="L880" i="1"/>
  <c r="K880" i="1"/>
  <c r="J880" i="1"/>
  <c r="N879" i="1"/>
  <c r="M879" i="1"/>
  <c r="L879" i="1"/>
  <c r="K879" i="1"/>
  <c r="J879" i="1"/>
  <c r="N878" i="1"/>
  <c r="M878" i="1"/>
  <c r="L878" i="1"/>
  <c r="K878" i="1"/>
  <c r="J878" i="1"/>
  <c r="N877" i="1"/>
  <c r="M877" i="1"/>
  <c r="L877" i="1"/>
  <c r="K877" i="1"/>
  <c r="J877" i="1"/>
  <c r="N876" i="1"/>
  <c r="M876" i="1"/>
  <c r="L876" i="1"/>
  <c r="K876" i="1"/>
  <c r="J876" i="1"/>
  <c r="N875" i="1"/>
  <c r="M875" i="1"/>
  <c r="L875" i="1"/>
  <c r="K875" i="1"/>
  <c r="J875" i="1"/>
  <c r="N874" i="1"/>
  <c r="M874" i="1"/>
  <c r="L874" i="1"/>
  <c r="K874" i="1"/>
  <c r="J874" i="1"/>
  <c r="N873" i="1"/>
  <c r="M873" i="1"/>
  <c r="L873" i="1"/>
  <c r="K873" i="1"/>
  <c r="J873" i="1"/>
  <c r="N872" i="1"/>
  <c r="M872" i="1"/>
  <c r="L872" i="1"/>
  <c r="K872" i="1"/>
  <c r="J872" i="1"/>
  <c r="N871" i="1"/>
  <c r="M871" i="1"/>
  <c r="L871" i="1"/>
  <c r="K871" i="1"/>
  <c r="J871" i="1"/>
  <c r="N870" i="1"/>
  <c r="M870" i="1"/>
  <c r="L870" i="1"/>
  <c r="K870" i="1"/>
  <c r="J870" i="1"/>
  <c r="M869" i="1"/>
  <c r="L869" i="1"/>
  <c r="K869" i="1"/>
  <c r="J869" i="1"/>
  <c r="N868" i="1"/>
  <c r="M868" i="1"/>
  <c r="L868" i="1"/>
  <c r="K868" i="1"/>
  <c r="J868" i="1"/>
  <c r="N867" i="1"/>
  <c r="M867" i="1"/>
  <c r="L867" i="1"/>
  <c r="K867" i="1"/>
  <c r="J867" i="1"/>
  <c r="N866" i="1"/>
  <c r="M866" i="1"/>
  <c r="L866" i="1"/>
  <c r="K866" i="1"/>
  <c r="J866" i="1"/>
  <c r="N865" i="1"/>
  <c r="M865" i="1"/>
  <c r="L865" i="1"/>
  <c r="K865" i="1"/>
  <c r="J865" i="1"/>
  <c r="N864" i="1"/>
  <c r="M864" i="1"/>
  <c r="L864" i="1"/>
  <c r="K864" i="1"/>
  <c r="J864" i="1"/>
  <c r="N863" i="1"/>
  <c r="M863" i="1"/>
  <c r="L863" i="1"/>
  <c r="K863" i="1"/>
  <c r="J863" i="1"/>
  <c r="N862" i="1"/>
  <c r="M862" i="1"/>
  <c r="L862" i="1"/>
  <c r="K862" i="1"/>
  <c r="J862" i="1"/>
  <c r="N861" i="1"/>
  <c r="M861" i="1"/>
  <c r="L861" i="1"/>
  <c r="K861" i="1"/>
  <c r="J861" i="1"/>
  <c r="N860" i="1"/>
  <c r="M860" i="1"/>
  <c r="L860" i="1"/>
  <c r="K860" i="1"/>
  <c r="J860" i="1"/>
  <c r="N859" i="1"/>
  <c r="M859" i="1"/>
  <c r="L859" i="1"/>
  <c r="K859" i="1"/>
  <c r="J859" i="1"/>
  <c r="N858" i="1"/>
  <c r="M858" i="1"/>
  <c r="L858" i="1"/>
  <c r="K858" i="1"/>
  <c r="J858" i="1"/>
  <c r="N857" i="1"/>
  <c r="M857" i="1"/>
  <c r="L857" i="1"/>
  <c r="K857" i="1"/>
  <c r="J857" i="1"/>
  <c r="M856" i="1"/>
  <c r="L856" i="1"/>
  <c r="K856" i="1"/>
  <c r="J856" i="1"/>
  <c r="N855" i="1"/>
  <c r="M855" i="1"/>
  <c r="L855" i="1"/>
  <c r="K855" i="1"/>
  <c r="J855" i="1"/>
  <c r="N854" i="1"/>
  <c r="M854" i="1"/>
  <c r="L854" i="1"/>
  <c r="K854" i="1"/>
  <c r="N853" i="1"/>
  <c r="M853" i="1"/>
  <c r="L853" i="1"/>
  <c r="K853" i="1"/>
  <c r="J853" i="1"/>
  <c r="N852" i="1"/>
  <c r="M852" i="1"/>
  <c r="L852" i="1"/>
  <c r="K852" i="1"/>
  <c r="J852" i="1"/>
  <c r="N851" i="1"/>
  <c r="M851" i="1"/>
  <c r="L851" i="1"/>
  <c r="K851" i="1"/>
  <c r="J851" i="1"/>
  <c r="N850" i="1"/>
  <c r="M850" i="1"/>
  <c r="L850" i="1"/>
  <c r="K850" i="1"/>
  <c r="J850" i="1"/>
  <c r="N849" i="1"/>
  <c r="M849" i="1"/>
  <c r="L849" i="1"/>
  <c r="K849" i="1"/>
  <c r="J849" i="1"/>
  <c r="N848" i="1"/>
  <c r="M848" i="1"/>
  <c r="L848" i="1"/>
  <c r="K848" i="1"/>
  <c r="J848" i="1"/>
  <c r="N847" i="1"/>
  <c r="M847" i="1"/>
  <c r="L847" i="1"/>
  <c r="K847" i="1"/>
  <c r="J847" i="1"/>
  <c r="N846" i="1"/>
  <c r="M846" i="1"/>
  <c r="L846" i="1"/>
  <c r="K846" i="1"/>
  <c r="J846" i="1"/>
  <c r="N845" i="1"/>
  <c r="M845" i="1"/>
  <c r="L845" i="1"/>
  <c r="K845" i="1"/>
  <c r="J845" i="1"/>
  <c r="N844" i="1"/>
  <c r="M844" i="1"/>
  <c r="L844" i="1"/>
  <c r="K844" i="1"/>
  <c r="J844" i="1"/>
  <c r="N843" i="1"/>
  <c r="M843" i="1"/>
  <c r="L843" i="1"/>
  <c r="K843" i="1"/>
  <c r="J843" i="1"/>
  <c r="N842" i="1"/>
  <c r="M842" i="1"/>
  <c r="L842" i="1"/>
  <c r="K842" i="1"/>
  <c r="J842" i="1"/>
  <c r="N841" i="1"/>
  <c r="M841" i="1"/>
  <c r="L841" i="1"/>
  <c r="K841" i="1"/>
  <c r="J841" i="1"/>
  <c r="N840" i="1"/>
  <c r="M840" i="1"/>
  <c r="L840" i="1"/>
  <c r="K840" i="1"/>
  <c r="J840" i="1"/>
  <c r="N839" i="1"/>
  <c r="M839" i="1"/>
  <c r="L839" i="1"/>
  <c r="K839" i="1"/>
  <c r="J839" i="1"/>
  <c r="N838" i="1"/>
  <c r="M838" i="1"/>
  <c r="L838" i="1"/>
  <c r="K838" i="1"/>
  <c r="J838" i="1"/>
  <c r="M837" i="1"/>
  <c r="L837" i="1"/>
  <c r="K837" i="1"/>
  <c r="J837" i="1"/>
  <c r="N836" i="1"/>
  <c r="M836" i="1"/>
  <c r="L836" i="1"/>
  <c r="K836" i="1"/>
  <c r="J836" i="1"/>
  <c r="N835" i="1"/>
  <c r="M835" i="1"/>
  <c r="L835" i="1"/>
  <c r="K835" i="1"/>
  <c r="J835" i="1"/>
  <c r="N834" i="1"/>
  <c r="M834" i="1"/>
  <c r="L834" i="1"/>
  <c r="K834" i="1"/>
  <c r="J834" i="1"/>
  <c r="N833" i="1"/>
  <c r="M833" i="1"/>
  <c r="L833" i="1"/>
  <c r="K833" i="1"/>
  <c r="J833" i="1"/>
  <c r="N832" i="1"/>
  <c r="M832" i="1"/>
  <c r="L832" i="1"/>
  <c r="K832" i="1"/>
  <c r="J832" i="1"/>
  <c r="N831" i="1"/>
  <c r="M831" i="1"/>
  <c r="L831" i="1"/>
  <c r="K831" i="1"/>
  <c r="J831" i="1"/>
  <c r="N830" i="1"/>
  <c r="M830" i="1"/>
  <c r="L830" i="1"/>
  <c r="K830" i="1"/>
  <c r="J830" i="1"/>
  <c r="N829" i="1"/>
  <c r="M829" i="1"/>
  <c r="L829" i="1"/>
  <c r="K829" i="1"/>
  <c r="J829" i="1"/>
  <c r="N828" i="1"/>
  <c r="M828" i="1"/>
  <c r="L828" i="1"/>
  <c r="K828" i="1"/>
  <c r="J828" i="1"/>
  <c r="N827" i="1"/>
  <c r="M827" i="1"/>
  <c r="L827" i="1"/>
  <c r="K827" i="1"/>
  <c r="J827" i="1"/>
  <c r="N826" i="1"/>
  <c r="M826" i="1"/>
  <c r="L826" i="1"/>
  <c r="K826" i="1"/>
  <c r="J826" i="1"/>
  <c r="N825" i="1"/>
  <c r="M825" i="1"/>
  <c r="L825" i="1"/>
  <c r="K825" i="1"/>
  <c r="J825" i="1"/>
  <c r="N824" i="1"/>
  <c r="M824" i="1"/>
  <c r="L824" i="1"/>
  <c r="K824" i="1"/>
  <c r="J824" i="1"/>
  <c r="N823" i="1"/>
  <c r="M823" i="1"/>
  <c r="L823" i="1"/>
  <c r="K823" i="1"/>
  <c r="J823" i="1"/>
  <c r="N822" i="1"/>
  <c r="M822" i="1"/>
  <c r="L822" i="1"/>
  <c r="K822" i="1"/>
  <c r="J822" i="1"/>
  <c r="N821" i="1"/>
  <c r="M821" i="1"/>
  <c r="L821" i="1"/>
  <c r="K821" i="1"/>
  <c r="J821" i="1"/>
  <c r="N820" i="1"/>
  <c r="M820" i="1"/>
  <c r="L820" i="1"/>
  <c r="K820" i="1"/>
  <c r="J820" i="1"/>
  <c r="N819" i="1"/>
  <c r="M819" i="1"/>
  <c r="L819" i="1"/>
  <c r="K819" i="1"/>
  <c r="J819" i="1"/>
  <c r="N818" i="1"/>
  <c r="M818" i="1"/>
  <c r="L818" i="1"/>
  <c r="K818" i="1"/>
  <c r="J818" i="1"/>
  <c r="N817" i="1"/>
  <c r="M817" i="1"/>
  <c r="L817" i="1"/>
  <c r="K817" i="1"/>
  <c r="J817" i="1"/>
  <c r="N816" i="1"/>
  <c r="M816" i="1"/>
  <c r="L816" i="1"/>
  <c r="K816" i="1"/>
  <c r="J816" i="1"/>
  <c r="N815" i="1"/>
  <c r="M815" i="1"/>
  <c r="L815" i="1"/>
  <c r="K815" i="1"/>
  <c r="J815" i="1"/>
  <c r="N814" i="1"/>
  <c r="M814" i="1"/>
  <c r="L814" i="1"/>
  <c r="K814" i="1"/>
  <c r="J814" i="1"/>
  <c r="N813" i="1"/>
  <c r="M813" i="1"/>
  <c r="L813" i="1"/>
  <c r="K813" i="1"/>
  <c r="J813" i="1"/>
  <c r="N812" i="1"/>
  <c r="M812" i="1"/>
  <c r="L812" i="1"/>
  <c r="K812" i="1"/>
  <c r="J812" i="1"/>
  <c r="N811" i="1"/>
  <c r="M811" i="1"/>
  <c r="L811" i="1"/>
  <c r="K811" i="1"/>
  <c r="J811" i="1"/>
  <c r="N810" i="1"/>
  <c r="M810" i="1"/>
  <c r="L810" i="1"/>
  <c r="K810" i="1"/>
  <c r="J810" i="1"/>
  <c r="N809" i="1"/>
  <c r="M809" i="1"/>
  <c r="L809" i="1"/>
  <c r="K809" i="1"/>
  <c r="J809" i="1"/>
  <c r="N808" i="1"/>
  <c r="M808" i="1"/>
  <c r="L808" i="1"/>
  <c r="K808" i="1"/>
  <c r="J808" i="1"/>
  <c r="N807" i="1"/>
  <c r="M807" i="1"/>
  <c r="L807" i="1"/>
  <c r="K807" i="1"/>
  <c r="J807" i="1"/>
  <c r="N806" i="1"/>
  <c r="M806" i="1"/>
  <c r="L806" i="1"/>
  <c r="K806" i="1"/>
  <c r="J806" i="1"/>
  <c r="N805" i="1"/>
  <c r="M805" i="1"/>
  <c r="L805" i="1"/>
  <c r="K805" i="1"/>
  <c r="J805" i="1"/>
  <c r="N804" i="1"/>
  <c r="M804" i="1"/>
  <c r="L804" i="1"/>
  <c r="K804" i="1"/>
  <c r="J804" i="1"/>
  <c r="N803" i="1"/>
  <c r="M803" i="1"/>
  <c r="L803" i="1"/>
  <c r="K803" i="1"/>
  <c r="J803" i="1"/>
  <c r="N802" i="1"/>
  <c r="M802" i="1"/>
  <c r="L802" i="1"/>
  <c r="K802" i="1"/>
  <c r="J802" i="1"/>
  <c r="N801" i="1"/>
  <c r="M801" i="1"/>
  <c r="L801" i="1"/>
  <c r="K801" i="1"/>
  <c r="J801" i="1"/>
  <c r="N800" i="1"/>
  <c r="M800" i="1"/>
  <c r="L800" i="1"/>
  <c r="K800" i="1"/>
  <c r="J800" i="1"/>
  <c r="N799" i="1"/>
  <c r="M799" i="1"/>
  <c r="L799" i="1"/>
  <c r="K799" i="1"/>
  <c r="J799" i="1"/>
  <c r="N798" i="1"/>
  <c r="M798" i="1"/>
  <c r="L798" i="1"/>
  <c r="K798" i="1"/>
  <c r="J798" i="1"/>
  <c r="N797" i="1"/>
  <c r="M797" i="1"/>
  <c r="L797" i="1"/>
  <c r="K797" i="1"/>
  <c r="J797" i="1"/>
  <c r="N796" i="1"/>
  <c r="M796" i="1"/>
  <c r="L796" i="1"/>
  <c r="K796" i="1"/>
  <c r="J796" i="1"/>
  <c r="N795" i="1"/>
  <c r="M795" i="1"/>
  <c r="L795" i="1"/>
  <c r="K795" i="1"/>
  <c r="J795" i="1"/>
  <c r="N794" i="1"/>
  <c r="M794" i="1"/>
  <c r="K794" i="1"/>
  <c r="J794" i="1"/>
  <c r="N793" i="1"/>
  <c r="M793" i="1"/>
  <c r="L793" i="1"/>
  <c r="K793" i="1"/>
  <c r="J793" i="1"/>
  <c r="N792" i="1"/>
  <c r="M792" i="1"/>
  <c r="L792" i="1"/>
  <c r="K792" i="1"/>
  <c r="J792" i="1"/>
  <c r="N791" i="1"/>
  <c r="M791" i="1"/>
  <c r="L791" i="1"/>
  <c r="K791" i="1"/>
  <c r="J791" i="1"/>
  <c r="N790" i="1"/>
  <c r="M790" i="1"/>
  <c r="L790" i="1"/>
  <c r="K790" i="1"/>
  <c r="J790" i="1"/>
  <c r="N789" i="1"/>
  <c r="M789" i="1"/>
  <c r="L789" i="1"/>
  <c r="K789" i="1"/>
  <c r="J789" i="1"/>
  <c r="N788" i="1"/>
  <c r="M788" i="1"/>
  <c r="L788" i="1"/>
  <c r="K788" i="1"/>
  <c r="J788" i="1"/>
  <c r="N787" i="1"/>
  <c r="M787" i="1"/>
  <c r="L787" i="1"/>
  <c r="K787" i="1"/>
  <c r="J787" i="1"/>
  <c r="N786" i="1"/>
  <c r="M786" i="1"/>
  <c r="L786" i="1"/>
  <c r="K786" i="1"/>
  <c r="J786" i="1"/>
  <c r="N785" i="1"/>
  <c r="M785" i="1"/>
  <c r="L785" i="1"/>
  <c r="K785" i="1"/>
  <c r="J785" i="1"/>
  <c r="N784" i="1"/>
  <c r="M784" i="1"/>
  <c r="L784" i="1"/>
  <c r="K784" i="1"/>
  <c r="J784" i="1"/>
  <c r="N783" i="1"/>
  <c r="M783" i="1"/>
  <c r="L783" i="1"/>
  <c r="K783" i="1"/>
  <c r="J783" i="1"/>
  <c r="N782" i="1"/>
  <c r="M782" i="1"/>
  <c r="L782" i="1"/>
  <c r="K782" i="1"/>
  <c r="J782" i="1"/>
  <c r="N781" i="1"/>
  <c r="M781" i="1"/>
  <c r="L781" i="1"/>
  <c r="K781" i="1"/>
  <c r="J781" i="1"/>
  <c r="N780" i="1"/>
  <c r="M780" i="1"/>
  <c r="L780" i="1"/>
  <c r="K780" i="1"/>
  <c r="J780" i="1"/>
  <c r="N779" i="1"/>
  <c r="M779" i="1"/>
  <c r="L779" i="1"/>
  <c r="K779" i="1"/>
  <c r="J779" i="1"/>
  <c r="N778" i="1"/>
  <c r="M778" i="1"/>
  <c r="L778" i="1"/>
  <c r="K778" i="1"/>
  <c r="J778" i="1"/>
  <c r="M777" i="1"/>
  <c r="L777" i="1"/>
  <c r="K777" i="1"/>
  <c r="J777" i="1"/>
  <c r="N776" i="1"/>
  <c r="M776" i="1"/>
  <c r="L776" i="1"/>
  <c r="K776" i="1"/>
  <c r="J776" i="1"/>
  <c r="N775" i="1"/>
  <c r="M775" i="1"/>
  <c r="L775" i="1"/>
  <c r="K775" i="1"/>
  <c r="J775" i="1"/>
  <c r="N774" i="1"/>
  <c r="M774" i="1"/>
  <c r="L774" i="1"/>
  <c r="K774" i="1"/>
  <c r="J774" i="1"/>
  <c r="N773" i="1"/>
  <c r="M773" i="1"/>
  <c r="L773" i="1"/>
  <c r="K773" i="1"/>
  <c r="J773" i="1"/>
  <c r="N772" i="1"/>
  <c r="M772" i="1"/>
  <c r="L772" i="1"/>
  <c r="K772" i="1"/>
  <c r="J772" i="1"/>
  <c r="N771" i="1"/>
  <c r="M771" i="1"/>
  <c r="L771" i="1"/>
  <c r="K771" i="1"/>
  <c r="J771" i="1"/>
  <c r="N770" i="1"/>
  <c r="M770" i="1"/>
  <c r="L770" i="1"/>
  <c r="K770" i="1"/>
  <c r="J770" i="1"/>
  <c r="N769" i="1"/>
  <c r="M769" i="1"/>
  <c r="L769" i="1"/>
  <c r="K769" i="1"/>
  <c r="J769" i="1"/>
  <c r="N768" i="1"/>
  <c r="M768" i="1"/>
  <c r="L768" i="1"/>
  <c r="K768" i="1"/>
  <c r="J768" i="1"/>
  <c r="N767" i="1"/>
  <c r="M767" i="1"/>
  <c r="L767" i="1"/>
  <c r="K767" i="1"/>
  <c r="J767" i="1"/>
  <c r="N766" i="1"/>
  <c r="M766" i="1"/>
  <c r="L766" i="1"/>
  <c r="K766" i="1"/>
  <c r="J766" i="1"/>
  <c r="N765" i="1"/>
  <c r="M765" i="1"/>
  <c r="L765" i="1"/>
  <c r="K765" i="1"/>
  <c r="J765" i="1"/>
  <c r="N764" i="1"/>
  <c r="M764" i="1"/>
  <c r="L764" i="1"/>
  <c r="K764" i="1"/>
  <c r="J764" i="1"/>
  <c r="N763" i="1"/>
  <c r="M763" i="1"/>
  <c r="L763" i="1"/>
  <c r="K763" i="1"/>
  <c r="J763" i="1"/>
  <c r="N762" i="1"/>
  <c r="M762" i="1"/>
  <c r="L762" i="1"/>
  <c r="K762" i="1"/>
  <c r="J762" i="1"/>
  <c r="N761" i="1"/>
  <c r="M761" i="1"/>
  <c r="L761" i="1"/>
  <c r="K761" i="1"/>
  <c r="J761" i="1"/>
  <c r="N760" i="1"/>
  <c r="M760" i="1"/>
  <c r="L760" i="1"/>
  <c r="K760" i="1"/>
  <c r="J760" i="1"/>
  <c r="N759" i="1"/>
  <c r="M759" i="1"/>
  <c r="L759" i="1"/>
  <c r="K759" i="1"/>
  <c r="J759" i="1"/>
  <c r="N758" i="1"/>
  <c r="M758" i="1"/>
  <c r="L758" i="1"/>
  <c r="K758" i="1"/>
  <c r="J758" i="1"/>
  <c r="N757" i="1"/>
  <c r="M757" i="1"/>
  <c r="L757" i="1"/>
  <c r="K757" i="1"/>
  <c r="J757" i="1"/>
  <c r="N756" i="1"/>
  <c r="M756" i="1"/>
  <c r="L756" i="1"/>
  <c r="K756" i="1"/>
  <c r="J756" i="1"/>
  <c r="N755" i="1"/>
  <c r="M755" i="1"/>
  <c r="L755" i="1"/>
  <c r="K755" i="1"/>
  <c r="J755" i="1"/>
  <c r="N754" i="1"/>
  <c r="M754" i="1"/>
  <c r="L754" i="1"/>
  <c r="K754" i="1"/>
  <c r="J754" i="1"/>
  <c r="N753" i="1"/>
  <c r="M753" i="1"/>
  <c r="L753" i="1"/>
  <c r="K753" i="1"/>
  <c r="J753" i="1"/>
  <c r="N752" i="1"/>
  <c r="M752" i="1"/>
  <c r="L752" i="1"/>
  <c r="K752" i="1"/>
  <c r="J752" i="1"/>
  <c r="N751" i="1"/>
  <c r="M751" i="1"/>
  <c r="L751" i="1"/>
  <c r="K751" i="1"/>
  <c r="J751" i="1"/>
  <c r="N750" i="1"/>
  <c r="M750" i="1"/>
  <c r="L750" i="1"/>
  <c r="K750" i="1"/>
  <c r="J750" i="1"/>
  <c r="N749" i="1"/>
  <c r="M749" i="1"/>
  <c r="L749" i="1"/>
  <c r="K749" i="1"/>
  <c r="J749" i="1"/>
  <c r="N748" i="1"/>
  <c r="M748" i="1"/>
  <c r="L748" i="1"/>
  <c r="K748" i="1"/>
  <c r="J748" i="1"/>
  <c r="N747" i="1"/>
  <c r="M747" i="1"/>
  <c r="L747" i="1"/>
  <c r="K747" i="1"/>
  <c r="J747" i="1"/>
  <c r="N746" i="1"/>
  <c r="M746" i="1"/>
  <c r="L746" i="1"/>
  <c r="K746" i="1"/>
  <c r="J746" i="1"/>
  <c r="N745" i="1"/>
  <c r="M745" i="1"/>
  <c r="L745" i="1"/>
  <c r="K745" i="1"/>
  <c r="J745" i="1"/>
  <c r="N744" i="1"/>
  <c r="M744" i="1"/>
  <c r="L744" i="1"/>
  <c r="K744" i="1"/>
  <c r="J744" i="1"/>
  <c r="M743" i="1"/>
  <c r="L743" i="1"/>
  <c r="K743" i="1"/>
  <c r="J743" i="1"/>
  <c r="N742" i="1"/>
  <c r="M742" i="1"/>
  <c r="L742" i="1"/>
  <c r="K742" i="1"/>
  <c r="J742" i="1"/>
  <c r="N741" i="1"/>
  <c r="M741" i="1"/>
  <c r="L741" i="1"/>
  <c r="K741" i="1"/>
  <c r="J741" i="1"/>
  <c r="N740" i="1"/>
  <c r="M740" i="1"/>
  <c r="L740" i="1"/>
  <c r="K740" i="1"/>
  <c r="J740" i="1"/>
  <c r="N739" i="1"/>
  <c r="M739" i="1"/>
  <c r="L739" i="1"/>
  <c r="K739" i="1"/>
  <c r="J739" i="1"/>
  <c r="N738" i="1"/>
  <c r="M738" i="1"/>
  <c r="L738" i="1"/>
  <c r="K738" i="1"/>
  <c r="J738" i="1"/>
  <c r="N737" i="1"/>
  <c r="M737" i="1"/>
  <c r="L737" i="1"/>
  <c r="K737" i="1"/>
  <c r="J737" i="1"/>
  <c r="N736" i="1"/>
  <c r="M736" i="1"/>
  <c r="L736" i="1"/>
  <c r="K736" i="1"/>
  <c r="J736" i="1"/>
  <c r="N735" i="1"/>
  <c r="M735" i="1"/>
  <c r="L735" i="1"/>
  <c r="K735" i="1"/>
  <c r="J735" i="1"/>
  <c r="N734" i="1"/>
  <c r="M734" i="1"/>
  <c r="L734" i="1"/>
  <c r="K734" i="1"/>
  <c r="J734" i="1"/>
  <c r="N733" i="1"/>
  <c r="M733" i="1"/>
  <c r="L733" i="1"/>
  <c r="K733" i="1"/>
  <c r="J733" i="1"/>
  <c r="N732" i="1"/>
  <c r="M732" i="1"/>
  <c r="L732" i="1"/>
  <c r="K732" i="1"/>
  <c r="J732" i="1"/>
  <c r="N731" i="1"/>
  <c r="M731" i="1"/>
  <c r="L731" i="1"/>
  <c r="K731" i="1"/>
  <c r="J731" i="1"/>
  <c r="N730" i="1"/>
  <c r="M730" i="1"/>
  <c r="L730" i="1"/>
  <c r="K730" i="1"/>
  <c r="J730" i="1"/>
  <c r="N729" i="1"/>
  <c r="M729" i="1"/>
  <c r="L729" i="1"/>
  <c r="K729" i="1"/>
  <c r="J729" i="1"/>
  <c r="N728" i="1"/>
  <c r="M728" i="1"/>
  <c r="L728" i="1"/>
  <c r="K728" i="1"/>
  <c r="J728" i="1"/>
  <c r="N727" i="1"/>
  <c r="M727" i="1"/>
  <c r="L727" i="1"/>
  <c r="K727" i="1"/>
  <c r="J727" i="1"/>
  <c r="N726" i="1"/>
  <c r="M726" i="1"/>
  <c r="L726" i="1"/>
  <c r="K726" i="1"/>
  <c r="J726" i="1"/>
  <c r="N725" i="1"/>
  <c r="M725" i="1"/>
  <c r="L725" i="1"/>
  <c r="K725" i="1"/>
  <c r="J725" i="1"/>
  <c r="N724" i="1"/>
  <c r="M724" i="1"/>
  <c r="L724" i="1"/>
  <c r="K724" i="1"/>
  <c r="J724" i="1"/>
  <c r="N723" i="1"/>
  <c r="M723" i="1"/>
  <c r="L723" i="1"/>
  <c r="K723" i="1"/>
  <c r="J723" i="1"/>
  <c r="N722" i="1"/>
  <c r="M722" i="1"/>
  <c r="L722" i="1"/>
  <c r="K722" i="1"/>
  <c r="J722" i="1"/>
  <c r="N721" i="1"/>
  <c r="M721" i="1"/>
  <c r="L721" i="1"/>
  <c r="K721" i="1"/>
  <c r="J721" i="1"/>
  <c r="N720" i="1"/>
  <c r="M720" i="1"/>
  <c r="L720" i="1"/>
  <c r="K720" i="1"/>
  <c r="J720" i="1"/>
  <c r="N719" i="1"/>
  <c r="M719" i="1"/>
  <c r="L719" i="1"/>
  <c r="K719" i="1"/>
  <c r="J719" i="1"/>
  <c r="N718" i="1"/>
  <c r="M718" i="1"/>
  <c r="L718" i="1"/>
  <c r="K718" i="1"/>
  <c r="J718" i="1"/>
  <c r="N717" i="1"/>
  <c r="M717" i="1"/>
  <c r="L717" i="1"/>
  <c r="K717" i="1"/>
  <c r="J717" i="1"/>
  <c r="N716" i="1"/>
  <c r="M716" i="1"/>
  <c r="L716" i="1"/>
  <c r="K716" i="1"/>
  <c r="J716" i="1"/>
  <c r="N715" i="1"/>
  <c r="M715" i="1"/>
  <c r="L715" i="1"/>
  <c r="K715" i="1"/>
  <c r="J715" i="1"/>
  <c r="M714" i="1"/>
  <c r="L714" i="1"/>
  <c r="K714" i="1"/>
  <c r="J714" i="1"/>
  <c r="N713" i="1"/>
  <c r="M713" i="1"/>
  <c r="L713" i="1"/>
  <c r="K713" i="1"/>
  <c r="J713" i="1"/>
  <c r="N712" i="1"/>
  <c r="M712" i="1"/>
  <c r="L712" i="1"/>
  <c r="K712" i="1"/>
  <c r="J712" i="1"/>
  <c r="N711" i="1"/>
  <c r="M711" i="1"/>
  <c r="L711" i="1"/>
  <c r="K711" i="1"/>
  <c r="J711" i="1"/>
  <c r="N710" i="1"/>
  <c r="M710" i="1"/>
  <c r="L710" i="1"/>
  <c r="K710" i="1"/>
  <c r="J710" i="1"/>
  <c r="N709" i="1"/>
  <c r="M709" i="1"/>
  <c r="L709" i="1"/>
  <c r="K709" i="1"/>
  <c r="J709" i="1"/>
  <c r="N708" i="1"/>
  <c r="M708" i="1"/>
  <c r="L708" i="1"/>
  <c r="K708" i="1"/>
  <c r="J708" i="1"/>
  <c r="M707" i="1"/>
  <c r="L707" i="1"/>
  <c r="K707" i="1"/>
  <c r="J707" i="1"/>
  <c r="N706" i="1"/>
  <c r="M706" i="1"/>
  <c r="L706" i="1"/>
  <c r="K706" i="1"/>
  <c r="J706" i="1"/>
  <c r="N705" i="1"/>
  <c r="M705" i="1"/>
  <c r="L705" i="1"/>
  <c r="K705" i="1"/>
  <c r="J705" i="1"/>
  <c r="N704" i="1"/>
  <c r="M704" i="1"/>
  <c r="L704" i="1"/>
  <c r="K704" i="1"/>
  <c r="J704" i="1"/>
  <c r="N703" i="1"/>
  <c r="M703" i="1"/>
  <c r="L703" i="1"/>
  <c r="K703" i="1"/>
  <c r="J703" i="1"/>
  <c r="N702" i="1"/>
  <c r="M702" i="1"/>
  <c r="L702" i="1"/>
  <c r="K702" i="1"/>
  <c r="J702" i="1"/>
  <c r="N701" i="1"/>
  <c r="M701" i="1"/>
  <c r="L701" i="1"/>
  <c r="K701" i="1"/>
  <c r="J701" i="1"/>
  <c r="N700" i="1"/>
  <c r="M700" i="1"/>
  <c r="L700" i="1"/>
  <c r="K700" i="1"/>
  <c r="J700" i="1"/>
  <c r="N699" i="1"/>
  <c r="M699" i="1"/>
  <c r="L699" i="1"/>
  <c r="K699" i="1"/>
  <c r="J699" i="1"/>
  <c r="N698" i="1"/>
  <c r="M698" i="1"/>
  <c r="L698" i="1"/>
  <c r="K698" i="1"/>
  <c r="J698" i="1"/>
  <c r="N697" i="1"/>
  <c r="M697" i="1"/>
  <c r="L697" i="1"/>
  <c r="K697" i="1"/>
  <c r="J697" i="1"/>
  <c r="N696" i="1"/>
  <c r="M696" i="1"/>
  <c r="L696" i="1"/>
  <c r="K696" i="1"/>
  <c r="J696" i="1"/>
  <c r="N695" i="1"/>
  <c r="M695" i="1"/>
  <c r="L695" i="1"/>
  <c r="K695" i="1"/>
  <c r="J695" i="1"/>
  <c r="N694" i="1"/>
  <c r="M694" i="1"/>
  <c r="L694" i="1"/>
  <c r="K694" i="1"/>
  <c r="J694" i="1"/>
  <c r="N693" i="1"/>
  <c r="M693" i="1"/>
  <c r="L693" i="1"/>
  <c r="K693" i="1"/>
  <c r="J693" i="1"/>
  <c r="N692" i="1"/>
  <c r="M692" i="1"/>
  <c r="L692" i="1"/>
  <c r="K692" i="1"/>
  <c r="J692" i="1"/>
  <c r="N691" i="1"/>
  <c r="M691" i="1"/>
  <c r="L691" i="1"/>
  <c r="K691" i="1"/>
  <c r="J691" i="1"/>
  <c r="N690" i="1"/>
  <c r="M690" i="1"/>
  <c r="L690" i="1"/>
  <c r="K690" i="1"/>
  <c r="J690" i="1"/>
  <c r="N689" i="1"/>
  <c r="M689" i="1"/>
  <c r="L689" i="1"/>
  <c r="K689" i="1"/>
  <c r="J689" i="1"/>
  <c r="N688" i="1"/>
  <c r="M688" i="1"/>
  <c r="L688" i="1"/>
  <c r="K688" i="1"/>
  <c r="J688" i="1"/>
  <c r="N687" i="1"/>
  <c r="M687" i="1"/>
  <c r="L687" i="1"/>
  <c r="K687" i="1"/>
  <c r="J687" i="1"/>
  <c r="N686" i="1"/>
  <c r="M686" i="1"/>
  <c r="L686" i="1"/>
  <c r="K686" i="1"/>
  <c r="J686" i="1"/>
  <c r="N685" i="1"/>
  <c r="M685" i="1"/>
  <c r="L685" i="1"/>
  <c r="K685" i="1"/>
  <c r="J685" i="1"/>
  <c r="N684" i="1"/>
  <c r="M684" i="1"/>
  <c r="L684" i="1"/>
  <c r="K684" i="1"/>
  <c r="J684" i="1"/>
  <c r="N683" i="1"/>
  <c r="M683" i="1"/>
  <c r="L683" i="1"/>
  <c r="K683" i="1"/>
  <c r="J683" i="1"/>
  <c r="N682" i="1"/>
  <c r="M682" i="1"/>
  <c r="L682" i="1"/>
  <c r="K682" i="1"/>
  <c r="J682" i="1"/>
  <c r="N681" i="1"/>
  <c r="M681" i="1"/>
  <c r="L681" i="1"/>
  <c r="K681" i="1"/>
  <c r="J681" i="1"/>
  <c r="N680" i="1"/>
  <c r="M680" i="1"/>
  <c r="L680" i="1"/>
  <c r="K680" i="1"/>
  <c r="J680" i="1"/>
  <c r="N679" i="1"/>
  <c r="M679" i="1"/>
  <c r="L679" i="1"/>
  <c r="K679" i="1"/>
  <c r="J679" i="1"/>
  <c r="N678" i="1"/>
  <c r="M678" i="1"/>
  <c r="L678" i="1"/>
  <c r="K678" i="1"/>
  <c r="J678" i="1"/>
  <c r="N677" i="1"/>
  <c r="M677" i="1"/>
  <c r="L677" i="1"/>
  <c r="K677" i="1"/>
  <c r="J677" i="1"/>
  <c r="N676" i="1"/>
  <c r="M676" i="1"/>
  <c r="L676" i="1"/>
  <c r="K676" i="1"/>
  <c r="J676" i="1"/>
  <c r="N675" i="1"/>
  <c r="M675" i="1"/>
  <c r="L675" i="1"/>
  <c r="K675" i="1"/>
  <c r="J675" i="1"/>
  <c r="N674" i="1"/>
  <c r="M674" i="1"/>
  <c r="L674" i="1"/>
  <c r="K674" i="1"/>
  <c r="J674" i="1"/>
  <c r="N673" i="1"/>
  <c r="M673" i="1"/>
  <c r="L673" i="1"/>
  <c r="K673" i="1"/>
  <c r="J673" i="1"/>
  <c r="N672" i="1"/>
  <c r="M672" i="1"/>
  <c r="L672" i="1"/>
  <c r="K672" i="1"/>
  <c r="J672" i="1"/>
  <c r="N671" i="1"/>
  <c r="M671" i="1"/>
  <c r="L671" i="1"/>
  <c r="K671" i="1"/>
  <c r="J671" i="1"/>
  <c r="N670" i="1"/>
  <c r="M670" i="1"/>
  <c r="L670" i="1"/>
  <c r="K670" i="1"/>
  <c r="J670" i="1"/>
  <c r="N669" i="1"/>
  <c r="M669" i="1"/>
  <c r="L669" i="1"/>
  <c r="K669" i="1"/>
  <c r="J669" i="1"/>
  <c r="M668" i="1"/>
  <c r="L668" i="1"/>
  <c r="K668" i="1"/>
  <c r="J668" i="1"/>
  <c r="N667" i="1"/>
  <c r="M667" i="1"/>
  <c r="L667" i="1"/>
  <c r="K667" i="1"/>
  <c r="J667" i="1"/>
  <c r="N666" i="1"/>
  <c r="M666" i="1"/>
  <c r="L666" i="1"/>
  <c r="K666" i="1"/>
  <c r="J666" i="1"/>
  <c r="N665" i="1"/>
  <c r="M665" i="1"/>
  <c r="L665" i="1"/>
  <c r="K665" i="1"/>
  <c r="J665" i="1"/>
  <c r="N664" i="1"/>
  <c r="M664" i="1"/>
  <c r="L664" i="1"/>
  <c r="K664" i="1"/>
  <c r="J664" i="1"/>
  <c r="N663" i="1"/>
  <c r="M663" i="1"/>
  <c r="L663" i="1"/>
  <c r="K663" i="1"/>
  <c r="J663" i="1"/>
  <c r="N662" i="1"/>
  <c r="M662" i="1"/>
  <c r="L662" i="1"/>
  <c r="K662" i="1"/>
  <c r="J662" i="1"/>
  <c r="N661" i="1"/>
  <c r="M661" i="1"/>
  <c r="L661" i="1"/>
  <c r="K661" i="1"/>
  <c r="J661" i="1"/>
  <c r="N660" i="1"/>
  <c r="M660" i="1"/>
  <c r="L660" i="1"/>
  <c r="K660" i="1"/>
  <c r="J660" i="1"/>
  <c r="N659" i="1"/>
  <c r="M659" i="1"/>
  <c r="L659" i="1"/>
  <c r="K659" i="1"/>
  <c r="J659" i="1"/>
  <c r="N658" i="1"/>
  <c r="M658" i="1"/>
  <c r="L658" i="1"/>
  <c r="K658" i="1"/>
  <c r="J658" i="1"/>
  <c r="N657" i="1"/>
  <c r="M657" i="1"/>
  <c r="L657" i="1"/>
  <c r="K657" i="1"/>
  <c r="J657" i="1"/>
  <c r="N656" i="1"/>
  <c r="M656" i="1"/>
  <c r="L656" i="1"/>
  <c r="K656" i="1"/>
  <c r="J656" i="1"/>
  <c r="N655" i="1"/>
  <c r="M655" i="1"/>
  <c r="L655" i="1"/>
  <c r="K655" i="1"/>
  <c r="J655" i="1"/>
  <c r="N654" i="1"/>
  <c r="M654" i="1"/>
  <c r="L654" i="1"/>
  <c r="K654" i="1"/>
  <c r="J654" i="1"/>
  <c r="N653" i="1"/>
  <c r="M653" i="1"/>
  <c r="L653" i="1"/>
  <c r="K653" i="1"/>
  <c r="J653" i="1"/>
  <c r="N652" i="1"/>
  <c r="M652" i="1"/>
  <c r="L652" i="1"/>
  <c r="K652" i="1"/>
  <c r="J652" i="1"/>
  <c r="N651" i="1"/>
  <c r="M651" i="1"/>
  <c r="L651" i="1"/>
  <c r="K651" i="1"/>
  <c r="J651" i="1"/>
  <c r="N650" i="1"/>
  <c r="M650" i="1"/>
  <c r="L650" i="1"/>
  <c r="K650" i="1"/>
  <c r="J650" i="1"/>
  <c r="N649" i="1"/>
  <c r="M649" i="1"/>
  <c r="L649" i="1"/>
  <c r="K649" i="1"/>
  <c r="J649" i="1"/>
  <c r="N648" i="1"/>
  <c r="M648" i="1"/>
  <c r="L648" i="1"/>
  <c r="K648" i="1"/>
  <c r="J648" i="1"/>
  <c r="N647" i="1"/>
  <c r="M647" i="1"/>
  <c r="L647" i="1"/>
  <c r="K647" i="1"/>
  <c r="J647" i="1"/>
  <c r="N646" i="1"/>
  <c r="M646" i="1"/>
  <c r="L646" i="1"/>
  <c r="K646" i="1"/>
  <c r="J646" i="1"/>
  <c r="N645" i="1"/>
  <c r="M645" i="1"/>
  <c r="L645" i="1"/>
  <c r="K645" i="1"/>
  <c r="J645" i="1"/>
  <c r="N644" i="1"/>
  <c r="M644" i="1"/>
  <c r="L644" i="1"/>
  <c r="K644" i="1"/>
  <c r="J644" i="1"/>
  <c r="N643" i="1"/>
  <c r="M643" i="1"/>
  <c r="L643" i="1"/>
  <c r="K643" i="1"/>
  <c r="J643" i="1"/>
  <c r="N642" i="1"/>
  <c r="M642" i="1"/>
  <c r="L642" i="1"/>
  <c r="K642" i="1"/>
  <c r="J642" i="1"/>
  <c r="M641" i="1"/>
  <c r="L641" i="1"/>
  <c r="K641" i="1"/>
  <c r="J641" i="1"/>
  <c r="N640" i="1"/>
  <c r="M640" i="1"/>
  <c r="L640" i="1"/>
  <c r="K640" i="1"/>
  <c r="J640" i="1"/>
  <c r="N639" i="1"/>
  <c r="M639" i="1"/>
  <c r="L639" i="1"/>
  <c r="K639" i="1"/>
  <c r="J639" i="1"/>
  <c r="N638" i="1"/>
  <c r="M638" i="1"/>
  <c r="L638" i="1"/>
  <c r="K638" i="1"/>
  <c r="J638" i="1"/>
  <c r="N637" i="1"/>
  <c r="M637" i="1"/>
  <c r="L637" i="1"/>
  <c r="K637" i="1"/>
  <c r="J637" i="1"/>
  <c r="N636" i="1"/>
  <c r="M636" i="1"/>
  <c r="L636" i="1"/>
  <c r="K636" i="1"/>
  <c r="J636" i="1"/>
  <c r="N635" i="1"/>
  <c r="M635" i="1"/>
  <c r="L635" i="1"/>
  <c r="K635" i="1"/>
  <c r="J635" i="1"/>
  <c r="N634" i="1"/>
  <c r="M634" i="1"/>
  <c r="L634" i="1"/>
  <c r="K634" i="1"/>
  <c r="J634" i="1"/>
  <c r="N633" i="1"/>
  <c r="M633" i="1"/>
  <c r="L633" i="1"/>
  <c r="K633" i="1"/>
  <c r="J633" i="1"/>
  <c r="N632" i="1"/>
  <c r="M632" i="1"/>
  <c r="L632" i="1"/>
  <c r="K632" i="1"/>
  <c r="J632" i="1"/>
  <c r="N631" i="1"/>
  <c r="M631" i="1"/>
  <c r="L631" i="1"/>
  <c r="K631" i="1"/>
  <c r="J631" i="1"/>
  <c r="N630" i="1"/>
  <c r="M630" i="1"/>
  <c r="L630" i="1"/>
  <c r="K630" i="1"/>
  <c r="J630" i="1"/>
  <c r="N629" i="1"/>
  <c r="M629" i="1"/>
  <c r="L629" i="1"/>
  <c r="K629" i="1"/>
  <c r="J629" i="1"/>
  <c r="N628" i="1"/>
  <c r="M628" i="1"/>
  <c r="L628" i="1"/>
  <c r="K628" i="1"/>
  <c r="J628" i="1"/>
  <c r="N627" i="1"/>
  <c r="M627" i="1"/>
  <c r="L627" i="1"/>
  <c r="K627" i="1"/>
  <c r="J627" i="1"/>
  <c r="N626" i="1"/>
  <c r="M626" i="1"/>
  <c r="L626" i="1"/>
  <c r="K626" i="1"/>
  <c r="J626" i="1"/>
  <c r="N625" i="1"/>
  <c r="M625" i="1"/>
  <c r="L625" i="1"/>
  <c r="K625" i="1"/>
  <c r="J625" i="1"/>
  <c r="N624" i="1"/>
  <c r="M624" i="1"/>
  <c r="L624" i="1"/>
  <c r="K624" i="1"/>
  <c r="J624" i="1"/>
  <c r="N623" i="1"/>
  <c r="M623" i="1"/>
  <c r="L623" i="1"/>
  <c r="K623" i="1"/>
  <c r="J623" i="1"/>
  <c r="N622" i="1"/>
  <c r="M622" i="1"/>
  <c r="L622" i="1"/>
  <c r="K622" i="1"/>
  <c r="J622" i="1"/>
  <c r="N621" i="1"/>
  <c r="M621" i="1"/>
  <c r="L621" i="1"/>
  <c r="K621" i="1"/>
  <c r="J621" i="1"/>
  <c r="N620" i="1"/>
  <c r="M620" i="1"/>
  <c r="L620" i="1"/>
  <c r="K620" i="1"/>
  <c r="J620" i="1"/>
  <c r="N619" i="1"/>
  <c r="M619" i="1"/>
  <c r="L619" i="1"/>
  <c r="K619" i="1"/>
  <c r="J619" i="1"/>
  <c r="N618" i="1"/>
  <c r="M618" i="1"/>
  <c r="L618" i="1"/>
  <c r="K618" i="1"/>
  <c r="J618" i="1"/>
  <c r="N617" i="1"/>
  <c r="M617" i="1"/>
  <c r="L617" i="1"/>
  <c r="K617" i="1"/>
  <c r="J617" i="1"/>
  <c r="N616" i="1"/>
  <c r="M616" i="1"/>
  <c r="L616" i="1"/>
  <c r="K616" i="1"/>
  <c r="J616" i="1"/>
  <c r="N615" i="1"/>
  <c r="M615" i="1"/>
  <c r="L615" i="1"/>
  <c r="K615" i="1"/>
  <c r="J615" i="1"/>
  <c r="N614" i="1"/>
  <c r="M614" i="1"/>
  <c r="L614" i="1"/>
  <c r="K614" i="1"/>
  <c r="J614" i="1"/>
  <c r="N613" i="1"/>
  <c r="M613" i="1"/>
  <c r="L613" i="1"/>
  <c r="K613" i="1"/>
  <c r="J613" i="1"/>
  <c r="N612" i="1"/>
  <c r="M612" i="1"/>
  <c r="L612" i="1"/>
  <c r="K612" i="1"/>
  <c r="J612" i="1"/>
  <c r="N611" i="1"/>
  <c r="M611" i="1"/>
  <c r="L611" i="1"/>
  <c r="K611" i="1"/>
  <c r="J611" i="1"/>
  <c r="N610" i="1"/>
  <c r="M610" i="1"/>
  <c r="L610" i="1"/>
  <c r="K610" i="1"/>
  <c r="J610" i="1"/>
  <c r="N609" i="1"/>
  <c r="M609" i="1"/>
  <c r="L609" i="1"/>
  <c r="K609" i="1"/>
  <c r="J609" i="1"/>
  <c r="N608" i="1"/>
  <c r="M608" i="1"/>
  <c r="L608" i="1"/>
  <c r="K608" i="1"/>
  <c r="J608" i="1"/>
  <c r="N607" i="1"/>
  <c r="M607" i="1"/>
  <c r="L607" i="1"/>
  <c r="K607" i="1"/>
  <c r="J607" i="1"/>
  <c r="N606" i="1"/>
  <c r="M606" i="1"/>
  <c r="L606" i="1"/>
  <c r="K606" i="1"/>
  <c r="J606" i="1"/>
  <c r="N605" i="1"/>
  <c r="M605" i="1"/>
  <c r="L605" i="1"/>
  <c r="K605" i="1"/>
  <c r="J605" i="1"/>
  <c r="N604" i="1"/>
  <c r="M604" i="1"/>
  <c r="L604" i="1"/>
  <c r="K604" i="1"/>
  <c r="J604" i="1"/>
  <c r="N603" i="1"/>
  <c r="M603" i="1"/>
  <c r="L603" i="1"/>
  <c r="K603" i="1"/>
  <c r="J603" i="1"/>
  <c r="N602" i="1"/>
  <c r="M602" i="1"/>
  <c r="L602" i="1"/>
  <c r="K602" i="1"/>
  <c r="J602" i="1"/>
  <c r="N601" i="1"/>
  <c r="M601" i="1"/>
  <c r="L601" i="1"/>
  <c r="K601" i="1"/>
  <c r="J601" i="1"/>
  <c r="N600" i="1"/>
  <c r="M600" i="1"/>
  <c r="L600" i="1"/>
  <c r="K600" i="1"/>
  <c r="J600" i="1"/>
  <c r="N599" i="1"/>
  <c r="M599" i="1"/>
  <c r="L599" i="1"/>
  <c r="K599" i="1"/>
  <c r="J599" i="1"/>
  <c r="N598" i="1"/>
  <c r="M598" i="1"/>
  <c r="L598" i="1"/>
  <c r="K598" i="1"/>
  <c r="J598" i="1"/>
  <c r="N597" i="1"/>
  <c r="M597" i="1"/>
  <c r="L597" i="1"/>
  <c r="K597" i="1"/>
  <c r="J597" i="1"/>
  <c r="N596" i="1"/>
  <c r="M596" i="1"/>
  <c r="L596" i="1"/>
  <c r="K596" i="1"/>
  <c r="J596" i="1"/>
  <c r="N595" i="1"/>
  <c r="M595" i="1"/>
  <c r="L595" i="1"/>
  <c r="K595" i="1"/>
  <c r="J595" i="1"/>
  <c r="N594" i="1"/>
  <c r="M594" i="1"/>
  <c r="L594" i="1"/>
  <c r="K594" i="1"/>
  <c r="J594" i="1"/>
  <c r="N593" i="1"/>
  <c r="M593" i="1"/>
  <c r="L593" i="1"/>
  <c r="K593" i="1"/>
  <c r="J593" i="1"/>
  <c r="N592" i="1"/>
  <c r="M592" i="1"/>
  <c r="L592" i="1"/>
  <c r="K592" i="1"/>
  <c r="J592" i="1"/>
  <c r="N591" i="1"/>
  <c r="M591" i="1"/>
  <c r="L591" i="1"/>
  <c r="K591" i="1"/>
  <c r="J591" i="1"/>
  <c r="N590" i="1"/>
  <c r="M590" i="1"/>
  <c r="L590" i="1"/>
  <c r="K590" i="1"/>
  <c r="J590" i="1"/>
  <c r="N589" i="1"/>
  <c r="M589" i="1"/>
  <c r="L589" i="1"/>
  <c r="K589" i="1"/>
  <c r="J589" i="1"/>
  <c r="N588" i="1"/>
  <c r="M588" i="1"/>
  <c r="L588" i="1"/>
  <c r="K588" i="1"/>
  <c r="J588" i="1"/>
  <c r="N587" i="1"/>
  <c r="M587" i="1"/>
  <c r="L587" i="1"/>
  <c r="K587" i="1"/>
  <c r="J587" i="1"/>
  <c r="N586" i="1"/>
  <c r="M586" i="1"/>
  <c r="L586" i="1"/>
  <c r="K586" i="1"/>
  <c r="J586" i="1"/>
  <c r="N585" i="1"/>
  <c r="M585" i="1"/>
  <c r="L585" i="1"/>
  <c r="K585" i="1"/>
  <c r="J585" i="1"/>
  <c r="N584" i="1"/>
  <c r="M584" i="1"/>
  <c r="L584" i="1"/>
  <c r="K584" i="1"/>
  <c r="J584" i="1"/>
  <c r="N583" i="1"/>
  <c r="M583" i="1"/>
  <c r="L583" i="1"/>
  <c r="K583" i="1"/>
  <c r="J583" i="1"/>
  <c r="N582" i="1"/>
  <c r="M582" i="1"/>
  <c r="L582" i="1"/>
  <c r="K582" i="1"/>
  <c r="J582" i="1"/>
  <c r="N581" i="1"/>
  <c r="M581" i="1"/>
  <c r="L581" i="1"/>
  <c r="K581" i="1"/>
  <c r="J581" i="1"/>
  <c r="N580" i="1"/>
  <c r="M580" i="1"/>
  <c r="L580" i="1"/>
  <c r="K580" i="1"/>
  <c r="J580" i="1"/>
  <c r="N579" i="1"/>
  <c r="M579" i="1"/>
  <c r="L579" i="1"/>
  <c r="K579" i="1"/>
  <c r="J579" i="1"/>
  <c r="N578" i="1"/>
  <c r="M578" i="1"/>
  <c r="L578" i="1"/>
  <c r="K578" i="1"/>
  <c r="J578" i="1"/>
  <c r="N577" i="1"/>
  <c r="M577" i="1"/>
  <c r="L577" i="1"/>
  <c r="K577" i="1"/>
  <c r="J577" i="1"/>
  <c r="N576" i="1"/>
  <c r="M576" i="1"/>
  <c r="L576" i="1"/>
  <c r="K576" i="1"/>
  <c r="J576" i="1"/>
  <c r="N575" i="1"/>
  <c r="M575" i="1"/>
  <c r="L575" i="1"/>
  <c r="K575" i="1"/>
  <c r="J575" i="1"/>
  <c r="N574" i="1"/>
  <c r="M574" i="1"/>
  <c r="L574" i="1"/>
  <c r="K574" i="1"/>
  <c r="J574" i="1"/>
  <c r="N573" i="1"/>
  <c r="M573" i="1"/>
  <c r="L573" i="1"/>
  <c r="K573" i="1"/>
  <c r="J573" i="1"/>
  <c r="N572" i="1"/>
  <c r="M572" i="1"/>
  <c r="L572" i="1"/>
  <c r="K572" i="1"/>
  <c r="J572" i="1"/>
  <c r="N571" i="1"/>
  <c r="M571" i="1"/>
  <c r="L571" i="1"/>
  <c r="K571" i="1"/>
  <c r="J571" i="1"/>
  <c r="N570" i="1"/>
  <c r="M570" i="1"/>
  <c r="L570" i="1"/>
  <c r="K570" i="1"/>
  <c r="J570" i="1"/>
  <c r="N569" i="1"/>
  <c r="M569" i="1"/>
  <c r="L569" i="1"/>
  <c r="K569" i="1"/>
  <c r="J569" i="1"/>
  <c r="N568" i="1"/>
  <c r="M568" i="1"/>
  <c r="L568" i="1"/>
  <c r="K568" i="1"/>
  <c r="J568" i="1"/>
  <c r="N567" i="1"/>
  <c r="M567" i="1"/>
  <c r="L567" i="1"/>
  <c r="K567" i="1"/>
  <c r="J567" i="1"/>
  <c r="N566" i="1"/>
  <c r="M566" i="1"/>
  <c r="L566" i="1"/>
  <c r="K566" i="1"/>
  <c r="J566" i="1"/>
  <c r="N565" i="1"/>
  <c r="M565" i="1"/>
  <c r="L565" i="1"/>
  <c r="K565" i="1"/>
  <c r="J565" i="1"/>
  <c r="N564" i="1"/>
  <c r="M564" i="1"/>
  <c r="L564" i="1"/>
  <c r="K564" i="1"/>
  <c r="J564" i="1"/>
  <c r="N563" i="1"/>
  <c r="M563" i="1"/>
  <c r="L563" i="1"/>
  <c r="K563" i="1"/>
  <c r="J563" i="1"/>
  <c r="N562" i="1"/>
  <c r="M562" i="1"/>
  <c r="L562" i="1"/>
  <c r="K562" i="1"/>
  <c r="J562" i="1"/>
  <c r="N561" i="1"/>
  <c r="M561" i="1"/>
  <c r="L561" i="1"/>
  <c r="K561" i="1"/>
  <c r="J561" i="1"/>
  <c r="N560" i="1"/>
  <c r="M560" i="1"/>
  <c r="L560" i="1"/>
  <c r="K560" i="1"/>
  <c r="J560" i="1"/>
  <c r="N559" i="1"/>
  <c r="M559" i="1"/>
  <c r="L559" i="1"/>
  <c r="K559" i="1"/>
  <c r="J559" i="1"/>
  <c r="N558" i="1"/>
  <c r="M558" i="1"/>
  <c r="L558" i="1"/>
  <c r="K558" i="1"/>
  <c r="J558" i="1"/>
  <c r="N557" i="1"/>
  <c r="M557" i="1"/>
  <c r="L557" i="1"/>
  <c r="K557" i="1"/>
  <c r="J557" i="1"/>
  <c r="N556" i="1"/>
  <c r="M556" i="1"/>
  <c r="L556" i="1"/>
  <c r="K556" i="1"/>
  <c r="J556" i="1"/>
  <c r="N555" i="1"/>
  <c r="M555" i="1"/>
  <c r="L555" i="1"/>
  <c r="K555" i="1"/>
  <c r="J555" i="1"/>
  <c r="N554" i="1"/>
  <c r="M554" i="1"/>
  <c r="L554" i="1"/>
  <c r="K554" i="1"/>
  <c r="J554" i="1"/>
  <c r="N553" i="1"/>
  <c r="M553" i="1"/>
  <c r="L553" i="1"/>
  <c r="K553" i="1"/>
  <c r="J553" i="1"/>
  <c r="N552" i="1"/>
  <c r="M552" i="1"/>
  <c r="L552" i="1"/>
  <c r="K552" i="1"/>
  <c r="J552" i="1"/>
  <c r="N551" i="1"/>
  <c r="M551" i="1"/>
  <c r="L551" i="1"/>
  <c r="K551" i="1"/>
  <c r="J551" i="1"/>
  <c r="N550" i="1"/>
  <c r="M550" i="1"/>
  <c r="L550" i="1"/>
  <c r="K550" i="1"/>
  <c r="J550" i="1"/>
  <c r="N549" i="1"/>
  <c r="M549" i="1"/>
  <c r="L549" i="1"/>
  <c r="K549" i="1"/>
  <c r="J549" i="1"/>
  <c r="N548" i="1"/>
  <c r="M548" i="1"/>
  <c r="L548" i="1"/>
  <c r="K548" i="1"/>
  <c r="J548" i="1"/>
  <c r="N547" i="1"/>
  <c r="M547" i="1"/>
  <c r="L547" i="1"/>
  <c r="K547" i="1"/>
  <c r="J547" i="1"/>
  <c r="N546" i="1"/>
  <c r="M546" i="1"/>
  <c r="L546" i="1"/>
  <c r="K546" i="1"/>
  <c r="J546" i="1"/>
  <c r="N545" i="1"/>
  <c r="M545" i="1"/>
  <c r="L545" i="1"/>
  <c r="K545" i="1"/>
  <c r="J545" i="1"/>
  <c r="N544" i="1"/>
  <c r="M544" i="1"/>
  <c r="L544" i="1"/>
  <c r="K544" i="1"/>
  <c r="J544" i="1"/>
  <c r="N543" i="1"/>
  <c r="M543" i="1"/>
  <c r="L543" i="1"/>
  <c r="K543" i="1"/>
  <c r="J543" i="1"/>
  <c r="N542" i="1"/>
  <c r="M542" i="1"/>
  <c r="L542" i="1"/>
  <c r="K542" i="1"/>
  <c r="J542" i="1"/>
  <c r="N541" i="1"/>
  <c r="M541" i="1"/>
  <c r="L541" i="1"/>
  <c r="K541" i="1"/>
  <c r="J541" i="1"/>
  <c r="N540" i="1"/>
  <c r="M540" i="1"/>
  <c r="L540" i="1"/>
  <c r="K540" i="1"/>
  <c r="J540" i="1"/>
  <c r="N539" i="1"/>
  <c r="M539" i="1"/>
  <c r="L539" i="1"/>
  <c r="K539" i="1"/>
  <c r="J539" i="1"/>
  <c r="N538" i="1"/>
  <c r="M538" i="1"/>
  <c r="L538" i="1"/>
  <c r="K538" i="1"/>
  <c r="J538" i="1"/>
  <c r="M537" i="1"/>
  <c r="L537" i="1"/>
  <c r="K537" i="1"/>
  <c r="J537" i="1"/>
  <c r="N536" i="1"/>
  <c r="M536" i="1"/>
  <c r="L536" i="1"/>
  <c r="K536" i="1"/>
  <c r="J536" i="1"/>
  <c r="N535" i="1"/>
  <c r="M535" i="1"/>
  <c r="L535" i="1"/>
  <c r="K535" i="1"/>
  <c r="J535" i="1"/>
  <c r="N534" i="1"/>
  <c r="M534" i="1"/>
  <c r="L534" i="1"/>
  <c r="K534" i="1"/>
  <c r="J534" i="1"/>
  <c r="N533" i="1"/>
  <c r="M533" i="1"/>
  <c r="L533" i="1"/>
  <c r="K533" i="1"/>
  <c r="J533" i="1"/>
  <c r="N532" i="1"/>
  <c r="M532" i="1"/>
  <c r="L532" i="1"/>
  <c r="K532" i="1"/>
  <c r="J532" i="1"/>
  <c r="N531" i="1"/>
  <c r="M531" i="1"/>
  <c r="L531" i="1"/>
  <c r="K531" i="1"/>
  <c r="J531" i="1"/>
  <c r="N530" i="1"/>
  <c r="M530" i="1"/>
  <c r="L530" i="1"/>
  <c r="K530" i="1"/>
  <c r="J530" i="1"/>
  <c r="N529" i="1"/>
  <c r="M529" i="1"/>
  <c r="L529" i="1"/>
  <c r="K529" i="1"/>
  <c r="J529" i="1"/>
  <c r="N528" i="1"/>
  <c r="M528" i="1"/>
  <c r="L528" i="1"/>
  <c r="K528" i="1"/>
  <c r="J528" i="1"/>
  <c r="N527" i="1"/>
  <c r="M527" i="1"/>
  <c r="L527" i="1"/>
  <c r="K527" i="1"/>
  <c r="J527" i="1"/>
  <c r="N526" i="1"/>
  <c r="M526" i="1"/>
  <c r="L526" i="1"/>
  <c r="K526" i="1"/>
  <c r="J526" i="1"/>
  <c r="N525" i="1"/>
  <c r="M525" i="1"/>
  <c r="L525" i="1"/>
  <c r="K525" i="1"/>
  <c r="J525" i="1"/>
  <c r="N524" i="1"/>
  <c r="M524" i="1"/>
  <c r="L524" i="1"/>
  <c r="K524" i="1"/>
  <c r="J524" i="1"/>
  <c r="N523" i="1"/>
  <c r="M523" i="1"/>
  <c r="L523" i="1"/>
  <c r="K523" i="1"/>
  <c r="J523" i="1"/>
  <c r="N522" i="1"/>
  <c r="M522" i="1"/>
  <c r="L522" i="1"/>
  <c r="K522" i="1"/>
  <c r="J522" i="1"/>
  <c r="N521" i="1"/>
  <c r="M521" i="1"/>
  <c r="L521" i="1"/>
  <c r="K521" i="1"/>
  <c r="J521" i="1"/>
  <c r="N520" i="1"/>
  <c r="M520" i="1"/>
  <c r="L520" i="1"/>
  <c r="K520" i="1"/>
  <c r="J520" i="1"/>
  <c r="N519" i="1"/>
  <c r="M519" i="1"/>
  <c r="L519" i="1"/>
  <c r="K519" i="1"/>
  <c r="J519" i="1"/>
  <c r="N518" i="1"/>
  <c r="M518" i="1"/>
  <c r="L518" i="1"/>
  <c r="K518" i="1"/>
  <c r="J518" i="1"/>
  <c r="N517" i="1"/>
  <c r="M517" i="1"/>
  <c r="L517" i="1"/>
  <c r="K517" i="1"/>
  <c r="J517" i="1"/>
  <c r="N516" i="1"/>
  <c r="M516" i="1"/>
  <c r="L516" i="1"/>
  <c r="K516" i="1"/>
  <c r="J516" i="1"/>
  <c r="N515" i="1"/>
  <c r="M515" i="1"/>
  <c r="L515" i="1"/>
  <c r="K515" i="1"/>
  <c r="J515" i="1"/>
  <c r="N514" i="1"/>
  <c r="M514" i="1"/>
  <c r="L514" i="1"/>
  <c r="K514" i="1"/>
  <c r="J514" i="1"/>
  <c r="N513" i="1"/>
  <c r="M513" i="1"/>
  <c r="L513" i="1"/>
  <c r="K513" i="1"/>
  <c r="J513" i="1"/>
  <c r="N512" i="1"/>
  <c r="M512" i="1"/>
  <c r="L512" i="1"/>
  <c r="K512" i="1"/>
  <c r="J512" i="1"/>
  <c r="N511" i="1"/>
  <c r="M511" i="1"/>
  <c r="L511" i="1"/>
  <c r="K511" i="1"/>
  <c r="J511" i="1"/>
  <c r="N510" i="1"/>
  <c r="M510" i="1"/>
  <c r="L510" i="1"/>
  <c r="K510" i="1"/>
  <c r="J510" i="1"/>
  <c r="N509" i="1"/>
  <c r="M509" i="1"/>
  <c r="L509" i="1"/>
  <c r="K509" i="1"/>
  <c r="J509" i="1"/>
  <c r="N508" i="1"/>
  <c r="M508" i="1"/>
  <c r="L508" i="1"/>
  <c r="K508" i="1"/>
  <c r="J508" i="1"/>
  <c r="N507" i="1"/>
  <c r="M507" i="1"/>
  <c r="L507" i="1"/>
  <c r="K507" i="1"/>
  <c r="J507" i="1"/>
  <c r="N506" i="1"/>
  <c r="M506" i="1"/>
  <c r="L506" i="1"/>
  <c r="K506" i="1"/>
  <c r="J506" i="1"/>
  <c r="N505" i="1"/>
  <c r="M505" i="1"/>
  <c r="L505" i="1"/>
  <c r="K505" i="1"/>
  <c r="J505" i="1"/>
  <c r="N504" i="1"/>
  <c r="M504" i="1"/>
  <c r="L504" i="1"/>
  <c r="K504" i="1"/>
  <c r="J504" i="1"/>
  <c r="N503" i="1"/>
  <c r="M503" i="1"/>
  <c r="L503" i="1"/>
  <c r="K503" i="1"/>
  <c r="J503" i="1"/>
  <c r="N502" i="1"/>
  <c r="M502" i="1"/>
  <c r="L502" i="1"/>
  <c r="K502" i="1"/>
  <c r="J502" i="1"/>
  <c r="N501" i="1"/>
  <c r="M501" i="1"/>
  <c r="L501" i="1"/>
  <c r="K501" i="1"/>
  <c r="J501" i="1"/>
  <c r="N500" i="1"/>
  <c r="M500" i="1"/>
  <c r="L500" i="1"/>
  <c r="K500" i="1"/>
  <c r="J500" i="1"/>
  <c r="N499" i="1"/>
  <c r="M499" i="1"/>
  <c r="L499" i="1"/>
  <c r="K499" i="1"/>
  <c r="J499" i="1"/>
  <c r="N498" i="1"/>
  <c r="M498" i="1"/>
  <c r="L498" i="1"/>
  <c r="K498" i="1"/>
  <c r="J498" i="1"/>
  <c r="N497" i="1"/>
  <c r="M497" i="1"/>
  <c r="L497" i="1"/>
  <c r="K497" i="1"/>
  <c r="J497" i="1"/>
  <c r="N496" i="1"/>
  <c r="M496" i="1"/>
  <c r="L496" i="1"/>
  <c r="K496" i="1"/>
  <c r="J496" i="1"/>
  <c r="N495" i="1"/>
  <c r="M495" i="1"/>
  <c r="L495" i="1"/>
  <c r="K495" i="1"/>
  <c r="J495" i="1"/>
  <c r="N494" i="1"/>
  <c r="M494" i="1"/>
  <c r="L494" i="1"/>
  <c r="K494" i="1"/>
  <c r="J494" i="1"/>
  <c r="M493" i="1"/>
  <c r="L493" i="1"/>
  <c r="K493" i="1"/>
  <c r="J493" i="1"/>
  <c r="N492" i="1"/>
  <c r="M492" i="1"/>
  <c r="L492" i="1"/>
  <c r="K492" i="1"/>
  <c r="J492" i="1"/>
  <c r="N491" i="1"/>
  <c r="M491" i="1"/>
  <c r="L491" i="1"/>
  <c r="K491" i="1"/>
  <c r="J491" i="1"/>
  <c r="N490" i="1"/>
  <c r="M490" i="1"/>
  <c r="L490" i="1"/>
  <c r="K490" i="1"/>
  <c r="J490" i="1"/>
  <c r="M489" i="1"/>
  <c r="L489" i="1"/>
  <c r="K489" i="1"/>
  <c r="J489" i="1"/>
  <c r="M488" i="1"/>
  <c r="K488" i="1"/>
  <c r="J488" i="1"/>
  <c r="N487" i="1"/>
  <c r="M487" i="1"/>
  <c r="L487" i="1"/>
  <c r="K487" i="1"/>
  <c r="J487" i="1"/>
  <c r="M486" i="1"/>
  <c r="L486" i="1"/>
  <c r="K486" i="1"/>
  <c r="J486" i="1"/>
  <c r="N485" i="1"/>
  <c r="M485" i="1"/>
  <c r="L485" i="1"/>
  <c r="K485" i="1"/>
  <c r="J485" i="1"/>
  <c r="M484" i="1"/>
  <c r="L484" i="1"/>
  <c r="K484" i="1"/>
  <c r="J484" i="1"/>
  <c r="M483" i="1"/>
  <c r="L483" i="1"/>
  <c r="K483" i="1"/>
  <c r="J483" i="1"/>
  <c r="N482" i="1"/>
  <c r="M482" i="1"/>
  <c r="L482" i="1"/>
  <c r="K482" i="1"/>
  <c r="J482" i="1"/>
  <c r="N481" i="1"/>
  <c r="M481" i="1"/>
  <c r="L481" i="1"/>
  <c r="K481" i="1"/>
  <c r="J481" i="1"/>
  <c r="M480" i="1"/>
  <c r="L480" i="1"/>
  <c r="K480" i="1"/>
  <c r="J480" i="1"/>
  <c r="N479" i="1"/>
  <c r="M479" i="1"/>
  <c r="L479" i="1"/>
  <c r="K479" i="1"/>
  <c r="J479" i="1"/>
  <c r="N478" i="1"/>
  <c r="M478" i="1"/>
  <c r="L478" i="1"/>
  <c r="K478" i="1"/>
  <c r="J478" i="1"/>
  <c r="N477" i="1"/>
  <c r="M477" i="1"/>
  <c r="L477" i="1"/>
  <c r="K477" i="1"/>
  <c r="J477" i="1"/>
  <c r="N476" i="1"/>
  <c r="M476" i="1"/>
  <c r="L476" i="1"/>
  <c r="K476" i="1"/>
  <c r="J476" i="1"/>
  <c r="N475" i="1"/>
  <c r="M475" i="1"/>
  <c r="L475" i="1"/>
  <c r="K475" i="1"/>
  <c r="J475" i="1"/>
  <c r="N474" i="1"/>
  <c r="M474" i="1"/>
  <c r="L474" i="1"/>
  <c r="K474" i="1"/>
  <c r="J474" i="1"/>
  <c r="N473" i="1"/>
  <c r="M473" i="1"/>
  <c r="L473" i="1"/>
  <c r="K473" i="1"/>
  <c r="J473" i="1"/>
  <c r="M472" i="1"/>
  <c r="L472" i="1"/>
  <c r="K472" i="1"/>
  <c r="J472" i="1"/>
  <c r="N471" i="1"/>
  <c r="M471" i="1"/>
  <c r="L471" i="1"/>
  <c r="K471" i="1"/>
  <c r="J471" i="1"/>
  <c r="N470" i="1"/>
  <c r="M470" i="1"/>
  <c r="L470" i="1"/>
  <c r="K470" i="1"/>
  <c r="J470" i="1"/>
  <c r="N469" i="1"/>
  <c r="M469" i="1"/>
  <c r="L469" i="1"/>
  <c r="K469" i="1"/>
  <c r="J469" i="1"/>
  <c r="M468" i="1"/>
  <c r="L468" i="1"/>
  <c r="K468" i="1"/>
  <c r="J468" i="1"/>
  <c r="M467" i="1"/>
  <c r="L467" i="1"/>
  <c r="K467" i="1"/>
  <c r="J467" i="1"/>
  <c r="M466" i="1"/>
  <c r="L466" i="1"/>
  <c r="K466" i="1"/>
  <c r="J466" i="1"/>
  <c r="N465" i="1"/>
  <c r="M465" i="1"/>
  <c r="L465" i="1"/>
  <c r="K465" i="1"/>
  <c r="J465" i="1"/>
  <c r="N464" i="1"/>
  <c r="M464" i="1"/>
  <c r="L464" i="1"/>
  <c r="K464" i="1"/>
  <c r="J464" i="1"/>
  <c r="N463" i="1"/>
  <c r="M463" i="1"/>
  <c r="L463" i="1"/>
  <c r="K463" i="1"/>
  <c r="J463" i="1"/>
  <c r="N462" i="1"/>
  <c r="M462" i="1"/>
  <c r="L462" i="1"/>
  <c r="K462" i="1"/>
  <c r="J462" i="1"/>
  <c r="N461" i="1"/>
  <c r="M461" i="1"/>
  <c r="L461" i="1"/>
  <c r="K461" i="1"/>
  <c r="J461" i="1"/>
  <c r="N460" i="1"/>
  <c r="M460" i="1"/>
  <c r="L460" i="1"/>
  <c r="K460" i="1"/>
  <c r="J460" i="1"/>
  <c r="M459" i="1"/>
  <c r="L459" i="1"/>
  <c r="K459" i="1"/>
  <c r="J459" i="1"/>
  <c r="N458" i="1"/>
  <c r="M458" i="1"/>
  <c r="L458" i="1"/>
  <c r="K458" i="1"/>
  <c r="J458" i="1"/>
  <c r="N457" i="1"/>
  <c r="M457" i="1"/>
  <c r="L457" i="1"/>
  <c r="K457" i="1"/>
  <c r="J457" i="1"/>
  <c r="M456" i="1"/>
  <c r="K456" i="1"/>
  <c r="J456" i="1"/>
  <c r="N455" i="1"/>
  <c r="M455" i="1"/>
  <c r="L455" i="1"/>
  <c r="K455" i="1"/>
  <c r="J455" i="1"/>
  <c r="N454" i="1"/>
  <c r="M454" i="1"/>
  <c r="L454" i="1"/>
  <c r="K454" i="1"/>
  <c r="J454" i="1"/>
  <c r="N453" i="1"/>
  <c r="M453" i="1"/>
  <c r="L453" i="1"/>
  <c r="K453" i="1"/>
  <c r="J453" i="1"/>
  <c r="N452" i="1"/>
  <c r="M452" i="1"/>
  <c r="K452" i="1"/>
  <c r="J452" i="1"/>
  <c r="N451" i="1"/>
  <c r="M451" i="1"/>
  <c r="L451" i="1"/>
  <c r="K451" i="1"/>
  <c r="J451" i="1"/>
  <c r="N450" i="1"/>
  <c r="M450" i="1"/>
  <c r="L450" i="1"/>
  <c r="K450" i="1"/>
  <c r="J450" i="1"/>
  <c r="N449" i="1"/>
  <c r="M449" i="1"/>
  <c r="L449" i="1"/>
  <c r="K449" i="1"/>
  <c r="J449" i="1"/>
  <c r="N448" i="1"/>
  <c r="M448" i="1"/>
  <c r="L448" i="1"/>
  <c r="K448" i="1"/>
  <c r="J448" i="1"/>
  <c r="N447" i="1"/>
  <c r="M447" i="1"/>
  <c r="L447" i="1"/>
  <c r="K447" i="1"/>
  <c r="J447" i="1"/>
  <c r="N446" i="1"/>
  <c r="M446" i="1"/>
  <c r="L446" i="1"/>
  <c r="K446" i="1"/>
  <c r="J446" i="1"/>
  <c r="N445" i="1"/>
  <c r="M445" i="1"/>
  <c r="L445" i="1"/>
  <c r="K445" i="1"/>
  <c r="J445" i="1"/>
  <c r="M444" i="1"/>
  <c r="L444" i="1"/>
  <c r="K444" i="1"/>
  <c r="J444" i="1"/>
  <c r="N443" i="1"/>
  <c r="M443" i="1"/>
  <c r="L443" i="1"/>
  <c r="K443" i="1"/>
  <c r="J443" i="1"/>
  <c r="M442" i="1"/>
  <c r="L442" i="1"/>
  <c r="K442" i="1"/>
  <c r="J442" i="1"/>
  <c r="M441" i="1"/>
  <c r="L441" i="1"/>
  <c r="K441" i="1"/>
  <c r="J441" i="1"/>
  <c r="N440" i="1"/>
  <c r="M440" i="1"/>
  <c r="L440" i="1"/>
  <c r="K440" i="1"/>
  <c r="J440" i="1"/>
  <c r="N439" i="1"/>
  <c r="M439" i="1"/>
  <c r="L439" i="1"/>
  <c r="K439" i="1"/>
  <c r="J439" i="1"/>
  <c r="N438" i="1"/>
  <c r="M438" i="1"/>
  <c r="L438" i="1"/>
  <c r="K438" i="1"/>
  <c r="J438" i="1"/>
  <c r="N437" i="1"/>
  <c r="M437" i="1"/>
  <c r="L437" i="1"/>
  <c r="K437" i="1"/>
  <c r="J437" i="1"/>
  <c r="N436" i="1"/>
  <c r="M436" i="1"/>
  <c r="L436" i="1"/>
  <c r="K436" i="1"/>
  <c r="J436" i="1"/>
  <c r="N435" i="1"/>
  <c r="M435" i="1"/>
  <c r="L435" i="1"/>
  <c r="K435" i="1"/>
  <c r="J435" i="1"/>
  <c r="N434" i="1"/>
  <c r="M434" i="1"/>
  <c r="L434" i="1"/>
  <c r="K434" i="1"/>
  <c r="J434" i="1"/>
  <c r="N433" i="1"/>
  <c r="M433" i="1"/>
  <c r="L433" i="1"/>
  <c r="K433" i="1"/>
  <c r="J433" i="1"/>
  <c r="N432" i="1"/>
  <c r="M432" i="1"/>
  <c r="K432" i="1"/>
  <c r="J432" i="1"/>
  <c r="N431" i="1"/>
  <c r="M431" i="1"/>
  <c r="L431" i="1"/>
  <c r="K431" i="1"/>
  <c r="J431" i="1"/>
  <c r="N430" i="1"/>
  <c r="M430" i="1"/>
  <c r="L430" i="1"/>
  <c r="K430" i="1"/>
  <c r="J430" i="1"/>
  <c r="N429" i="1"/>
  <c r="M429" i="1"/>
  <c r="L429" i="1"/>
  <c r="K429" i="1"/>
  <c r="J429" i="1"/>
  <c r="N428" i="1"/>
  <c r="M428" i="1"/>
  <c r="L428" i="1"/>
  <c r="K428" i="1"/>
  <c r="J428" i="1"/>
  <c r="N427" i="1"/>
  <c r="M427" i="1"/>
  <c r="L427" i="1"/>
  <c r="K427" i="1"/>
  <c r="J427" i="1"/>
  <c r="N426" i="1"/>
  <c r="M426" i="1"/>
  <c r="L426" i="1"/>
  <c r="K426" i="1"/>
  <c r="J426" i="1"/>
  <c r="N425" i="1"/>
  <c r="M425" i="1"/>
  <c r="L425" i="1"/>
  <c r="K425" i="1"/>
  <c r="J425" i="1"/>
  <c r="N424" i="1"/>
  <c r="M424" i="1"/>
  <c r="L424" i="1"/>
  <c r="K424" i="1"/>
  <c r="J424" i="1"/>
  <c r="N423" i="1"/>
  <c r="M423" i="1"/>
  <c r="L423" i="1"/>
  <c r="K423" i="1"/>
  <c r="J423" i="1"/>
  <c r="N422" i="1"/>
  <c r="M422" i="1"/>
  <c r="L422" i="1"/>
  <c r="K422" i="1"/>
  <c r="J422" i="1"/>
  <c r="N421" i="1"/>
  <c r="M421" i="1"/>
  <c r="L421" i="1"/>
  <c r="K421" i="1"/>
  <c r="J421" i="1"/>
  <c r="N420" i="1"/>
  <c r="M420" i="1"/>
  <c r="L420" i="1"/>
  <c r="K420" i="1"/>
  <c r="J420" i="1"/>
  <c r="N419" i="1"/>
  <c r="M419" i="1"/>
  <c r="L419" i="1"/>
  <c r="K419" i="1"/>
  <c r="J419" i="1"/>
  <c r="N418" i="1"/>
  <c r="M418" i="1"/>
  <c r="L418" i="1"/>
  <c r="K418" i="1"/>
  <c r="J418" i="1"/>
  <c r="N417" i="1"/>
  <c r="M417" i="1"/>
  <c r="L417" i="1"/>
  <c r="K417" i="1"/>
  <c r="J417" i="1"/>
  <c r="N416" i="1"/>
  <c r="M416" i="1"/>
  <c r="L416" i="1"/>
  <c r="K416" i="1"/>
  <c r="J416" i="1"/>
  <c r="N415" i="1"/>
  <c r="M415" i="1"/>
  <c r="L415" i="1"/>
  <c r="K415" i="1"/>
  <c r="J415" i="1"/>
  <c r="M414" i="1"/>
  <c r="L414" i="1"/>
  <c r="K414" i="1"/>
  <c r="J414" i="1"/>
  <c r="N413" i="1"/>
  <c r="M413" i="1"/>
  <c r="K413" i="1"/>
  <c r="J413" i="1"/>
  <c r="N412" i="1"/>
  <c r="M412" i="1"/>
  <c r="L412" i="1"/>
  <c r="K412" i="1"/>
  <c r="J412" i="1"/>
  <c r="N411" i="1"/>
  <c r="M411" i="1"/>
  <c r="L411" i="1"/>
  <c r="K411" i="1"/>
  <c r="J411" i="1"/>
  <c r="N410" i="1"/>
  <c r="M410" i="1"/>
  <c r="L410" i="1"/>
  <c r="K410" i="1"/>
  <c r="J410" i="1"/>
  <c r="N409" i="1"/>
  <c r="M409" i="1"/>
  <c r="L409" i="1"/>
  <c r="K409" i="1"/>
  <c r="J409" i="1"/>
  <c r="M408" i="1"/>
  <c r="K408" i="1"/>
  <c r="J408" i="1"/>
  <c r="N407" i="1"/>
  <c r="M407" i="1"/>
  <c r="L407" i="1"/>
  <c r="K407" i="1"/>
  <c r="J407" i="1"/>
  <c r="N406" i="1"/>
  <c r="M406" i="1"/>
  <c r="K406" i="1"/>
  <c r="J406" i="1"/>
  <c r="N405" i="1"/>
  <c r="M405" i="1"/>
  <c r="L405" i="1"/>
  <c r="K405" i="1"/>
  <c r="J405" i="1"/>
  <c r="N404" i="1"/>
  <c r="M404" i="1"/>
  <c r="L404" i="1"/>
  <c r="K404" i="1"/>
  <c r="J404" i="1"/>
  <c r="N403" i="1"/>
  <c r="M403" i="1"/>
  <c r="L403" i="1"/>
  <c r="K403" i="1"/>
  <c r="J403" i="1"/>
  <c r="N402" i="1"/>
  <c r="M402" i="1"/>
  <c r="L402" i="1"/>
  <c r="K402" i="1"/>
  <c r="J402" i="1"/>
  <c r="N401" i="1"/>
  <c r="M401" i="1"/>
  <c r="L401" i="1"/>
  <c r="K401" i="1"/>
  <c r="J401" i="1"/>
  <c r="M400" i="1"/>
  <c r="K400" i="1"/>
  <c r="J400" i="1"/>
  <c r="N399" i="1"/>
  <c r="M399" i="1"/>
  <c r="L399" i="1"/>
  <c r="K399" i="1"/>
  <c r="J399" i="1"/>
  <c r="N398" i="1"/>
  <c r="M398" i="1"/>
  <c r="L398" i="1"/>
  <c r="K398" i="1"/>
  <c r="J398" i="1"/>
  <c r="M397" i="1"/>
  <c r="K397" i="1"/>
  <c r="J397" i="1"/>
  <c r="N396" i="1"/>
  <c r="M396" i="1"/>
  <c r="L396" i="1"/>
  <c r="K396" i="1"/>
  <c r="J396" i="1"/>
  <c r="M395" i="1"/>
  <c r="L395" i="1"/>
  <c r="K395" i="1"/>
  <c r="J395" i="1"/>
  <c r="N394" i="1"/>
  <c r="M394" i="1"/>
  <c r="L394" i="1"/>
  <c r="K394" i="1"/>
  <c r="J394" i="1"/>
  <c r="N393" i="1"/>
  <c r="M393" i="1"/>
  <c r="K393" i="1"/>
  <c r="J393" i="1"/>
  <c r="M392" i="1"/>
  <c r="K392" i="1"/>
  <c r="J392" i="1"/>
  <c r="N391" i="1"/>
  <c r="M391" i="1"/>
  <c r="L391" i="1"/>
  <c r="K391" i="1"/>
  <c r="J391" i="1"/>
  <c r="N390" i="1"/>
  <c r="M390" i="1"/>
  <c r="L390" i="1"/>
  <c r="K390" i="1"/>
  <c r="J390" i="1"/>
  <c r="N389" i="1"/>
  <c r="M389" i="1"/>
  <c r="L389" i="1"/>
  <c r="K389" i="1"/>
  <c r="J389" i="1"/>
  <c r="N388" i="1"/>
  <c r="M388" i="1"/>
  <c r="L388" i="1"/>
  <c r="K388" i="1"/>
  <c r="J388" i="1"/>
  <c r="N387" i="1"/>
  <c r="M387" i="1"/>
  <c r="L387" i="1"/>
  <c r="K387" i="1"/>
  <c r="J387" i="1"/>
  <c r="N386" i="1"/>
  <c r="M386" i="1"/>
  <c r="L386" i="1"/>
  <c r="K386" i="1"/>
  <c r="J386" i="1"/>
  <c r="N385" i="1"/>
  <c r="M385" i="1"/>
  <c r="L385" i="1"/>
  <c r="K385" i="1"/>
  <c r="J385" i="1"/>
  <c r="N384" i="1"/>
  <c r="M384" i="1"/>
  <c r="L384" i="1"/>
  <c r="K384" i="1"/>
  <c r="J384" i="1"/>
  <c r="N383" i="1"/>
  <c r="M383" i="1"/>
  <c r="L383" i="1"/>
  <c r="K383" i="1"/>
  <c r="J383" i="1"/>
  <c r="N382" i="1"/>
  <c r="M382" i="1"/>
  <c r="L382" i="1"/>
  <c r="K382" i="1"/>
  <c r="J382" i="1"/>
  <c r="N381" i="1"/>
  <c r="M381" i="1"/>
  <c r="L381" i="1"/>
  <c r="K381" i="1"/>
  <c r="J381" i="1"/>
  <c r="N380" i="1"/>
  <c r="M380" i="1"/>
  <c r="L380" i="1"/>
  <c r="K380" i="1"/>
  <c r="J380" i="1"/>
  <c r="N379" i="1"/>
  <c r="M379" i="1"/>
  <c r="L379" i="1"/>
  <c r="K379" i="1"/>
  <c r="J379" i="1"/>
  <c r="N378" i="1"/>
  <c r="M378" i="1"/>
  <c r="L378" i="1"/>
  <c r="K378" i="1"/>
  <c r="J378" i="1"/>
  <c r="N377" i="1"/>
  <c r="M377" i="1"/>
  <c r="L377" i="1"/>
  <c r="K377" i="1"/>
  <c r="J377" i="1"/>
  <c r="N376" i="1"/>
  <c r="M376" i="1"/>
  <c r="L376" i="1"/>
  <c r="K376" i="1"/>
  <c r="J376" i="1"/>
  <c r="N375" i="1"/>
  <c r="M375" i="1"/>
  <c r="L375" i="1"/>
  <c r="K375" i="1"/>
  <c r="J375" i="1"/>
  <c r="N374" i="1"/>
  <c r="M374" i="1"/>
  <c r="L374" i="1"/>
  <c r="K374" i="1"/>
  <c r="J374" i="1"/>
  <c r="N373" i="1"/>
  <c r="M373" i="1"/>
  <c r="L373" i="1"/>
  <c r="K373" i="1"/>
  <c r="J373" i="1"/>
  <c r="N372" i="1"/>
  <c r="M372" i="1"/>
  <c r="L372" i="1"/>
  <c r="K372" i="1"/>
  <c r="J372" i="1"/>
  <c r="M371" i="1"/>
  <c r="K371" i="1"/>
  <c r="J371" i="1"/>
  <c r="N370" i="1"/>
  <c r="M370" i="1"/>
  <c r="L370" i="1"/>
  <c r="K370" i="1"/>
  <c r="J370" i="1"/>
  <c r="N369" i="1"/>
  <c r="M369" i="1"/>
  <c r="L369" i="1"/>
  <c r="K369" i="1"/>
  <c r="J369" i="1"/>
  <c r="N368" i="1"/>
  <c r="M368" i="1"/>
  <c r="L368" i="1"/>
  <c r="K368" i="1"/>
  <c r="J368" i="1"/>
  <c r="M367" i="1"/>
  <c r="L367" i="1"/>
  <c r="K367" i="1"/>
  <c r="J367" i="1"/>
  <c r="N366" i="1"/>
  <c r="M366" i="1"/>
  <c r="L366" i="1"/>
  <c r="K366" i="1"/>
  <c r="J366" i="1"/>
  <c r="N365" i="1"/>
  <c r="M365" i="1"/>
  <c r="L365" i="1"/>
  <c r="K365" i="1"/>
  <c r="J365" i="1"/>
  <c r="N364" i="1"/>
  <c r="M364" i="1"/>
  <c r="L364" i="1"/>
  <c r="K364" i="1"/>
  <c r="J364" i="1"/>
  <c r="N363" i="1"/>
  <c r="M363" i="1"/>
  <c r="L363" i="1"/>
  <c r="K363" i="1"/>
  <c r="J363" i="1"/>
  <c r="N362" i="1"/>
  <c r="M362" i="1"/>
  <c r="L362" i="1"/>
  <c r="K362" i="1"/>
  <c r="J362" i="1"/>
  <c r="N361" i="1"/>
  <c r="M361" i="1"/>
  <c r="L361" i="1"/>
  <c r="K361" i="1"/>
  <c r="J361" i="1"/>
  <c r="N360" i="1"/>
  <c r="M360" i="1"/>
  <c r="L360" i="1"/>
  <c r="K360" i="1"/>
  <c r="J360" i="1"/>
  <c r="N359" i="1"/>
  <c r="M359" i="1"/>
  <c r="L359" i="1"/>
  <c r="K359" i="1"/>
  <c r="J359" i="1"/>
  <c r="N358" i="1"/>
  <c r="M358" i="1"/>
  <c r="L358" i="1"/>
  <c r="K358" i="1"/>
  <c r="J358" i="1"/>
  <c r="N357" i="1"/>
  <c r="M357" i="1"/>
  <c r="L357" i="1"/>
  <c r="K357" i="1"/>
  <c r="J357" i="1"/>
  <c r="N356" i="1"/>
  <c r="M356" i="1"/>
  <c r="L356" i="1"/>
  <c r="K356" i="1"/>
  <c r="J356" i="1"/>
  <c r="N355" i="1"/>
  <c r="M355" i="1"/>
  <c r="L355" i="1"/>
  <c r="K355" i="1"/>
  <c r="J355" i="1"/>
  <c r="N354" i="1"/>
  <c r="M354" i="1"/>
  <c r="L354" i="1"/>
  <c r="K354" i="1"/>
  <c r="J354" i="1"/>
  <c r="N353" i="1"/>
  <c r="M353" i="1"/>
  <c r="L353" i="1"/>
  <c r="K353" i="1"/>
  <c r="J353" i="1"/>
  <c r="N352" i="1"/>
  <c r="M352" i="1"/>
  <c r="L352" i="1"/>
  <c r="K352" i="1"/>
  <c r="J352" i="1"/>
  <c r="N351" i="1"/>
  <c r="M351" i="1"/>
  <c r="L351" i="1"/>
  <c r="K351" i="1"/>
  <c r="J351" i="1"/>
  <c r="N350" i="1"/>
  <c r="M350" i="1"/>
  <c r="L350" i="1"/>
  <c r="K350" i="1"/>
  <c r="J350" i="1"/>
  <c r="N349" i="1"/>
  <c r="M349" i="1"/>
  <c r="L349" i="1"/>
  <c r="K349" i="1"/>
  <c r="J349" i="1"/>
  <c r="N348" i="1"/>
  <c r="M348" i="1"/>
  <c r="L348" i="1"/>
  <c r="K348" i="1"/>
  <c r="J348" i="1"/>
  <c r="M347" i="1"/>
  <c r="L347" i="1"/>
  <c r="K347" i="1"/>
  <c r="J347" i="1"/>
  <c r="N346" i="1"/>
  <c r="M346" i="1"/>
  <c r="L346" i="1"/>
  <c r="K346" i="1"/>
  <c r="J346" i="1"/>
  <c r="N345" i="1"/>
  <c r="M345" i="1"/>
  <c r="L345" i="1"/>
  <c r="K345" i="1"/>
  <c r="J345" i="1"/>
  <c r="N344" i="1"/>
  <c r="M344" i="1"/>
  <c r="L344" i="1"/>
  <c r="K344" i="1"/>
  <c r="J344" i="1"/>
  <c r="N343" i="1"/>
  <c r="M343" i="1"/>
  <c r="L343" i="1"/>
  <c r="K343" i="1"/>
  <c r="J343" i="1"/>
  <c r="N342" i="1"/>
  <c r="M342" i="1"/>
  <c r="L342" i="1"/>
  <c r="K342" i="1"/>
  <c r="J342" i="1"/>
  <c r="N341" i="1"/>
  <c r="M341" i="1"/>
  <c r="L341" i="1"/>
  <c r="K341" i="1"/>
  <c r="J341" i="1"/>
  <c r="N340" i="1"/>
  <c r="M340" i="1"/>
  <c r="L340" i="1"/>
  <c r="K340" i="1"/>
  <c r="J340" i="1"/>
  <c r="N339" i="1"/>
  <c r="M339" i="1"/>
  <c r="L339" i="1"/>
  <c r="K339" i="1"/>
  <c r="J339" i="1"/>
  <c r="N338" i="1"/>
  <c r="M338" i="1"/>
  <c r="L338" i="1"/>
  <c r="K338" i="1"/>
  <c r="J338" i="1"/>
  <c r="N337" i="1"/>
  <c r="M337" i="1"/>
  <c r="L337" i="1"/>
  <c r="K337" i="1"/>
  <c r="J337" i="1"/>
  <c r="N336" i="1"/>
  <c r="M336" i="1"/>
  <c r="L336" i="1"/>
  <c r="K336" i="1"/>
  <c r="J336" i="1"/>
  <c r="N335" i="1"/>
  <c r="M335" i="1"/>
  <c r="L335" i="1"/>
  <c r="K335" i="1"/>
  <c r="J335" i="1"/>
  <c r="N334" i="1"/>
  <c r="M334" i="1"/>
  <c r="L334" i="1"/>
  <c r="K334" i="1"/>
  <c r="J334" i="1"/>
  <c r="N333" i="1"/>
  <c r="M333" i="1"/>
  <c r="L333" i="1"/>
  <c r="K333" i="1"/>
  <c r="J333" i="1"/>
  <c r="N332" i="1"/>
  <c r="M332" i="1"/>
  <c r="L332" i="1"/>
  <c r="K332" i="1"/>
  <c r="J332" i="1"/>
  <c r="N331" i="1"/>
  <c r="M331" i="1"/>
  <c r="L331" i="1"/>
  <c r="K331" i="1"/>
  <c r="J331" i="1"/>
  <c r="N330" i="1"/>
  <c r="M330" i="1"/>
  <c r="L330" i="1"/>
  <c r="K330" i="1"/>
  <c r="J330" i="1"/>
  <c r="N329" i="1"/>
  <c r="M329" i="1"/>
  <c r="L329" i="1"/>
  <c r="K329" i="1"/>
  <c r="J329" i="1"/>
  <c r="N328" i="1"/>
  <c r="M328" i="1"/>
  <c r="L328" i="1"/>
  <c r="K328" i="1"/>
  <c r="J328" i="1"/>
  <c r="N327" i="1"/>
  <c r="M327" i="1"/>
  <c r="L327" i="1"/>
  <c r="K327" i="1"/>
  <c r="J327" i="1"/>
  <c r="N326" i="1"/>
  <c r="M326" i="1"/>
  <c r="L326" i="1"/>
  <c r="K326" i="1"/>
  <c r="J326" i="1"/>
  <c r="N325" i="1"/>
  <c r="M325" i="1"/>
  <c r="L325" i="1"/>
  <c r="K325" i="1"/>
  <c r="J325" i="1"/>
  <c r="N324" i="1"/>
  <c r="M324" i="1"/>
  <c r="K324" i="1"/>
  <c r="J324" i="1"/>
  <c r="N323" i="1"/>
  <c r="M323" i="1"/>
  <c r="K323" i="1"/>
  <c r="J323" i="1"/>
  <c r="N322" i="1"/>
  <c r="M322" i="1"/>
  <c r="K322" i="1"/>
  <c r="J322" i="1"/>
  <c r="N321" i="1"/>
  <c r="M321" i="1"/>
  <c r="L321" i="1"/>
  <c r="K321" i="1"/>
  <c r="J321" i="1"/>
  <c r="N320" i="1"/>
  <c r="M320" i="1"/>
  <c r="L320" i="1"/>
  <c r="K320" i="1"/>
  <c r="J320" i="1"/>
  <c r="N319" i="1"/>
  <c r="M319" i="1"/>
  <c r="K319" i="1"/>
  <c r="J319" i="1"/>
  <c r="N318" i="1"/>
  <c r="M318" i="1"/>
  <c r="K318" i="1"/>
  <c r="J318" i="1"/>
  <c r="N317" i="1"/>
  <c r="M317" i="1"/>
  <c r="L317" i="1"/>
  <c r="K317" i="1"/>
  <c r="J317" i="1"/>
  <c r="N316" i="1"/>
  <c r="M316" i="1"/>
  <c r="L316" i="1"/>
  <c r="K316" i="1"/>
  <c r="J316" i="1"/>
  <c r="N315" i="1"/>
  <c r="M315" i="1"/>
  <c r="L315" i="1"/>
  <c r="K315" i="1"/>
  <c r="J315" i="1"/>
  <c r="N314" i="1"/>
  <c r="M314" i="1"/>
  <c r="L314" i="1"/>
  <c r="K314" i="1"/>
  <c r="J314" i="1"/>
  <c r="N313" i="1"/>
  <c r="M313" i="1"/>
  <c r="L313" i="1"/>
  <c r="K313" i="1"/>
  <c r="J313" i="1"/>
  <c r="N312" i="1"/>
  <c r="M312" i="1"/>
  <c r="L312" i="1"/>
  <c r="K312" i="1"/>
  <c r="J312" i="1"/>
  <c r="N311" i="1"/>
  <c r="M311" i="1"/>
  <c r="L311" i="1"/>
  <c r="K311" i="1"/>
  <c r="J311" i="1"/>
  <c r="M310" i="1"/>
  <c r="L310" i="1"/>
  <c r="K310" i="1"/>
  <c r="J310" i="1"/>
  <c r="N309" i="1"/>
  <c r="M309" i="1"/>
  <c r="L309" i="1"/>
  <c r="K309" i="1"/>
  <c r="J309" i="1"/>
  <c r="N308" i="1"/>
  <c r="M308" i="1"/>
  <c r="L308" i="1"/>
  <c r="K308" i="1"/>
  <c r="J308" i="1"/>
  <c r="N307" i="1"/>
  <c r="M307" i="1"/>
  <c r="L307" i="1"/>
  <c r="K307" i="1"/>
  <c r="J307" i="1"/>
  <c r="N306" i="1"/>
  <c r="M306" i="1"/>
  <c r="L306" i="1"/>
  <c r="K306" i="1"/>
  <c r="J306" i="1"/>
  <c r="N305" i="1"/>
  <c r="M305" i="1"/>
  <c r="L305" i="1"/>
  <c r="K305" i="1"/>
  <c r="J305" i="1"/>
  <c r="N304" i="1"/>
  <c r="M304" i="1"/>
  <c r="L304" i="1"/>
  <c r="K304" i="1"/>
  <c r="J304" i="1"/>
  <c r="N303" i="1"/>
  <c r="M303" i="1"/>
  <c r="L303" i="1"/>
  <c r="K303" i="1"/>
  <c r="J303" i="1"/>
  <c r="N302" i="1"/>
  <c r="M302" i="1"/>
  <c r="L302" i="1"/>
  <c r="K302" i="1"/>
  <c r="J302" i="1"/>
  <c r="N301" i="1"/>
  <c r="M301" i="1"/>
  <c r="L301" i="1"/>
  <c r="K301" i="1"/>
  <c r="J301" i="1"/>
  <c r="N300" i="1"/>
  <c r="M300" i="1"/>
  <c r="L300" i="1"/>
  <c r="K300" i="1"/>
  <c r="J300" i="1"/>
  <c r="N299" i="1"/>
  <c r="M299" i="1"/>
  <c r="L299" i="1"/>
  <c r="K299" i="1"/>
  <c r="J299" i="1"/>
  <c r="N298" i="1"/>
  <c r="M298" i="1"/>
  <c r="L298" i="1"/>
  <c r="K298" i="1"/>
  <c r="J298" i="1"/>
  <c r="N297" i="1"/>
  <c r="M297" i="1"/>
  <c r="L297" i="1"/>
  <c r="K297" i="1"/>
  <c r="J297" i="1"/>
  <c r="N296" i="1"/>
  <c r="M296" i="1"/>
  <c r="L296" i="1"/>
  <c r="K296" i="1"/>
  <c r="J296" i="1"/>
  <c r="N295" i="1"/>
  <c r="M295" i="1"/>
  <c r="L295" i="1"/>
  <c r="K295" i="1"/>
  <c r="J295" i="1"/>
  <c r="M294" i="1"/>
  <c r="L294" i="1"/>
  <c r="K294" i="1"/>
  <c r="J294" i="1"/>
  <c r="N293" i="1"/>
  <c r="M293" i="1"/>
  <c r="L293" i="1"/>
  <c r="K293" i="1"/>
  <c r="J293" i="1"/>
  <c r="M292" i="1"/>
  <c r="L292" i="1"/>
  <c r="K292" i="1"/>
  <c r="J292" i="1"/>
  <c r="M291" i="1"/>
  <c r="L291" i="1"/>
  <c r="K291" i="1"/>
  <c r="J291" i="1"/>
  <c r="M290" i="1"/>
  <c r="L290" i="1"/>
  <c r="K290" i="1"/>
  <c r="J290" i="1"/>
  <c r="N289" i="1"/>
  <c r="M289" i="1"/>
  <c r="L289" i="1"/>
  <c r="K289" i="1"/>
  <c r="J289" i="1"/>
  <c r="M288" i="1"/>
  <c r="L288" i="1"/>
  <c r="K288" i="1"/>
  <c r="J288" i="1"/>
  <c r="M287" i="1"/>
  <c r="L287" i="1"/>
  <c r="K287" i="1"/>
  <c r="J287" i="1"/>
  <c r="N286" i="1"/>
  <c r="M286" i="1"/>
  <c r="L286" i="1"/>
  <c r="K286" i="1"/>
  <c r="J286" i="1"/>
  <c r="N285" i="1"/>
  <c r="M285" i="1"/>
  <c r="L285" i="1"/>
  <c r="K285" i="1"/>
  <c r="J285" i="1"/>
  <c r="M284" i="1"/>
  <c r="L284" i="1"/>
  <c r="K284" i="1"/>
  <c r="J284" i="1"/>
  <c r="N283" i="1"/>
  <c r="M283" i="1"/>
  <c r="L283" i="1"/>
  <c r="K283" i="1"/>
  <c r="J283" i="1"/>
  <c r="N282" i="1"/>
  <c r="M282" i="1"/>
  <c r="L282" i="1"/>
  <c r="K282" i="1"/>
  <c r="J282" i="1"/>
  <c r="N281" i="1"/>
  <c r="M281" i="1"/>
  <c r="L281" i="1"/>
  <c r="K281" i="1"/>
  <c r="J281" i="1"/>
  <c r="N280" i="1"/>
  <c r="M280" i="1"/>
  <c r="L280" i="1"/>
  <c r="K280" i="1"/>
  <c r="J280" i="1"/>
  <c r="N279" i="1"/>
  <c r="M279" i="1"/>
  <c r="L279" i="1"/>
  <c r="K279" i="1"/>
  <c r="J279" i="1"/>
  <c r="N278" i="1"/>
  <c r="M278" i="1"/>
  <c r="L278" i="1"/>
  <c r="K278" i="1"/>
  <c r="J278" i="1"/>
  <c r="N277" i="1"/>
  <c r="M277" i="1"/>
  <c r="L277" i="1"/>
  <c r="K277" i="1"/>
  <c r="J277" i="1"/>
  <c r="M276" i="1"/>
  <c r="K276" i="1"/>
  <c r="J276" i="1"/>
  <c r="N275" i="1"/>
  <c r="M275" i="1"/>
  <c r="L275" i="1"/>
  <c r="K275" i="1"/>
  <c r="J275" i="1"/>
  <c r="N274" i="1"/>
  <c r="M274" i="1"/>
  <c r="L274" i="1"/>
  <c r="K274" i="1"/>
  <c r="J274" i="1"/>
  <c r="N273" i="1"/>
  <c r="M273" i="1"/>
  <c r="L273" i="1"/>
  <c r="K273" i="1"/>
  <c r="J273" i="1"/>
  <c r="N272" i="1"/>
  <c r="M272" i="1"/>
  <c r="L272" i="1"/>
  <c r="K272" i="1"/>
  <c r="J272" i="1"/>
  <c r="M271" i="1"/>
  <c r="L271" i="1"/>
  <c r="K271" i="1"/>
  <c r="J271" i="1"/>
  <c r="M270" i="1"/>
  <c r="L270" i="1"/>
  <c r="K270" i="1"/>
  <c r="J270" i="1"/>
  <c r="M269" i="1"/>
  <c r="L269" i="1"/>
  <c r="K269" i="1"/>
  <c r="J269" i="1"/>
  <c r="M268" i="1"/>
  <c r="L268" i="1"/>
  <c r="K268" i="1"/>
  <c r="J268" i="1"/>
  <c r="M267" i="1"/>
  <c r="L267" i="1"/>
  <c r="K267" i="1"/>
  <c r="J267" i="1"/>
  <c r="M266" i="1"/>
  <c r="L266" i="1"/>
  <c r="K266" i="1"/>
  <c r="J266" i="1"/>
  <c r="N265" i="1"/>
  <c r="M265" i="1"/>
  <c r="L265" i="1"/>
  <c r="K265" i="1"/>
  <c r="J265" i="1"/>
  <c r="M264" i="1"/>
  <c r="L264" i="1"/>
  <c r="K264" i="1"/>
  <c r="J264" i="1"/>
  <c r="N263" i="1"/>
  <c r="M263" i="1"/>
  <c r="L263" i="1"/>
  <c r="K263" i="1"/>
  <c r="J263" i="1"/>
  <c r="N262" i="1"/>
  <c r="M262" i="1"/>
  <c r="L262" i="1"/>
  <c r="K262" i="1"/>
  <c r="J262" i="1"/>
  <c r="N261" i="1"/>
  <c r="M261" i="1"/>
  <c r="L261" i="1"/>
  <c r="K261" i="1"/>
  <c r="J261" i="1"/>
  <c r="N260" i="1"/>
  <c r="M260" i="1"/>
  <c r="L260" i="1"/>
  <c r="K260" i="1"/>
  <c r="J260" i="1"/>
  <c r="N259" i="1"/>
  <c r="M259" i="1"/>
  <c r="L259" i="1"/>
  <c r="K259" i="1"/>
  <c r="J259" i="1"/>
  <c r="N258" i="1"/>
  <c r="M258" i="1"/>
  <c r="L258" i="1"/>
  <c r="K258" i="1"/>
  <c r="J258" i="1"/>
  <c r="N257" i="1"/>
  <c r="M257" i="1"/>
  <c r="L257" i="1"/>
  <c r="K257" i="1"/>
  <c r="J257" i="1"/>
  <c r="N256" i="1"/>
  <c r="M256" i="1"/>
  <c r="L256" i="1"/>
  <c r="K256" i="1"/>
  <c r="J256" i="1"/>
  <c r="N255" i="1"/>
  <c r="M255" i="1"/>
  <c r="L255" i="1"/>
  <c r="K255" i="1"/>
  <c r="J255" i="1"/>
  <c r="N254" i="1"/>
  <c r="M254" i="1"/>
  <c r="L254" i="1"/>
  <c r="K254" i="1"/>
  <c r="J254" i="1"/>
  <c r="M253" i="1"/>
  <c r="K253" i="1"/>
  <c r="J253" i="1"/>
  <c r="N252" i="1"/>
  <c r="M252" i="1"/>
  <c r="L252" i="1"/>
  <c r="K252" i="1"/>
  <c r="J252" i="1"/>
  <c r="N251" i="1"/>
  <c r="M251" i="1"/>
  <c r="L251" i="1"/>
  <c r="K251" i="1"/>
  <c r="J251" i="1"/>
  <c r="N250" i="1"/>
  <c r="M250" i="1"/>
  <c r="L250" i="1"/>
  <c r="K250" i="1"/>
  <c r="J250" i="1"/>
  <c r="M249" i="1"/>
  <c r="L249" i="1"/>
  <c r="K249" i="1"/>
  <c r="J249" i="1"/>
  <c r="N248" i="1"/>
  <c r="M248" i="1"/>
  <c r="L248" i="1"/>
  <c r="K248" i="1"/>
  <c r="J248" i="1"/>
  <c r="M247" i="1"/>
  <c r="L247" i="1"/>
  <c r="K247" i="1"/>
  <c r="J247" i="1"/>
  <c r="N246" i="1"/>
  <c r="M246" i="1"/>
  <c r="L246" i="1"/>
  <c r="K246" i="1"/>
  <c r="J246" i="1"/>
  <c r="M245" i="1"/>
  <c r="L245" i="1"/>
  <c r="K245" i="1"/>
  <c r="J245" i="1"/>
  <c r="M244" i="1"/>
  <c r="K244" i="1"/>
  <c r="J244" i="1"/>
  <c r="M243" i="1"/>
  <c r="K243" i="1"/>
  <c r="J243" i="1"/>
  <c r="M242" i="1"/>
  <c r="K242" i="1"/>
  <c r="J242" i="1"/>
  <c r="M241" i="1"/>
  <c r="L241" i="1"/>
  <c r="K241" i="1"/>
  <c r="J241" i="1"/>
  <c r="N240" i="1"/>
  <c r="M240" i="1"/>
  <c r="L240" i="1"/>
  <c r="K240" i="1"/>
  <c r="J240" i="1"/>
  <c r="N239" i="1"/>
  <c r="M239" i="1"/>
  <c r="L239" i="1"/>
  <c r="K239" i="1"/>
  <c r="J239" i="1"/>
  <c r="N238" i="1"/>
  <c r="M238" i="1"/>
  <c r="L238" i="1"/>
  <c r="K238" i="1"/>
  <c r="J238" i="1"/>
  <c r="M237" i="1"/>
  <c r="L237" i="1"/>
  <c r="K237" i="1"/>
  <c r="J237" i="1"/>
  <c r="N236" i="1"/>
  <c r="M236" i="1"/>
  <c r="L236" i="1"/>
  <c r="K236" i="1"/>
  <c r="J236" i="1"/>
  <c r="N235" i="1"/>
  <c r="M235" i="1"/>
  <c r="L235" i="1"/>
  <c r="K235" i="1"/>
  <c r="J235" i="1"/>
  <c r="N234" i="1"/>
  <c r="M234" i="1"/>
  <c r="L234" i="1"/>
  <c r="K234" i="1"/>
  <c r="J234" i="1"/>
  <c r="N233" i="1"/>
  <c r="M233" i="1"/>
  <c r="L233" i="1"/>
  <c r="K233" i="1"/>
  <c r="J233" i="1"/>
  <c r="N232" i="1"/>
  <c r="M232" i="1"/>
  <c r="L232" i="1"/>
  <c r="K232" i="1"/>
  <c r="J232" i="1"/>
  <c r="N231" i="1"/>
  <c r="M231" i="1"/>
  <c r="L231" i="1"/>
  <c r="K231" i="1"/>
  <c r="J231" i="1"/>
  <c r="N230" i="1"/>
  <c r="M230" i="1"/>
  <c r="L230" i="1"/>
  <c r="K230" i="1"/>
  <c r="J230" i="1"/>
  <c r="N229" i="1"/>
  <c r="M229" i="1"/>
  <c r="L229" i="1"/>
  <c r="K229" i="1"/>
  <c r="J229" i="1"/>
  <c r="N228" i="1"/>
  <c r="M228" i="1"/>
  <c r="L228" i="1"/>
  <c r="K228" i="1"/>
  <c r="J228" i="1"/>
  <c r="N227" i="1"/>
  <c r="M227" i="1"/>
  <c r="L227" i="1"/>
  <c r="K227" i="1"/>
  <c r="J227" i="1"/>
  <c r="N226" i="1"/>
  <c r="M226" i="1"/>
  <c r="L226" i="1"/>
  <c r="K226" i="1"/>
  <c r="J226" i="1"/>
  <c r="N225" i="1"/>
  <c r="M225" i="1"/>
  <c r="L225" i="1"/>
  <c r="K225" i="1"/>
  <c r="J225" i="1"/>
  <c r="N224" i="1"/>
  <c r="M224" i="1"/>
  <c r="L224" i="1"/>
  <c r="K224" i="1"/>
  <c r="J224" i="1"/>
  <c r="N223" i="1"/>
  <c r="M223" i="1"/>
  <c r="L223" i="1"/>
  <c r="K223" i="1"/>
  <c r="J223" i="1"/>
  <c r="N222" i="1"/>
  <c r="M222" i="1"/>
  <c r="L222" i="1"/>
  <c r="K222" i="1"/>
  <c r="J222" i="1"/>
  <c r="N221" i="1"/>
  <c r="M221" i="1"/>
  <c r="L221" i="1"/>
  <c r="K221" i="1"/>
  <c r="J221" i="1"/>
  <c r="N220" i="1"/>
  <c r="M220" i="1"/>
  <c r="L220" i="1"/>
  <c r="K220" i="1"/>
  <c r="J220" i="1"/>
  <c r="N219" i="1"/>
  <c r="M219" i="1"/>
  <c r="L219" i="1"/>
  <c r="K219" i="1"/>
  <c r="J219" i="1"/>
  <c r="N218" i="1"/>
  <c r="M218" i="1"/>
  <c r="L218" i="1"/>
  <c r="K218" i="1"/>
  <c r="J218" i="1"/>
  <c r="N217" i="1"/>
  <c r="M217" i="1"/>
  <c r="L217" i="1"/>
  <c r="K217" i="1"/>
  <c r="J217" i="1"/>
  <c r="N216" i="1"/>
  <c r="M216" i="1"/>
  <c r="L216" i="1"/>
  <c r="K216" i="1"/>
  <c r="J216" i="1"/>
  <c r="N215" i="1"/>
  <c r="M215" i="1"/>
  <c r="L215" i="1"/>
  <c r="K215" i="1"/>
  <c r="J215" i="1"/>
  <c r="N214" i="1"/>
  <c r="M214" i="1"/>
  <c r="L214" i="1"/>
  <c r="K214" i="1"/>
  <c r="J214" i="1"/>
  <c r="N213" i="1"/>
  <c r="M213" i="1"/>
  <c r="L213" i="1"/>
  <c r="K213" i="1"/>
  <c r="J213" i="1"/>
  <c r="M212" i="1"/>
  <c r="L212" i="1"/>
  <c r="K212" i="1"/>
  <c r="J212" i="1"/>
  <c r="N211" i="1"/>
  <c r="M211" i="1"/>
  <c r="L211" i="1"/>
  <c r="K211" i="1"/>
  <c r="J211" i="1"/>
  <c r="N210" i="1"/>
  <c r="M210" i="1"/>
  <c r="L210" i="1"/>
  <c r="K210" i="1"/>
  <c r="J210" i="1"/>
  <c r="M209" i="1"/>
  <c r="L209" i="1"/>
  <c r="K209" i="1"/>
  <c r="J209" i="1"/>
  <c r="N208" i="1"/>
  <c r="M208" i="1"/>
  <c r="L208" i="1"/>
  <c r="K208" i="1"/>
  <c r="J208" i="1"/>
  <c r="N207" i="1"/>
  <c r="M207" i="1"/>
  <c r="L207" i="1"/>
  <c r="K207" i="1"/>
  <c r="J207" i="1"/>
  <c r="N206" i="1"/>
  <c r="M206" i="1"/>
  <c r="L206" i="1"/>
  <c r="K206" i="1"/>
  <c r="J206" i="1"/>
  <c r="N205" i="1"/>
  <c r="M205" i="1"/>
  <c r="L205" i="1"/>
  <c r="K205" i="1"/>
  <c r="J205" i="1"/>
  <c r="N204" i="1"/>
  <c r="M204" i="1"/>
  <c r="L204" i="1"/>
  <c r="K204" i="1"/>
  <c r="J204" i="1"/>
  <c r="N203" i="1"/>
  <c r="M203" i="1"/>
  <c r="L203" i="1"/>
  <c r="K203" i="1"/>
  <c r="J203" i="1"/>
  <c r="M202" i="1"/>
  <c r="L202" i="1"/>
  <c r="K202" i="1"/>
  <c r="J202" i="1"/>
  <c r="N201" i="1"/>
  <c r="M201" i="1"/>
  <c r="L201" i="1"/>
  <c r="K201" i="1"/>
  <c r="J201" i="1"/>
  <c r="N200" i="1"/>
  <c r="M200" i="1"/>
  <c r="L200" i="1"/>
  <c r="K200" i="1"/>
  <c r="J200" i="1"/>
  <c r="N199" i="1"/>
  <c r="M199" i="1"/>
  <c r="L199" i="1"/>
  <c r="K199" i="1"/>
  <c r="J199" i="1"/>
  <c r="N198" i="1"/>
  <c r="M198" i="1"/>
  <c r="L198" i="1"/>
  <c r="K198" i="1"/>
  <c r="J198" i="1"/>
  <c r="N197" i="1"/>
  <c r="M197" i="1"/>
  <c r="L197" i="1"/>
  <c r="K197" i="1"/>
  <c r="J197" i="1"/>
  <c r="M196" i="1"/>
  <c r="L196" i="1"/>
  <c r="K196" i="1"/>
  <c r="J196" i="1"/>
  <c r="N195" i="1"/>
  <c r="M195" i="1"/>
  <c r="L195" i="1"/>
  <c r="K195" i="1"/>
  <c r="J195" i="1"/>
  <c r="N194" i="1"/>
  <c r="M194" i="1"/>
  <c r="L194" i="1"/>
  <c r="K194" i="1"/>
  <c r="J194" i="1"/>
  <c r="N193" i="1"/>
  <c r="M193" i="1"/>
  <c r="L193" i="1"/>
  <c r="K193" i="1"/>
  <c r="J193" i="1"/>
  <c r="N192" i="1"/>
  <c r="M192" i="1"/>
  <c r="L192" i="1"/>
  <c r="K192" i="1"/>
  <c r="J192" i="1"/>
  <c r="N191" i="1"/>
  <c r="M191" i="1"/>
  <c r="L191" i="1"/>
  <c r="K191" i="1"/>
  <c r="J191" i="1"/>
  <c r="N190" i="1"/>
  <c r="M190" i="1"/>
  <c r="L190" i="1"/>
  <c r="K190" i="1"/>
  <c r="J190" i="1"/>
  <c r="N189" i="1"/>
  <c r="M189" i="1"/>
  <c r="L189" i="1"/>
  <c r="K189" i="1"/>
  <c r="J189" i="1"/>
  <c r="N188" i="1"/>
  <c r="M188" i="1"/>
  <c r="L188" i="1"/>
  <c r="K188" i="1"/>
  <c r="J188" i="1"/>
  <c r="N187" i="1"/>
  <c r="M187" i="1"/>
  <c r="L187" i="1"/>
  <c r="K187" i="1"/>
  <c r="J187" i="1"/>
  <c r="N186" i="1"/>
  <c r="M186" i="1"/>
  <c r="L186" i="1"/>
  <c r="K186" i="1"/>
  <c r="J186" i="1"/>
  <c r="N185" i="1"/>
  <c r="M185" i="1"/>
  <c r="L185" i="1"/>
  <c r="K185" i="1"/>
  <c r="J185" i="1"/>
  <c r="N184" i="1"/>
  <c r="M184" i="1"/>
  <c r="L184" i="1"/>
  <c r="K184" i="1"/>
  <c r="J184" i="1"/>
  <c r="N183" i="1"/>
  <c r="M183" i="1"/>
  <c r="L183" i="1"/>
  <c r="K183" i="1"/>
  <c r="J183" i="1"/>
  <c r="N182" i="1"/>
  <c r="M182" i="1"/>
  <c r="L182" i="1"/>
  <c r="K182" i="1"/>
  <c r="J182" i="1"/>
  <c r="N181" i="1"/>
  <c r="M181" i="1"/>
  <c r="L181" i="1"/>
  <c r="K181" i="1"/>
  <c r="J181" i="1"/>
  <c r="N180" i="1"/>
  <c r="M180" i="1"/>
  <c r="L180" i="1"/>
  <c r="K180" i="1"/>
  <c r="J180" i="1"/>
  <c r="N179" i="1"/>
  <c r="M179" i="1"/>
  <c r="L179" i="1"/>
  <c r="K179" i="1"/>
  <c r="J179" i="1"/>
  <c r="N178" i="1"/>
  <c r="M178" i="1"/>
  <c r="L178" i="1"/>
  <c r="K178" i="1"/>
  <c r="J178" i="1"/>
  <c r="N177" i="1"/>
  <c r="M177" i="1"/>
  <c r="L177" i="1"/>
  <c r="K177" i="1"/>
  <c r="J177" i="1"/>
  <c r="N176" i="1"/>
  <c r="M176" i="1"/>
  <c r="K176" i="1"/>
  <c r="J176" i="1"/>
  <c r="N175" i="1"/>
  <c r="M175" i="1"/>
  <c r="L175" i="1"/>
  <c r="K175" i="1"/>
  <c r="J175" i="1"/>
  <c r="N174" i="1"/>
  <c r="M174" i="1"/>
  <c r="L174" i="1"/>
  <c r="K174" i="1"/>
  <c r="J174" i="1"/>
  <c r="N173" i="1"/>
  <c r="M173" i="1"/>
  <c r="L173" i="1"/>
  <c r="K173" i="1"/>
  <c r="J173" i="1"/>
  <c r="N172" i="1"/>
  <c r="M172" i="1"/>
  <c r="L172" i="1"/>
  <c r="K172" i="1"/>
  <c r="J172" i="1"/>
  <c r="N171" i="1"/>
  <c r="M171" i="1"/>
  <c r="L171" i="1"/>
  <c r="K171" i="1"/>
  <c r="J171" i="1"/>
  <c r="N170" i="1"/>
  <c r="M170" i="1"/>
  <c r="L170" i="1"/>
  <c r="K170" i="1"/>
  <c r="J170" i="1"/>
  <c r="N169" i="1"/>
  <c r="M169" i="1"/>
  <c r="L169" i="1"/>
  <c r="K169" i="1"/>
  <c r="J169" i="1"/>
  <c r="N168" i="1"/>
  <c r="M168" i="1"/>
  <c r="L168" i="1"/>
  <c r="K168" i="1"/>
  <c r="J168" i="1"/>
  <c r="N167" i="1"/>
  <c r="M167" i="1"/>
  <c r="L167" i="1"/>
  <c r="K167" i="1"/>
  <c r="J167" i="1"/>
  <c r="N166" i="1"/>
  <c r="M166" i="1"/>
  <c r="L166" i="1"/>
  <c r="K166" i="1"/>
  <c r="J166" i="1"/>
  <c r="N165" i="1"/>
  <c r="M165" i="1"/>
  <c r="L165" i="1"/>
  <c r="K165" i="1"/>
  <c r="J165" i="1"/>
  <c r="N164" i="1"/>
  <c r="M164" i="1"/>
  <c r="L164" i="1"/>
  <c r="K164" i="1"/>
  <c r="J164" i="1"/>
  <c r="N163" i="1"/>
  <c r="M163" i="1"/>
  <c r="L163" i="1"/>
  <c r="K163" i="1"/>
  <c r="J163" i="1"/>
  <c r="N162" i="1"/>
  <c r="M162" i="1"/>
  <c r="L162" i="1"/>
  <c r="K162" i="1"/>
  <c r="J162" i="1"/>
  <c r="N161" i="1"/>
  <c r="M161" i="1"/>
  <c r="L161" i="1"/>
  <c r="K161" i="1"/>
  <c r="J161" i="1"/>
  <c r="N160" i="1"/>
  <c r="M160" i="1"/>
  <c r="L160" i="1"/>
  <c r="K160" i="1"/>
  <c r="J160" i="1"/>
  <c r="N159" i="1"/>
  <c r="M159" i="1"/>
  <c r="L159" i="1"/>
  <c r="K159" i="1"/>
  <c r="J159" i="1"/>
  <c r="N158" i="1"/>
  <c r="M158" i="1"/>
  <c r="L158" i="1"/>
  <c r="K158" i="1"/>
  <c r="J158" i="1"/>
  <c r="N157" i="1"/>
  <c r="M157" i="1"/>
  <c r="L157" i="1"/>
  <c r="K157" i="1"/>
  <c r="J157" i="1"/>
  <c r="N156" i="1"/>
  <c r="M156" i="1"/>
  <c r="L156" i="1"/>
  <c r="K156" i="1"/>
  <c r="J156" i="1"/>
  <c r="N155" i="1"/>
  <c r="M155" i="1"/>
  <c r="L155" i="1"/>
  <c r="K155" i="1"/>
  <c r="J155" i="1"/>
  <c r="M154" i="1"/>
  <c r="L154" i="1"/>
  <c r="K154" i="1"/>
  <c r="J154" i="1"/>
  <c r="N153" i="1"/>
  <c r="M153" i="1"/>
  <c r="L153" i="1"/>
  <c r="K153" i="1"/>
  <c r="J153" i="1"/>
  <c r="M152" i="1"/>
  <c r="K152" i="1"/>
  <c r="J152" i="1"/>
  <c r="M151" i="1"/>
  <c r="L151" i="1"/>
  <c r="K151" i="1"/>
  <c r="J151" i="1"/>
  <c r="N150" i="1"/>
  <c r="M150" i="1"/>
  <c r="L150" i="1"/>
  <c r="K150" i="1"/>
  <c r="J150" i="1"/>
  <c r="N149" i="1"/>
  <c r="M149" i="1"/>
  <c r="L149" i="1"/>
  <c r="K149" i="1"/>
  <c r="J149" i="1"/>
  <c r="N148" i="1"/>
  <c r="M148" i="1"/>
  <c r="L148" i="1"/>
  <c r="K148" i="1"/>
  <c r="J148" i="1"/>
  <c r="L147" i="1"/>
  <c r="K147" i="1"/>
  <c r="O147" i="1" s="1"/>
  <c r="J147" i="1"/>
  <c r="N146" i="1"/>
  <c r="L146" i="1"/>
  <c r="K146" i="1"/>
  <c r="J146" i="1"/>
  <c r="N145" i="1"/>
  <c r="M145" i="1"/>
  <c r="L145" i="1"/>
  <c r="K145" i="1"/>
  <c r="J145" i="1"/>
  <c r="N144" i="1"/>
  <c r="M144" i="1"/>
  <c r="L144" i="1"/>
  <c r="K144" i="1"/>
  <c r="J144" i="1"/>
  <c r="M143" i="1"/>
  <c r="L143" i="1"/>
  <c r="K143" i="1"/>
  <c r="J143" i="1"/>
  <c r="M142" i="1"/>
  <c r="K142" i="1"/>
  <c r="J142" i="1"/>
  <c r="M141" i="1"/>
  <c r="L141" i="1"/>
  <c r="K141" i="1"/>
  <c r="J141" i="1"/>
  <c r="M140" i="1"/>
  <c r="L140" i="1"/>
  <c r="K140" i="1"/>
  <c r="J140" i="1"/>
  <c r="M139" i="1"/>
  <c r="L139" i="1"/>
  <c r="K139" i="1"/>
  <c r="J139" i="1"/>
  <c r="M138" i="1"/>
  <c r="L138" i="1"/>
  <c r="K138" i="1"/>
  <c r="J138" i="1"/>
  <c r="M137" i="1"/>
  <c r="L137" i="1"/>
  <c r="K137" i="1"/>
  <c r="J137" i="1"/>
  <c r="N136" i="1"/>
  <c r="M136" i="1"/>
  <c r="L136" i="1"/>
  <c r="K136" i="1"/>
  <c r="J136" i="1"/>
  <c r="N135" i="1"/>
  <c r="M135" i="1"/>
  <c r="L135" i="1"/>
  <c r="K135" i="1"/>
  <c r="J135" i="1"/>
  <c r="N134" i="1"/>
  <c r="M134" i="1"/>
  <c r="L134" i="1"/>
  <c r="K134" i="1"/>
  <c r="J134" i="1"/>
  <c r="N133" i="1"/>
  <c r="M133" i="1"/>
  <c r="L133" i="1"/>
  <c r="K133" i="1"/>
  <c r="J133" i="1"/>
  <c r="N132" i="1"/>
  <c r="M132" i="1"/>
  <c r="L132" i="1"/>
  <c r="K132" i="1"/>
  <c r="J132" i="1"/>
  <c r="N131" i="1"/>
  <c r="M131" i="1"/>
  <c r="L131" i="1"/>
  <c r="K131" i="1"/>
  <c r="J131" i="1"/>
  <c r="N130" i="1"/>
  <c r="M130" i="1"/>
  <c r="L130" i="1"/>
  <c r="K130" i="1"/>
  <c r="J130" i="1"/>
  <c r="N129" i="1"/>
  <c r="M129" i="1"/>
  <c r="L129" i="1"/>
  <c r="K129" i="1"/>
  <c r="J129" i="1"/>
  <c r="N128" i="1"/>
  <c r="M128" i="1"/>
  <c r="L128" i="1"/>
  <c r="K128" i="1"/>
  <c r="J128" i="1"/>
  <c r="N127" i="1"/>
  <c r="M127" i="1"/>
  <c r="L127" i="1"/>
  <c r="K127" i="1"/>
  <c r="J127" i="1"/>
  <c r="N126" i="1"/>
  <c r="M126" i="1"/>
  <c r="L126" i="1"/>
  <c r="K126" i="1"/>
  <c r="J126" i="1"/>
  <c r="N125" i="1"/>
  <c r="M125" i="1"/>
  <c r="L125" i="1"/>
  <c r="K125" i="1"/>
  <c r="J125" i="1"/>
  <c r="N124" i="1"/>
  <c r="M124" i="1"/>
  <c r="L124" i="1"/>
  <c r="K124" i="1"/>
  <c r="J124" i="1"/>
  <c r="L123" i="1"/>
  <c r="K123" i="1"/>
  <c r="O123" i="1" s="1"/>
  <c r="J123" i="1"/>
  <c r="N122" i="1"/>
  <c r="M122" i="1"/>
  <c r="L122" i="1"/>
  <c r="K122" i="1"/>
  <c r="J122" i="1"/>
  <c r="M121" i="1"/>
  <c r="L121" i="1"/>
  <c r="K121" i="1"/>
  <c r="J121" i="1"/>
  <c r="N120" i="1"/>
  <c r="M120" i="1"/>
  <c r="L120" i="1"/>
  <c r="K120" i="1"/>
  <c r="J120" i="1"/>
  <c r="N119" i="1"/>
  <c r="M119" i="1"/>
  <c r="L119" i="1"/>
  <c r="K119" i="1"/>
  <c r="J119" i="1"/>
  <c r="M118" i="1"/>
  <c r="L118" i="1"/>
  <c r="K118" i="1"/>
  <c r="J118" i="1"/>
  <c r="M117" i="1"/>
  <c r="L117" i="1"/>
  <c r="K117" i="1"/>
  <c r="J117" i="1"/>
  <c r="N116" i="1"/>
  <c r="M116" i="1"/>
  <c r="L116" i="1"/>
  <c r="K116" i="1"/>
  <c r="J116" i="1"/>
  <c r="N115" i="1"/>
  <c r="M115" i="1"/>
  <c r="L115" i="1"/>
  <c r="K115" i="1"/>
  <c r="J115" i="1"/>
  <c r="N114" i="1"/>
  <c r="M114" i="1"/>
  <c r="L114" i="1"/>
  <c r="K114" i="1"/>
  <c r="J114" i="1"/>
  <c r="M113" i="1"/>
  <c r="L113" i="1"/>
  <c r="K113" i="1"/>
  <c r="J113" i="1"/>
  <c r="M112" i="1"/>
  <c r="L112" i="1"/>
  <c r="K112" i="1"/>
  <c r="J112" i="1"/>
  <c r="N111" i="1"/>
  <c r="M111" i="1"/>
  <c r="L111" i="1"/>
  <c r="K111" i="1"/>
  <c r="J111" i="1"/>
  <c r="N110" i="1"/>
  <c r="M110" i="1"/>
  <c r="L110" i="1"/>
  <c r="K110" i="1"/>
  <c r="J110" i="1"/>
  <c r="N109" i="1"/>
  <c r="M109" i="1"/>
  <c r="L109" i="1"/>
  <c r="K109" i="1"/>
  <c r="J109" i="1"/>
  <c r="N108" i="1"/>
  <c r="M108" i="1"/>
  <c r="L108" i="1"/>
  <c r="K108" i="1"/>
  <c r="J108" i="1"/>
  <c r="M107" i="1"/>
  <c r="L107" i="1"/>
  <c r="K107" i="1"/>
  <c r="J107" i="1"/>
  <c r="N106" i="1"/>
  <c r="M106" i="1"/>
  <c r="L106" i="1"/>
  <c r="K106" i="1"/>
  <c r="J106" i="1"/>
  <c r="N105" i="1"/>
  <c r="M105" i="1"/>
  <c r="L105" i="1"/>
  <c r="K105" i="1"/>
  <c r="J105" i="1"/>
  <c r="N104" i="1"/>
  <c r="M104" i="1"/>
  <c r="L104" i="1"/>
  <c r="K104" i="1"/>
  <c r="J104" i="1"/>
  <c r="N103" i="1"/>
  <c r="M103" i="1"/>
  <c r="L103" i="1"/>
  <c r="K103" i="1"/>
  <c r="J103" i="1"/>
  <c r="N102" i="1"/>
  <c r="M102" i="1"/>
  <c r="L102" i="1"/>
  <c r="K102" i="1"/>
  <c r="J102" i="1"/>
  <c r="N101" i="1"/>
  <c r="M101" i="1"/>
  <c r="L101" i="1"/>
  <c r="K101" i="1"/>
  <c r="J101" i="1"/>
  <c r="N100" i="1"/>
  <c r="M100" i="1"/>
  <c r="L100" i="1"/>
  <c r="K100" i="1"/>
  <c r="J100" i="1"/>
  <c r="N99" i="1"/>
  <c r="M99" i="1"/>
  <c r="L99" i="1"/>
  <c r="K99" i="1"/>
  <c r="J99" i="1"/>
  <c r="N98" i="1"/>
  <c r="M98" i="1"/>
  <c r="L98" i="1"/>
  <c r="K98" i="1"/>
  <c r="J98" i="1"/>
  <c r="N97" i="1"/>
  <c r="M97" i="1"/>
  <c r="L97" i="1"/>
  <c r="K97" i="1"/>
  <c r="J97" i="1"/>
  <c r="N96" i="1"/>
  <c r="M96" i="1"/>
  <c r="L96" i="1"/>
  <c r="K96" i="1"/>
  <c r="J96" i="1"/>
  <c r="N95" i="1"/>
  <c r="M95" i="1"/>
  <c r="L95" i="1"/>
  <c r="K95" i="1"/>
  <c r="J95" i="1"/>
  <c r="N94" i="1"/>
  <c r="M94" i="1"/>
  <c r="L94" i="1"/>
  <c r="K94" i="1"/>
  <c r="J94" i="1"/>
  <c r="N93" i="1"/>
  <c r="M93" i="1"/>
  <c r="L93" i="1"/>
  <c r="K93" i="1"/>
  <c r="J93" i="1"/>
  <c r="N92" i="1"/>
  <c r="M92" i="1"/>
  <c r="L92" i="1"/>
  <c r="K92" i="1"/>
  <c r="J92" i="1"/>
  <c r="N91" i="1"/>
  <c r="M91" i="1"/>
  <c r="L91" i="1"/>
  <c r="K91" i="1"/>
  <c r="J91" i="1"/>
  <c r="N90" i="1"/>
  <c r="M90" i="1"/>
  <c r="L90" i="1"/>
  <c r="K90" i="1"/>
  <c r="J90" i="1"/>
  <c r="N89" i="1"/>
  <c r="M89" i="1"/>
  <c r="L89" i="1"/>
  <c r="K89" i="1"/>
  <c r="J89" i="1"/>
  <c r="N88" i="1"/>
  <c r="M88" i="1"/>
  <c r="L88" i="1"/>
  <c r="K88" i="1"/>
  <c r="J88" i="1"/>
  <c r="M87" i="1"/>
  <c r="L87" i="1"/>
  <c r="K87" i="1"/>
  <c r="J87" i="1"/>
  <c r="N86" i="1"/>
  <c r="M86" i="1"/>
  <c r="L86" i="1"/>
  <c r="K86" i="1"/>
  <c r="J86" i="1"/>
  <c r="M85" i="1"/>
  <c r="K85" i="1"/>
  <c r="J85" i="1"/>
  <c r="N84" i="1"/>
  <c r="M84" i="1"/>
  <c r="L84" i="1"/>
  <c r="K84" i="1"/>
  <c r="J84" i="1"/>
  <c r="N83" i="1"/>
  <c r="M83" i="1"/>
  <c r="L83" i="1"/>
  <c r="K83" i="1"/>
  <c r="J83" i="1"/>
  <c r="N82" i="1"/>
  <c r="M82" i="1"/>
  <c r="L82" i="1"/>
  <c r="K82" i="1"/>
  <c r="J82" i="1"/>
  <c r="N81" i="1"/>
  <c r="M81" i="1"/>
  <c r="K81" i="1"/>
  <c r="J81" i="1"/>
  <c r="N80" i="1"/>
  <c r="M80" i="1"/>
  <c r="K80" i="1"/>
  <c r="J80" i="1"/>
  <c r="N79" i="1"/>
  <c r="M79" i="1"/>
  <c r="L79" i="1"/>
  <c r="K79" i="1"/>
  <c r="J79" i="1"/>
  <c r="N78" i="1"/>
  <c r="M78" i="1"/>
  <c r="L78" i="1"/>
  <c r="K78" i="1"/>
  <c r="J78" i="1"/>
  <c r="N77" i="1"/>
  <c r="M77" i="1"/>
  <c r="L77" i="1"/>
  <c r="K77" i="1"/>
  <c r="J77" i="1"/>
  <c r="N76" i="1"/>
  <c r="M76" i="1"/>
  <c r="L76" i="1"/>
  <c r="K76" i="1"/>
  <c r="J76" i="1"/>
  <c r="N75" i="1"/>
  <c r="M75" i="1"/>
  <c r="L75" i="1"/>
  <c r="K75" i="1"/>
  <c r="J75" i="1"/>
  <c r="N74" i="1"/>
  <c r="M74" i="1"/>
  <c r="L74" i="1"/>
  <c r="K74" i="1"/>
  <c r="J74" i="1"/>
  <c r="M73" i="1"/>
  <c r="L73" i="1"/>
  <c r="K73" i="1"/>
  <c r="J73" i="1"/>
  <c r="M72" i="1"/>
  <c r="L72" i="1"/>
  <c r="K72" i="1"/>
  <c r="J72" i="1"/>
  <c r="N71" i="1"/>
  <c r="M71" i="1"/>
  <c r="L71" i="1"/>
  <c r="K71" i="1"/>
  <c r="J71" i="1"/>
  <c r="N70" i="1"/>
  <c r="M70" i="1"/>
  <c r="L70" i="1"/>
  <c r="K70" i="1"/>
  <c r="J70" i="1"/>
  <c r="M69" i="1"/>
  <c r="L69" i="1"/>
  <c r="K69" i="1"/>
  <c r="J69" i="1"/>
  <c r="N68" i="1"/>
  <c r="M68" i="1"/>
  <c r="K68" i="1"/>
  <c r="J68" i="1"/>
  <c r="N67" i="1"/>
  <c r="M67" i="1"/>
  <c r="K67" i="1"/>
  <c r="J67" i="1"/>
  <c r="N66" i="1"/>
  <c r="M66" i="1"/>
  <c r="L66" i="1"/>
  <c r="K66" i="1"/>
  <c r="J66" i="1"/>
  <c r="N65" i="1"/>
  <c r="M65" i="1"/>
  <c r="L65" i="1"/>
  <c r="K65" i="1"/>
  <c r="J65" i="1"/>
  <c r="N64" i="1"/>
  <c r="M64" i="1"/>
  <c r="L64" i="1"/>
  <c r="K64" i="1"/>
  <c r="J64" i="1"/>
  <c r="N63" i="1"/>
  <c r="M63" i="1"/>
  <c r="L63" i="1"/>
  <c r="K63" i="1"/>
  <c r="J63" i="1"/>
  <c r="N62" i="1"/>
  <c r="M62" i="1"/>
  <c r="L62" i="1"/>
  <c r="K62" i="1"/>
  <c r="J62" i="1"/>
  <c r="N61" i="1"/>
  <c r="M61" i="1"/>
  <c r="L61" i="1"/>
  <c r="K61" i="1"/>
  <c r="J61" i="1"/>
  <c r="N60" i="1"/>
  <c r="M60" i="1"/>
  <c r="L60" i="1"/>
  <c r="K60" i="1"/>
  <c r="J60" i="1"/>
  <c r="M59" i="1"/>
  <c r="L59" i="1"/>
  <c r="K59" i="1"/>
  <c r="J59" i="1"/>
  <c r="M58" i="1"/>
  <c r="L58" i="1"/>
  <c r="K58" i="1"/>
  <c r="J58" i="1"/>
  <c r="N57" i="1"/>
  <c r="M57" i="1"/>
  <c r="L57" i="1"/>
  <c r="K57" i="1"/>
  <c r="J57" i="1"/>
  <c r="N56" i="1"/>
  <c r="M56" i="1"/>
  <c r="L56" i="1"/>
  <c r="K56" i="1"/>
  <c r="J56" i="1"/>
  <c r="N55" i="1"/>
  <c r="M55" i="1"/>
  <c r="L55" i="1"/>
  <c r="K55" i="1"/>
  <c r="J55" i="1"/>
  <c r="N54" i="1"/>
  <c r="M54" i="1"/>
  <c r="L54" i="1"/>
  <c r="K54" i="1"/>
  <c r="J54" i="1"/>
  <c r="N53" i="1"/>
  <c r="M53" i="1"/>
  <c r="L53" i="1"/>
  <c r="K53" i="1"/>
  <c r="J53" i="1"/>
  <c r="N52" i="1"/>
  <c r="M52" i="1"/>
  <c r="L52" i="1"/>
  <c r="K52" i="1"/>
  <c r="J52" i="1"/>
  <c r="N51" i="1"/>
  <c r="M51" i="1"/>
  <c r="L51" i="1"/>
  <c r="K51" i="1"/>
  <c r="J51" i="1"/>
  <c r="N50" i="1"/>
  <c r="M50" i="1"/>
  <c r="L50" i="1"/>
  <c r="K50" i="1"/>
  <c r="J50" i="1"/>
  <c r="N49" i="1"/>
  <c r="M49" i="1"/>
  <c r="L49" i="1"/>
  <c r="K49" i="1"/>
  <c r="J49" i="1"/>
  <c r="M48" i="1"/>
  <c r="L48" i="1"/>
  <c r="K48" i="1"/>
  <c r="J48" i="1"/>
  <c r="N47" i="1"/>
  <c r="M47" i="1"/>
  <c r="L47" i="1"/>
  <c r="K47" i="1"/>
  <c r="J47" i="1"/>
  <c r="N46" i="1"/>
  <c r="M46" i="1"/>
  <c r="L46" i="1"/>
  <c r="K46" i="1"/>
  <c r="J46" i="1"/>
  <c r="N45" i="1"/>
  <c r="M45" i="1"/>
  <c r="L45" i="1"/>
  <c r="K45" i="1"/>
  <c r="J45" i="1"/>
  <c r="N44" i="1"/>
  <c r="M44" i="1"/>
  <c r="L44" i="1"/>
  <c r="K44" i="1"/>
  <c r="J44" i="1"/>
  <c r="N43" i="1"/>
  <c r="M43" i="1"/>
  <c r="L43" i="1"/>
  <c r="K43" i="1"/>
  <c r="J43" i="1"/>
  <c r="N42" i="1"/>
  <c r="M42" i="1"/>
  <c r="L42" i="1"/>
  <c r="K42" i="1"/>
  <c r="J42" i="1"/>
  <c r="N41" i="1"/>
  <c r="M41" i="1"/>
  <c r="L41" i="1"/>
  <c r="K41" i="1"/>
  <c r="J41" i="1"/>
  <c r="N40" i="1"/>
  <c r="M40" i="1"/>
  <c r="L40" i="1"/>
  <c r="K40" i="1"/>
  <c r="J40" i="1"/>
  <c r="N39" i="1"/>
  <c r="M39" i="1"/>
  <c r="L39" i="1"/>
  <c r="K39" i="1"/>
  <c r="J39" i="1"/>
  <c r="N38" i="1"/>
  <c r="M38" i="1"/>
  <c r="L38" i="1"/>
  <c r="K38" i="1"/>
  <c r="J38" i="1"/>
  <c r="N37" i="1"/>
  <c r="M37" i="1"/>
  <c r="L37" i="1"/>
  <c r="K37" i="1"/>
  <c r="J37" i="1"/>
  <c r="N36" i="1"/>
  <c r="M36" i="1"/>
  <c r="L36" i="1"/>
  <c r="K36" i="1"/>
  <c r="J36" i="1"/>
  <c r="N35" i="1"/>
  <c r="M35" i="1"/>
  <c r="L35" i="1"/>
  <c r="K35" i="1"/>
  <c r="J35" i="1"/>
  <c r="M34" i="1"/>
  <c r="L34" i="1"/>
  <c r="K34" i="1"/>
  <c r="J34" i="1"/>
  <c r="N33" i="1"/>
  <c r="M33" i="1"/>
  <c r="K33" i="1"/>
  <c r="J33" i="1"/>
  <c r="M32" i="1"/>
  <c r="L32" i="1"/>
  <c r="K32" i="1"/>
  <c r="J32" i="1"/>
  <c r="N31" i="1"/>
  <c r="M31" i="1"/>
  <c r="L31" i="1"/>
  <c r="K31" i="1"/>
  <c r="J31" i="1"/>
  <c r="N30" i="1"/>
  <c r="M30" i="1"/>
  <c r="K30" i="1"/>
  <c r="J30" i="1"/>
  <c r="M29" i="1"/>
  <c r="L29" i="1"/>
  <c r="K29" i="1"/>
  <c r="J29" i="1"/>
  <c r="M28" i="1"/>
  <c r="L28" i="1"/>
  <c r="K28" i="1"/>
  <c r="J28" i="1"/>
  <c r="N27" i="1"/>
  <c r="M27" i="1"/>
  <c r="L27" i="1"/>
  <c r="K27" i="1"/>
  <c r="J27" i="1"/>
  <c r="N26" i="1"/>
  <c r="M26" i="1"/>
  <c r="L26" i="1"/>
  <c r="K26" i="1"/>
  <c r="J26" i="1"/>
  <c r="N25" i="1"/>
  <c r="M25" i="1"/>
  <c r="L25" i="1"/>
  <c r="K25" i="1"/>
  <c r="J25" i="1"/>
  <c r="N24" i="1"/>
  <c r="M24" i="1"/>
  <c r="L24" i="1"/>
  <c r="K24" i="1"/>
  <c r="J24" i="1"/>
  <c r="N23" i="1"/>
  <c r="M23" i="1"/>
  <c r="L23" i="1"/>
  <c r="K23" i="1"/>
  <c r="J23" i="1"/>
  <c r="N22" i="1"/>
  <c r="L22" i="1"/>
  <c r="K22" i="1"/>
  <c r="J22" i="1"/>
  <c r="N21" i="1"/>
  <c r="M21" i="1"/>
  <c r="L21" i="1"/>
  <c r="K21" i="1"/>
  <c r="J21" i="1"/>
  <c r="N20" i="1"/>
  <c r="M20" i="1"/>
  <c r="L20" i="1"/>
  <c r="K20" i="1"/>
  <c r="J20" i="1"/>
  <c r="N19" i="1"/>
  <c r="M19" i="1"/>
  <c r="L19" i="1"/>
  <c r="K19" i="1"/>
  <c r="J19" i="1"/>
  <c r="N18" i="1"/>
  <c r="M18" i="1"/>
  <c r="L18" i="1"/>
  <c r="K18" i="1"/>
  <c r="J18" i="1"/>
  <c r="N17" i="1"/>
  <c r="M17" i="1"/>
  <c r="L17" i="1"/>
  <c r="K17" i="1"/>
  <c r="J17" i="1"/>
  <c r="M16" i="1"/>
  <c r="L16" i="1"/>
  <c r="K16" i="1"/>
  <c r="J16" i="1"/>
  <c r="N15" i="1"/>
  <c r="M15" i="1"/>
  <c r="L15" i="1"/>
  <c r="K15" i="1"/>
  <c r="J15" i="1"/>
  <c r="N14" i="1"/>
  <c r="M14" i="1"/>
  <c r="L14" i="1"/>
  <c r="K14" i="1"/>
  <c r="J14" i="1"/>
  <c r="N13" i="1"/>
  <c r="M13" i="1"/>
  <c r="L13" i="1"/>
  <c r="K13" i="1"/>
  <c r="J13" i="1"/>
  <c r="N12" i="1"/>
  <c r="M12" i="1"/>
  <c r="L12" i="1"/>
  <c r="K12" i="1"/>
  <c r="J12" i="1"/>
  <c r="N11" i="1"/>
  <c r="M11" i="1"/>
  <c r="L11" i="1"/>
  <c r="K11" i="1"/>
  <c r="J11" i="1"/>
  <c r="N10" i="1"/>
  <c r="M10" i="1"/>
  <c r="L10" i="1"/>
  <c r="K10" i="1"/>
  <c r="J10" i="1"/>
  <c r="M9" i="1"/>
  <c r="K9" i="1"/>
  <c r="J9" i="1"/>
  <c r="N8" i="1"/>
  <c r="M8" i="1"/>
  <c r="L8" i="1"/>
  <c r="K8" i="1"/>
  <c r="J8" i="1"/>
  <c r="M7" i="1"/>
  <c r="L7" i="1"/>
  <c r="K7" i="1"/>
  <c r="J7" i="1"/>
  <c r="M6" i="1"/>
  <c r="L6" i="1"/>
  <c r="K6" i="1"/>
  <c r="J6" i="1"/>
  <c r="N5" i="1"/>
  <c r="M5" i="1"/>
  <c r="L5" i="1"/>
  <c r="K5" i="1"/>
  <c r="J5" i="1"/>
  <c r="N4" i="1"/>
  <c r="M4" i="1"/>
  <c r="L4" i="1"/>
  <c r="K4" i="1"/>
  <c r="J4" i="1"/>
  <c r="M3" i="1"/>
  <c r="L3" i="1"/>
  <c r="K3" i="1"/>
  <c r="J3" i="1"/>
  <c r="M2" i="1"/>
  <c r="L2" i="1"/>
  <c r="J2" i="1"/>
  <c r="J3520" i="1" l="1"/>
  <c r="K3520" i="1"/>
  <c r="K3521" i="1" s="1"/>
  <c r="M3520" i="1"/>
  <c r="M3521" i="1" s="1"/>
  <c r="O1989" i="1"/>
  <c r="O406" i="1"/>
  <c r="O467" i="1"/>
  <c r="O2" i="1"/>
  <c r="O3013" i="1"/>
  <c r="N264" i="1"/>
  <c r="P264" i="1" s="1"/>
  <c r="N442" i="1"/>
  <c r="P442" i="1" s="1"/>
  <c r="N1020" i="1"/>
  <c r="P1020" i="1" s="1"/>
  <c r="L244" i="1"/>
  <c r="P244" i="1" s="1"/>
  <c r="N58" i="1"/>
  <c r="P58" i="1" s="1"/>
  <c r="L3259" i="1"/>
  <c r="P3259" i="1" s="1"/>
  <c r="O361" i="1"/>
  <c r="P2349" i="1"/>
  <c r="O329" i="1"/>
  <c r="P3256" i="1"/>
  <c r="O345" i="1"/>
  <c r="P2390" i="1"/>
  <c r="O2333" i="1"/>
  <c r="O2156" i="1"/>
  <c r="O2208" i="1"/>
  <c r="P2211" i="1"/>
  <c r="O2237" i="1"/>
  <c r="O2269" i="1"/>
  <c r="O2298" i="1"/>
  <c r="P2317" i="1"/>
  <c r="O2330" i="1"/>
  <c r="O2359" i="1"/>
  <c r="P2362" i="1"/>
  <c r="P2320" i="1"/>
  <c r="O2052" i="1"/>
  <c r="O2066" i="1"/>
  <c r="O2082" i="1"/>
  <c r="O2092" i="1"/>
  <c r="O2124" i="1"/>
  <c r="O2198" i="1"/>
  <c r="P2256" i="1"/>
  <c r="P2401" i="1"/>
  <c r="P2288" i="1"/>
  <c r="O2301" i="1"/>
  <c r="O326" i="1"/>
  <c r="O342" i="1"/>
  <c r="O358" i="1"/>
  <c r="P1801" i="1"/>
  <c r="P2243" i="1"/>
  <c r="O2349" i="1"/>
  <c r="O374" i="1"/>
  <c r="P1251" i="1"/>
  <c r="P1510" i="1"/>
  <c r="O1148" i="1"/>
  <c r="O1433" i="1"/>
  <c r="P1436" i="1"/>
  <c r="P1755" i="1"/>
  <c r="O595" i="1"/>
  <c r="P813" i="1"/>
  <c r="O855" i="1"/>
  <c r="P1478" i="1"/>
  <c r="O1106" i="1"/>
  <c r="O1394" i="1"/>
  <c r="O1720" i="1"/>
  <c r="P1787" i="1"/>
  <c r="O672" i="1"/>
  <c r="P723" i="1"/>
  <c r="O881" i="1"/>
  <c r="P987" i="1"/>
  <c r="O1000" i="1"/>
  <c r="P1213" i="1"/>
  <c r="O1268" i="1"/>
  <c r="O1362" i="1"/>
  <c r="O1407" i="1"/>
  <c r="O1420" i="1"/>
  <c r="O1717" i="1"/>
  <c r="O560" i="1"/>
  <c r="O576" i="1"/>
  <c r="P765" i="1"/>
  <c r="P855" i="1"/>
  <c r="P462" i="1"/>
  <c r="P3278" i="1"/>
  <c r="O1320" i="1"/>
  <c r="O1336" i="1"/>
  <c r="O1517" i="1"/>
  <c r="O1906" i="1"/>
  <c r="P280" i="1"/>
  <c r="O297" i="1"/>
  <c r="P505" i="1"/>
  <c r="P614" i="1"/>
  <c r="O704" i="1"/>
  <c r="P829" i="1"/>
  <c r="O839" i="1"/>
  <c r="P1271" i="1"/>
  <c r="O1278" i="1"/>
  <c r="P1365" i="1"/>
  <c r="O1430" i="1"/>
  <c r="O1868" i="1"/>
  <c r="O640" i="1"/>
  <c r="P704" i="1"/>
  <c r="O717" i="1"/>
  <c r="O807" i="1"/>
  <c r="O823" i="1"/>
  <c r="O3185" i="1"/>
  <c r="P3185" i="1"/>
  <c r="O3215" i="1"/>
  <c r="O2931" i="1"/>
  <c r="O2947" i="1"/>
  <c r="P3215" i="1"/>
  <c r="O3229" i="1"/>
  <c r="O3239" i="1"/>
  <c r="P277" i="1"/>
  <c r="P672" i="1"/>
  <c r="P736" i="1"/>
  <c r="O2790" i="1"/>
  <c r="O2822" i="1"/>
  <c r="O2899" i="1"/>
  <c r="O955" i="1"/>
  <c r="O1752" i="1"/>
  <c r="O313" i="1"/>
  <c r="O502" i="1"/>
  <c r="P646" i="1"/>
  <c r="O659" i="1"/>
  <c r="O968" i="1"/>
  <c r="P1187" i="1"/>
  <c r="O1242" i="1"/>
  <c r="O1491" i="1"/>
  <c r="O1733" i="1"/>
  <c r="O1749" i="1"/>
  <c r="O685" i="1"/>
  <c r="P749" i="1"/>
  <c r="O791" i="1"/>
  <c r="P395" i="1"/>
  <c r="P3201" i="1"/>
  <c r="O3201" i="1"/>
  <c r="O3222" i="1"/>
  <c r="O2838" i="1"/>
  <c r="O2854" i="1"/>
  <c r="O2973" i="1"/>
  <c r="O2851" i="1"/>
  <c r="O2867" i="1"/>
  <c r="O2880" i="1"/>
  <c r="P2928" i="1"/>
  <c r="O2941" i="1"/>
  <c r="O2970" i="1"/>
  <c r="O2996" i="1"/>
  <c r="O3012" i="1"/>
  <c r="O3115" i="1"/>
  <c r="O1672" i="1"/>
  <c r="O1784" i="1"/>
  <c r="O1968" i="1"/>
  <c r="P691" i="1"/>
  <c r="P797" i="1"/>
  <c r="P1135" i="1"/>
  <c r="O1158" i="1"/>
  <c r="O1210" i="1"/>
  <c r="P1281" i="1"/>
  <c r="O1459" i="1"/>
  <c r="O1919" i="1"/>
  <c r="L2028" i="1"/>
  <c r="P2028" i="1" s="1"/>
  <c r="O2806" i="1"/>
  <c r="O2883" i="1"/>
  <c r="O2915" i="1"/>
  <c r="P2960" i="1"/>
  <c r="P3047" i="1"/>
  <c r="O3076" i="1"/>
  <c r="O3102" i="1"/>
  <c r="P3137" i="1"/>
  <c r="P3153" i="1"/>
  <c r="P2523" i="1"/>
  <c r="O2533" i="1"/>
  <c r="P2565" i="1"/>
  <c r="O2848" i="1"/>
  <c r="O2864" i="1"/>
  <c r="O2877" i="1"/>
  <c r="O2893" i="1"/>
  <c r="O2909" i="1"/>
  <c r="P1003" i="1"/>
  <c r="O1093" i="1"/>
  <c r="P1109" i="1"/>
  <c r="O1810" i="1"/>
  <c r="P1813" i="1"/>
  <c r="P582" i="1"/>
  <c r="O627" i="1"/>
  <c r="P781" i="1"/>
  <c r="O923" i="1"/>
  <c r="P971" i="1"/>
  <c r="O984" i="1"/>
  <c r="P1446" i="1"/>
  <c r="O1781" i="1"/>
  <c r="O310" i="1"/>
  <c r="O544" i="1"/>
  <c r="O608" i="1"/>
  <c r="P468" i="1"/>
  <c r="O191" i="1"/>
  <c r="O201" i="1"/>
  <c r="O2517" i="1"/>
  <c r="P2520" i="1"/>
  <c r="P2533" i="1"/>
  <c r="L243" i="1"/>
  <c r="L1960" i="1"/>
  <c r="P1960" i="1" s="1"/>
  <c r="P400" i="1"/>
  <c r="P452" i="1"/>
  <c r="P408" i="1"/>
  <c r="O3263" i="1"/>
  <c r="O210" i="1"/>
  <c r="O306" i="1"/>
  <c r="O322" i="1"/>
  <c r="O354" i="1"/>
  <c r="O370" i="1"/>
  <c r="O383" i="1"/>
  <c r="O835" i="1"/>
  <c r="O935" i="1"/>
  <c r="O1144" i="1"/>
  <c r="O1180" i="1"/>
  <c r="O1222" i="1"/>
  <c r="O1342" i="1"/>
  <c r="O1374" i="1"/>
  <c r="O1403" i="1"/>
  <c r="O1729" i="1"/>
  <c r="O1761" i="1"/>
  <c r="O1793" i="1"/>
  <c r="O1819" i="1"/>
  <c r="O1848" i="1"/>
  <c r="O1880" i="1"/>
  <c r="O1915" i="1"/>
  <c r="O1990" i="1"/>
  <c r="O2022" i="1"/>
  <c r="O2063" i="1"/>
  <c r="O2078" i="1"/>
  <c r="O2194" i="1"/>
  <c r="O2220" i="1"/>
  <c r="O2249" i="1"/>
  <c r="O2281" i="1"/>
  <c r="O2294" i="1"/>
  <c r="O3267" i="1"/>
  <c r="O223" i="1"/>
  <c r="O338" i="1"/>
  <c r="O303" i="1"/>
  <c r="O319" i="1"/>
  <c r="O335" i="1"/>
  <c r="O351" i="1"/>
  <c r="O367" i="1"/>
  <c r="O380" i="1"/>
  <c r="O1164" i="1"/>
  <c r="O1274" i="1"/>
  <c r="O2645" i="1"/>
  <c r="O2857" i="1"/>
  <c r="O2870" i="1"/>
  <c r="O2886" i="1"/>
  <c r="O2918" i="1"/>
  <c r="P3268" i="1"/>
  <c r="P436" i="1"/>
  <c r="P849" i="1"/>
  <c r="P1181" i="1"/>
  <c r="P1207" i="1"/>
  <c r="P2234" i="1"/>
  <c r="P2250" i="1"/>
  <c r="P2543" i="1"/>
  <c r="P3112" i="1"/>
  <c r="P3144" i="1"/>
  <c r="P3192" i="1"/>
  <c r="P251" i="1"/>
  <c r="P404" i="1"/>
  <c r="P430" i="1"/>
  <c r="P1113" i="1"/>
  <c r="P1327" i="1"/>
  <c r="P2392" i="1"/>
  <c r="P3109" i="1"/>
  <c r="P3157" i="1"/>
  <c r="P843" i="1"/>
  <c r="P1217" i="1"/>
  <c r="P1249" i="1"/>
  <c r="P1450" i="1"/>
  <c r="P1769" i="1"/>
  <c r="P2302" i="1"/>
  <c r="P2534" i="1"/>
  <c r="P3183" i="1"/>
  <c r="P3199" i="1"/>
  <c r="P388" i="1"/>
  <c r="P763" i="1"/>
  <c r="P420" i="1"/>
  <c r="P608" i="1"/>
  <c r="P823" i="1"/>
  <c r="P1103" i="1"/>
  <c r="P2285" i="1"/>
  <c r="P2346" i="1"/>
  <c r="P2591" i="1"/>
  <c r="P3163" i="1"/>
  <c r="P589" i="1"/>
  <c r="P820" i="1"/>
  <c r="P1239" i="1"/>
  <c r="P1514" i="1"/>
  <c r="P1965" i="1"/>
  <c r="P2221" i="1"/>
  <c r="P2385" i="1"/>
  <c r="P2559" i="1"/>
  <c r="P2861" i="1"/>
  <c r="P2922" i="1"/>
  <c r="P3025" i="1"/>
  <c r="P3054" i="1"/>
  <c r="P3086" i="1"/>
  <c r="P3128" i="1"/>
  <c r="P3249" i="1"/>
  <c r="P1301" i="1"/>
  <c r="P1498" i="1"/>
  <c r="P2408" i="1"/>
  <c r="P2569" i="1"/>
  <c r="P2630" i="1"/>
  <c r="P3233" i="1"/>
  <c r="P3246" i="1"/>
  <c r="P3282" i="1"/>
  <c r="P2215" i="1"/>
  <c r="P2228" i="1"/>
  <c r="P2260" i="1"/>
  <c r="P3096" i="1"/>
  <c r="P3186" i="1"/>
  <c r="P261" i="1"/>
  <c r="P424" i="1"/>
  <c r="P503" i="1"/>
  <c r="P689" i="1"/>
  <c r="P811" i="1"/>
  <c r="P827" i="1"/>
  <c r="P1037" i="1"/>
  <c r="P1053" i="1"/>
  <c r="P1123" i="1"/>
  <c r="P1149" i="1"/>
  <c r="P1434" i="1"/>
  <c r="P2334" i="1"/>
  <c r="P3093" i="1"/>
  <c r="P3103" i="1"/>
  <c r="P267" i="1"/>
  <c r="P460" i="1"/>
  <c r="P625" i="1"/>
  <c r="P853" i="1"/>
  <c r="P2209" i="1"/>
  <c r="P2315" i="1"/>
  <c r="P2399" i="1"/>
  <c r="P3013" i="1"/>
  <c r="P3148" i="1"/>
  <c r="P3209" i="1"/>
  <c r="P3269" i="1"/>
  <c r="P456" i="1"/>
  <c r="P434" i="1"/>
  <c r="P821" i="1"/>
  <c r="P1021" i="1"/>
  <c r="P387" i="1"/>
  <c r="P499" i="1"/>
  <c r="P1391" i="1"/>
  <c r="P1685" i="1"/>
  <c r="P1701" i="1"/>
  <c r="P1749" i="1"/>
  <c r="P2298" i="1"/>
  <c r="P2359" i="1"/>
  <c r="P2546" i="1"/>
  <c r="P2607" i="1"/>
  <c r="P2877" i="1"/>
  <c r="P2253" i="1"/>
  <c r="P2314" i="1"/>
  <c r="P2375" i="1"/>
  <c r="P2575" i="1"/>
  <c r="P2623" i="1"/>
  <c r="P2636" i="1"/>
  <c r="P2986" i="1"/>
  <c r="P3057" i="1"/>
  <c r="P3115" i="1"/>
  <c r="P1155" i="1"/>
  <c r="P1359" i="1"/>
  <c r="P2205" i="1"/>
  <c r="P2266" i="1"/>
  <c r="P2282" i="1"/>
  <c r="P2890" i="1"/>
  <c r="P394" i="1"/>
  <c r="P2247" i="1"/>
  <c r="P2887" i="1"/>
  <c r="P3125" i="1"/>
  <c r="P1145" i="1"/>
  <c r="P583" i="1"/>
  <c r="P708" i="1"/>
  <c r="P2524" i="1"/>
  <c r="P3170" i="1"/>
  <c r="P3223" i="1"/>
  <c r="P440" i="1"/>
  <c r="P779" i="1"/>
  <c r="P795" i="1"/>
  <c r="P1337" i="1"/>
  <c r="P1518" i="1"/>
  <c r="P1657" i="1"/>
  <c r="P2881" i="1"/>
  <c r="P3061" i="1"/>
  <c r="P593" i="1"/>
  <c r="P657" i="1"/>
  <c r="P1295" i="1"/>
  <c r="P1347" i="1"/>
  <c r="P1933" i="1"/>
  <c r="P1985" i="1"/>
  <c r="P2199" i="1"/>
  <c r="P2238" i="1"/>
  <c r="P2347" i="1"/>
  <c r="P2360" i="1"/>
  <c r="P3074" i="1"/>
  <c r="P921" i="1"/>
  <c r="P937" i="1"/>
  <c r="P640" i="1"/>
  <c r="P1333" i="1"/>
  <c r="P1781" i="1"/>
  <c r="P2330" i="1"/>
  <c r="P2517" i="1"/>
  <c r="P2954" i="1"/>
  <c r="P3089" i="1"/>
  <c r="P3208" i="1"/>
  <c r="P3239" i="1"/>
  <c r="P3252" i="1"/>
  <c r="P2279" i="1"/>
  <c r="P2369" i="1"/>
  <c r="P1068" i="1"/>
  <c r="P1084" i="1"/>
  <c r="P1175" i="1"/>
  <c r="P1369" i="1"/>
  <c r="P1949" i="1"/>
  <c r="P2900" i="1"/>
  <c r="P3106" i="1"/>
  <c r="P248" i="1"/>
  <c r="P3032" i="1"/>
  <c r="P3135" i="1"/>
  <c r="P747" i="1"/>
  <c r="P1185" i="1"/>
  <c r="P1269" i="1"/>
  <c r="P1379" i="1"/>
  <c r="P1444" i="1"/>
  <c r="P2270" i="1"/>
  <c r="P2518" i="1"/>
  <c r="P2865" i="1"/>
  <c r="P2997" i="1"/>
  <c r="P1117" i="1"/>
  <c r="P1315" i="1"/>
  <c r="P1418" i="1"/>
  <c r="P2283" i="1"/>
  <c r="P2544" i="1"/>
  <c r="P2891" i="1"/>
  <c r="P3026" i="1"/>
  <c r="P3071" i="1"/>
  <c r="P3161" i="1"/>
  <c r="P802" i="1"/>
  <c r="P889" i="1"/>
  <c r="P905" i="1"/>
  <c r="P1205" i="1"/>
  <c r="P1879" i="1"/>
  <c r="P2309" i="1"/>
  <c r="P3174" i="1"/>
  <c r="P3190" i="1"/>
  <c r="P235" i="1"/>
  <c r="P379" i="1"/>
  <c r="P402" i="1"/>
  <c r="P947" i="1"/>
  <c r="P1273" i="1"/>
  <c r="P1693" i="1"/>
  <c r="P1815" i="1"/>
  <c r="P2277" i="1"/>
  <c r="P2367" i="1"/>
  <c r="P3231" i="1"/>
  <c r="P203" i="1"/>
  <c r="P216" i="1"/>
  <c r="P232" i="1"/>
  <c r="P299" i="1"/>
  <c r="P347" i="1"/>
  <c r="P412" i="1"/>
  <c r="P597" i="1"/>
  <c r="P706" i="1"/>
  <c r="P973" i="1"/>
  <c r="P1173" i="1"/>
  <c r="P1908" i="1"/>
  <c r="P2213" i="1"/>
  <c r="P2853" i="1"/>
  <c r="P2975" i="1"/>
  <c r="P3001" i="1"/>
  <c r="P3033" i="1"/>
  <c r="P3078" i="1"/>
  <c r="P3104" i="1"/>
  <c r="P1305" i="1"/>
  <c r="P466" i="1"/>
  <c r="P229" i="1"/>
  <c r="P296" i="1"/>
  <c r="P312" i="1"/>
  <c r="P328" i="1"/>
  <c r="P344" i="1"/>
  <c r="P360" i="1"/>
  <c r="P373" i="1"/>
  <c r="P389" i="1"/>
  <c r="P501" i="1"/>
  <c r="P610" i="1"/>
  <c r="P642" i="1"/>
  <c r="P687" i="1"/>
  <c r="P719" i="1"/>
  <c r="P1035" i="1"/>
  <c r="P1051" i="1"/>
  <c r="P1121" i="1"/>
  <c r="P1199" i="1"/>
  <c r="P1335" i="1"/>
  <c r="P1506" i="1"/>
  <c r="P1735" i="1"/>
  <c r="P1751" i="1"/>
  <c r="P1783" i="1"/>
  <c r="P2239" i="1"/>
  <c r="P2271" i="1"/>
  <c r="P2300" i="1"/>
  <c r="P2332" i="1"/>
  <c r="P2361" i="1"/>
  <c r="P2377" i="1"/>
  <c r="P2400" i="1"/>
  <c r="P2519" i="1"/>
  <c r="P2638" i="1"/>
  <c r="P2943" i="1"/>
  <c r="P3059" i="1"/>
  <c r="P3117" i="1"/>
  <c r="P3133" i="1"/>
  <c r="P3181" i="1"/>
  <c r="P3197" i="1"/>
  <c r="P3241" i="1"/>
  <c r="P2296" i="1"/>
  <c r="P2560" i="1"/>
  <c r="P786" i="1"/>
  <c r="P873" i="1"/>
  <c r="P1237" i="1"/>
  <c r="P1402" i="1"/>
  <c r="P2219" i="1"/>
  <c r="P2232" i="1"/>
  <c r="P2393" i="1"/>
  <c r="P3052" i="1"/>
  <c r="P3126" i="1"/>
  <c r="P754" i="1"/>
  <c r="P2567" i="1"/>
  <c r="P2901" i="1"/>
  <c r="P3020" i="1"/>
  <c r="P3036" i="1"/>
  <c r="P1851" i="1"/>
  <c r="P1883" i="1"/>
  <c r="P1931" i="1"/>
  <c r="P2197" i="1"/>
  <c r="P2207" i="1"/>
  <c r="P2236" i="1"/>
  <c r="P2268" i="1"/>
  <c r="P2297" i="1"/>
  <c r="P2313" i="1"/>
  <c r="P2329" i="1"/>
  <c r="P2345" i="1"/>
  <c r="P2374" i="1"/>
  <c r="P2387" i="1"/>
  <c r="P2545" i="1"/>
  <c r="P2561" i="1"/>
  <c r="P2969" i="1"/>
  <c r="P3027" i="1"/>
  <c r="P3040" i="1"/>
  <c r="P3072" i="1"/>
  <c r="P3114" i="1"/>
  <c r="P3130" i="1"/>
  <c r="P3146" i="1"/>
  <c r="P2391" i="1"/>
  <c r="P3264" i="1"/>
  <c r="P2634" i="1"/>
  <c r="P3206" i="1"/>
  <c r="P818" i="1"/>
  <c r="P1263" i="1"/>
  <c r="P1847" i="1"/>
  <c r="P1914" i="1"/>
  <c r="P1963" i="1"/>
  <c r="P2203" i="1"/>
  <c r="P2264" i="1"/>
  <c r="P2341" i="1"/>
  <c r="P2965" i="1"/>
  <c r="P725" i="1"/>
  <c r="P770" i="1"/>
  <c r="P915" i="1"/>
  <c r="P1661" i="1"/>
  <c r="P1709" i="1"/>
  <c r="P2245" i="1"/>
  <c r="P2583" i="1"/>
  <c r="P2599" i="1"/>
  <c r="P2869" i="1"/>
  <c r="P2933" i="1"/>
  <c r="P3065" i="1"/>
  <c r="P315" i="1"/>
  <c r="P363" i="1"/>
  <c r="P376" i="1"/>
  <c r="P661" i="1"/>
  <c r="P674" i="1"/>
  <c r="P883" i="1"/>
  <c r="P989" i="1"/>
  <c r="P1066" i="1"/>
  <c r="P1082" i="1"/>
  <c r="P1231" i="1"/>
  <c r="P1283" i="1"/>
  <c r="P1367" i="1"/>
  <c r="P309" i="1"/>
  <c r="P341" i="1"/>
  <c r="P396" i="1"/>
  <c r="P1209" i="1"/>
  <c r="P1442" i="1"/>
  <c r="P293" i="1"/>
  <c r="P383" i="1"/>
  <c r="P416" i="1"/>
  <c r="P432" i="1"/>
  <c r="P540" i="1"/>
  <c r="P556" i="1"/>
  <c r="P572" i="1"/>
  <c r="P861" i="1"/>
  <c r="P919" i="1"/>
  <c r="P951" i="1"/>
  <c r="P1303" i="1"/>
  <c r="P1313" i="1"/>
  <c r="P1500" i="1"/>
  <c r="P1819" i="1"/>
  <c r="P2233" i="1"/>
  <c r="P2249" i="1"/>
  <c r="P2265" i="1"/>
  <c r="P2281" i="1"/>
  <c r="P2294" i="1"/>
  <c r="P2326" i="1"/>
  <c r="P2371" i="1"/>
  <c r="P2384" i="1"/>
  <c r="P2513" i="1"/>
  <c r="P2632" i="1"/>
  <c r="P2905" i="1"/>
  <c r="P2937" i="1"/>
  <c r="P2950" i="1"/>
  <c r="P2982" i="1"/>
  <c r="P3235" i="1"/>
  <c r="P3248" i="1"/>
  <c r="P3267" i="1"/>
  <c r="P2251" i="1"/>
  <c r="P3039" i="1"/>
  <c r="P3177" i="1"/>
  <c r="P3193" i="1"/>
  <c r="P3237" i="1"/>
  <c r="P3250" i="1"/>
  <c r="P444" i="1"/>
  <c r="P847" i="1"/>
  <c r="P1143" i="1"/>
  <c r="P1979" i="1"/>
  <c r="P2383" i="1"/>
  <c r="P3226" i="1"/>
  <c r="P3213" i="1"/>
  <c r="P219" i="1"/>
  <c r="P428" i="1"/>
  <c r="P693" i="1"/>
  <c r="P857" i="1"/>
  <c r="P1005" i="1"/>
  <c r="P1153" i="1"/>
  <c r="P2615" i="1"/>
  <c r="P3280" i="1"/>
  <c r="P331" i="1"/>
  <c r="P464" i="1"/>
  <c r="P629" i="1"/>
  <c r="P738" i="1"/>
  <c r="P1924" i="1"/>
  <c r="P1947" i="1"/>
  <c r="P2303" i="1"/>
  <c r="P2335" i="1"/>
  <c r="P2403" i="1"/>
  <c r="P2535" i="1"/>
  <c r="P2551" i="1"/>
  <c r="P200" i="1"/>
  <c r="P325" i="1"/>
  <c r="P357" i="1"/>
  <c r="P386" i="1"/>
  <c r="P448" i="1"/>
  <c r="P591" i="1"/>
  <c r="P623" i="1"/>
  <c r="P655" i="1"/>
  <c r="P1167" i="1"/>
  <c r="P1241" i="1"/>
  <c r="P1345" i="1"/>
  <c r="P1377" i="1"/>
  <c r="P1474" i="1"/>
  <c r="P283" i="1"/>
  <c r="P319" i="1"/>
  <c r="P335" i="1"/>
  <c r="P351" i="1"/>
  <c r="P367" i="1"/>
  <c r="P508" i="1"/>
  <c r="P524" i="1"/>
  <c r="P678" i="1"/>
  <c r="P710" i="1"/>
  <c r="P845" i="1"/>
  <c r="P887" i="1"/>
  <c r="P1019" i="1"/>
  <c r="P1177" i="1"/>
  <c r="P1219" i="1"/>
  <c r="P1371" i="1"/>
  <c r="P1400" i="1"/>
  <c r="P1426" i="1"/>
  <c r="P1468" i="1"/>
  <c r="P1845" i="1"/>
  <c r="P1877" i="1"/>
  <c r="P1902" i="1"/>
  <c r="P2217" i="1"/>
  <c r="P2230" i="1"/>
  <c r="P2262" i="1"/>
  <c r="P2368" i="1"/>
  <c r="P2407" i="1"/>
  <c r="P2857" i="1"/>
  <c r="P2886" i="1"/>
  <c r="P2918" i="1"/>
  <c r="P3082" i="1"/>
  <c r="P3172" i="1"/>
  <c r="P3232" i="1"/>
  <c r="P2992" i="1"/>
  <c r="P2201" i="1"/>
  <c r="P2224" i="1"/>
  <c r="O274" i="1"/>
  <c r="O849" i="1"/>
  <c r="O891" i="1"/>
  <c r="O920" i="1"/>
  <c r="O952" i="1"/>
  <c r="O1100" i="1"/>
  <c r="O1132" i="1"/>
  <c r="O1330" i="1"/>
  <c r="O1404" i="1"/>
  <c r="O1952" i="1"/>
  <c r="O2036" i="1"/>
  <c r="O2234" i="1"/>
  <c r="O2266" i="1"/>
  <c r="O2295" i="1"/>
  <c r="O2327" i="1"/>
  <c r="O2874" i="1"/>
  <c r="O3070" i="1"/>
  <c r="O3249" i="1"/>
  <c r="O538" i="1"/>
  <c r="O554" i="1"/>
  <c r="O817" i="1"/>
  <c r="O888" i="1"/>
  <c r="O917" i="1"/>
  <c r="O1356" i="1"/>
  <c r="O1401" i="1"/>
  <c r="O1414" i="1"/>
  <c r="O1862" i="1"/>
  <c r="O1962" i="1"/>
  <c r="O2020" i="1"/>
  <c r="O2134" i="1"/>
  <c r="O2263" i="1"/>
  <c r="O2511" i="1"/>
  <c r="O2858" i="1"/>
  <c r="O2871" i="1"/>
  <c r="O2903" i="1"/>
  <c r="O2935" i="1"/>
  <c r="O2964" i="1"/>
  <c r="O2980" i="1"/>
  <c r="O3022" i="1"/>
  <c r="O3038" i="1"/>
  <c r="O3157" i="1"/>
  <c r="O3219" i="1"/>
  <c r="O3233" i="1"/>
  <c r="O287" i="1"/>
  <c r="O528" i="1"/>
  <c r="O589" i="1"/>
  <c r="O653" i="1"/>
  <c r="O1116" i="1"/>
  <c r="O1304" i="1"/>
  <c r="O1388" i="1"/>
  <c r="O1417" i="1"/>
  <c r="O1714" i="1"/>
  <c r="O1746" i="1"/>
  <c r="O1778" i="1"/>
  <c r="O1804" i="1"/>
  <c r="O1836" i="1"/>
  <c r="O1849" i="1"/>
  <c r="O1881" i="1"/>
  <c r="O1893" i="1"/>
  <c r="O1929" i="1"/>
  <c r="O2311" i="1"/>
  <c r="O2343" i="1"/>
  <c r="O2356" i="1"/>
  <c r="O2845" i="1"/>
  <c r="O2861" i="1"/>
  <c r="O2906" i="1"/>
  <c r="O2938" i="1"/>
  <c r="O2967" i="1"/>
  <c r="O284" i="1"/>
  <c r="O586" i="1"/>
  <c r="O801" i="1"/>
  <c r="O949" i="1"/>
  <c r="O962" i="1"/>
  <c r="O1204" i="1"/>
  <c r="O1288" i="1"/>
  <c r="O1817" i="1"/>
  <c r="O1913" i="1"/>
  <c r="O2004" i="1"/>
  <c r="O2102" i="1"/>
  <c r="O2231" i="1"/>
  <c r="O2279" i="1"/>
  <c r="O2292" i="1"/>
  <c r="O2324" i="1"/>
  <c r="O281" i="1"/>
  <c r="O522" i="1"/>
  <c r="O753" i="1"/>
  <c r="O769" i="1"/>
  <c r="O885" i="1"/>
  <c r="O1495" i="1"/>
  <c r="O1692" i="1"/>
  <c r="O1843" i="1"/>
  <c r="O1875" i="1"/>
  <c r="O506" i="1"/>
  <c r="O676" i="1"/>
  <c r="O708" i="1"/>
  <c r="O930" i="1"/>
  <c r="O1097" i="1"/>
  <c r="O1324" i="1"/>
  <c r="O1424" i="1"/>
  <c r="O1676" i="1"/>
  <c r="O1708" i="1"/>
  <c r="O1724" i="1"/>
  <c r="O1740" i="1"/>
  <c r="O743" i="1"/>
  <c r="O859" i="1"/>
  <c r="O512" i="1"/>
  <c r="O621" i="1"/>
  <c r="O759" i="1"/>
  <c r="O775" i="1"/>
  <c r="O271" i="1"/>
  <c r="O570" i="1"/>
  <c r="O618" i="1"/>
  <c r="O785" i="1"/>
  <c r="O833" i="1"/>
  <c r="O872" i="1"/>
  <c r="O904" i="1"/>
  <c r="O1178" i="1"/>
  <c r="O1236" i="1"/>
  <c r="O2166" i="1"/>
  <c r="O2192" i="1"/>
  <c r="O2218" i="1"/>
  <c r="O2247" i="1"/>
  <c r="O2353" i="1"/>
  <c r="O1126" i="1"/>
  <c r="O843" i="1"/>
  <c r="O1772" i="1"/>
  <c r="O1830" i="1"/>
  <c r="O1900" i="1"/>
  <c r="O1926" i="1"/>
  <c r="O2900" i="1"/>
  <c r="O2916" i="1"/>
  <c r="O612" i="1"/>
  <c r="O721" i="1"/>
  <c r="O898" i="1"/>
  <c r="O1350" i="1"/>
  <c r="O2096" i="1"/>
  <c r="O2128" i="1"/>
  <c r="O2212" i="1"/>
  <c r="O2241" i="1"/>
  <c r="O2318" i="1"/>
  <c r="O3000" i="1"/>
  <c r="O3151" i="1"/>
  <c r="O268" i="1"/>
  <c r="O702" i="1"/>
  <c r="O1686" i="1"/>
  <c r="O2865" i="1"/>
  <c r="O255" i="1"/>
  <c r="O606" i="1"/>
  <c r="O638" i="1"/>
  <c r="O908" i="1"/>
  <c r="O1779" i="1"/>
  <c r="O1866" i="1"/>
  <c r="O1894" i="1"/>
  <c r="O2080" i="1"/>
  <c r="O2875" i="1"/>
  <c r="O252" i="1"/>
  <c r="O728" i="1"/>
  <c r="O1834" i="1"/>
  <c r="O2232" i="1"/>
  <c r="O2341" i="1"/>
  <c r="O265" i="1"/>
  <c r="O552" i="1"/>
  <c r="O1176" i="1"/>
  <c r="O1192" i="1"/>
  <c r="O1234" i="1"/>
  <c r="O1286" i="1"/>
  <c r="O1370" i="1"/>
  <c r="O1927" i="1"/>
  <c r="O1976" i="1"/>
  <c r="O2018" i="1"/>
  <c r="O2116" i="1"/>
  <c r="O2245" i="1"/>
  <c r="O3155" i="1"/>
  <c r="O3171" i="1"/>
  <c r="O3231" i="1"/>
  <c r="O706" i="1"/>
  <c r="O841" i="1"/>
  <c r="O1038" i="1"/>
  <c r="O1054" i="1"/>
  <c r="O1095" i="1"/>
  <c r="O1150" i="1"/>
  <c r="O1160" i="1"/>
  <c r="O1260" i="1"/>
  <c r="O1338" i="1"/>
  <c r="O1396" i="1"/>
  <c r="O1493" i="1"/>
  <c r="O1738" i="1"/>
  <c r="O1770" i="1"/>
  <c r="O1799" i="1"/>
  <c r="O1828" i="1"/>
  <c r="O1857" i="1"/>
  <c r="O1889" i="1"/>
  <c r="O1908" i="1"/>
  <c r="O2044" i="1"/>
  <c r="O2084" i="1"/>
  <c r="O2226" i="1"/>
  <c r="O2641" i="1"/>
  <c r="O2853" i="1"/>
  <c r="O2882" i="1"/>
  <c r="O2898" i="1"/>
  <c r="O3094" i="1"/>
  <c r="O3104" i="1"/>
  <c r="O3217" i="1"/>
  <c r="O2932" i="1"/>
  <c r="O2990" i="1"/>
  <c r="O3080" i="1"/>
  <c r="O856" i="1"/>
  <c r="O1382" i="1"/>
  <c r="O3016" i="1"/>
  <c r="O258" i="1"/>
  <c r="O500" i="1"/>
  <c r="O734" i="1"/>
  <c r="O1091" i="1"/>
  <c r="O1146" i="1"/>
  <c r="O1702" i="1"/>
  <c r="O2040" i="1"/>
  <c r="O2286" i="1"/>
  <c r="O2347" i="1"/>
  <c r="O2926" i="1"/>
  <c r="O1747" i="1"/>
  <c r="O2065" i="1"/>
  <c r="O2251" i="1"/>
  <c r="O2328" i="1"/>
  <c r="O2357" i="1"/>
  <c r="O2814" i="1"/>
  <c r="O1114" i="1"/>
  <c r="O1696" i="1"/>
  <c r="O2859" i="1"/>
  <c r="O2872" i="1"/>
  <c r="O3247" i="1"/>
  <c r="O584" i="1"/>
  <c r="O870" i="1"/>
  <c r="O1831" i="1"/>
  <c r="O2034" i="1"/>
  <c r="O2148" i="1"/>
  <c r="O2351" i="1"/>
  <c r="O2856" i="1"/>
  <c r="O2869" i="1"/>
  <c r="O3139" i="1"/>
  <c r="O3187" i="1"/>
  <c r="O520" i="1"/>
  <c r="O536" i="1"/>
  <c r="O674" i="1"/>
  <c r="O546" i="1"/>
  <c r="O562" i="1"/>
  <c r="O642" i="1"/>
  <c r="O687" i="1"/>
  <c r="O793" i="1"/>
  <c r="O809" i="1"/>
  <c r="O825" i="1"/>
  <c r="O1063" i="1"/>
  <c r="O1079" i="1"/>
  <c r="O1170" i="1"/>
  <c r="O1228" i="1"/>
  <c r="O1306" i="1"/>
  <c r="O1364" i="1"/>
  <c r="O1461" i="1"/>
  <c r="O1735" i="1"/>
  <c r="O1767" i="1"/>
  <c r="O1796" i="1"/>
  <c r="O1825" i="1"/>
  <c r="O1921" i="1"/>
  <c r="O1934" i="1"/>
  <c r="O1954" i="1"/>
  <c r="O1970" i="1"/>
  <c r="O1986" i="1"/>
  <c r="O2012" i="1"/>
  <c r="O2054" i="1"/>
  <c r="O2094" i="1"/>
  <c r="O2126" i="1"/>
  <c r="O2158" i="1"/>
  <c r="O2300" i="1"/>
  <c r="O2332" i="1"/>
  <c r="O2850" i="1"/>
  <c r="O2866" i="1"/>
  <c r="O2879" i="1"/>
  <c r="O3117" i="1"/>
  <c r="O3133" i="1"/>
  <c r="O3165" i="1"/>
  <c r="O3181" i="1"/>
  <c r="O3197" i="1"/>
  <c r="O2228" i="1"/>
  <c r="O2260" i="1"/>
  <c r="O2643" i="1"/>
  <c r="O3048" i="1"/>
  <c r="O3261" i="1"/>
  <c r="O580" i="1"/>
  <c r="O644" i="1"/>
  <c r="O689" i="1"/>
  <c r="O1272" i="1"/>
  <c r="O1907" i="1"/>
  <c r="O2144" i="1"/>
  <c r="O2160" i="1"/>
  <c r="O2640" i="1"/>
  <c r="O3265" i="1"/>
  <c r="O670" i="1"/>
  <c r="O1256" i="1"/>
  <c r="O2254" i="1"/>
  <c r="O2315" i="1"/>
  <c r="O837" i="1"/>
  <c r="O2106" i="1"/>
  <c r="O2283" i="1"/>
  <c r="O2846" i="1"/>
  <c r="O2984" i="1"/>
  <c r="O3129" i="1"/>
  <c r="O3193" i="1"/>
  <c r="O3213" i="1"/>
  <c r="O587" i="1"/>
  <c r="O1680" i="1"/>
  <c r="O2180" i="1"/>
  <c r="O2264" i="1"/>
  <c r="O2280" i="1"/>
  <c r="O1069" i="1"/>
  <c r="O1085" i="1"/>
  <c r="O1140" i="1"/>
  <c r="O1860" i="1"/>
  <c r="O1911" i="1"/>
  <c r="O2002" i="1"/>
  <c r="O2074" i="1"/>
  <c r="O2190" i="1"/>
  <c r="O2216" i="1"/>
  <c r="O2277" i="1"/>
  <c r="O2885" i="1"/>
  <c r="O242" i="1"/>
  <c r="O249" i="1"/>
  <c r="O504" i="1"/>
  <c r="O226" i="1"/>
  <c r="O239" i="1"/>
  <c r="O498" i="1"/>
  <c r="O514" i="1"/>
  <c r="O530" i="1"/>
  <c r="O623" i="1"/>
  <c r="O655" i="1"/>
  <c r="O745" i="1"/>
  <c r="O761" i="1"/>
  <c r="O777" i="1"/>
  <c r="O851" i="1"/>
  <c r="O1022" i="1"/>
  <c r="O1032" i="1"/>
  <c r="O1048" i="1"/>
  <c r="O1102" i="1"/>
  <c r="O1118" i="1"/>
  <c r="O1196" i="1"/>
  <c r="O1254" i="1"/>
  <c r="O1332" i="1"/>
  <c r="O1429" i="1"/>
  <c r="O1655" i="1"/>
  <c r="O1716" i="1"/>
  <c r="O1764" i="1"/>
  <c r="O1851" i="1"/>
  <c r="O1883" i="1"/>
  <c r="O1905" i="1"/>
  <c r="O2236" i="1"/>
  <c r="O2268" i="1"/>
  <c r="O2313" i="1"/>
  <c r="O2345" i="1"/>
  <c r="O2847" i="1"/>
  <c r="O2863" i="1"/>
  <c r="O2876" i="1"/>
  <c r="O2953" i="1"/>
  <c r="O2985" i="1"/>
  <c r="O2995" i="1"/>
  <c r="O3056" i="1"/>
  <c r="O3072" i="1"/>
  <c r="O3088" i="1"/>
  <c r="O3251" i="1"/>
  <c r="O1172" i="1"/>
  <c r="O1923" i="1"/>
  <c r="O1998" i="1"/>
  <c r="O2030" i="1"/>
  <c r="O2521" i="1"/>
  <c r="O2852" i="1"/>
  <c r="O657" i="1"/>
  <c r="O866" i="1"/>
  <c r="O3269" i="1"/>
  <c r="O558" i="1"/>
  <c r="O876" i="1"/>
  <c r="O1292" i="1"/>
  <c r="O1715" i="1"/>
  <c r="O1917" i="1"/>
  <c r="O2008" i="1"/>
  <c r="O2782" i="1"/>
  <c r="O3010" i="1"/>
  <c r="O3161" i="1"/>
  <c r="O934" i="1"/>
  <c r="O1802" i="1"/>
  <c r="O1891" i="1"/>
  <c r="O2050" i="1"/>
  <c r="O2888" i="1"/>
  <c r="O2920" i="1"/>
  <c r="O3084" i="1"/>
  <c r="O3283" i="1"/>
  <c r="O2355" i="1"/>
  <c r="O2648" i="1"/>
  <c r="O2860" i="1"/>
  <c r="O2873" i="1"/>
  <c r="O2889" i="1"/>
  <c r="O2921" i="1"/>
  <c r="O3143" i="1"/>
  <c r="O3159" i="1"/>
  <c r="O3175" i="1"/>
  <c r="O3235" i="1"/>
  <c r="O2884" i="1"/>
  <c r="O2948" i="1"/>
  <c r="O1214" i="1"/>
  <c r="O1785" i="1"/>
  <c r="O1798" i="1"/>
  <c r="O1811" i="1"/>
  <c r="O1972" i="1"/>
  <c r="O1988" i="1"/>
  <c r="O2112" i="1"/>
  <c r="O2868" i="1"/>
  <c r="O2881" i="1"/>
  <c r="O853" i="1"/>
  <c r="O940" i="1"/>
  <c r="O1318" i="1"/>
  <c r="O1408" i="1"/>
  <c r="O1766" i="1"/>
  <c r="O1920" i="1"/>
  <c r="O2849" i="1"/>
  <c r="O3209" i="1"/>
  <c r="O574" i="1"/>
  <c r="O1182" i="1"/>
  <c r="O1266" i="1"/>
  <c r="O2222" i="1"/>
  <c r="O2296" i="1"/>
  <c r="O2312" i="1"/>
  <c r="O2515" i="1"/>
  <c r="O2798" i="1"/>
  <c r="O2830" i="1"/>
  <c r="O2952" i="1"/>
  <c r="O1863" i="1"/>
  <c r="O3052" i="1"/>
  <c r="O1202" i="1"/>
  <c r="O207" i="1"/>
  <c r="O220" i="1"/>
  <c r="O236" i="1"/>
  <c r="O601" i="1"/>
  <c r="O845" i="1"/>
  <c r="O871" i="1"/>
  <c r="O887" i="1"/>
  <c r="O903" i="1"/>
  <c r="O1006" i="1"/>
  <c r="O1112" i="1"/>
  <c r="O1128" i="1"/>
  <c r="O1413" i="1"/>
  <c r="O1694" i="1"/>
  <c r="O1710" i="1"/>
  <c r="O1816" i="1"/>
  <c r="O1845" i="1"/>
  <c r="O1877" i="1"/>
  <c r="O1938" i="1"/>
  <c r="O2048" i="1"/>
  <c r="O2230" i="1"/>
  <c r="O2262" i="1"/>
  <c r="O2307" i="1"/>
  <c r="O2339" i="1"/>
  <c r="O2963" i="1"/>
  <c r="O2979" i="1"/>
  <c r="O3050" i="1"/>
  <c r="O3082" i="1"/>
  <c r="O3281" i="1"/>
  <c r="O2176" i="1"/>
  <c r="O2855" i="1"/>
  <c r="O1246" i="1"/>
  <c r="O1298" i="1"/>
  <c r="O1463" i="1"/>
  <c r="O1753" i="1"/>
  <c r="O2070" i="1"/>
  <c r="O2958" i="1"/>
  <c r="O3135" i="1"/>
  <c r="O3183" i="1"/>
  <c r="O3199" i="1"/>
  <c r="O1734" i="1"/>
  <c r="O2878" i="1"/>
  <c r="O2894" i="1"/>
  <c r="O3074" i="1"/>
  <c r="O1208" i="1"/>
  <c r="O1224" i="1"/>
  <c r="O1240" i="1"/>
  <c r="O2138" i="1"/>
  <c r="O2170" i="1"/>
  <c r="O2344" i="1"/>
  <c r="O2862" i="1"/>
  <c r="O3113" i="1"/>
  <c r="O3177" i="1"/>
  <c r="O3237" i="1"/>
  <c r="O847" i="1"/>
  <c r="O1914" i="1"/>
  <c r="O2248" i="1"/>
  <c r="O3203" i="1"/>
  <c r="O568" i="1"/>
  <c r="O902" i="1"/>
  <c r="O194" i="1"/>
  <c r="O204" i="1"/>
  <c r="O217" i="1"/>
  <c r="O233" i="1"/>
  <c r="O290" i="1"/>
  <c r="O300" i="1"/>
  <c r="O316" i="1"/>
  <c r="O332" i="1"/>
  <c r="O348" i="1"/>
  <c r="O364" i="1"/>
  <c r="O377" i="1"/>
  <c r="O691" i="1"/>
  <c r="O723" i="1"/>
  <c r="O913" i="1"/>
  <c r="O945" i="1"/>
  <c r="O974" i="1"/>
  <c r="O990" i="1"/>
  <c r="O1016" i="1"/>
  <c r="O1138" i="1"/>
  <c r="O1190" i="1"/>
  <c r="O1300" i="1"/>
  <c r="O1310" i="1"/>
  <c r="O1352" i="1"/>
  <c r="O1368" i="1"/>
  <c r="O1410" i="1"/>
  <c r="O1423" i="1"/>
  <c r="O1659" i="1"/>
  <c r="O1723" i="1"/>
  <c r="O1755" i="1"/>
  <c r="O1787" i="1"/>
  <c r="O1813" i="1"/>
  <c r="O1842" i="1"/>
  <c r="O1874" i="1"/>
  <c r="O1899" i="1"/>
  <c r="O1909" i="1"/>
  <c r="O1925" i="1"/>
  <c r="O2016" i="1"/>
  <c r="O2098" i="1"/>
  <c r="O2114" i="1"/>
  <c r="O2130" i="1"/>
  <c r="O2146" i="1"/>
  <c r="O2162" i="1"/>
  <c r="O2188" i="1"/>
  <c r="O2214" i="1"/>
  <c r="O2243" i="1"/>
  <c r="O2275" i="1"/>
  <c r="O3018" i="1"/>
  <c r="N1838" i="1"/>
  <c r="P1838" i="1" s="1"/>
  <c r="N69" i="1"/>
  <c r="P69" i="1" s="1"/>
  <c r="N6" i="1"/>
  <c r="P6" i="1" s="1"/>
  <c r="N2050" i="1"/>
  <c r="P2050" i="1" s="1"/>
  <c r="N112" i="1"/>
  <c r="P112" i="1" s="1"/>
  <c r="N1950" i="1"/>
  <c r="P1950" i="1" s="1"/>
  <c r="N141" i="1"/>
  <c r="P141" i="1" s="1"/>
  <c r="N117" i="1"/>
  <c r="P117" i="1" s="1"/>
  <c r="N290" i="1"/>
  <c r="P290" i="1" s="1"/>
  <c r="N28" i="1"/>
  <c r="P28" i="1" s="1"/>
  <c r="N138" i="1"/>
  <c r="P138" i="1" s="1"/>
  <c r="N392" i="1"/>
  <c r="P392" i="1" s="1"/>
  <c r="N1024" i="1"/>
  <c r="P1024" i="1" s="1"/>
  <c r="N397" i="1"/>
  <c r="P397" i="1" s="1"/>
  <c r="N909" i="1"/>
  <c r="P909" i="1" s="1"/>
  <c r="N1154" i="1"/>
  <c r="P1154" i="1" s="1"/>
  <c r="N484" i="1"/>
  <c r="P484" i="1" s="1"/>
  <c r="N1201" i="1"/>
  <c r="P1201" i="1" s="1"/>
  <c r="N1058" i="1"/>
  <c r="P1058" i="1" s="1"/>
  <c r="N856" i="1"/>
  <c r="P856" i="1" s="1"/>
  <c r="N154" i="1"/>
  <c r="P154" i="1" s="1"/>
  <c r="N7" i="1"/>
  <c r="P7" i="1" s="1"/>
  <c r="N1441" i="1"/>
  <c r="P1441" i="1" s="1"/>
  <c r="N2082" i="1"/>
  <c r="P2082" i="1" s="1"/>
  <c r="N459" i="1"/>
  <c r="P459" i="1" s="1"/>
  <c r="N489" i="1"/>
  <c r="P489" i="1" s="1"/>
  <c r="N1889" i="1"/>
  <c r="P1889" i="1" s="1"/>
  <c r="N245" i="1"/>
  <c r="P245" i="1" s="1"/>
  <c r="N1090" i="1"/>
  <c r="P1090" i="1" s="1"/>
  <c r="N1898" i="1"/>
  <c r="P1898" i="1" s="1"/>
  <c r="N2034" i="1"/>
  <c r="P2034" i="1" s="1"/>
  <c r="O3272" i="1"/>
  <c r="N243" i="1"/>
  <c r="N139" i="1"/>
  <c r="P139" i="1" s="1"/>
  <c r="N483" i="1"/>
  <c r="P483" i="1" s="1"/>
  <c r="N3" i="1"/>
  <c r="P3" i="1" s="1"/>
  <c r="N113" i="1"/>
  <c r="P113" i="1" s="1"/>
  <c r="N73" i="1"/>
  <c r="P73" i="1" s="1"/>
  <c r="O3227" i="1"/>
  <c r="P3218" i="1"/>
  <c r="O1149" i="1"/>
  <c r="O1885" i="1"/>
  <c r="O1996" i="1"/>
  <c r="O907" i="1"/>
  <c r="O1098" i="1"/>
  <c r="O533" i="1"/>
  <c r="O773" i="1"/>
  <c r="O1508" i="1"/>
  <c r="O1524" i="1"/>
  <c r="O1540" i="1"/>
  <c r="O1572" i="1"/>
  <c r="O1604" i="1"/>
  <c r="O1668" i="1"/>
  <c r="O1684" i="1"/>
  <c r="O2530" i="1"/>
  <c r="O386" i="1"/>
  <c r="O418" i="1"/>
  <c r="O482" i="1"/>
  <c r="O1089" i="1"/>
  <c r="O1105" i="1"/>
  <c r="O1758" i="1"/>
  <c r="O921" i="1"/>
  <c r="O2683" i="1"/>
  <c r="O2715" i="1"/>
  <c r="O2731" i="1"/>
  <c r="O2747" i="1"/>
  <c r="O2763" i="1"/>
  <c r="O2779" i="1"/>
  <c r="O3226" i="1"/>
  <c r="O282" i="1"/>
  <c r="O330" i="1"/>
  <c r="O362" i="1"/>
  <c r="O2383" i="1"/>
  <c r="O2431" i="1"/>
  <c r="O2447" i="1"/>
  <c r="O2649" i="1"/>
  <c r="O193" i="1"/>
  <c r="O209" i="1"/>
  <c r="O289" i="1"/>
  <c r="P2202" i="1"/>
  <c r="O2215" i="1"/>
  <c r="O336" i="1"/>
  <c r="O592" i="1"/>
  <c r="O688" i="1"/>
  <c r="O1930" i="1"/>
  <c r="O2573" i="1"/>
  <c r="O2589" i="1"/>
  <c r="O3002" i="1"/>
  <c r="O3274" i="1"/>
  <c r="O1577" i="1"/>
  <c r="O1609" i="1"/>
  <c r="O1641" i="1"/>
  <c r="O1657" i="1"/>
  <c r="O2033" i="1"/>
  <c r="O2804" i="1"/>
  <c r="O724" i="1"/>
  <c r="O593" i="1"/>
  <c r="O609" i="1"/>
  <c r="O2287" i="1"/>
  <c r="O2322" i="1"/>
  <c r="O232" i="1"/>
  <c r="O248" i="1"/>
  <c r="O1709" i="1"/>
  <c r="P1525" i="1"/>
  <c r="P1541" i="1"/>
  <c r="P1573" i="1"/>
  <c r="P1101" i="1"/>
  <c r="O46" i="1"/>
  <c r="P773" i="1"/>
  <c r="O1152" i="1"/>
  <c r="O1168" i="1"/>
  <c r="O1446" i="1"/>
  <c r="O2302" i="1"/>
  <c r="O14" i="1"/>
  <c r="O441" i="1"/>
  <c r="O473" i="1"/>
  <c r="O489" i="1"/>
  <c r="O540" i="1"/>
  <c r="O770" i="1"/>
  <c r="O227" i="1"/>
  <c r="O275" i="1"/>
  <c r="O339" i="1"/>
  <c r="P534" i="1"/>
  <c r="O1108" i="1"/>
  <c r="O1239" i="1"/>
  <c r="O1386" i="1"/>
  <c r="O2325" i="1"/>
  <c r="O3095" i="1"/>
  <c r="O3127" i="1"/>
  <c r="O333" i="1"/>
  <c r="O365" i="1"/>
  <c r="O707" i="1"/>
  <c r="O726" i="1"/>
  <c r="O1055" i="1"/>
  <c r="O1070" i="1"/>
  <c r="O1086" i="1"/>
  <c r="O2616" i="1"/>
  <c r="O2632" i="1"/>
  <c r="P2897" i="1"/>
  <c r="O650" i="1"/>
  <c r="O666" i="1"/>
  <c r="O2205" i="1"/>
  <c r="O30" i="1"/>
  <c r="O62" i="1"/>
  <c r="O94" i="1"/>
  <c r="O126" i="1"/>
  <c r="O158" i="1"/>
  <c r="O174" i="1"/>
  <c r="O190" i="1"/>
  <c r="O206" i="1"/>
  <c r="O880" i="1"/>
  <c r="P1669" i="1"/>
  <c r="O2122" i="1"/>
  <c r="O78" i="1"/>
  <c r="O110" i="1"/>
  <c r="O142" i="1"/>
  <c r="O3081" i="1"/>
  <c r="O1794" i="1"/>
  <c r="O2934" i="1"/>
  <c r="O3273" i="1"/>
  <c r="P1449" i="1"/>
  <c r="P3088" i="1"/>
  <c r="P1983" i="1"/>
  <c r="P1809" i="1"/>
  <c r="P1490" i="1"/>
  <c r="P1650" i="1"/>
  <c r="O283" i="1"/>
  <c r="O573" i="1"/>
  <c r="P576" i="1"/>
  <c r="O1121" i="1"/>
  <c r="O1201" i="1"/>
  <c r="O1775" i="1"/>
  <c r="O2186" i="1"/>
  <c r="O2364" i="1"/>
  <c r="O2380" i="1"/>
  <c r="O679" i="1"/>
  <c r="O950" i="1"/>
  <c r="O998" i="1"/>
  <c r="O1046" i="1"/>
  <c r="O1179" i="1"/>
  <c r="O1335" i="1"/>
  <c r="O2799" i="1"/>
  <c r="O2818" i="1"/>
  <c r="O2910" i="1"/>
  <c r="O3057" i="1"/>
  <c r="O369" i="1"/>
  <c r="O417" i="1"/>
  <c r="O449" i="1"/>
  <c r="O532" i="1"/>
  <c r="O727" i="1"/>
  <c r="O781" i="1"/>
  <c r="O797" i="1"/>
  <c r="O883" i="1"/>
  <c r="O915" i="1"/>
  <c r="O1348" i="1"/>
  <c r="O1447" i="1"/>
  <c r="O2091" i="1"/>
  <c r="O2796" i="1"/>
  <c r="O2812" i="1"/>
  <c r="O2815" i="1"/>
  <c r="O2907" i="1"/>
  <c r="O3086" i="1"/>
  <c r="O3220" i="1"/>
  <c r="O1326" i="1"/>
  <c r="O1687" i="1"/>
  <c r="O1887" i="1"/>
  <c r="O1982" i="1"/>
  <c r="O2630" i="1"/>
  <c r="O2646" i="1"/>
  <c r="O2828" i="1"/>
  <c r="O2936" i="1"/>
  <c r="O2968" i="1"/>
  <c r="P3204" i="1"/>
  <c r="O539" i="1"/>
  <c r="O788" i="1"/>
  <c r="O1034" i="1"/>
  <c r="O2043" i="1"/>
  <c r="O2101" i="1"/>
  <c r="O2165" i="1"/>
  <c r="O2933" i="1"/>
  <c r="O278" i="1"/>
  <c r="O680" i="1"/>
  <c r="O1505" i="1"/>
  <c r="O1569" i="1"/>
  <c r="O1633" i="1"/>
  <c r="O1649" i="1"/>
  <c r="O1792" i="1"/>
  <c r="O1824" i="1"/>
  <c r="O1928" i="1"/>
  <c r="O1960" i="1"/>
  <c r="O2576" i="1"/>
  <c r="O2608" i="1"/>
  <c r="O2656" i="1"/>
  <c r="O3211" i="1"/>
  <c r="O1161" i="1"/>
  <c r="O1448" i="1"/>
  <c r="O1783" i="1"/>
  <c r="O1786" i="1"/>
  <c r="O1821" i="1"/>
  <c r="O1837" i="1"/>
  <c r="O2021" i="1"/>
  <c r="O2076" i="1"/>
  <c r="O208" i="1"/>
  <c r="O224" i="1"/>
  <c r="O272" i="1"/>
  <c r="O610" i="1"/>
  <c r="O658" i="1"/>
  <c r="O1107" i="1"/>
  <c r="O1263" i="1"/>
  <c r="O1726" i="1"/>
  <c r="O2905" i="1"/>
  <c r="O2956" i="1"/>
  <c r="O2972" i="1"/>
  <c r="P314" i="1"/>
  <c r="P320" i="1"/>
  <c r="O703" i="1"/>
  <c r="O1139" i="1"/>
  <c r="O1391" i="1"/>
  <c r="O1512" i="1"/>
  <c r="O1576" i="1"/>
  <c r="O1608" i="1"/>
  <c r="O1888" i="1"/>
  <c r="O1903" i="1"/>
  <c r="O2937" i="1"/>
  <c r="O3027" i="1"/>
  <c r="O212" i="1"/>
  <c r="O292" i="1"/>
  <c r="O678" i="1"/>
  <c r="O850" i="1"/>
  <c r="O997" i="1"/>
  <c r="O1471" i="1"/>
  <c r="O1487" i="1"/>
  <c r="O1873" i="1"/>
  <c r="O1958" i="1"/>
  <c r="O1974" i="1"/>
  <c r="O2284" i="1"/>
  <c r="P2287" i="1"/>
  <c r="O2590" i="1"/>
  <c r="O2766" i="1"/>
  <c r="O2836" i="1"/>
  <c r="O2839" i="1"/>
  <c r="O3008" i="1"/>
  <c r="P1392" i="1"/>
  <c r="P2967" i="1"/>
  <c r="P1795" i="1"/>
  <c r="P2206" i="1"/>
  <c r="P2949" i="1"/>
  <c r="P2981" i="1"/>
  <c r="P913" i="1"/>
  <c r="P2959" i="1"/>
  <c r="P675" i="1"/>
  <c r="P1395" i="1"/>
  <c r="P2798" i="1"/>
  <c r="P2976" i="1"/>
  <c r="P196" i="1"/>
  <c r="P368" i="1"/>
  <c r="P2338" i="1"/>
  <c r="P2941" i="1"/>
  <c r="P2973" i="1"/>
  <c r="P3014" i="1"/>
  <c r="P321" i="1"/>
  <c r="P1102" i="1"/>
  <c r="P1389" i="1"/>
  <c r="P2766" i="1"/>
  <c r="P2903" i="1"/>
  <c r="P1001" i="1"/>
  <c r="O235" i="1"/>
  <c r="O295" i="1"/>
  <c r="P374" i="1"/>
  <c r="O543" i="1"/>
  <c r="O613" i="1"/>
  <c r="O661" i="1"/>
  <c r="P680" i="1"/>
  <c r="O683" i="1"/>
  <c r="O918" i="1"/>
  <c r="O994" i="1"/>
  <c r="P1070" i="1"/>
  <c r="O1073" i="1"/>
  <c r="O1136" i="1"/>
  <c r="O1329" i="1"/>
  <c r="O1443" i="1"/>
  <c r="O1644" i="1"/>
  <c r="O1660" i="1"/>
  <c r="O1853" i="1"/>
  <c r="O2037" i="1"/>
  <c r="O2136" i="1"/>
  <c r="O2152" i="1"/>
  <c r="O2240" i="1"/>
  <c r="P2598" i="1"/>
  <c r="O2675" i="1"/>
  <c r="O2691" i="1"/>
  <c r="O2707" i="1"/>
  <c r="O2787" i="1"/>
  <c r="O3021" i="1"/>
  <c r="O3024" i="1"/>
  <c r="O3198" i="1"/>
  <c r="P966" i="1"/>
  <c r="P988" i="1"/>
  <c r="P1165" i="1"/>
  <c r="P1774" i="1"/>
  <c r="P1812" i="1"/>
  <c r="O3173" i="1"/>
  <c r="O3192" i="1"/>
  <c r="O559" i="1"/>
  <c r="O1812" i="1"/>
  <c r="P2076" i="1"/>
  <c r="O2250" i="1"/>
  <c r="P782" i="1"/>
  <c r="O874" i="1"/>
  <c r="P1197" i="1"/>
  <c r="O1390" i="1"/>
  <c r="O1475" i="1"/>
  <c r="P1724" i="1"/>
  <c r="O1727" i="1"/>
  <c r="O1809" i="1"/>
  <c r="O1882" i="1"/>
  <c r="P1900" i="1"/>
  <c r="P1926" i="1"/>
  <c r="P1932" i="1"/>
  <c r="O1961" i="1"/>
  <c r="P1964" i="1"/>
  <c r="O2025" i="1"/>
  <c r="P2127" i="1"/>
  <c r="O2200" i="1"/>
  <c r="O2401" i="1"/>
  <c r="P2404" i="1"/>
  <c r="O2417" i="1"/>
  <c r="P2554" i="1"/>
  <c r="P2573" i="1"/>
  <c r="O2800" i="1"/>
  <c r="O2819" i="1"/>
  <c r="P3202" i="1"/>
  <c r="P105" i="1"/>
  <c r="P121" i="1"/>
  <c r="P137" i="1"/>
  <c r="P153" i="1"/>
  <c r="P252" i="1"/>
  <c r="P935" i="1"/>
  <c r="P995" i="1"/>
  <c r="P1721" i="1"/>
  <c r="O2414" i="1"/>
  <c r="O2446" i="1"/>
  <c r="O2462" i="1"/>
  <c r="O2510" i="1"/>
  <c r="O2513" i="1"/>
  <c r="O2647" i="1"/>
  <c r="O2663" i="1"/>
  <c r="O2679" i="1"/>
  <c r="P2714" i="1"/>
  <c r="O2727" i="1"/>
  <c r="P2730" i="1"/>
  <c r="O2743" i="1"/>
  <c r="P2746" i="1"/>
  <c r="P2762" i="1"/>
  <c r="O2955" i="1"/>
  <c r="O2971" i="1"/>
  <c r="O3009" i="1"/>
  <c r="O3180" i="1"/>
  <c r="O3240" i="1"/>
  <c r="P150" i="1"/>
  <c r="P284" i="1"/>
  <c r="O296" i="1"/>
  <c r="P410" i="1"/>
  <c r="O413" i="1"/>
  <c r="P458" i="1"/>
  <c r="P611" i="1"/>
  <c r="P681" i="1"/>
  <c r="O700" i="1"/>
  <c r="P916" i="1"/>
  <c r="O919" i="1"/>
  <c r="O1074" i="1"/>
  <c r="O1115" i="1"/>
  <c r="O1721" i="1"/>
  <c r="O1803" i="1"/>
  <c r="O2115" i="1"/>
  <c r="O2118" i="1"/>
  <c r="O2210" i="1"/>
  <c r="O2459" i="1"/>
  <c r="O2507" i="1"/>
  <c r="O2526" i="1"/>
  <c r="O2644" i="1"/>
  <c r="O3120" i="1"/>
  <c r="O3136" i="1"/>
  <c r="P38" i="1"/>
  <c r="P54" i="1"/>
  <c r="P70" i="1"/>
  <c r="P86" i="1"/>
  <c r="P102" i="1"/>
  <c r="P118" i="1"/>
  <c r="P134" i="1"/>
  <c r="O102" i="1"/>
  <c r="O118" i="1"/>
  <c r="O134" i="1"/>
  <c r="O150" i="1"/>
  <c r="O166" i="1"/>
  <c r="O182" i="1"/>
  <c r="O293" i="1"/>
  <c r="O328" i="1"/>
  <c r="P343" i="1"/>
  <c r="O394" i="1"/>
  <c r="O611" i="1"/>
  <c r="O681" i="1"/>
  <c r="O716" i="1"/>
  <c r="O719" i="1"/>
  <c r="O916" i="1"/>
  <c r="O1071" i="1"/>
  <c r="P1279" i="1"/>
  <c r="O1718" i="1"/>
  <c r="O1800" i="1"/>
  <c r="P2194" i="1"/>
  <c r="O2207" i="1"/>
  <c r="P2210" i="1"/>
  <c r="O2282" i="1"/>
  <c r="O2326" i="1"/>
  <c r="O2386" i="1"/>
  <c r="O2389" i="1"/>
  <c r="O2456" i="1"/>
  <c r="O2895" i="1"/>
  <c r="O2911" i="1"/>
  <c r="O2930" i="1"/>
  <c r="O656" i="1"/>
  <c r="O675" i="1"/>
  <c r="O1005" i="1"/>
  <c r="O1166" i="1"/>
  <c r="O1185" i="1"/>
  <c r="O1207" i="1"/>
  <c r="O1575" i="1"/>
  <c r="O1607" i="1"/>
  <c r="O1671" i="1"/>
  <c r="O1797" i="1"/>
  <c r="O1886" i="1"/>
  <c r="O1901" i="1"/>
  <c r="O1933" i="1"/>
  <c r="O1965" i="1"/>
  <c r="O2060" i="1"/>
  <c r="O2131" i="1"/>
  <c r="O2204" i="1"/>
  <c r="O2555" i="1"/>
  <c r="P3258" i="1"/>
  <c r="O205" i="1"/>
  <c r="P256" i="1"/>
  <c r="O269" i="1"/>
  <c r="O344" i="1"/>
  <c r="O701" i="1"/>
  <c r="O977" i="1"/>
  <c r="O1119" i="1"/>
  <c r="O1157" i="1"/>
  <c r="O1233" i="1"/>
  <c r="O1820" i="1"/>
  <c r="O2039" i="1"/>
  <c r="O2119" i="1"/>
  <c r="O2393" i="1"/>
  <c r="O2444" i="1"/>
  <c r="O2476" i="1"/>
  <c r="O2597" i="1"/>
  <c r="O2613" i="1"/>
  <c r="O3105" i="1"/>
  <c r="O3121" i="1"/>
  <c r="O218" i="1"/>
  <c r="O266" i="1"/>
  <c r="O526" i="1"/>
  <c r="O542" i="1"/>
  <c r="O936" i="1"/>
  <c r="O1110" i="1"/>
  <c r="O1135" i="1"/>
  <c r="O1154" i="1"/>
  <c r="O1483" i="1"/>
  <c r="P1694" i="1"/>
  <c r="P1697" i="1"/>
  <c r="O1700" i="1"/>
  <c r="O1741" i="1"/>
  <c r="O1801" i="1"/>
  <c r="O1890" i="1"/>
  <c r="O2227" i="1"/>
  <c r="O2371" i="1"/>
  <c r="O3153" i="1"/>
  <c r="O2556" i="1"/>
  <c r="O2827" i="1"/>
  <c r="O3191" i="1"/>
  <c r="O421" i="1"/>
  <c r="O485" i="1"/>
  <c r="O501" i="1"/>
  <c r="O771" i="1"/>
  <c r="O787" i="1"/>
  <c r="O927" i="1"/>
  <c r="O1392" i="1"/>
  <c r="O1509" i="1"/>
  <c r="O1605" i="1"/>
  <c r="O1669" i="1"/>
  <c r="O1773" i="1"/>
  <c r="O1795" i="1"/>
  <c r="O2072" i="1"/>
  <c r="O2088" i="1"/>
  <c r="P2110" i="1"/>
  <c r="O2183" i="1"/>
  <c r="O2202" i="1"/>
  <c r="O2305" i="1"/>
  <c r="O2340" i="1"/>
  <c r="O2684" i="1"/>
  <c r="O2700" i="1"/>
  <c r="O2716" i="1"/>
  <c r="O2732" i="1"/>
  <c r="O2748" i="1"/>
  <c r="O2764" i="1"/>
  <c r="O2802" i="1"/>
  <c r="O2824" i="1"/>
  <c r="O3014" i="1"/>
  <c r="O3036" i="1"/>
  <c r="O3039" i="1"/>
  <c r="O3077" i="1"/>
  <c r="O3096" i="1"/>
  <c r="P1386" i="1"/>
  <c r="P253" i="1"/>
  <c r="P353" i="1"/>
  <c r="P605" i="1"/>
  <c r="P751" i="1"/>
  <c r="P929" i="1"/>
  <c r="P1247" i="1"/>
  <c r="P1699" i="1"/>
  <c r="P2284" i="1"/>
  <c r="P2522" i="1"/>
  <c r="P2541" i="1"/>
  <c r="P2640" i="1"/>
  <c r="P2894" i="1"/>
  <c r="P1018" i="1"/>
  <c r="P1204" i="1"/>
  <c r="P1394" i="1"/>
  <c r="P1543" i="1"/>
  <c r="P1575" i="1"/>
  <c r="P294" i="1"/>
  <c r="P43" i="1"/>
  <c r="P75" i="1"/>
  <c r="P107" i="1"/>
  <c r="P551" i="1"/>
  <c r="P653" i="1"/>
  <c r="P1343" i="1"/>
  <c r="P1728" i="1"/>
  <c r="P2241" i="1"/>
  <c r="P3081" i="1"/>
  <c r="P3214" i="1"/>
  <c r="P554" i="1"/>
  <c r="P27" i="1"/>
  <c r="P59" i="1"/>
  <c r="P91" i="1"/>
  <c r="P123" i="1"/>
  <c r="P155" i="1"/>
  <c r="P276" i="1"/>
  <c r="P279" i="1"/>
  <c r="P567" i="1"/>
  <c r="P999" i="1"/>
  <c r="P1163" i="1"/>
  <c r="P1179" i="1"/>
  <c r="P273" i="1"/>
  <c r="P516" i="1"/>
  <c r="P526" i="1"/>
  <c r="P542" i="1"/>
  <c r="P644" i="1"/>
  <c r="P1176" i="1"/>
  <c r="P1388" i="1"/>
  <c r="P1448" i="1"/>
  <c r="P1823" i="1"/>
  <c r="P1930" i="1"/>
  <c r="P1936" i="1"/>
  <c r="P1968" i="1"/>
  <c r="P1984" i="1"/>
  <c r="P2188" i="1"/>
  <c r="P2851" i="1"/>
  <c r="P3176" i="1"/>
  <c r="P270" i="1"/>
  <c r="P504" i="1"/>
  <c r="P523" i="1"/>
  <c r="P539" i="1"/>
  <c r="P812" i="1"/>
  <c r="P993" i="1"/>
  <c r="P1057" i="1"/>
  <c r="P1157" i="1"/>
  <c r="P1233" i="1"/>
  <c r="P1331" i="1"/>
  <c r="P1429" i="1"/>
  <c r="P2131" i="1"/>
  <c r="P2235" i="1"/>
  <c r="P3006" i="1"/>
  <c r="P3056" i="1"/>
  <c r="P443" i="1"/>
  <c r="P1141" i="1"/>
  <c r="P1230" i="1"/>
  <c r="P2071" i="1"/>
  <c r="P2971" i="1"/>
  <c r="P323" i="1"/>
  <c r="P1470" i="1"/>
  <c r="P1871" i="1"/>
  <c r="P2141" i="1"/>
  <c r="P2555" i="1"/>
  <c r="P2574" i="1"/>
  <c r="P2686" i="1"/>
  <c r="P520" i="1"/>
  <c r="P1675" i="1"/>
  <c r="P2020" i="1"/>
  <c r="P2100" i="1"/>
  <c r="P3079" i="1"/>
  <c r="P677" i="1"/>
  <c r="P683" i="1"/>
  <c r="P880" i="1"/>
  <c r="P1114" i="1"/>
  <c r="P2821" i="1"/>
  <c r="P324" i="1"/>
  <c r="P953" i="1"/>
  <c r="P1414" i="1"/>
  <c r="P1456" i="1"/>
  <c r="P1481" i="1"/>
  <c r="P2343" i="1"/>
  <c r="P1111" i="1"/>
  <c r="P1925" i="1"/>
  <c r="P2155" i="1"/>
  <c r="P1831" i="1"/>
  <c r="P2064" i="1"/>
  <c r="P3064" i="1"/>
  <c r="P3150" i="1"/>
  <c r="P378" i="1"/>
  <c r="P406" i="1"/>
  <c r="P438" i="1"/>
  <c r="P470" i="1"/>
  <c r="P486" i="1"/>
  <c r="O19" i="1"/>
  <c r="O23" i="1"/>
  <c r="P36" i="1"/>
  <c r="P52" i="1"/>
  <c r="O55" i="1"/>
  <c r="P68" i="1"/>
  <c r="O71" i="1"/>
  <c r="P84" i="1"/>
  <c r="O87" i="1"/>
  <c r="P100" i="1"/>
  <c r="O103" i="1"/>
  <c r="P116" i="1"/>
  <c r="O119" i="1"/>
  <c r="P132" i="1"/>
  <c r="O135" i="1"/>
  <c r="P164" i="1"/>
  <c r="O167" i="1"/>
  <c r="P180" i="1"/>
  <c r="O183" i="1"/>
  <c r="O202" i="1"/>
  <c r="P230" i="1"/>
  <c r="O245" i="1"/>
  <c r="O325" i="1"/>
  <c r="P340" i="1"/>
  <c r="O387" i="1"/>
  <c r="O486" i="1"/>
  <c r="O505" i="1"/>
  <c r="O590" i="1"/>
  <c r="P635" i="1"/>
  <c r="O673" i="1"/>
  <c r="O7" i="1"/>
  <c r="P20" i="1"/>
  <c r="O39" i="1"/>
  <c r="P148" i="1"/>
  <c r="O151" i="1"/>
  <c r="O20" i="1"/>
  <c r="O36" i="1"/>
  <c r="O52" i="1"/>
  <c r="O68" i="1"/>
  <c r="O84" i="1"/>
  <c r="O100" i="1"/>
  <c r="O116" i="1"/>
  <c r="O132" i="1"/>
  <c r="O148" i="1"/>
  <c r="O164" i="1"/>
  <c r="O180" i="1"/>
  <c r="O196" i="1"/>
  <c r="O215" i="1"/>
  <c r="P221" i="1"/>
  <c r="O230" i="1"/>
  <c r="O267" i="1"/>
  <c r="O270" i="1"/>
  <c r="O273" i="1"/>
  <c r="O276" i="1"/>
  <c r="O279" i="1"/>
  <c r="O381" i="1"/>
  <c r="O384" i="1"/>
  <c r="P705" i="1"/>
  <c r="O600" i="1"/>
  <c r="O616" i="1"/>
  <c r="P619" i="1"/>
  <c r="O632" i="1"/>
  <c r="O686" i="1"/>
  <c r="P11" i="1"/>
  <c r="P197" i="1"/>
  <c r="O246" i="1"/>
  <c r="P354" i="1"/>
  <c r="O379" i="1"/>
  <c r="O487" i="1"/>
  <c r="P500" i="1"/>
  <c r="O503" i="1"/>
  <c r="O556" i="1"/>
  <c r="O591" i="1"/>
  <c r="P620" i="1"/>
  <c r="O5" i="1"/>
  <c r="P18" i="1"/>
  <c r="O21" i="1"/>
  <c r="P34" i="1"/>
  <c r="O37" i="1"/>
  <c r="P50" i="1"/>
  <c r="O53" i="1"/>
  <c r="O69" i="1"/>
  <c r="O85" i="1"/>
  <c r="O101" i="1"/>
  <c r="O117" i="1"/>
  <c r="O133" i="1"/>
  <c r="O149" i="1"/>
  <c r="O165" i="1"/>
  <c r="O181" i="1"/>
  <c r="O231" i="1"/>
  <c r="O234" i="1"/>
  <c r="O237" i="1"/>
  <c r="O240" i="1"/>
  <c r="O243" i="1"/>
  <c r="O262" i="1"/>
  <c r="O277" i="1"/>
  <c r="O280" i="1"/>
  <c r="O382" i="1"/>
  <c r="O385" i="1"/>
  <c r="O484" i="1"/>
  <c r="O525" i="1"/>
  <c r="O588" i="1"/>
  <c r="O690" i="1"/>
  <c r="O213" i="1"/>
  <c r="O219" i="1"/>
  <c r="O222" i="1"/>
  <c r="O225" i="1"/>
  <c r="O228" i="1"/>
  <c r="P231" i="1"/>
  <c r="O617" i="1"/>
  <c r="P662" i="1"/>
  <c r="O665" i="1"/>
  <c r="O541" i="1"/>
  <c r="O598" i="1"/>
  <c r="O614" i="1"/>
  <c r="O662" i="1"/>
  <c r="P665" i="1"/>
  <c r="O684" i="1"/>
  <c r="P317" i="1"/>
  <c r="O395" i="1"/>
  <c r="O516" i="1"/>
  <c r="P166" i="1"/>
  <c r="P182" i="1"/>
  <c r="O35" i="1"/>
  <c r="O51" i="1"/>
  <c r="O67" i="1"/>
  <c r="O83" i="1"/>
  <c r="O99" i="1"/>
  <c r="O115" i="1"/>
  <c r="O131" i="1"/>
  <c r="T147" i="1"/>
  <c r="O163" i="1"/>
  <c r="O179" i="1"/>
  <c r="O214" i="1"/>
  <c r="O229" i="1"/>
  <c r="O211" i="1"/>
  <c r="P272" i="1"/>
  <c r="P275" i="1"/>
  <c r="P281" i="1"/>
  <c r="O415" i="1"/>
  <c r="P318" i="1"/>
  <c r="O343" i="1"/>
  <c r="O346" i="1"/>
  <c r="O368" i="1"/>
  <c r="P371" i="1"/>
  <c r="O393" i="1"/>
  <c r="O412" i="1"/>
  <c r="P415" i="1"/>
  <c r="P514" i="1"/>
  <c r="O517" i="1"/>
  <c r="P543" i="1"/>
  <c r="P546" i="1"/>
  <c r="O555" i="1"/>
  <c r="P564" i="1"/>
  <c r="P580" i="1"/>
  <c r="O596" i="1"/>
  <c r="P647" i="1"/>
  <c r="O660" i="1"/>
  <c r="P679" i="1"/>
  <c r="O682" i="1"/>
  <c r="P775" i="1"/>
  <c r="O993" i="1"/>
  <c r="O996" i="1"/>
  <c r="O999" i="1"/>
  <c r="O1018" i="1"/>
  <c r="O1037" i="1"/>
  <c r="O1056" i="1"/>
  <c r="P1108" i="1"/>
  <c r="O1117" i="1"/>
  <c r="O1120" i="1"/>
  <c r="O1167" i="1"/>
  <c r="P1267" i="1"/>
  <c r="O1393" i="1"/>
  <c r="O1474" i="1"/>
  <c r="O1490" i="1"/>
  <c r="O1579" i="1"/>
  <c r="O1611" i="1"/>
  <c r="O1675" i="1"/>
  <c r="O1703" i="1"/>
  <c r="O1774" i="1"/>
  <c r="O1904" i="1"/>
  <c r="O1932" i="1"/>
  <c r="O1964" i="1"/>
  <c r="O2024" i="1"/>
  <c r="P2063" i="1"/>
  <c r="O2137" i="1"/>
  <c r="O2209" i="1"/>
  <c r="P2212" i="1"/>
  <c r="O2242" i="1"/>
  <c r="P2254" i="1"/>
  <c r="O2291" i="1"/>
  <c r="P2312" i="1"/>
  <c r="O2331" i="1"/>
  <c r="O2334" i="1"/>
  <c r="O2561" i="1"/>
  <c r="O2650" i="1"/>
  <c r="O2803" i="1"/>
  <c r="O2831" i="1"/>
  <c r="O2834" i="1"/>
  <c r="O2901" i="1"/>
  <c r="O2939" i="1"/>
  <c r="O2942" i="1"/>
  <c r="O2974" i="1"/>
  <c r="O3059" i="1"/>
  <c r="O3062" i="1"/>
  <c r="O3109" i="1"/>
  <c r="O3131" i="1"/>
  <c r="P3134" i="1"/>
  <c r="P3196" i="1"/>
  <c r="P3205" i="1"/>
  <c r="P3224" i="1"/>
  <c r="O3256" i="1"/>
  <c r="O3270" i="1"/>
  <c r="P268" i="1"/>
  <c r="P274" i="1"/>
  <c r="P326" i="1"/>
  <c r="O341" i="1"/>
  <c r="O366" i="1"/>
  <c r="P413" i="1"/>
  <c r="P445" i="1"/>
  <c r="O531" i="1"/>
  <c r="O534" i="1"/>
  <c r="O667" i="1"/>
  <c r="P670" i="1"/>
  <c r="P776" i="1"/>
  <c r="O779" i="1"/>
  <c r="O782" i="1"/>
  <c r="O798" i="1"/>
  <c r="O857" i="1"/>
  <c r="P910" i="1"/>
  <c r="P972" i="1"/>
  <c r="P975" i="1"/>
  <c r="O978" i="1"/>
  <c r="O1062" i="1"/>
  <c r="O1087" i="1"/>
  <c r="O1090" i="1"/>
  <c r="O1096" i="1"/>
  <c r="P1152" i="1"/>
  <c r="O1230" i="1"/>
  <c r="O1327" i="1"/>
  <c r="O1602" i="1"/>
  <c r="O1634" i="1"/>
  <c r="O1650" i="1"/>
  <c r="O1666" i="1"/>
  <c r="O1688" i="1"/>
  <c r="O1750" i="1"/>
  <c r="O1756" i="1"/>
  <c r="O1818" i="1"/>
  <c r="O1895" i="1"/>
  <c r="O1971" i="1"/>
  <c r="O2046" i="1"/>
  <c r="O2225" i="1"/>
  <c r="P2276" i="1"/>
  <c r="P2396" i="1"/>
  <c r="O2441" i="1"/>
  <c r="P2444" i="1"/>
  <c r="O2473" i="1"/>
  <c r="P2476" i="1"/>
  <c r="P2511" i="1"/>
  <c r="P2552" i="1"/>
  <c r="P2590" i="1"/>
  <c r="O2606" i="1"/>
  <c r="O2622" i="1"/>
  <c r="P2625" i="1"/>
  <c r="O2638" i="1"/>
  <c r="O2708" i="1"/>
  <c r="O2724" i="1"/>
  <c r="O2740" i="1"/>
  <c r="O2756" i="1"/>
  <c r="O2816" i="1"/>
  <c r="P2819" i="1"/>
  <c r="O2949" i="1"/>
  <c r="O2965" i="1"/>
  <c r="P3000" i="1"/>
  <c r="P3019" i="1"/>
  <c r="O3025" i="1"/>
  <c r="P3028" i="1"/>
  <c r="P3053" i="1"/>
  <c r="O3078" i="1"/>
  <c r="O776" i="1"/>
  <c r="P798" i="1"/>
  <c r="O854" i="1"/>
  <c r="O910" i="1"/>
  <c r="O953" i="1"/>
  <c r="O972" i="1"/>
  <c r="O975" i="1"/>
  <c r="O1044" i="1"/>
  <c r="O1124" i="1"/>
  <c r="O1130" i="1"/>
  <c r="O1199" i="1"/>
  <c r="O1359" i="1"/>
  <c r="O1478" i="1"/>
  <c r="O1647" i="1"/>
  <c r="O1663" i="1"/>
  <c r="O1679" i="1"/>
  <c r="O1744" i="1"/>
  <c r="O1815" i="1"/>
  <c r="O1847" i="1"/>
  <c r="O1850" i="1"/>
  <c r="O1856" i="1"/>
  <c r="O1859" i="1"/>
  <c r="O1865" i="1"/>
  <c r="O1871" i="1"/>
  <c r="O1892" i="1"/>
  <c r="O1936" i="1"/>
  <c r="O2028" i="1"/>
  <c r="O2141" i="1"/>
  <c r="O2213" i="1"/>
  <c r="P2222" i="1"/>
  <c r="P2225" i="1"/>
  <c r="O2246" i="1"/>
  <c r="O2338" i="1"/>
  <c r="P2356" i="1"/>
  <c r="O2422" i="1"/>
  <c r="O2486" i="1"/>
  <c r="O2546" i="1"/>
  <c r="O2581" i="1"/>
  <c r="P2606" i="1"/>
  <c r="P2622" i="1"/>
  <c r="O2807" i="1"/>
  <c r="O2810" i="1"/>
  <c r="O2946" i="1"/>
  <c r="O2962" i="1"/>
  <c r="O2978" i="1"/>
  <c r="O2994" i="1"/>
  <c r="O3091" i="1"/>
  <c r="O3147" i="1"/>
  <c r="O2835" i="1"/>
  <c r="O2940" i="1"/>
  <c r="O2943" i="1"/>
  <c r="O2959" i="1"/>
  <c r="P2962" i="1"/>
  <c r="O2975" i="1"/>
  <c r="P2978" i="1"/>
  <c r="O2991" i="1"/>
  <c r="O3107" i="1"/>
  <c r="O3132" i="1"/>
  <c r="O3138" i="1"/>
  <c r="P3141" i="1"/>
  <c r="O3169" i="1"/>
  <c r="P761" i="1"/>
  <c r="P917" i="1"/>
  <c r="P920" i="1"/>
  <c r="P923" i="1"/>
  <c r="P982" i="1"/>
  <c r="P985" i="1"/>
  <c r="P1072" i="1"/>
  <c r="P1137" i="1"/>
  <c r="P1240" i="1"/>
  <c r="P1243" i="1"/>
  <c r="P3007" i="1"/>
  <c r="O3085" i="1"/>
  <c r="P3101" i="1"/>
  <c r="P3154" i="1"/>
  <c r="O677" i="1"/>
  <c r="P699" i="1"/>
  <c r="O705" i="1"/>
  <c r="P748" i="1"/>
  <c r="P783" i="1"/>
  <c r="O786" i="1"/>
  <c r="P898" i="1"/>
  <c r="P957" i="1"/>
  <c r="P1069" i="1"/>
  <c r="P1085" i="1"/>
  <c r="P1088" i="1"/>
  <c r="O1137" i="1"/>
  <c r="O1162" i="1"/>
  <c r="O1181" i="1"/>
  <c r="O1212" i="1"/>
  <c r="P1363" i="1"/>
  <c r="O1444" i="1"/>
  <c r="O1574" i="1"/>
  <c r="O1606" i="1"/>
  <c r="O1670" i="1"/>
  <c r="P1785" i="1"/>
  <c r="O1791" i="1"/>
  <c r="P1797" i="1"/>
  <c r="O1822" i="1"/>
  <c r="P1835" i="1"/>
  <c r="O1838" i="1"/>
  <c r="O1884" i="1"/>
  <c r="O1924" i="1"/>
  <c r="O1959" i="1"/>
  <c r="O1978" i="1"/>
  <c r="O2201" i="1"/>
  <c r="O2413" i="1"/>
  <c r="P2416" i="1"/>
  <c r="P2448" i="1"/>
  <c r="O2477" i="1"/>
  <c r="P2480" i="1"/>
  <c r="P2537" i="1"/>
  <c r="O2661" i="1"/>
  <c r="O2677" i="1"/>
  <c r="O2776" i="1"/>
  <c r="P2814" i="1"/>
  <c r="P2817" i="1"/>
  <c r="P2823" i="1"/>
  <c r="O2896" i="1"/>
  <c r="O2969" i="1"/>
  <c r="P2998" i="1"/>
  <c r="P3004" i="1"/>
  <c r="O3007" i="1"/>
  <c r="O3073" i="1"/>
  <c r="P3085" i="1"/>
  <c r="O3154" i="1"/>
  <c r="P560" i="1"/>
  <c r="O585" i="1"/>
  <c r="P617" i="1"/>
  <c r="O668" i="1"/>
  <c r="O671" i="1"/>
  <c r="O699" i="1"/>
  <c r="P730" i="1"/>
  <c r="O783" i="1"/>
  <c r="O799" i="1"/>
  <c r="P815" i="1"/>
  <c r="P895" i="1"/>
  <c r="O979" i="1"/>
  <c r="P1004" i="1"/>
  <c r="O1088" i="1"/>
  <c r="O1103" i="1"/>
  <c r="O1134" i="1"/>
  <c r="O1156" i="1"/>
  <c r="O1175" i="1"/>
  <c r="O1206" i="1"/>
  <c r="O1231" i="1"/>
  <c r="P1287" i="1"/>
  <c r="O1482" i="1"/>
  <c r="P1600" i="1"/>
  <c r="O1603" i="1"/>
  <c r="P1711" i="1"/>
  <c r="P1739" i="1"/>
  <c r="P1745" i="1"/>
  <c r="O1751" i="1"/>
  <c r="O1757" i="1"/>
  <c r="O1782" i="1"/>
  <c r="O1835" i="1"/>
  <c r="P1857" i="1"/>
  <c r="O1896" i="1"/>
  <c r="O1940" i="1"/>
  <c r="O1956" i="1"/>
  <c r="O2120" i="1"/>
  <c r="O2173" i="1"/>
  <c r="P2286" i="1"/>
  <c r="P2301" i="1"/>
  <c r="P2388" i="1"/>
  <c r="O2394" i="1"/>
  <c r="O2550" i="1"/>
  <c r="O2569" i="1"/>
  <c r="O2693" i="1"/>
  <c r="P2912" i="1"/>
  <c r="P2947" i="1"/>
  <c r="O2950" i="1"/>
  <c r="O2966" i="1"/>
  <c r="P2995" i="1"/>
  <c r="O2998" i="1"/>
  <c r="O3004" i="1"/>
  <c r="O3026" i="1"/>
  <c r="O3079" i="1"/>
  <c r="P3095" i="1"/>
  <c r="O3098" i="1"/>
  <c r="O3123" i="1"/>
  <c r="O3182" i="1"/>
  <c r="O3188" i="1"/>
  <c r="P727" i="1"/>
  <c r="P774" i="1"/>
  <c r="O780" i="1"/>
  <c r="O796" i="1"/>
  <c r="O858" i="1"/>
  <c r="O861" i="1"/>
  <c r="O895" i="1"/>
  <c r="O911" i="1"/>
  <c r="O954" i="1"/>
  <c r="O973" i="1"/>
  <c r="O976" i="1"/>
  <c r="O1004" i="1"/>
  <c r="O1045" i="1"/>
  <c r="O1125" i="1"/>
  <c r="O1153" i="1"/>
  <c r="O1200" i="1"/>
  <c r="P1466" i="1"/>
  <c r="P1533" i="1"/>
  <c r="P1549" i="1"/>
  <c r="O1568" i="1"/>
  <c r="O1600" i="1"/>
  <c r="O1632" i="1"/>
  <c r="P1645" i="1"/>
  <c r="O1648" i="1"/>
  <c r="P1705" i="1"/>
  <c r="O1739" i="1"/>
  <c r="O1872" i="1"/>
  <c r="O1918" i="1"/>
  <c r="P1991" i="1"/>
  <c r="P2016" i="1"/>
  <c r="O2029" i="1"/>
  <c r="O2032" i="1"/>
  <c r="O2195" i="1"/>
  <c r="P2198" i="1"/>
  <c r="O2217" i="1"/>
  <c r="O2223" i="1"/>
  <c r="P2342" i="1"/>
  <c r="O2348" i="1"/>
  <c r="O2423" i="1"/>
  <c r="O2525" i="1"/>
  <c r="P2528" i="1"/>
  <c r="P2674" i="1"/>
  <c r="P2693" i="1"/>
  <c r="O2770" i="1"/>
  <c r="O2811" i="1"/>
  <c r="O3179" i="1"/>
  <c r="O3258" i="1"/>
  <c r="O886" i="1"/>
  <c r="O889" i="1"/>
  <c r="O892" i="1"/>
  <c r="O933" i="1"/>
  <c r="O939" i="1"/>
  <c r="O942" i="1"/>
  <c r="O948" i="1"/>
  <c r="O951" i="1"/>
  <c r="O970" i="1"/>
  <c r="O995" i="1"/>
  <c r="O1020" i="1"/>
  <c r="O1122" i="1"/>
  <c r="O1451" i="1"/>
  <c r="O1501" i="1"/>
  <c r="O1736" i="1"/>
  <c r="O1742" i="1"/>
  <c r="O1776" i="1"/>
  <c r="O1854" i="1"/>
  <c r="P1863" i="1"/>
  <c r="O1869" i="1"/>
  <c r="O1912" i="1"/>
  <c r="P1937" i="1"/>
  <c r="O1950" i="1"/>
  <c r="O1966" i="1"/>
  <c r="P1969" i="1"/>
  <c r="O2026" i="1"/>
  <c r="O2077" i="1"/>
  <c r="P2164" i="1"/>
  <c r="O2211" i="1"/>
  <c r="P2214" i="1"/>
  <c r="O2235" i="1"/>
  <c r="O2238" i="1"/>
  <c r="O2244" i="1"/>
  <c r="O2308" i="1"/>
  <c r="O2314" i="1"/>
  <c r="O2336" i="1"/>
  <c r="P2339" i="1"/>
  <c r="O2503" i="1"/>
  <c r="P2525" i="1"/>
  <c r="O2563" i="1"/>
  <c r="P2582" i="1"/>
  <c r="P2585" i="1"/>
  <c r="O2652" i="1"/>
  <c r="P2655" i="1"/>
  <c r="O2668" i="1"/>
  <c r="O2687" i="1"/>
  <c r="P2690" i="1"/>
  <c r="P2706" i="1"/>
  <c r="O2719" i="1"/>
  <c r="P2722" i="1"/>
  <c r="O2735" i="1"/>
  <c r="O2808" i="1"/>
  <c r="O2842" i="1"/>
  <c r="O2976" i="1"/>
  <c r="P2979" i="1"/>
  <c r="O2992" i="1"/>
  <c r="O3061" i="1"/>
  <c r="O3064" i="1"/>
  <c r="O3108" i="1"/>
  <c r="O3279" i="1"/>
  <c r="P778" i="1"/>
  <c r="P1046" i="1"/>
  <c r="P1132" i="1"/>
  <c r="P1740" i="1"/>
  <c r="P1780" i="1"/>
  <c r="P2790" i="1"/>
  <c r="P2815" i="1"/>
  <c r="P2855" i="1"/>
  <c r="O2951" i="1"/>
  <c r="P2970" i="1"/>
  <c r="O2999" i="1"/>
  <c r="P3008" i="1"/>
  <c r="O3071" i="1"/>
  <c r="P3102" i="1"/>
  <c r="O3124" i="1"/>
  <c r="P3127" i="1"/>
  <c r="O3186" i="1"/>
  <c r="O3189" i="1"/>
  <c r="O3230" i="1"/>
  <c r="P502" i="1"/>
  <c r="P558" i="1"/>
  <c r="P663" i="1"/>
  <c r="P728" i="1"/>
  <c r="P1002" i="1"/>
  <c r="P1566" i="1"/>
  <c r="P1630" i="1"/>
  <c r="P1681" i="1"/>
  <c r="P1737" i="1"/>
  <c r="P1771" i="1"/>
  <c r="P1777" i="1"/>
  <c r="P2806" i="1"/>
  <c r="P2809" i="1"/>
  <c r="P2849" i="1"/>
  <c r="P2873" i="1"/>
  <c r="P2876" i="1"/>
  <c r="O564" i="1"/>
  <c r="O599" i="1"/>
  <c r="O615" i="1"/>
  <c r="P618" i="1"/>
  <c r="O647" i="1"/>
  <c r="O663" i="1"/>
  <c r="P688" i="1"/>
  <c r="P816" i="1"/>
  <c r="O1002" i="1"/>
  <c r="O1021" i="1"/>
  <c r="O1043" i="1"/>
  <c r="O1129" i="1"/>
  <c r="O1151" i="1"/>
  <c r="O1198" i="1"/>
  <c r="O1285" i="1"/>
  <c r="O1477" i="1"/>
  <c r="O1499" i="1"/>
  <c r="O1598" i="1"/>
  <c r="O1630" i="1"/>
  <c r="O1646" i="1"/>
  <c r="O1662" i="1"/>
  <c r="O1678" i="1"/>
  <c r="O1681" i="1"/>
  <c r="O1706" i="1"/>
  <c r="O1916" i="1"/>
  <c r="O2011" i="1"/>
  <c r="O2081" i="1"/>
  <c r="O2297" i="1"/>
  <c r="O2337" i="1"/>
  <c r="O2377" i="1"/>
  <c r="O2421" i="1"/>
  <c r="P2424" i="1"/>
  <c r="P2472" i="1"/>
  <c r="O2488" i="1"/>
  <c r="O2523" i="1"/>
  <c r="O2564" i="1"/>
  <c r="P2621" i="1"/>
  <c r="O2634" i="1"/>
  <c r="P2637" i="1"/>
  <c r="O2669" i="1"/>
  <c r="O2784" i="1"/>
  <c r="P2787" i="1"/>
  <c r="O2843" i="1"/>
  <c r="O2904" i="1"/>
  <c r="P2907" i="1"/>
  <c r="O2945" i="1"/>
  <c r="O2961" i="1"/>
  <c r="O2977" i="1"/>
  <c r="O3046" i="1"/>
  <c r="P3068" i="1"/>
  <c r="O3118" i="1"/>
  <c r="O3137" i="1"/>
  <c r="O3174" i="1"/>
  <c r="P377" i="1"/>
  <c r="P472" i="1"/>
  <c r="P604" i="1"/>
  <c r="P814" i="1"/>
  <c r="P965" i="1"/>
  <c r="P171" i="1"/>
  <c r="P187" i="1"/>
  <c r="P215" i="1"/>
  <c r="P258" i="1"/>
  <c r="P485" i="1"/>
  <c r="P601" i="1"/>
  <c r="P633" i="1"/>
  <c r="P668" i="1"/>
  <c r="P671" i="1"/>
  <c r="P702" i="1"/>
  <c r="P726" i="1"/>
  <c r="P842" i="1"/>
  <c r="P570" i="1"/>
  <c r="P659" i="1"/>
  <c r="P684" i="1"/>
  <c r="P690" i="1"/>
  <c r="P904" i="1"/>
  <c r="P926" i="1"/>
  <c r="P969" i="1"/>
  <c r="P1006" i="1"/>
  <c r="P1300" i="1"/>
  <c r="P1235" i="1"/>
  <c r="P66" i="1"/>
  <c r="P82" i="1"/>
  <c r="P98" i="1"/>
  <c r="P114" i="1"/>
  <c r="P130" i="1"/>
  <c r="P146" i="1"/>
  <c r="P162" i="1"/>
  <c r="P178" i="1"/>
  <c r="P194" i="1"/>
  <c r="P255" i="1"/>
  <c r="P359" i="1"/>
  <c r="P365" i="1"/>
  <c r="P393" i="1"/>
  <c r="P536" i="1"/>
  <c r="P586" i="1"/>
  <c r="P1164" i="1"/>
  <c r="P356" i="1"/>
  <c r="P409" i="1"/>
  <c r="P441" i="1"/>
  <c r="P473" i="1"/>
  <c r="P599" i="1"/>
  <c r="P656" i="1"/>
  <c r="P666" i="1"/>
  <c r="P724" i="1"/>
  <c r="P796" i="1"/>
  <c r="P879" i="1"/>
  <c r="P901" i="1"/>
  <c r="P1093" i="1"/>
  <c r="P1133" i="1"/>
  <c r="P1161" i="1"/>
  <c r="P825" i="1"/>
  <c r="P930" i="1"/>
  <c r="P945" i="1"/>
  <c r="P954" i="1"/>
  <c r="P169" i="1"/>
  <c r="P185" i="1"/>
  <c r="P225" i="1"/>
  <c r="P228" i="1"/>
  <c r="P329" i="1"/>
  <c r="P350" i="1"/>
  <c r="P372" i="1"/>
  <c r="P609" i="1"/>
  <c r="P615" i="1"/>
  <c r="P641" i="1"/>
  <c r="P650" i="1"/>
  <c r="P660" i="1"/>
  <c r="P1651" i="1"/>
  <c r="P259" i="1"/>
  <c r="P265" i="1"/>
  <c r="P271" i="1"/>
  <c r="P369" i="1"/>
  <c r="P787" i="1"/>
  <c r="P803" i="1"/>
  <c r="P1364" i="1"/>
  <c r="P1438" i="1"/>
  <c r="P587" i="1"/>
  <c r="P685" i="1"/>
  <c r="P220" i="1"/>
  <c r="P226" i="1"/>
  <c r="P871" i="1"/>
  <c r="P1017" i="1"/>
  <c r="P1261" i="1"/>
  <c r="P544" i="1"/>
  <c r="P664" i="1"/>
  <c r="P788" i="1"/>
  <c r="P794" i="1"/>
  <c r="P955" i="1"/>
  <c r="P974" i="1"/>
  <c r="P977" i="1"/>
  <c r="P1036" i="1"/>
  <c r="P1125" i="1"/>
  <c r="P1147" i="1"/>
  <c r="P1393" i="1"/>
  <c r="P330" i="1"/>
  <c r="P348" i="1"/>
  <c r="P10" i="1"/>
  <c r="P26" i="1"/>
  <c r="P42" i="1"/>
  <c r="P74" i="1"/>
  <c r="P90" i="1"/>
  <c r="P106" i="1"/>
  <c r="P122" i="1"/>
  <c r="P170" i="1"/>
  <c r="P186" i="1"/>
  <c r="P398" i="1"/>
  <c r="P538" i="1"/>
  <c r="P588" i="1"/>
  <c r="P600" i="1"/>
  <c r="P626" i="1"/>
  <c r="P632" i="1"/>
  <c r="P686" i="1"/>
  <c r="P760" i="1"/>
  <c r="P1033" i="1"/>
  <c r="P1055" i="1"/>
  <c r="P1076" i="1"/>
  <c r="P1144" i="1"/>
  <c r="P1390" i="1"/>
  <c r="P1396" i="1"/>
  <c r="P23" i="1"/>
  <c r="P39" i="1"/>
  <c r="P55" i="1"/>
  <c r="P71" i="1"/>
  <c r="P87" i="1"/>
  <c r="P103" i="1"/>
  <c r="P119" i="1"/>
  <c r="P135" i="1"/>
  <c r="P151" i="1"/>
  <c r="P167" i="1"/>
  <c r="P183" i="1"/>
  <c r="P205" i="1"/>
  <c r="P358" i="1"/>
  <c r="P1299" i="1"/>
  <c r="P1311" i="1"/>
  <c r="P933" i="1"/>
  <c r="P1375" i="1"/>
  <c r="P2" i="1"/>
  <c r="P17" i="1"/>
  <c r="P33" i="1"/>
  <c r="P49" i="1"/>
  <c r="P65" i="1"/>
  <c r="P81" i="1"/>
  <c r="P97" i="1"/>
  <c r="P129" i="1"/>
  <c r="P145" i="1"/>
  <c r="P161" i="1"/>
  <c r="P177" i="1"/>
  <c r="P199" i="1"/>
  <c r="P260" i="1"/>
  <c r="P263" i="1"/>
  <c r="P327" i="1"/>
  <c r="P370" i="1"/>
  <c r="P407" i="1"/>
  <c r="P439" i="1"/>
  <c r="P471" i="1"/>
  <c r="P487" i="1"/>
  <c r="P682" i="1"/>
  <c r="P701" i="1"/>
  <c r="P772" i="1"/>
  <c r="P800" i="1"/>
  <c r="P877" i="1"/>
  <c r="P983" i="1"/>
  <c r="P986" i="1"/>
  <c r="P1054" i="1"/>
  <c r="P1115" i="1"/>
  <c r="P1332" i="1"/>
  <c r="P1631" i="1"/>
  <c r="P1647" i="1"/>
  <c r="P1653" i="1"/>
  <c r="P1691" i="1"/>
  <c r="P1820" i="1"/>
  <c r="P1885" i="1"/>
  <c r="P1906" i="1"/>
  <c r="P1943" i="1"/>
  <c r="P1959" i="1"/>
  <c r="P1975" i="1"/>
  <c r="P2019" i="1"/>
  <c r="P2038" i="1"/>
  <c r="P2056" i="1"/>
  <c r="P2123" i="1"/>
  <c r="P2126" i="1"/>
  <c r="P2182" i="1"/>
  <c r="P2237" i="1"/>
  <c r="P2240" i="1"/>
  <c r="P2246" i="1"/>
  <c r="P2321" i="1"/>
  <c r="P2379" i="1"/>
  <c r="P2423" i="1"/>
  <c r="P2506" i="1"/>
  <c r="P2540" i="1"/>
  <c r="P2631" i="1"/>
  <c r="P2685" i="1"/>
  <c r="P2775" i="1"/>
  <c r="P2797" i="1"/>
  <c r="P2803" i="1"/>
  <c r="P2923" i="1"/>
  <c r="P2929" i="1"/>
  <c r="P3058" i="1"/>
  <c r="P3067" i="1"/>
  <c r="P3228" i="1"/>
  <c r="P1326" i="1"/>
  <c r="P1329" i="1"/>
  <c r="P1447" i="1"/>
  <c r="P1488" i="1"/>
  <c r="P1564" i="1"/>
  <c r="P1596" i="1"/>
  <c r="P1676" i="1"/>
  <c r="P1759" i="1"/>
  <c r="P1873" i="1"/>
  <c r="P1882" i="1"/>
  <c r="P2948" i="1"/>
  <c r="P2964" i="1"/>
  <c r="P3005" i="1"/>
  <c r="P3055" i="1"/>
  <c r="P3108" i="1"/>
  <c r="P3191" i="1"/>
  <c r="P3274" i="1"/>
  <c r="P1513" i="1"/>
  <c r="P1609" i="1"/>
  <c r="P1673" i="1"/>
  <c r="P1729" i="1"/>
  <c r="P1753" i="1"/>
  <c r="P1756" i="1"/>
  <c r="P1867" i="1"/>
  <c r="P1870" i="1"/>
  <c r="P1928" i="1"/>
  <c r="P2785" i="1"/>
  <c r="P2791" i="1"/>
  <c r="P2847" i="1"/>
  <c r="P3049" i="1"/>
  <c r="P3136" i="1"/>
  <c r="P1485" i="1"/>
  <c r="P1494" i="1"/>
  <c r="P8" i="1"/>
  <c r="P24" i="1"/>
  <c r="P40" i="1"/>
  <c r="P56" i="1"/>
  <c r="P72" i="1"/>
  <c r="P88" i="1"/>
  <c r="P104" i="1"/>
  <c r="P120" i="1"/>
  <c r="P136" i="1"/>
  <c r="P152" i="1"/>
  <c r="P168" i="1"/>
  <c r="P184" i="1"/>
  <c r="P380" i="1"/>
  <c r="P535" i="1"/>
  <c r="P585" i="1"/>
  <c r="P785" i="1"/>
  <c r="P791" i="1"/>
  <c r="P801" i="1"/>
  <c r="P931" i="1"/>
  <c r="P949" i="1"/>
  <c r="P952" i="1"/>
  <c r="P1045" i="1"/>
  <c r="P1061" i="1"/>
  <c r="P1094" i="1"/>
  <c r="P1134" i="1"/>
  <c r="P1159" i="1"/>
  <c r="P1162" i="1"/>
  <c r="P1723" i="1"/>
  <c r="P2010" i="1"/>
  <c r="P2077" i="1"/>
  <c r="P2208" i="1"/>
  <c r="P2223" i="1"/>
  <c r="P2229" i="1"/>
  <c r="P2340" i="1"/>
  <c r="P2386" i="1"/>
  <c r="P2430" i="1"/>
  <c r="P2619" i="1"/>
  <c r="P2859" i="1"/>
  <c r="P2883" i="1"/>
  <c r="P2898" i="1"/>
  <c r="P2958" i="1"/>
  <c r="P2999" i="1"/>
  <c r="P3018" i="1"/>
  <c r="P3167" i="1"/>
  <c r="P1571" i="1"/>
  <c r="P1603" i="1"/>
  <c r="P1667" i="1"/>
  <c r="P1805" i="1"/>
  <c r="P1894" i="1"/>
  <c r="P2325" i="1"/>
  <c r="P2331" i="1"/>
  <c r="P2352" i="1"/>
  <c r="P2395" i="1"/>
  <c r="P2427" i="1"/>
  <c r="P2510" i="1"/>
  <c r="P2689" i="1"/>
  <c r="P2721" i="1"/>
  <c r="P2737" i="1"/>
  <c r="P2753" i="1"/>
  <c r="P2871" i="1"/>
  <c r="P2914" i="1"/>
  <c r="P2936" i="1"/>
  <c r="P2939" i="1"/>
  <c r="P2945" i="1"/>
  <c r="P2955" i="1"/>
  <c r="P2961" i="1"/>
  <c r="P2977" i="1"/>
  <c r="P2987" i="1"/>
  <c r="P2996" i="1"/>
  <c r="P3043" i="1"/>
  <c r="P3099" i="1"/>
  <c r="P3105" i="1"/>
  <c r="P3145" i="1"/>
  <c r="P1717" i="1"/>
  <c r="P1763" i="1"/>
  <c r="P1818" i="1"/>
  <c r="P1821" i="1"/>
  <c r="P3229" i="1"/>
  <c r="P1919" i="1"/>
  <c r="P2118" i="1"/>
  <c r="P2310" i="1"/>
  <c r="P2405" i="1"/>
  <c r="P2437" i="1"/>
  <c r="P2529" i="1"/>
  <c r="P2538" i="1"/>
  <c r="P2563" i="1"/>
  <c r="P2579" i="1"/>
  <c r="P2629" i="1"/>
  <c r="P2699" i="1"/>
  <c r="P2715" i="1"/>
  <c r="P2731" i="1"/>
  <c r="P1203" i="1"/>
  <c r="P1432" i="1"/>
  <c r="P1504" i="1"/>
  <c r="P1791" i="1"/>
  <c r="P1803" i="1"/>
  <c r="P1806" i="1"/>
  <c r="P1837" i="1"/>
  <c r="P1850" i="1"/>
  <c r="P1859" i="1"/>
  <c r="P1865" i="1"/>
  <c r="P2014" i="1"/>
  <c r="P2196" i="1"/>
  <c r="P2218" i="1"/>
  <c r="P2227" i="1"/>
  <c r="P2304" i="1"/>
  <c r="P2501" i="1"/>
  <c r="P2557" i="1"/>
  <c r="P2645" i="1"/>
  <c r="P2661" i="1"/>
  <c r="P2789" i="1"/>
  <c r="P2811" i="1"/>
  <c r="P2845" i="1"/>
  <c r="P2934" i="1"/>
  <c r="P2940" i="1"/>
  <c r="P2952" i="1"/>
  <c r="P2968" i="1"/>
  <c r="P3084" i="1"/>
  <c r="P3121" i="1"/>
  <c r="P3171" i="1"/>
  <c r="P3180" i="1"/>
  <c r="P2738" i="1"/>
  <c r="P2754" i="1"/>
  <c r="P2830" i="1"/>
  <c r="P2833" i="1"/>
  <c r="P2839" i="1"/>
  <c r="P2896" i="1"/>
  <c r="P2909" i="1"/>
  <c r="P1601" i="1"/>
  <c r="P1665" i="1"/>
  <c r="P1892" i="1"/>
  <c r="P1923" i="1"/>
  <c r="P1980" i="1"/>
  <c r="P2072" i="1"/>
  <c r="P2091" i="1"/>
  <c r="P2128" i="1"/>
  <c r="P2473" i="1"/>
  <c r="P2548" i="1"/>
  <c r="P2633" i="1"/>
  <c r="P2799" i="1"/>
  <c r="P2827" i="1"/>
  <c r="P2875" i="1"/>
  <c r="P3010" i="1"/>
  <c r="P3060" i="1"/>
  <c r="P3075" i="1"/>
  <c r="P3276" i="1"/>
  <c r="P1480" i="1"/>
  <c r="P1508" i="1"/>
  <c r="P1767" i="1"/>
  <c r="P1974" i="1"/>
  <c r="P1977" i="1"/>
  <c r="P2037" i="1"/>
  <c r="P2043" i="1"/>
  <c r="P2055" i="1"/>
  <c r="P2200" i="1"/>
  <c r="P2263" i="1"/>
  <c r="P2422" i="1"/>
  <c r="P2611" i="1"/>
  <c r="P2665" i="1"/>
  <c r="P2956" i="1"/>
  <c r="P3016" i="1"/>
  <c r="P1687" i="1"/>
  <c r="P1773" i="1"/>
  <c r="P1971" i="1"/>
  <c r="P2015" i="1"/>
  <c r="P2113" i="1"/>
  <c r="P2172" i="1"/>
  <c r="P2216" i="1"/>
  <c r="P2248" i="1"/>
  <c r="P2293" i="1"/>
  <c r="P2299" i="1"/>
  <c r="P2419" i="1"/>
  <c r="P2558" i="1"/>
  <c r="P2605" i="1"/>
  <c r="P2627" i="1"/>
  <c r="P2643" i="1"/>
  <c r="P2678" i="1"/>
  <c r="P2681" i="1"/>
  <c r="P2697" i="1"/>
  <c r="P2713" i="1"/>
  <c r="P2729" i="1"/>
  <c r="P2745" i="1"/>
  <c r="P2761" i="1"/>
  <c r="P2906" i="1"/>
  <c r="P2953" i="1"/>
  <c r="P3097" i="1"/>
  <c r="P1512" i="1"/>
  <c r="P1981" i="1"/>
  <c r="P2073" i="1"/>
  <c r="P2132" i="1"/>
  <c r="P2135" i="1"/>
  <c r="P2204" i="1"/>
  <c r="P2327" i="1"/>
  <c r="P2333" i="1"/>
  <c r="P2336" i="1"/>
  <c r="P2363" i="1"/>
  <c r="P2382" i="1"/>
  <c r="P2549" i="1"/>
  <c r="P2669" i="1"/>
  <c r="P2913" i="1"/>
  <c r="P15" i="1"/>
  <c r="O18" i="1"/>
  <c r="P31" i="1"/>
  <c r="O34" i="1"/>
  <c r="P47" i="1"/>
  <c r="O50" i="1"/>
  <c r="P63" i="1"/>
  <c r="O66" i="1"/>
  <c r="P79" i="1"/>
  <c r="O82" i="1"/>
  <c r="P95" i="1"/>
  <c r="O98" i="1"/>
  <c r="P111" i="1"/>
  <c r="O114" i="1"/>
  <c r="P127" i="1"/>
  <c r="O130" i="1"/>
  <c r="P143" i="1"/>
  <c r="O146" i="1"/>
  <c r="P159" i="1"/>
  <c r="O162" i="1"/>
  <c r="P175" i="1"/>
  <c r="O178" i="1"/>
  <c r="P191" i="1"/>
  <c r="O200" i="1"/>
  <c r="P238" i="1"/>
  <c r="P303" i="1"/>
  <c r="O315" i="1"/>
  <c r="O318" i="1"/>
  <c r="O321" i="1"/>
  <c r="O324" i="1"/>
  <c r="O327" i="1"/>
  <c r="O378" i="1"/>
  <c r="P411" i="1"/>
  <c r="O3" i="1"/>
  <c r="P12" i="1"/>
  <c r="O15" i="1"/>
  <c r="O31" i="1"/>
  <c r="P44" i="1"/>
  <c r="O47" i="1"/>
  <c r="P60" i="1"/>
  <c r="O63" i="1"/>
  <c r="P76" i="1"/>
  <c r="O79" i="1"/>
  <c r="P92" i="1"/>
  <c r="O95" i="1"/>
  <c r="P108" i="1"/>
  <c r="O111" i="1"/>
  <c r="P124" i="1"/>
  <c r="O127" i="1"/>
  <c r="P140" i="1"/>
  <c r="O143" i="1"/>
  <c r="P156" i="1"/>
  <c r="O159" i="1"/>
  <c r="P172" i="1"/>
  <c r="O175" i="1"/>
  <c r="P188" i="1"/>
  <c r="O197" i="1"/>
  <c r="O203" i="1"/>
  <c r="P209" i="1"/>
  <c r="P250" i="1"/>
  <c r="O253" i="1"/>
  <c r="O256" i="1"/>
  <c r="O259" i="1"/>
  <c r="P342" i="1"/>
  <c r="O375" i="1"/>
  <c r="O11" i="1"/>
  <c r="P9" i="1"/>
  <c r="O12" i="1"/>
  <c r="P25" i="1"/>
  <c r="O28" i="1"/>
  <c r="P41" i="1"/>
  <c r="O44" i="1"/>
  <c r="P57" i="1"/>
  <c r="O60" i="1"/>
  <c r="O76" i="1"/>
  <c r="P89" i="1"/>
  <c r="O92" i="1"/>
  <c r="O108" i="1"/>
  <c r="O124" i="1"/>
  <c r="O140" i="1"/>
  <c r="O156" i="1"/>
  <c r="O172" i="1"/>
  <c r="O188" i="1"/>
  <c r="O372" i="1"/>
  <c r="P375" i="1"/>
  <c r="P381" i="1"/>
  <c r="P384" i="1"/>
  <c r="O9" i="1"/>
  <c r="P22" i="1"/>
  <c r="O25" i="1"/>
  <c r="O41" i="1"/>
  <c r="O57" i="1"/>
  <c r="O73" i="1"/>
  <c r="O89" i="1"/>
  <c r="O105" i="1"/>
  <c r="O121" i="1"/>
  <c r="O137" i="1"/>
  <c r="O153" i="1"/>
  <c r="O169" i="1"/>
  <c r="O185" i="1"/>
  <c r="P206" i="1"/>
  <c r="P212" i="1"/>
  <c r="P218" i="1"/>
  <c r="O221" i="1"/>
  <c r="P236" i="1"/>
  <c r="P242" i="1"/>
  <c r="O286" i="1"/>
  <c r="P298" i="1"/>
  <c r="P4" i="1"/>
  <c r="O6" i="1"/>
  <c r="P19" i="1"/>
  <c r="O22" i="1"/>
  <c r="P35" i="1"/>
  <c r="O38" i="1"/>
  <c r="P51" i="1"/>
  <c r="O54" i="1"/>
  <c r="P67" i="1"/>
  <c r="O70" i="1"/>
  <c r="P83" i="1"/>
  <c r="O86" i="1"/>
  <c r="P99" i="1"/>
  <c r="P115" i="1"/>
  <c r="P131" i="1"/>
  <c r="P147" i="1"/>
  <c r="P163" i="1"/>
  <c r="P179" i="1"/>
  <c r="P224" i="1"/>
  <c r="P227" i="1"/>
  <c r="P233" i="1"/>
  <c r="P48" i="1"/>
  <c r="P64" i="1"/>
  <c r="P80" i="1"/>
  <c r="P96" i="1"/>
  <c r="P128" i="1"/>
  <c r="P144" i="1"/>
  <c r="P160" i="1"/>
  <c r="P176" i="1"/>
  <c r="P198" i="1"/>
  <c r="P201" i="1"/>
  <c r="P239" i="1"/>
  <c r="O251" i="1"/>
  <c r="P366" i="1"/>
  <c r="O4" i="1"/>
  <c r="P16" i="1"/>
  <c r="P32" i="1"/>
  <c r="P13" i="1"/>
  <c r="O16" i="1"/>
  <c r="P29" i="1"/>
  <c r="O32" i="1"/>
  <c r="P45" i="1"/>
  <c r="O48" i="1"/>
  <c r="P61" i="1"/>
  <c r="O64" i="1"/>
  <c r="P77" i="1"/>
  <c r="O80" i="1"/>
  <c r="P93" i="1"/>
  <c r="O96" i="1"/>
  <c r="P109" i="1"/>
  <c r="O112" i="1"/>
  <c r="P125" i="1"/>
  <c r="O128" i="1"/>
  <c r="O144" i="1"/>
  <c r="P157" i="1"/>
  <c r="O160" i="1"/>
  <c r="P173" i="1"/>
  <c r="O176" i="1"/>
  <c r="P189" i="1"/>
  <c r="O198" i="1"/>
  <c r="P204" i="1"/>
  <c r="P207" i="1"/>
  <c r="P210" i="1"/>
  <c r="P213" i="1"/>
  <c r="O216" i="1"/>
  <c r="O254" i="1"/>
  <c r="O257" i="1"/>
  <c r="O260" i="1"/>
  <c r="O263" i="1"/>
  <c r="P278" i="1"/>
  <c r="P301" i="1"/>
  <c r="P304" i="1"/>
  <c r="P307" i="1"/>
  <c r="P313" i="1"/>
  <c r="O331" i="1"/>
  <c r="O376" i="1"/>
  <c r="O13" i="1"/>
  <c r="O29" i="1"/>
  <c r="O45" i="1"/>
  <c r="O61" i="1"/>
  <c r="O77" i="1"/>
  <c r="O93" i="1"/>
  <c r="O109" i="1"/>
  <c r="O125" i="1"/>
  <c r="O141" i="1"/>
  <c r="O157" i="1"/>
  <c r="O173" i="1"/>
  <c r="O189" i="1"/>
  <c r="O192" i="1"/>
  <c r="O195" i="1"/>
  <c r="P254" i="1"/>
  <c r="P257" i="1"/>
  <c r="O334" i="1"/>
  <c r="O337" i="1"/>
  <c r="O340" i="1"/>
  <c r="P346" i="1"/>
  <c r="O373" i="1"/>
  <c r="O42" i="1"/>
  <c r="O58" i="1"/>
  <c r="O74" i="1"/>
  <c r="O90" i="1"/>
  <c r="O106" i="1"/>
  <c r="O122" i="1"/>
  <c r="O138" i="1"/>
  <c r="O154" i="1"/>
  <c r="O170" i="1"/>
  <c r="O186" i="1"/>
  <c r="P192" i="1"/>
  <c r="P195" i="1"/>
  <c r="P266" i="1"/>
  <c r="P269" i="1"/>
  <c r="P334" i="1"/>
  <c r="P337" i="1"/>
  <c r="P222" i="1"/>
  <c r="P246" i="1"/>
  <c r="P287" i="1"/>
  <c r="O299" i="1"/>
  <c r="O349" i="1"/>
  <c r="O352" i="1"/>
  <c r="O355" i="1"/>
  <c r="P364" i="1"/>
  <c r="P234" i="1"/>
  <c r="O302" i="1"/>
  <c r="O305" i="1"/>
  <c r="O308" i="1"/>
  <c r="O311" i="1"/>
  <c r="P349" i="1"/>
  <c r="P352" i="1"/>
  <c r="P355" i="1"/>
  <c r="P361" i="1"/>
  <c r="O10" i="1"/>
  <c r="O26" i="1"/>
  <c r="P14" i="1"/>
  <c r="O17" i="1"/>
  <c r="P30" i="1"/>
  <c r="O33" i="1"/>
  <c r="P46" i="1"/>
  <c r="O49" i="1"/>
  <c r="P62" i="1"/>
  <c r="O65" i="1"/>
  <c r="P78" i="1"/>
  <c r="O81" i="1"/>
  <c r="P94" i="1"/>
  <c r="O97" i="1"/>
  <c r="P110" i="1"/>
  <c r="O113" i="1"/>
  <c r="P126" i="1"/>
  <c r="O129" i="1"/>
  <c r="P142" i="1"/>
  <c r="O145" i="1"/>
  <c r="P158" i="1"/>
  <c r="O161" i="1"/>
  <c r="P174" i="1"/>
  <c r="O177" i="1"/>
  <c r="P193" i="1"/>
  <c r="O199" i="1"/>
  <c r="P202" i="1"/>
  <c r="P214" i="1"/>
  <c r="P217" i="1"/>
  <c r="P237" i="1"/>
  <c r="P240" i="1"/>
  <c r="P249" i="1"/>
  <c r="O261" i="1"/>
  <c r="O264" i="1"/>
  <c r="P302" i="1"/>
  <c r="P305" i="1"/>
  <c r="P308" i="1"/>
  <c r="P311" i="1"/>
  <c r="O314" i="1"/>
  <c r="O317" i="1"/>
  <c r="O320" i="1"/>
  <c r="O323" i="1"/>
  <c r="P332" i="1"/>
  <c r="P338" i="1"/>
  <c r="O445" i="1"/>
  <c r="O27" i="1"/>
  <c r="O43" i="1"/>
  <c r="O59" i="1"/>
  <c r="O75" i="1"/>
  <c r="O91" i="1"/>
  <c r="O107" i="1"/>
  <c r="T123" i="1"/>
  <c r="O139" i="1"/>
  <c r="O155" i="1"/>
  <c r="O171" i="1"/>
  <c r="O187" i="1"/>
  <c r="P190" i="1"/>
  <c r="O347" i="1"/>
  <c r="O371" i="1"/>
  <c r="P5" i="1"/>
  <c r="O8" i="1"/>
  <c r="P21" i="1"/>
  <c r="O24" i="1"/>
  <c r="P37" i="1"/>
  <c r="O40" i="1"/>
  <c r="P53" i="1"/>
  <c r="O56" i="1"/>
  <c r="O72" i="1"/>
  <c r="P85" i="1"/>
  <c r="O88" i="1"/>
  <c r="P101" i="1"/>
  <c r="O104" i="1"/>
  <c r="O120" i="1"/>
  <c r="P133" i="1"/>
  <c r="O136" i="1"/>
  <c r="P149" i="1"/>
  <c r="O152" i="1"/>
  <c r="P165" i="1"/>
  <c r="O168" i="1"/>
  <c r="P181" i="1"/>
  <c r="O184" i="1"/>
  <c r="P208" i="1"/>
  <c r="P211" i="1"/>
  <c r="P223" i="1"/>
  <c r="P282" i="1"/>
  <c r="O285" i="1"/>
  <c r="O288" i="1"/>
  <c r="O291" i="1"/>
  <c r="O294" i="1"/>
  <c r="P300" i="1"/>
  <c r="P306" i="1"/>
  <c r="O238" i="1"/>
  <c r="O241" i="1"/>
  <c r="O244" i="1"/>
  <c r="O247" i="1"/>
  <c r="P698" i="1"/>
  <c r="P707" i="1"/>
  <c r="P716" i="1"/>
  <c r="P758" i="1"/>
  <c r="O922" i="1"/>
  <c r="O925" i="1"/>
  <c r="P943" i="1"/>
  <c r="P998" i="1"/>
  <c r="P1007" i="1"/>
  <c r="P1031" i="1"/>
  <c r="P506" i="1"/>
  <c r="P512" i="1"/>
  <c r="P550" i="1"/>
  <c r="P559" i="1"/>
  <c r="P562" i="1"/>
  <c r="P692" i="1"/>
  <c r="P695" i="1"/>
  <c r="O698" i="1"/>
  <c r="P713" i="1"/>
  <c r="P740" i="1"/>
  <c r="P767" i="1"/>
  <c r="O846" i="1"/>
  <c r="P863" i="1"/>
  <c r="O965" i="1"/>
  <c r="O992" i="1"/>
  <c r="O1007" i="1"/>
  <c r="P1013" i="1"/>
  <c r="P1022" i="1"/>
  <c r="O1040" i="1"/>
  <c r="P1086" i="1"/>
  <c r="P1119" i="1"/>
  <c r="O1147" i="1"/>
  <c r="P382" i="1"/>
  <c r="P385" i="1"/>
  <c r="P532" i="1"/>
  <c r="O547" i="1"/>
  <c r="O550" i="1"/>
  <c r="P571" i="1"/>
  <c r="P594" i="1"/>
  <c r="P627" i="1"/>
  <c r="P654" i="1"/>
  <c r="O692" i="1"/>
  <c r="O695" i="1"/>
  <c r="O710" i="1"/>
  <c r="O713" i="1"/>
  <c r="P722" i="1"/>
  <c r="P731" i="1"/>
  <c r="P737" i="1"/>
  <c r="O740" i="1"/>
  <c r="P743" i="1"/>
  <c r="P746" i="1"/>
  <c r="O755" i="1"/>
  <c r="O764" i="1"/>
  <c r="O767" i="1"/>
  <c r="O819" i="1"/>
  <c r="P822" i="1"/>
  <c r="O828" i="1"/>
  <c r="O831" i="1"/>
  <c r="O834" i="1"/>
  <c r="P846" i="1"/>
  <c r="O860" i="1"/>
  <c r="O863" i="1"/>
  <c r="O869" i="1"/>
  <c r="P872" i="1"/>
  <c r="P881" i="1"/>
  <c r="P884" i="1"/>
  <c r="P899" i="1"/>
  <c r="O914" i="1"/>
  <c r="O959" i="1"/>
  <c r="O1028" i="1"/>
  <c r="O1059" i="1"/>
  <c r="O1083" i="1"/>
  <c r="P1098" i="1"/>
  <c r="P241" i="1"/>
  <c r="P247" i="1"/>
  <c r="O250" i="1"/>
  <c r="P262" i="1"/>
  <c r="P285" i="1"/>
  <c r="P288" i="1"/>
  <c r="P291" i="1"/>
  <c r="P297" i="1"/>
  <c r="O309" i="1"/>
  <c r="O312" i="1"/>
  <c r="O350" i="1"/>
  <c r="O353" i="1"/>
  <c r="O356" i="1"/>
  <c r="O359" i="1"/>
  <c r="P362" i="1"/>
  <c r="P391" i="1"/>
  <c r="P422" i="1"/>
  <c r="P450" i="1"/>
  <c r="O456" i="1"/>
  <c r="P481" i="1"/>
  <c r="P497" i="1"/>
  <c r="O509" i="1"/>
  <c r="P518" i="1"/>
  <c r="P527" i="1"/>
  <c r="P530" i="1"/>
  <c r="O571" i="1"/>
  <c r="P574" i="1"/>
  <c r="O594" i="1"/>
  <c r="P603" i="1"/>
  <c r="P612" i="1"/>
  <c r="P624" i="1"/>
  <c r="P630" i="1"/>
  <c r="O636" i="1"/>
  <c r="O639" i="1"/>
  <c r="P645" i="1"/>
  <c r="P648" i="1"/>
  <c r="O651" i="1"/>
  <c r="O654" i="1"/>
  <c r="P669" i="1"/>
  <c r="O722" i="1"/>
  <c r="O731" i="1"/>
  <c r="P734" i="1"/>
  <c r="O737" i="1"/>
  <c r="O749" i="1"/>
  <c r="P755" i="1"/>
  <c r="P764" i="1"/>
  <c r="P777" i="1"/>
  <c r="P789" i="1"/>
  <c r="O792" i="1"/>
  <c r="O804" i="1"/>
  <c r="P807" i="1"/>
  <c r="O813" i="1"/>
  <c r="P819" i="1"/>
  <c r="P828" i="1"/>
  <c r="P831" i="1"/>
  <c r="P837" i="1"/>
  <c r="O852" i="1"/>
  <c r="O875" i="1"/>
  <c r="P878" i="1"/>
  <c r="O884" i="1"/>
  <c r="P890" i="1"/>
  <c r="P893" i="1"/>
  <c r="O896" i="1"/>
  <c r="O899" i="1"/>
  <c r="O905" i="1"/>
  <c r="O956" i="1"/>
  <c r="O1077" i="1"/>
  <c r="P1080" i="1"/>
  <c r="O1169" i="1"/>
  <c r="O416" i="1"/>
  <c r="O419" i="1"/>
  <c r="O422" i="1"/>
  <c r="O444" i="1"/>
  <c r="O447" i="1"/>
  <c r="O450" i="1"/>
  <c r="O453" i="1"/>
  <c r="O515" i="1"/>
  <c r="O518" i="1"/>
  <c r="O524" i="1"/>
  <c r="O527" i="1"/>
  <c r="O565" i="1"/>
  <c r="P568" i="1"/>
  <c r="O583" i="1"/>
  <c r="O597" i="1"/>
  <c r="O603" i="1"/>
  <c r="P606" i="1"/>
  <c r="P621" i="1"/>
  <c r="O624" i="1"/>
  <c r="O630" i="1"/>
  <c r="O633" i="1"/>
  <c r="P636" i="1"/>
  <c r="P639" i="1"/>
  <c r="O645" i="1"/>
  <c r="O648" i="1"/>
  <c r="P651" i="1"/>
  <c r="O669" i="1"/>
  <c r="O725" i="1"/>
  <c r="P752" i="1"/>
  <c r="O789" i="1"/>
  <c r="P792" i="1"/>
  <c r="O795" i="1"/>
  <c r="P804" i="1"/>
  <c r="P810" i="1"/>
  <c r="P840" i="1"/>
  <c r="P852" i="1"/>
  <c r="O878" i="1"/>
  <c r="O890" i="1"/>
  <c r="O893" i="1"/>
  <c r="O1047" i="1"/>
  <c r="P696" i="1"/>
  <c r="P714" i="1"/>
  <c r="P741" i="1"/>
  <c r="P744" i="1"/>
  <c r="P756" i="1"/>
  <c r="P762" i="1"/>
  <c r="P858" i="1"/>
  <c r="P963" i="1"/>
  <c r="O966" i="1"/>
  <c r="P1011" i="1"/>
  <c r="P1014" i="1"/>
  <c r="P1120" i="1"/>
  <c r="P1129" i="1"/>
  <c r="P1151" i="1"/>
  <c r="P1228" i="1"/>
  <c r="P507" i="1"/>
  <c r="P510" i="1"/>
  <c r="P522" i="1"/>
  <c r="P595" i="1"/>
  <c r="P637" i="1"/>
  <c r="P652" i="1"/>
  <c r="O693" i="1"/>
  <c r="O696" i="1"/>
  <c r="P711" i="1"/>
  <c r="O714" i="1"/>
  <c r="P717" i="1"/>
  <c r="O720" i="1"/>
  <c r="O741" i="1"/>
  <c r="O744" i="1"/>
  <c r="P753" i="1"/>
  <c r="O756" i="1"/>
  <c r="P759" i="1"/>
  <c r="O765" i="1"/>
  <c r="P771" i="1"/>
  <c r="P780" i="1"/>
  <c r="P793" i="1"/>
  <c r="P805" i="1"/>
  <c r="O808" i="1"/>
  <c r="P817" i="1"/>
  <c r="O820" i="1"/>
  <c r="O829" i="1"/>
  <c r="O832" i="1"/>
  <c r="P867" i="1"/>
  <c r="P897" i="1"/>
  <c r="P903" i="1"/>
  <c r="O960" i="1"/>
  <c r="O963" i="1"/>
  <c r="P981" i="1"/>
  <c r="O1060" i="1"/>
  <c r="O1084" i="1"/>
  <c r="P1099" i="1"/>
  <c r="P286" i="1"/>
  <c r="P289" i="1"/>
  <c r="P292" i="1"/>
  <c r="P295" i="1"/>
  <c r="O298" i="1"/>
  <c r="P310" i="1"/>
  <c r="P333" i="1"/>
  <c r="P336" i="1"/>
  <c r="P339" i="1"/>
  <c r="P345" i="1"/>
  <c r="O357" i="1"/>
  <c r="O360" i="1"/>
  <c r="P426" i="1"/>
  <c r="P454" i="1"/>
  <c r="O507" i="1"/>
  <c r="O510" i="1"/>
  <c r="P519" i="1"/>
  <c r="P528" i="1"/>
  <c r="O548" i="1"/>
  <c r="O557" i="1"/>
  <c r="P566" i="1"/>
  <c r="P575" i="1"/>
  <c r="P578" i="1"/>
  <c r="P592" i="1"/>
  <c r="P607" i="1"/>
  <c r="P622" i="1"/>
  <c r="P628" i="1"/>
  <c r="P631" i="1"/>
  <c r="P634" i="1"/>
  <c r="O637" i="1"/>
  <c r="P643" i="1"/>
  <c r="P649" i="1"/>
  <c r="O652" i="1"/>
  <c r="O711" i="1"/>
  <c r="P720" i="1"/>
  <c r="P729" i="1"/>
  <c r="O732" i="1"/>
  <c r="O735" i="1"/>
  <c r="O738" i="1"/>
  <c r="O747" i="1"/>
  <c r="P750" i="1"/>
  <c r="P768" i="1"/>
  <c r="P790" i="1"/>
  <c r="O805" i="1"/>
  <c r="P808" i="1"/>
  <c r="O811" i="1"/>
  <c r="P835" i="1"/>
  <c r="P850" i="1"/>
  <c r="O864" i="1"/>
  <c r="O873" i="1"/>
  <c r="P888" i="1"/>
  <c r="P891" i="1"/>
  <c r="P894" i="1"/>
  <c r="O897" i="1"/>
  <c r="O900" i="1"/>
  <c r="O912" i="1"/>
  <c r="O957" i="1"/>
  <c r="O1078" i="1"/>
  <c r="O1142" i="1"/>
  <c r="O301" i="1"/>
  <c r="O304" i="1"/>
  <c r="O307" i="1"/>
  <c r="P316" i="1"/>
  <c r="P322" i="1"/>
  <c r="O363" i="1"/>
  <c r="P414" i="1"/>
  <c r="O420" i="1"/>
  <c r="O423" i="1"/>
  <c r="O426" i="1"/>
  <c r="O448" i="1"/>
  <c r="O451" i="1"/>
  <c r="O454" i="1"/>
  <c r="P548" i="1"/>
  <c r="O563" i="1"/>
  <c r="O566" i="1"/>
  <c r="O572" i="1"/>
  <c r="O575" i="1"/>
  <c r="O578" i="1"/>
  <c r="O581" i="1"/>
  <c r="P584" i="1"/>
  <c r="O607" i="1"/>
  <c r="P613" i="1"/>
  <c r="P616" i="1"/>
  <c r="O619" i="1"/>
  <c r="O622" i="1"/>
  <c r="O625" i="1"/>
  <c r="O628" i="1"/>
  <c r="O631" i="1"/>
  <c r="O634" i="1"/>
  <c r="O643" i="1"/>
  <c r="O646" i="1"/>
  <c r="O649" i="1"/>
  <c r="P658" i="1"/>
  <c r="P667" i="1"/>
  <c r="P673" i="1"/>
  <c r="P676" i="1"/>
  <c r="O729" i="1"/>
  <c r="P732" i="1"/>
  <c r="P735" i="1"/>
  <c r="P799" i="1"/>
  <c r="O802" i="1"/>
  <c r="P826" i="1"/>
  <c r="P838" i="1"/>
  <c r="P841" i="1"/>
  <c r="O879" i="1"/>
  <c r="O882" i="1"/>
  <c r="P885" i="1"/>
  <c r="O906" i="1"/>
  <c r="P927" i="1"/>
  <c r="P936" i="1"/>
  <c r="P939" i="1"/>
  <c r="P942" i="1"/>
  <c r="P948" i="1"/>
  <c r="P979" i="1"/>
  <c r="O1075" i="1"/>
  <c r="P1198" i="1"/>
  <c r="P924" i="1"/>
  <c r="P555" i="1"/>
  <c r="P590" i="1"/>
  <c r="O664" i="1"/>
  <c r="P697" i="1"/>
  <c r="P718" i="1"/>
  <c r="P721" i="1"/>
  <c r="P742" i="1"/>
  <c r="P745" i="1"/>
  <c r="P757" i="1"/>
  <c r="O760" i="1"/>
  <c r="P769" i="1"/>
  <c r="O772" i="1"/>
  <c r="P809" i="1"/>
  <c r="O848" i="1"/>
  <c r="P859" i="1"/>
  <c r="O924" i="1"/>
  <c r="O967" i="1"/>
  <c r="P1009" i="1"/>
  <c r="P1015" i="1"/>
  <c r="O1042" i="1"/>
  <c r="P1127" i="1"/>
  <c r="P1130" i="1"/>
  <c r="P1189" i="1"/>
  <c r="P694" i="1"/>
  <c r="O697" i="1"/>
  <c r="P700" i="1"/>
  <c r="P703" i="1"/>
  <c r="P709" i="1"/>
  <c r="P712" i="1"/>
  <c r="O715" i="1"/>
  <c r="O718" i="1"/>
  <c r="P733" i="1"/>
  <c r="O757" i="1"/>
  <c r="O763" i="1"/>
  <c r="P766" i="1"/>
  <c r="P784" i="1"/>
  <c r="O821" i="1"/>
  <c r="O824" i="1"/>
  <c r="P848" i="1"/>
  <c r="P862" i="1"/>
  <c r="O961" i="1"/>
  <c r="O964" i="1"/>
  <c r="O991" i="1"/>
  <c r="O1039" i="1"/>
  <c r="O1061" i="1"/>
  <c r="P1091" i="1"/>
  <c r="P1097" i="1"/>
  <c r="P1100" i="1"/>
  <c r="O1174" i="1"/>
  <c r="O508" i="1"/>
  <c r="O511" i="1"/>
  <c r="O549" i="1"/>
  <c r="P552" i="1"/>
  <c r="O694" i="1"/>
  <c r="O709" i="1"/>
  <c r="O712" i="1"/>
  <c r="P715" i="1"/>
  <c r="O733" i="1"/>
  <c r="O736" i="1"/>
  <c r="O739" i="1"/>
  <c r="O754" i="1"/>
  <c r="O818" i="1"/>
  <c r="P824" i="1"/>
  <c r="O827" i="1"/>
  <c r="P833" i="1"/>
  <c r="P851" i="1"/>
  <c r="O862" i="1"/>
  <c r="O865" i="1"/>
  <c r="O868" i="1"/>
  <c r="O901" i="1"/>
  <c r="O958" i="1"/>
  <c r="O1024" i="1"/>
  <c r="O1058" i="1"/>
  <c r="P390" i="1"/>
  <c r="P418" i="1"/>
  <c r="O424" i="1"/>
  <c r="P446" i="1"/>
  <c r="O452" i="1"/>
  <c r="O455" i="1"/>
  <c r="O458" i="1"/>
  <c r="O523" i="1"/>
  <c r="O579" i="1"/>
  <c r="O582" i="1"/>
  <c r="P596" i="1"/>
  <c r="O605" i="1"/>
  <c r="O620" i="1"/>
  <c r="O626" i="1"/>
  <c r="O629" i="1"/>
  <c r="O635" i="1"/>
  <c r="P638" i="1"/>
  <c r="O641" i="1"/>
  <c r="O730" i="1"/>
  <c r="P739" i="1"/>
  <c r="O748" i="1"/>
  <c r="O751" i="1"/>
  <c r="O803" i="1"/>
  <c r="P806" i="1"/>
  <c r="O812" i="1"/>
  <c r="O815" i="1"/>
  <c r="P836" i="1"/>
  <c r="P839" i="1"/>
  <c r="O1052" i="1"/>
  <c r="O1076" i="1"/>
  <c r="O1012" i="1"/>
  <c r="O1027" i="1"/>
  <c r="O1030" i="1"/>
  <c r="P1039" i="1"/>
  <c r="P1062" i="1"/>
  <c r="O1065" i="1"/>
  <c r="O1068" i="1"/>
  <c r="P1074" i="1"/>
  <c r="P1077" i="1"/>
  <c r="P1083" i="1"/>
  <c r="P1140" i="1"/>
  <c r="O1193" i="1"/>
  <c r="O1217" i="1"/>
  <c r="P1223" i="1"/>
  <c r="O1226" i="1"/>
  <c r="P1253" i="1"/>
  <c r="O1259" i="1"/>
  <c r="O1277" i="1"/>
  <c r="P1280" i="1"/>
  <c r="P1286" i="1"/>
  <c r="P1289" i="1"/>
  <c r="O1307" i="1"/>
  <c r="O1313" i="1"/>
  <c r="P1319" i="1"/>
  <c r="O1322" i="1"/>
  <c r="P1349" i="1"/>
  <c r="O1355" i="1"/>
  <c r="O1373" i="1"/>
  <c r="O1376" i="1"/>
  <c r="O1406" i="1"/>
  <c r="O1409" i="1"/>
  <c r="O1412" i="1"/>
  <c r="P1421" i="1"/>
  <c r="P1424" i="1"/>
  <c r="O1427" i="1"/>
  <c r="O1436" i="1"/>
  <c r="O1439" i="1"/>
  <c r="P1452" i="1"/>
  <c r="O1455" i="1"/>
  <c r="O1467" i="1"/>
  <c r="O1504" i="1"/>
  <c r="P1568" i="1"/>
  <c r="O1571" i="1"/>
  <c r="P1577" i="1"/>
  <c r="P1599" i="1"/>
  <c r="P1605" i="1"/>
  <c r="P1649" i="1"/>
  <c r="O1652" i="1"/>
  <c r="P1671" i="1"/>
  <c r="O1674" i="1"/>
  <c r="P1779" i="1"/>
  <c r="O1805" i="1"/>
  <c r="O1826" i="1"/>
  <c r="P1829" i="1"/>
  <c r="P1896" i="1"/>
  <c r="O1902" i="1"/>
  <c r="P2048" i="1"/>
  <c r="P2051" i="1"/>
  <c r="O2108" i="1"/>
  <c r="O1220" i="1"/>
  <c r="O1247" i="1"/>
  <c r="O1250" i="1"/>
  <c r="O1253" i="1"/>
  <c r="P1277" i="1"/>
  <c r="O1280" i="1"/>
  <c r="O1289" i="1"/>
  <c r="O1316" i="1"/>
  <c r="O1343" i="1"/>
  <c r="O1346" i="1"/>
  <c r="O1349" i="1"/>
  <c r="P1373" i="1"/>
  <c r="O1415" i="1"/>
  <c r="O1421" i="1"/>
  <c r="P1430" i="1"/>
  <c r="O1732" i="1"/>
  <c r="O1823" i="1"/>
  <c r="P2105" i="1"/>
  <c r="O1449" i="1"/>
  <c r="P1464" i="1"/>
  <c r="O1480" i="1"/>
  <c r="O1514" i="1"/>
  <c r="O1533" i="1"/>
  <c r="O1549" i="1"/>
  <c r="O1511" i="1"/>
  <c r="P1646" i="1"/>
  <c r="P1656" i="1"/>
  <c r="P1659" i="1"/>
  <c r="P1662" i="1"/>
  <c r="O1665" i="1"/>
  <c r="O1690" i="1"/>
  <c r="O1693" i="1"/>
  <c r="P1191" i="1"/>
  <c r="P1194" i="1"/>
  <c r="P1260" i="1"/>
  <c r="P1272" i="1"/>
  <c r="P1275" i="1"/>
  <c r="P1293" i="1"/>
  <c r="P1323" i="1"/>
  <c r="P1338" i="1"/>
  <c r="P1356" i="1"/>
  <c r="P1368" i="1"/>
  <c r="P1383" i="1"/>
  <c r="P1404" i="1"/>
  <c r="P1413" i="1"/>
  <c r="P1428" i="1"/>
  <c r="O1656" i="1"/>
  <c r="P1788" i="1"/>
  <c r="P922" i="1"/>
  <c r="P925" i="1"/>
  <c r="O928" i="1"/>
  <c r="O931" i="1"/>
  <c r="O937" i="1"/>
  <c r="O943" i="1"/>
  <c r="O946" i="1"/>
  <c r="P961" i="1"/>
  <c r="P967" i="1"/>
  <c r="P970" i="1"/>
  <c r="O981" i="1"/>
  <c r="P990" i="1"/>
  <c r="O1010" i="1"/>
  <c r="O1013" i="1"/>
  <c r="P1025" i="1"/>
  <c r="O1031" i="1"/>
  <c r="P1043" i="1"/>
  <c r="P1049" i="1"/>
  <c r="P1052" i="1"/>
  <c r="P1078" i="1"/>
  <c r="O1081" i="1"/>
  <c r="O1092" i="1"/>
  <c r="P1171" i="1"/>
  <c r="O1188" i="1"/>
  <c r="O1194" i="1"/>
  <c r="P1221" i="1"/>
  <c r="O1227" i="1"/>
  <c r="O1245" i="1"/>
  <c r="P1248" i="1"/>
  <c r="P1254" i="1"/>
  <c r="P1257" i="1"/>
  <c r="O1275" i="1"/>
  <c r="P1290" i="1"/>
  <c r="O1296" i="1"/>
  <c r="O1302" i="1"/>
  <c r="O1308" i="1"/>
  <c r="P1317" i="1"/>
  <c r="O1323" i="1"/>
  <c r="O1341" i="1"/>
  <c r="P1344" i="1"/>
  <c r="P1350" i="1"/>
  <c r="P1353" i="1"/>
  <c r="O1371" i="1"/>
  <c r="O1377" i="1"/>
  <c r="O1380" i="1"/>
  <c r="O1398" i="1"/>
  <c r="P1422" i="1"/>
  <c r="O1428" i="1"/>
  <c r="O1434" i="1"/>
  <c r="O1440" i="1"/>
  <c r="P1453" i="1"/>
  <c r="I9" i="4" s="1"/>
  <c r="O1468" i="1"/>
  <c r="P1484" i="1"/>
  <c r="P1569" i="1"/>
  <c r="O1653" i="1"/>
  <c r="P1741" i="1"/>
  <c r="P1855" i="1"/>
  <c r="P1092" i="1"/>
  <c r="O1215" i="1"/>
  <c r="O1218" i="1"/>
  <c r="O1221" i="1"/>
  <c r="P1245" i="1"/>
  <c r="O1248" i="1"/>
  <c r="O1257" i="1"/>
  <c r="O1281" i="1"/>
  <c r="O1290" i="1"/>
  <c r="O1311" i="1"/>
  <c r="O1314" i="1"/>
  <c r="O1317" i="1"/>
  <c r="P1341" i="1"/>
  <c r="O1344" i="1"/>
  <c r="O1353" i="1"/>
  <c r="P1398" i="1"/>
  <c r="P1410" i="1"/>
  <c r="O1416" i="1"/>
  <c r="O1419" i="1"/>
  <c r="O1422" i="1"/>
  <c r="O1425" i="1"/>
  <c r="O1431" i="1"/>
  <c r="O1437" i="1"/>
  <c r="P1440" i="1"/>
  <c r="O1453" i="1"/>
  <c r="O1465" i="1"/>
  <c r="O1762" i="1"/>
  <c r="O1765" i="1"/>
  <c r="O1768" i="1"/>
  <c r="P1215" i="1"/>
  <c r="O1284" i="1"/>
  <c r="O1450" i="1"/>
  <c r="P1462" i="1"/>
  <c r="O1481" i="1"/>
  <c r="P1496" i="1"/>
  <c r="P1502" i="1"/>
  <c r="O1515" i="1"/>
  <c r="O1534" i="1"/>
  <c r="O1550" i="1"/>
  <c r="O1566" i="1"/>
  <c r="O1730" i="1"/>
  <c r="O1759" i="1"/>
  <c r="P1765" i="1"/>
  <c r="O1771" i="1"/>
  <c r="O1777" i="1"/>
  <c r="O1780" i="1"/>
  <c r="P1663" i="1"/>
  <c r="P1679" i="1"/>
  <c r="P1742" i="1"/>
  <c r="P1786" i="1"/>
  <c r="P1804" i="1"/>
  <c r="P1922" i="1"/>
  <c r="P1294" i="1"/>
  <c r="P1297" i="1"/>
  <c r="P1324" i="1"/>
  <c r="P1336" i="1"/>
  <c r="P1339" i="1"/>
  <c r="P1357" i="1"/>
  <c r="P1381" i="1"/>
  <c r="P1789" i="1"/>
  <c r="P1807" i="1"/>
  <c r="P1907" i="1"/>
  <c r="P1910" i="1"/>
  <c r="P1913" i="1"/>
  <c r="O1922" i="1"/>
  <c r="O929" i="1"/>
  <c r="O932" i="1"/>
  <c r="P941" i="1"/>
  <c r="O944" i="1"/>
  <c r="O947" i="1"/>
  <c r="P962" i="1"/>
  <c r="P968" i="1"/>
  <c r="O982" i="1"/>
  <c r="O988" i="1"/>
  <c r="O1008" i="1"/>
  <c r="O1011" i="1"/>
  <c r="O1014" i="1"/>
  <c r="P1023" i="1"/>
  <c r="P1029" i="1"/>
  <c r="P1038" i="1"/>
  <c r="P1064" i="1"/>
  <c r="P1067" i="1"/>
  <c r="O1082" i="1"/>
  <c r="P1096" i="1"/>
  <c r="P1172" i="1"/>
  <c r="O1183" i="1"/>
  <c r="O1186" i="1"/>
  <c r="O1189" i="1"/>
  <c r="O1195" i="1"/>
  <c r="O1213" i="1"/>
  <c r="P1216" i="1"/>
  <c r="P1222" i="1"/>
  <c r="P1225" i="1"/>
  <c r="O1243" i="1"/>
  <c r="P1258" i="1"/>
  <c r="O1264" i="1"/>
  <c r="O1270" i="1"/>
  <c r="O1276" i="1"/>
  <c r="O1294" i="1"/>
  <c r="O1297" i="1"/>
  <c r="O1303" i="1"/>
  <c r="P1306" i="1"/>
  <c r="O1309" i="1"/>
  <c r="P1312" i="1"/>
  <c r="P1318" i="1"/>
  <c r="P1321" i="1"/>
  <c r="O1339" i="1"/>
  <c r="P1354" i="1"/>
  <c r="O1360" i="1"/>
  <c r="O1366" i="1"/>
  <c r="O1381" i="1"/>
  <c r="O1384" i="1"/>
  <c r="O1399" i="1"/>
  <c r="P1411" i="1"/>
  <c r="P1417" i="1"/>
  <c r="P1420" i="1"/>
  <c r="O1441" i="1"/>
  <c r="P1454" i="1"/>
  <c r="O1457" i="1"/>
  <c r="P1460" i="1"/>
  <c r="P1463" i="1"/>
  <c r="O1472" i="1"/>
  <c r="O1506" i="1"/>
  <c r="O1525" i="1"/>
  <c r="O1541" i="1"/>
  <c r="O1654" i="1"/>
  <c r="O1682" i="1"/>
  <c r="O1697" i="1"/>
  <c r="P1703" i="1"/>
  <c r="O1712" i="1"/>
  <c r="O1844" i="1"/>
  <c r="O2067" i="1"/>
  <c r="O938" i="1"/>
  <c r="P959" i="1"/>
  <c r="P991" i="1"/>
  <c r="O1023" i="1"/>
  <c r="O1026" i="1"/>
  <c r="O1029" i="1"/>
  <c r="P1041" i="1"/>
  <c r="P1047" i="1"/>
  <c r="O1050" i="1"/>
  <c r="O1053" i="1"/>
  <c r="P1059" i="1"/>
  <c r="O1067" i="1"/>
  <c r="P1139" i="1"/>
  <c r="P1166" i="1"/>
  <c r="P1169" i="1"/>
  <c r="O1216" i="1"/>
  <c r="O1225" i="1"/>
  <c r="O1249" i="1"/>
  <c r="P1255" i="1"/>
  <c r="O1258" i="1"/>
  <c r="P1285" i="1"/>
  <c r="O1291" i="1"/>
  <c r="P1309" i="1"/>
  <c r="O1312" i="1"/>
  <c r="O1321" i="1"/>
  <c r="O1345" i="1"/>
  <c r="P1351" i="1"/>
  <c r="O1354" i="1"/>
  <c r="O1372" i="1"/>
  <c r="O1375" i="1"/>
  <c r="O1378" i="1"/>
  <c r="O1405" i="1"/>
  <c r="O1426" i="1"/>
  <c r="O1432" i="1"/>
  <c r="O1435" i="1"/>
  <c r="O1469" i="1"/>
  <c r="P1472" i="1"/>
  <c r="P1482" i="1"/>
  <c r="O1485" i="1"/>
  <c r="O1497" i="1"/>
  <c r="O1500" i="1"/>
  <c r="O1503" i="1"/>
  <c r="P1519" i="1"/>
  <c r="P1535" i="1"/>
  <c r="P1551" i="1"/>
  <c r="P1567" i="1"/>
  <c r="O1570" i="1"/>
  <c r="O1573" i="1"/>
  <c r="P1598" i="1"/>
  <c r="O1601" i="1"/>
  <c r="P1607" i="1"/>
  <c r="O1651" i="1"/>
  <c r="O1673" i="1"/>
  <c r="O1841" i="1"/>
  <c r="P1853" i="1"/>
  <c r="O1252" i="1"/>
  <c r="O1279" i="1"/>
  <c r="O1282" i="1"/>
  <c r="O1479" i="1"/>
  <c r="O1513" i="1"/>
  <c r="P1516" i="1"/>
  <c r="O1532" i="1"/>
  <c r="O1548" i="1"/>
  <c r="O1645" i="1"/>
  <c r="O1667" i="1"/>
  <c r="P1689" i="1"/>
  <c r="P1710" i="1"/>
  <c r="P1719" i="1"/>
  <c r="P1725" i="1"/>
  <c r="O1737" i="1"/>
  <c r="P1793" i="1"/>
  <c r="P1811" i="1"/>
  <c r="O1992" i="1"/>
  <c r="P2001" i="1"/>
  <c r="P1184" i="1"/>
  <c r="P1196" i="1"/>
  <c r="P1208" i="1"/>
  <c r="P1211" i="1"/>
  <c r="P1229" i="1"/>
  <c r="P1262" i="1"/>
  <c r="P1265" i="1"/>
  <c r="P1325" i="1"/>
  <c r="P1358" i="1"/>
  <c r="P1361" i="1"/>
  <c r="P1385" i="1"/>
  <c r="P1397" i="1"/>
  <c r="O1445" i="1"/>
  <c r="P1458" i="1"/>
  <c r="O1476" i="1"/>
  <c r="O1510" i="1"/>
  <c r="P1526" i="1"/>
  <c r="O1642" i="1"/>
  <c r="P1655" i="1"/>
  <c r="O1661" i="1"/>
  <c r="O1664" i="1"/>
  <c r="P1677" i="1"/>
  <c r="P1683" i="1"/>
  <c r="P1695" i="1"/>
  <c r="O1704" i="1"/>
  <c r="P1707" i="1"/>
  <c r="P1716" i="1"/>
  <c r="O1719" i="1"/>
  <c r="O1725" i="1"/>
  <c r="P1799" i="1"/>
  <c r="O1832" i="1"/>
  <c r="O2057" i="1"/>
  <c r="O980" i="1"/>
  <c r="O983" i="1"/>
  <c r="O986" i="1"/>
  <c r="O989" i="1"/>
  <c r="P997" i="1"/>
  <c r="O1009" i="1"/>
  <c r="O1015" i="1"/>
  <c r="P1027" i="1"/>
  <c r="P1030" i="1"/>
  <c r="O1036" i="1"/>
  <c r="O1094" i="1"/>
  <c r="O1184" i="1"/>
  <c r="P1193" i="1"/>
  <c r="O1211" i="1"/>
  <c r="P1226" i="1"/>
  <c r="O1232" i="1"/>
  <c r="O1238" i="1"/>
  <c r="O1244" i="1"/>
  <c r="O1262" i="1"/>
  <c r="O1265" i="1"/>
  <c r="O1271" i="1"/>
  <c r="P1274" i="1"/>
  <c r="P1292" i="1"/>
  <c r="O1295" i="1"/>
  <c r="P1304" i="1"/>
  <c r="P1307" i="1"/>
  <c r="P1322" i="1"/>
  <c r="O1328" i="1"/>
  <c r="O1334" i="1"/>
  <c r="O1340" i="1"/>
  <c r="O1358" i="1"/>
  <c r="O1361" i="1"/>
  <c r="O1367" i="1"/>
  <c r="O1385" i="1"/>
  <c r="O1397" i="1"/>
  <c r="O1400" i="1"/>
  <c r="P1406" i="1"/>
  <c r="P1427" i="1"/>
  <c r="O1442" i="1"/>
  <c r="O1458" i="1"/>
  <c r="O1473" i="1"/>
  <c r="P1476" i="1"/>
  <c r="P1486" i="1"/>
  <c r="O1489" i="1"/>
  <c r="P1492" i="1"/>
  <c r="O1507" i="1"/>
  <c r="O1526" i="1"/>
  <c r="O1542" i="1"/>
  <c r="O1658" i="1"/>
  <c r="O1677" i="1"/>
  <c r="O1698" i="1"/>
  <c r="O1790" i="1"/>
  <c r="O1829" i="1"/>
  <c r="O1808" i="1"/>
  <c r="O1814" i="1"/>
  <c r="P1817" i="1"/>
  <c r="P1841" i="1"/>
  <c r="P1844" i="1"/>
  <c r="O1852" i="1"/>
  <c r="P1861" i="1"/>
  <c r="O1876" i="1"/>
  <c r="O1879" i="1"/>
  <c r="P1916" i="1"/>
  <c r="O1943" i="1"/>
  <c r="O1946" i="1"/>
  <c r="P1952" i="1"/>
  <c r="O2001" i="1"/>
  <c r="O2010" i="1"/>
  <c r="P2042" i="1"/>
  <c r="O2051" i="1"/>
  <c r="P2096" i="1"/>
  <c r="P2099" i="1"/>
  <c r="O2105" i="1"/>
  <c r="P2140" i="1"/>
  <c r="P2146" i="1"/>
  <c r="O2155" i="1"/>
  <c r="O2164" i="1"/>
  <c r="O2179" i="1"/>
  <c r="O2182" i="1"/>
  <c r="O2253" i="1"/>
  <c r="P2259" i="1"/>
  <c r="P2267" i="1"/>
  <c r="O2270" i="1"/>
  <c r="O2273" i="1"/>
  <c r="O2276" i="1"/>
  <c r="O2290" i="1"/>
  <c r="O2293" i="1"/>
  <c r="O2304" i="1"/>
  <c r="P2307" i="1"/>
  <c r="O2310" i="1"/>
  <c r="O2321" i="1"/>
  <c r="P2324" i="1"/>
  <c r="P2793" i="1"/>
  <c r="O1980" i="1"/>
  <c r="P1992" i="1"/>
  <c r="O2019" i="1"/>
  <c r="P2065" i="1"/>
  <c r="P2067" i="1"/>
  <c r="O2073" i="1"/>
  <c r="P2108" i="1"/>
  <c r="P2114" i="1"/>
  <c r="O2123" i="1"/>
  <c r="O2132" i="1"/>
  <c r="P2158" i="1"/>
  <c r="P2167" i="1"/>
  <c r="P2173" i="1"/>
  <c r="P2191" i="1"/>
  <c r="O2197" i="1"/>
  <c r="O2203" i="1"/>
  <c r="O2206" i="1"/>
  <c r="P2220" i="1"/>
  <c r="O2265" i="1"/>
  <c r="P2318" i="1"/>
  <c r="O2342" i="1"/>
  <c r="P2364" i="1"/>
  <c r="P2394" i="1"/>
  <c r="P2397" i="1"/>
  <c r="P2406" i="1"/>
  <c r="O2425" i="1"/>
  <c r="P2431" i="1"/>
  <c r="O2450" i="1"/>
  <c r="P2456" i="1"/>
  <c r="O2478" i="1"/>
  <c r="P2503" i="1"/>
  <c r="O2527" i="1"/>
  <c r="P2530" i="1"/>
  <c r="O2539" i="1"/>
  <c r="P2542" i="1"/>
  <c r="O2554" i="1"/>
  <c r="O2557" i="1"/>
  <c r="O2560" i="1"/>
  <c r="O2575" i="1"/>
  <c r="P2581" i="1"/>
  <c r="O2584" i="1"/>
  <c r="P2587" i="1"/>
  <c r="P2593" i="1"/>
  <c r="O2621" i="1"/>
  <c r="O2624" i="1"/>
  <c r="P2658" i="1"/>
  <c r="O2671" i="1"/>
  <c r="P2677" i="1"/>
  <c r="O2699" i="1"/>
  <c r="P2705" i="1"/>
  <c r="O2775" i="1"/>
  <c r="O2778" i="1"/>
  <c r="O2475" i="1"/>
  <c r="P2521" i="1"/>
  <c r="O2524" i="1"/>
  <c r="P2527" i="1"/>
  <c r="P2536" i="1"/>
  <c r="P2539" i="1"/>
  <c r="O2545" i="1"/>
  <c r="P2747" i="1"/>
  <c r="P2763" i="1"/>
  <c r="P2782" i="1"/>
  <c r="O1788" i="1"/>
  <c r="O1806" i="1"/>
  <c r="P1827" i="1"/>
  <c r="P1833" i="1"/>
  <c r="P1839" i="1"/>
  <c r="P1920" i="1"/>
  <c r="O1944" i="1"/>
  <c r="P1953" i="1"/>
  <c r="O1987" i="1"/>
  <c r="O1993" i="1"/>
  <c r="P2005" i="1"/>
  <c r="P2011" i="1"/>
  <c r="P2046" i="1"/>
  <c r="P2052" i="1"/>
  <c r="O2061" i="1"/>
  <c r="P2085" i="1"/>
  <c r="P2094" i="1"/>
  <c r="O2109" i="1"/>
  <c r="O2147" i="1"/>
  <c r="O2150" i="1"/>
  <c r="O2168" i="1"/>
  <c r="O2174" i="1"/>
  <c r="O2177" i="1"/>
  <c r="O2221" i="1"/>
  <c r="P2257" i="1"/>
  <c r="P2274" i="1"/>
  <c r="O2285" i="1"/>
  <c r="P2291" i="1"/>
  <c r="P2305" i="1"/>
  <c r="P2308" i="1"/>
  <c r="P2311" i="1"/>
  <c r="O2316" i="1"/>
  <c r="O2319" i="1"/>
  <c r="P2328" i="1"/>
  <c r="O2350" i="1"/>
  <c r="P2353" i="1"/>
  <c r="P2380" i="1"/>
  <c r="P2389" i="1"/>
  <c r="P2438" i="1"/>
  <c r="P2441" i="1"/>
  <c r="O2454" i="1"/>
  <c r="O2460" i="1"/>
  <c r="P2469" i="1"/>
  <c r="O2482" i="1"/>
  <c r="O2531" i="1"/>
  <c r="O2582" i="1"/>
  <c r="P2597" i="1"/>
  <c r="O2600" i="1"/>
  <c r="P2603" i="1"/>
  <c r="P2609" i="1"/>
  <c r="P2646" i="1"/>
  <c r="O2659" i="1"/>
  <c r="P2662" i="1"/>
  <c r="O2703" i="1"/>
  <c r="P2709" i="1"/>
  <c r="O2791" i="1"/>
  <c r="O2794" i="1"/>
  <c r="O1827" i="1"/>
  <c r="O1833" i="1"/>
  <c r="O1839" i="1"/>
  <c r="O1897" i="1"/>
  <c r="P1917" i="1"/>
  <c r="P1941" i="1"/>
  <c r="O1975" i="1"/>
  <c r="O1981" i="1"/>
  <c r="P1987" i="1"/>
  <c r="O2014" i="1"/>
  <c r="O2058" i="1"/>
  <c r="P2061" i="1"/>
  <c r="P2068" i="1"/>
  <c r="P2103" i="1"/>
  <c r="P2109" i="1"/>
  <c r="O2133" i="1"/>
  <c r="P2150" i="1"/>
  <c r="P2159" i="1"/>
  <c r="P2168" i="1"/>
  <c r="P2174" i="1"/>
  <c r="P2177" i="1"/>
  <c r="P2192" i="1"/>
  <c r="P2280" i="1"/>
  <c r="P2316" i="1"/>
  <c r="P2319" i="1"/>
  <c r="P2350" i="1"/>
  <c r="O2362" i="1"/>
  <c r="O2395" i="1"/>
  <c r="P2398" i="1"/>
  <c r="O2404" i="1"/>
  <c r="O2429" i="1"/>
  <c r="P2432" i="1"/>
  <c r="P2435" i="1"/>
  <c r="O2451" i="1"/>
  <c r="O2479" i="1"/>
  <c r="O2501" i="1"/>
  <c r="P2504" i="1"/>
  <c r="O2519" i="1"/>
  <c r="P2531" i="1"/>
  <c r="O2540" i="1"/>
  <c r="P1912" i="1"/>
  <c r="P1843" i="1"/>
  <c r="P1881" i="1"/>
  <c r="O1948" i="1"/>
  <c r="O1997" i="1"/>
  <c r="O2006" i="1"/>
  <c r="P2032" i="1"/>
  <c r="O2047" i="1"/>
  <c r="O2083" i="1"/>
  <c r="O2086" i="1"/>
  <c r="O2095" i="1"/>
  <c r="P2136" i="1"/>
  <c r="O2142" i="1"/>
  <c r="O2145" i="1"/>
  <c r="O2187" i="1"/>
  <c r="O2219" i="1"/>
  <c r="O2233" i="1"/>
  <c r="P2244" i="1"/>
  <c r="O2258" i="1"/>
  <c r="O2306" i="1"/>
  <c r="O2309" i="1"/>
  <c r="O2323" i="1"/>
  <c r="P2348" i="1"/>
  <c r="O2354" i="1"/>
  <c r="O2378" i="1"/>
  <c r="O2598" i="1"/>
  <c r="P2613" i="1"/>
  <c r="P2666" i="1"/>
  <c r="O2685" i="1"/>
  <c r="P2691" i="1"/>
  <c r="P2764" i="1"/>
  <c r="P2767" i="1"/>
  <c r="P2783" i="1"/>
  <c r="P2888" i="1"/>
  <c r="P1754" i="1"/>
  <c r="O1763" i="1"/>
  <c r="O1769" i="1"/>
  <c r="P1772" i="1"/>
  <c r="O1789" i="1"/>
  <c r="O1807" i="1"/>
  <c r="P1869" i="1"/>
  <c r="P1875" i="1"/>
  <c r="O1878" i="1"/>
  <c r="O1945" i="1"/>
  <c r="P1948" i="1"/>
  <c r="P1951" i="1"/>
  <c r="O1994" i="1"/>
  <c r="O2000" i="1"/>
  <c r="P2006" i="1"/>
  <c r="P2041" i="1"/>
  <c r="P2047" i="1"/>
  <c r="O2069" i="1"/>
  <c r="P2086" i="1"/>
  <c r="P2095" i="1"/>
  <c r="O2104" i="1"/>
  <c r="P2142" i="1"/>
  <c r="P2145" i="1"/>
  <c r="O2151" i="1"/>
  <c r="O2154" i="1"/>
  <c r="O2163" i="1"/>
  <c r="O2169" i="1"/>
  <c r="O2178" i="1"/>
  <c r="O2184" i="1"/>
  <c r="P2187" i="1"/>
  <c r="O2252" i="1"/>
  <c r="O2255" i="1"/>
  <c r="O2261" i="1"/>
  <c r="O2272" i="1"/>
  <c r="P2275" i="1"/>
  <c r="O2278" i="1"/>
  <c r="O2289" i="1"/>
  <c r="P2292" i="1"/>
  <c r="P2306" i="1"/>
  <c r="O2317" i="1"/>
  <c r="P2323" i="1"/>
  <c r="O2329" i="1"/>
  <c r="O2346" i="1"/>
  <c r="P2357" i="1"/>
  <c r="P2372" i="1"/>
  <c r="P2378" i="1"/>
  <c r="O2399" i="1"/>
  <c r="O2402" i="1"/>
  <c r="P2414" i="1"/>
  <c r="O2433" i="1"/>
  <c r="P2470" i="1"/>
  <c r="O2483" i="1"/>
  <c r="O2505" i="1"/>
  <c r="P2508" i="1"/>
  <c r="P2514" i="1"/>
  <c r="O2532" i="1"/>
  <c r="P2635" i="1"/>
  <c r="O2660" i="1"/>
  <c r="O2960" i="1"/>
  <c r="O1754" i="1"/>
  <c r="P1757" i="1"/>
  <c r="O1760" i="1"/>
  <c r="P1775" i="1"/>
  <c r="P1825" i="1"/>
  <c r="O1840" i="1"/>
  <c r="O1846" i="1"/>
  <c r="P1849" i="1"/>
  <c r="P1887" i="1"/>
  <c r="O1898" i="1"/>
  <c r="P1901" i="1"/>
  <c r="P1904" i="1"/>
  <c r="P1918" i="1"/>
  <c r="O1939" i="1"/>
  <c r="P1942" i="1"/>
  <c r="P1988" i="1"/>
  <c r="P2009" i="1"/>
  <c r="O2015" i="1"/>
  <c r="O2053" i="1"/>
  <c r="O2056" i="1"/>
  <c r="O2064" i="1"/>
  <c r="P2104" i="1"/>
  <c r="O2110" i="1"/>
  <c r="O2113" i="1"/>
  <c r="P2160" i="1"/>
  <c r="P2163" i="1"/>
  <c r="P2169" i="1"/>
  <c r="O2172" i="1"/>
  <c r="P2178" i="1"/>
  <c r="P2190" i="1"/>
  <c r="O2193" i="1"/>
  <c r="P2252" i="1"/>
  <c r="P2255" i="1"/>
  <c r="P2261" i="1"/>
  <c r="P2269" i="1"/>
  <c r="P2272" i="1"/>
  <c r="P2278" i="1"/>
  <c r="P2289" i="1"/>
  <c r="P2295" i="1"/>
  <c r="P2351" i="1"/>
  <c r="O2363" i="1"/>
  <c r="P2366" i="1"/>
  <c r="P2381" i="1"/>
  <c r="O2396" i="1"/>
  <c r="P2402" i="1"/>
  <c r="O2405" i="1"/>
  <c r="P2411" i="1"/>
  <c r="O2430" i="1"/>
  <c r="O2480" i="1"/>
  <c r="O2520" i="1"/>
  <c r="O2529" i="1"/>
  <c r="P2532" i="1"/>
  <c r="O2535" i="1"/>
  <c r="O2538" i="1"/>
  <c r="O2541" i="1"/>
  <c r="O2544" i="1"/>
  <c r="O2574" i="1"/>
  <c r="O2583" i="1"/>
  <c r="P2589" i="1"/>
  <c r="O2592" i="1"/>
  <c r="P2595" i="1"/>
  <c r="P2601" i="1"/>
  <c r="O2676" i="1"/>
  <c r="P2682" i="1"/>
  <c r="O2701" i="1"/>
  <c r="P2707" i="1"/>
  <c r="O2723" i="1"/>
  <c r="O2739" i="1"/>
  <c r="O2755" i="1"/>
  <c r="P2774" i="1"/>
  <c r="P2777" i="1"/>
  <c r="P2835" i="1"/>
  <c r="P2838" i="1"/>
  <c r="P2841" i="1"/>
  <c r="O2957" i="1"/>
  <c r="O2654" i="1"/>
  <c r="P2657" i="1"/>
  <c r="P2829" i="1"/>
  <c r="O2954" i="1"/>
  <c r="P2526" i="1"/>
  <c r="O2547" i="1"/>
  <c r="P2550" i="1"/>
  <c r="P2553" i="1"/>
  <c r="P2556" i="1"/>
  <c r="O2568" i="1"/>
  <c r="P2571" i="1"/>
  <c r="P2577" i="1"/>
  <c r="O2614" i="1"/>
  <c r="O2667" i="1"/>
  <c r="P2670" i="1"/>
  <c r="P2673" i="1"/>
  <c r="O2692" i="1"/>
  <c r="P2698" i="1"/>
  <c r="P1852" i="1"/>
  <c r="O1855" i="1"/>
  <c r="O1858" i="1"/>
  <c r="O1861" i="1"/>
  <c r="O1864" i="1"/>
  <c r="O1867" i="1"/>
  <c r="O1870" i="1"/>
  <c r="P1876" i="1"/>
  <c r="O1910" i="1"/>
  <c r="O1949" i="1"/>
  <c r="O1955" i="1"/>
  <c r="P1958" i="1"/>
  <c r="O2007" i="1"/>
  <c r="P2024" i="1"/>
  <c r="P2033" i="1"/>
  <c r="O2042" i="1"/>
  <c r="P2078" i="1"/>
  <c r="P2081" i="1"/>
  <c r="O2087" i="1"/>
  <c r="O2090" i="1"/>
  <c r="O2099" i="1"/>
  <c r="P2137" i="1"/>
  <c r="O2140" i="1"/>
  <c r="P2231" i="1"/>
  <c r="P2242" i="1"/>
  <c r="O2259" i="1"/>
  <c r="O2267" i="1"/>
  <c r="P2344" i="1"/>
  <c r="O2370" i="1"/>
  <c r="O2373" i="1"/>
  <c r="P2376" i="1"/>
  <c r="O2415" i="1"/>
  <c r="O2440" i="1"/>
  <c r="O2443" i="1"/>
  <c r="O2509" i="1"/>
  <c r="O2512" i="1"/>
  <c r="P2639" i="1"/>
  <c r="O2711" i="1"/>
  <c r="P2765" i="1"/>
  <c r="P2805" i="1"/>
  <c r="O2820" i="1"/>
  <c r="O2823" i="1"/>
  <c r="O2826" i="1"/>
  <c r="O2924" i="1"/>
  <c r="O2927" i="1"/>
  <c r="O2982" i="1"/>
  <c r="O2988" i="1"/>
  <c r="P2994" i="1"/>
  <c r="O3019" i="1"/>
  <c r="P3022" i="1"/>
  <c r="O3034" i="1"/>
  <c r="O3040" i="1"/>
  <c r="O3092" i="1"/>
  <c r="O3164" i="1"/>
  <c r="O3167" i="1"/>
  <c r="O3196" i="1"/>
  <c r="O3208" i="1"/>
  <c r="P3271" i="1"/>
  <c r="O2912" i="1"/>
  <c r="P2921" i="1"/>
  <c r="P2927" i="1"/>
  <c r="P2930" i="1"/>
  <c r="P2985" i="1"/>
  <c r="P2988" i="1"/>
  <c r="O3028" i="1"/>
  <c r="P3046" i="1"/>
  <c r="O3049" i="1"/>
  <c r="P3118" i="1"/>
  <c r="P3124" i="1"/>
  <c r="O3141" i="1"/>
  <c r="O3144" i="1"/>
  <c r="P3147" i="1"/>
  <c r="O3150" i="1"/>
  <c r="P3179" i="1"/>
  <c r="P3182" i="1"/>
  <c r="O3202" i="1"/>
  <c r="O3205" i="1"/>
  <c r="P3211" i="1"/>
  <c r="O3214" i="1"/>
  <c r="P3217" i="1"/>
  <c r="P3240" i="1"/>
  <c r="O3255" i="1"/>
  <c r="O3271" i="1"/>
  <c r="P3220" i="1"/>
  <c r="P2925" i="1"/>
  <c r="P2931" i="1"/>
  <c r="P2989" i="1"/>
  <c r="P3023" i="1"/>
  <c r="P3090" i="1"/>
  <c r="P3110" i="1"/>
  <c r="P3116" i="1"/>
  <c r="P3139" i="1"/>
  <c r="P3165" i="1"/>
  <c r="P2860" i="1"/>
  <c r="P2863" i="1"/>
  <c r="P2889" i="1"/>
  <c r="P2892" i="1"/>
  <c r="O2919" i="1"/>
  <c r="O2925" i="1"/>
  <c r="O2928" i="1"/>
  <c r="P2946" i="1"/>
  <c r="P2980" i="1"/>
  <c r="O2983" i="1"/>
  <c r="O2986" i="1"/>
  <c r="O2989" i="1"/>
  <c r="P3017" i="1"/>
  <c r="O3020" i="1"/>
  <c r="P3029" i="1"/>
  <c r="P3038" i="1"/>
  <c r="P3041" i="1"/>
  <c r="O3047" i="1"/>
  <c r="P3073" i="1"/>
  <c r="P3076" i="1"/>
  <c r="O3093" i="1"/>
  <c r="P3113" i="1"/>
  <c r="O3116" i="1"/>
  <c r="P3159" i="1"/>
  <c r="P3162" i="1"/>
  <c r="P3194" i="1"/>
  <c r="P3203" i="1"/>
  <c r="P3238" i="1"/>
  <c r="O2257" i="1"/>
  <c r="O2274" i="1"/>
  <c r="O2299" i="1"/>
  <c r="P2355" i="1"/>
  <c r="P2358" i="1"/>
  <c r="O2361" i="1"/>
  <c r="O2367" i="1"/>
  <c r="P2370" i="1"/>
  <c r="P2373" i="1"/>
  <c r="O2379" i="1"/>
  <c r="O2388" i="1"/>
  <c r="O2409" i="1"/>
  <c r="P2415" i="1"/>
  <c r="P2440" i="1"/>
  <c r="P2509" i="1"/>
  <c r="P2512" i="1"/>
  <c r="P2515" i="1"/>
  <c r="P2547" i="1"/>
  <c r="O2562" i="1"/>
  <c r="P2568" i="1"/>
  <c r="O2605" i="1"/>
  <c r="P2614" i="1"/>
  <c r="P2617" i="1"/>
  <c r="O2642" i="1"/>
  <c r="O2651" i="1"/>
  <c r="O2695" i="1"/>
  <c r="P2701" i="1"/>
  <c r="P2723" i="1"/>
  <c r="P2739" i="1"/>
  <c r="O2771" i="1"/>
  <c r="O2774" i="1"/>
  <c r="O2783" i="1"/>
  <c r="O2786" i="1"/>
  <c r="O2795" i="1"/>
  <c r="P2801" i="1"/>
  <c r="P2807" i="1"/>
  <c r="P2813" i="1"/>
  <c r="P2822" i="1"/>
  <c r="O2892" i="1"/>
  <c r="P2895" i="1"/>
  <c r="P2910" i="1"/>
  <c r="O2913" i="1"/>
  <c r="P2919" i="1"/>
  <c r="P2974" i="1"/>
  <c r="P2983" i="1"/>
  <c r="O3017" i="1"/>
  <c r="O3029" i="1"/>
  <c r="P3035" i="1"/>
  <c r="O3041" i="1"/>
  <c r="O3044" i="1"/>
  <c r="O3053" i="1"/>
  <c r="P3119" i="1"/>
  <c r="P3122" i="1"/>
  <c r="O3142" i="1"/>
  <c r="P3168" i="1"/>
  <c r="P3188" i="1"/>
  <c r="P3212" i="1"/>
  <c r="P3221" i="1"/>
  <c r="O3238" i="1"/>
  <c r="O3244" i="1"/>
  <c r="P3253" i="1"/>
  <c r="O2768" i="1"/>
  <c r="P2771" i="1"/>
  <c r="O2792" i="1"/>
  <c r="P2825" i="1"/>
  <c r="P2831" i="1"/>
  <c r="P2837" i="1"/>
  <c r="P2843" i="1"/>
  <c r="P2846" i="1"/>
  <c r="P3044" i="1"/>
  <c r="P3050" i="1"/>
  <c r="O3119" i="1"/>
  <c r="O3122" i="1"/>
  <c r="O3125" i="1"/>
  <c r="O3145" i="1"/>
  <c r="O3148" i="1"/>
  <c r="O3212" i="1"/>
  <c r="O3224" i="1"/>
  <c r="O3241" i="1"/>
  <c r="P3247" i="1"/>
  <c r="O3253" i="1"/>
  <c r="O3260" i="1"/>
  <c r="P3266" i="1"/>
  <c r="P3260" i="1"/>
  <c r="O3218" i="1"/>
  <c r="O3276" i="1"/>
  <c r="P3279" i="1"/>
  <c r="O2840" i="1"/>
  <c r="P2917" i="1"/>
  <c r="P2926" i="1"/>
  <c r="P2932" i="1"/>
  <c r="P2944" i="1"/>
  <c r="P2984" i="1"/>
  <c r="P2990" i="1"/>
  <c r="P3002" i="1"/>
  <c r="P3021" i="1"/>
  <c r="P3024" i="1"/>
  <c r="P3111" i="1"/>
  <c r="P3198" i="1"/>
  <c r="P3236" i="1"/>
  <c r="P3273" i="1"/>
  <c r="O2917" i="1"/>
  <c r="P2935" i="1"/>
  <c r="O2944" i="1"/>
  <c r="O2993" i="1"/>
  <c r="P3143" i="1"/>
  <c r="P3160" i="1"/>
  <c r="P3195" i="1"/>
  <c r="P3207" i="1"/>
  <c r="P3251" i="1"/>
  <c r="O3257" i="1"/>
  <c r="P3261" i="1"/>
  <c r="O2887" i="1"/>
  <c r="O2890" i="1"/>
  <c r="P2902" i="1"/>
  <c r="P2911" i="1"/>
  <c r="P2920" i="1"/>
  <c r="O2923" i="1"/>
  <c r="O2929" i="1"/>
  <c r="P2938" i="1"/>
  <c r="P2966" i="1"/>
  <c r="P2972" i="1"/>
  <c r="O2981" i="1"/>
  <c r="O2987" i="1"/>
  <c r="P2993" i="1"/>
  <c r="P3012" i="1"/>
  <c r="P3015" i="1"/>
  <c r="O3030" i="1"/>
  <c r="O3033" i="1"/>
  <c r="P3042" i="1"/>
  <c r="O3045" i="1"/>
  <c r="O3051" i="1"/>
  <c r="O3054" i="1"/>
  <c r="P3091" i="1"/>
  <c r="P3094" i="1"/>
  <c r="P3152" i="1"/>
  <c r="O3160" i="1"/>
  <c r="O3163" i="1"/>
  <c r="P3169" i="1"/>
  <c r="P3189" i="1"/>
  <c r="O3195" i="1"/>
  <c r="P3219" i="1"/>
  <c r="P3222" i="1"/>
  <c r="P3225" i="1"/>
  <c r="O3245" i="1"/>
  <c r="P3254" i="1"/>
  <c r="P3283" i="1"/>
  <c r="P2867" i="1"/>
  <c r="P2879" i="1"/>
  <c r="P2908" i="1"/>
  <c r="P2957" i="1"/>
  <c r="P2963" i="1"/>
  <c r="O3042" i="1"/>
  <c r="P3048" i="1"/>
  <c r="P3069" i="1"/>
  <c r="P3100" i="1"/>
  <c r="O3103" i="1"/>
  <c r="P3120" i="1"/>
  <c r="P3123" i="1"/>
  <c r="P3129" i="1"/>
  <c r="P3132" i="1"/>
  <c r="O3140" i="1"/>
  <c r="O3149" i="1"/>
  <c r="O3152" i="1"/>
  <c r="P3155" i="1"/>
  <c r="P3178" i="1"/>
  <c r="O3204" i="1"/>
  <c r="P3210" i="1"/>
  <c r="P3216" i="1"/>
  <c r="O3225" i="1"/>
  <c r="O3254" i="1"/>
  <c r="P3270" i="1"/>
  <c r="O3280" i="1"/>
  <c r="O3277" i="1"/>
  <c r="O2832" i="1"/>
  <c r="O2844" i="1"/>
  <c r="P2942" i="1"/>
  <c r="P2951" i="1"/>
  <c r="P2991" i="1"/>
  <c r="O2997" i="1"/>
  <c r="P3003" i="1"/>
  <c r="O3006" i="1"/>
  <c r="P3009" i="1"/>
  <c r="P3037" i="1"/>
  <c r="O3060" i="1"/>
  <c r="O3063" i="1"/>
  <c r="O3066" i="1"/>
  <c r="P3080" i="1"/>
  <c r="O3106" i="1"/>
  <c r="P3187" i="1"/>
  <c r="P3234" i="1"/>
  <c r="P3277" i="1"/>
  <c r="P3164" i="1"/>
  <c r="P3263" i="1"/>
  <c r="P482" i="1"/>
  <c r="P498" i="1"/>
  <c r="P417" i="1"/>
  <c r="P449" i="1"/>
  <c r="O389" i="1"/>
  <c r="O397" i="1"/>
  <c r="O400" i="1"/>
  <c r="P423" i="1"/>
  <c r="O429" i="1"/>
  <c r="O432" i="1"/>
  <c r="P455" i="1"/>
  <c r="O461" i="1"/>
  <c r="O464" i="1"/>
  <c r="P476" i="1"/>
  <c r="O479" i="1"/>
  <c r="P492" i="1"/>
  <c r="O495" i="1"/>
  <c r="O403" i="1"/>
  <c r="P429" i="1"/>
  <c r="O435" i="1"/>
  <c r="O438" i="1"/>
  <c r="P461" i="1"/>
  <c r="O470" i="1"/>
  <c r="O476" i="1"/>
  <c r="P479" i="1"/>
  <c r="O492" i="1"/>
  <c r="P495" i="1"/>
  <c r="O392" i="1"/>
  <c r="P403" i="1"/>
  <c r="O409" i="1"/>
  <c r="P435" i="1"/>
  <c r="P467" i="1"/>
  <c r="P447" i="1"/>
  <c r="P480" i="1"/>
  <c r="O483" i="1"/>
  <c r="P496" i="1"/>
  <c r="O499" i="1"/>
  <c r="O398" i="1"/>
  <c r="P421" i="1"/>
  <c r="O427" i="1"/>
  <c r="O430" i="1"/>
  <c r="P453" i="1"/>
  <c r="O459" i="1"/>
  <c r="O462" i="1"/>
  <c r="O480" i="1"/>
  <c r="O496" i="1"/>
  <c r="O390" i="1"/>
  <c r="O401" i="1"/>
  <c r="O404" i="1"/>
  <c r="P427" i="1"/>
  <c r="O433" i="1"/>
  <c r="O436" i="1"/>
  <c r="O465" i="1"/>
  <c r="O468" i="1"/>
  <c r="P474" i="1"/>
  <c r="O477" i="1"/>
  <c r="P490" i="1"/>
  <c r="O493" i="1"/>
  <c r="P401" i="1"/>
  <c r="O407" i="1"/>
  <c r="O410" i="1"/>
  <c r="P433" i="1"/>
  <c r="O439" i="1"/>
  <c r="O442" i="1"/>
  <c r="P465" i="1"/>
  <c r="O471" i="1"/>
  <c r="O474" i="1"/>
  <c r="P477" i="1"/>
  <c r="O490" i="1"/>
  <c r="P493" i="1"/>
  <c r="O388" i="1"/>
  <c r="O396" i="1"/>
  <c r="P419" i="1"/>
  <c r="O425" i="1"/>
  <c r="O428" i="1"/>
  <c r="P451" i="1"/>
  <c r="O457" i="1"/>
  <c r="O460" i="1"/>
  <c r="P478" i="1"/>
  <c r="O481" i="1"/>
  <c r="P494" i="1"/>
  <c r="O497" i="1"/>
  <c r="O399" i="1"/>
  <c r="O402" i="1"/>
  <c r="P425" i="1"/>
  <c r="O431" i="1"/>
  <c r="O434" i="1"/>
  <c r="P457" i="1"/>
  <c r="O463" i="1"/>
  <c r="O466" i="1"/>
  <c r="O478" i="1"/>
  <c r="O494" i="1"/>
  <c r="O391" i="1"/>
  <c r="P399" i="1"/>
  <c r="O405" i="1"/>
  <c r="O408" i="1"/>
  <c r="P431" i="1"/>
  <c r="O437" i="1"/>
  <c r="O440" i="1"/>
  <c r="P463" i="1"/>
  <c r="O469" i="1"/>
  <c r="O472" i="1"/>
  <c r="O475" i="1"/>
  <c r="P488" i="1"/>
  <c r="O491" i="1"/>
  <c r="P405" i="1"/>
  <c r="O411" i="1"/>
  <c r="O414" i="1"/>
  <c r="P437" i="1"/>
  <c r="O443" i="1"/>
  <c r="O446" i="1"/>
  <c r="P469" i="1"/>
  <c r="P475" i="1"/>
  <c r="O488" i="1"/>
  <c r="P491" i="1"/>
  <c r="P509" i="1"/>
  <c r="P525" i="1"/>
  <c r="P541" i="1"/>
  <c r="P557" i="1"/>
  <c r="P573" i="1"/>
  <c r="P598" i="1"/>
  <c r="O604" i="1"/>
  <c r="P521" i="1"/>
  <c r="P537" i="1"/>
  <c r="P553" i="1"/>
  <c r="P569" i="1"/>
  <c r="O521" i="1"/>
  <c r="O537" i="1"/>
  <c r="O553" i="1"/>
  <c r="O569" i="1"/>
  <c r="P602" i="1"/>
  <c r="O602" i="1"/>
  <c r="O519" i="1"/>
  <c r="O535" i="1"/>
  <c r="O551" i="1"/>
  <c r="O567" i="1"/>
  <c r="P581" i="1"/>
  <c r="P517" i="1"/>
  <c r="P533" i="1"/>
  <c r="P549" i="1"/>
  <c r="P565" i="1"/>
  <c r="P515" i="1"/>
  <c r="P531" i="1"/>
  <c r="P547" i="1"/>
  <c r="P563" i="1"/>
  <c r="P579" i="1"/>
  <c r="P513" i="1"/>
  <c r="P529" i="1"/>
  <c r="P545" i="1"/>
  <c r="P561" i="1"/>
  <c r="P577" i="1"/>
  <c r="O513" i="1"/>
  <c r="O529" i="1"/>
  <c r="O545" i="1"/>
  <c r="O561" i="1"/>
  <c r="O577" i="1"/>
  <c r="P511" i="1"/>
  <c r="P892" i="1"/>
  <c r="O836" i="1"/>
  <c r="P869" i="1"/>
  <c r="P875" i="1"/>
  <c r="P907" i="1"/>
  <c r="O742" i="1"/>
  <c r="O758" i="1"/>
  <c r="O774" i="1"/>
  <c r="O790" i="1"/>
  <c r="O806" i="1"/>
  <c r="O822" i="1"/>
  <c r="P834" i="1"/>
  <c r="O844" i="1"/>
  <c r="O867" i="1"/>
  <c r="P844" i="1"/>
  <c r="P1107" i="1"/>
  <c r="O752" i="1"/>
  <c r="O768" i="1"/>
  <c r="O784" i="1"/>
  <c r="O800" i="1"/>
  <c r="O816" i="1"/>
  <c r="P832" i="1"/>
  <c r="O842" i="1"/>
  <c r="P911" i="1"/>
  <c r="P865" i="1"/>
  <c r="O750" i="1"/>
  <c r="O766" i="1"/>
  <c r="O814" i="1"/>
  <c r="O830" i="1"/>
  <c r="O926" i="1"/>
  <c r="P830" i="1"/>
  <c r="O840" i="1"/>
  <c r="O894" i="1"/>
  <c r="O941" i="1"/>
  <c r="P860" i="1"/>
  <c r="O909" i="1"/>
  <c r="O746" i="1"/>
  <c r="O762" i="1"/>
  <c r="O778" i="1"/>
  <c r="O794" i="1"/>
  <c r="O810" i="1"/>
  <c r="O826" i="1"/>
  <c r="O838" i="1"/>
  <c r="P866" i="1"/>
  <c r="O877" i="1"/>
  <c r="P854" i="1"/>
  <c r="P886" i="1"/>
  <c r="P918" i="1"/>
  <c r="P950" i="1"/>
  <c r="O1099" i="1"/>
  <c r="P1259" i="1"/>
  <c r="P1355" i="1"/>
  <c r="P882" i="1"/>
  <c r="P914" i="1"/>
  <c r="P946" i="1"/>
  <c r="P1105" i="1"/>
  <c r="P912" i="1"/>
  <c r="P944" i="1"/>
  <c r="P1034" i="1"/>
  <c r="P1050" i="1"/>
  <c r="P1065" i="1"/>
  <c r="P1081" i="1"/>
  <c r="P1131" i="1"/>
  <c r="P876" i="1"/>
  <c r="P908" i="1"/>
  <c r="P940" i="1"/>
  <c r="P984" i="1"/>
  <c r="P1000" i="1"/>
  <c r="P1016" i="1"/>
  <c r="O1025" i="1"/>
  <c r="P1032" i="1"/>
  <c r="O1041" i="1"/>
  <c r="P1048" i="1"/>
  <c r="O1057" i="1"/>
  <c r="P1063" i="1"/>
  <c r="O1072" i="1"/>
  <c r="P1079" i="1"/>
  <c r="P1095" i="1"/>
  <c r="P1227" i="1"/>
  <c r="P874" i="1"/>
  <c r="P906" i="1"/>
  <c r="P938" i="1"/>
  <c r="O1111" i="1"/>
  <c r="P870" i="1"/>
  <c r="P902" i="1"/>
  <c r="P934" i="1"/>
  <c r="P868" i="1"/>
  <c r="P900" i="1"/>
  <c r="P932" i="1"/>
  <c r="P964" i="1"/>
  <c r="P980" i="1"/>
  <c r="P996" i="1"/>
  <c r="P1012" i="1"/>
  <c r="P1028" i="1"/>
  <c r="P1044" i="1"/>
  <c r="P1060" i="1"/>
  <c r="P1075" i="1"/>
  <c r="P1183" i="1"/>
  <c r="P1195" i="1"/>
  <c r="P864" i="1"/>
  <c r="P896" i="1"/>
  <c r="P928" i="1"/>
  <c r="P960" i="1"/>
  <c r="O971" i="1"/>
  <c r="P978" i="1"/>
  <c r="O987" i="1"/>
  <c r="P994" i="1"/>
  <c r="O1003" i="1"/>
  <c r="P1010" i="1"/>
  <c r="O1019" i="1"/>
  <c r="P1026" i="1"/>
  <c r="O1035" i="1"/>
  <c r="P1042" i="1"/>
  <c r="O1051" i="1"/>
  <c r="O1066" i="1"/>
  <c r="P1073" i="1"/>
  <c r="P1089" i="1"/>
  <c r="P1112" i="1"/>
  <c r="P1291" i="1"/>
  <c r="P1387" i="1"/>
  <c r="P958" i="1"/>
  <c r="P1104" i="1"/>
  <c r="P956" i="1"/>
  <c r="O969" i="1"/>
  <c r="P976" i="1"/>
  <c r="O985" i="1"/>
  <c r="P992" i="1"/>
  <c r="O1001" i="1"/>
  <c r="P1008" i="1"/>
  <c r="O1017" i="1"/>
  <c r="O1033" i="1"/>
  <c r="P1040" i="1"/>
  <c r="O1049" i="1"/>
  <c r="P1056" i="1"/>
  <c r="O1064" i="1"/>
  <c r="P1071" i="1"/>
  <c r="O1080" i="1"/>
  <c r="P1087" i="1"/>
  <c r="O1104" i="1"/>
  <c r="P1122" i="1"/>
  <c r="O1171" i="1"/>
  <c r="P1186" i="1"/>
  <c r="O1203" i="1"/>
  <c r="P1218" i="1"/>
  <c r="O1235" i="1"/>
  <c r="P1250" i="1"/>
  <c r="O1267" i="1"/>
  <c r="P1282" i="1"/>
  <c r="O1299" i="1"/>
  <c r="P1314" i="1"/>
  <c r="O1331" i="1"/>
  <c r="P1346" i="1"/>
  <c r="O1363" i="1"/>
  <c r="P1378" i="1"/>
  <c r="O1395" i="1"/>
  <c r="P1412" i="1"/>
  <c r="P1110" i="1"/>
  <c r="O1127" i="1"/>
  <c r="P1142" i="1"/>
  <c r="O1159" i="1"/>
  <c r="P1174" i="1"/>
  <c r="O1191" i="1"/>
  <c r="P1206" i="1"/>
  <c r="O1223" i="1"/>
  <c r="P1238" i="1"/>
  <c r="O1255" i="1"/>
  <c r="P1270" i="1"/>
  <c r="O1287" i="1"/>
  <c r="P1302" i="1"/>
  <c r="O1319" i="1"/>
  <c r="P1334" i="1"/>
  <c r="O1351" i="1"/>
  <c r="P1366" i="1"/>
  <c r="O1383" i="1"/>
  <c r="P1401" i="1"/>
  <c r="O1418" i="1"/>
  <c r="P1376" i="1"/>
  <c r="P1236" i="1"/>
  <c r="P1268" i="1"/>
  <c r="P1118" i="1"/>
  <c r="P1150" i="1"/>
  <c r="P1182" i="1"/>
  <c r="P1214" i="1"/>
  <c r="P1246" i="1"/>
  <c r="P1278" i="1"/>
  <c r="P1310" i="1"/>
  <c r="P1342" i="1"/>
  <c r="P1374" i="1"/>
  <c r="O1113" i="1"/>
  <c r="P1128" i="1"/>
  <c r="O1145" i="1"/>
  <c r="P1160" i="1"/>
  <c r="O1177" i="1"/>
  <c r="P1192" i="1"/>
  <c r="O1209" i="1"/>
  <c r="P1224" i="1"/>
  <c r="O1241" i="1"/>
  <c r="P1256" i="1"/>
  <c r="O1273" i="1"/>
  <c r="P1288" i="1"/>
  <c r="O1305" i="1"/>
  <c r="P1320" i="1"/>
  <c r="O1337" i="1"/>
  <c r="P1352" i="1"/>
  <c r="O1369" i="1"/>
  <c r="P1384" i="1"/>
  <c r="P1106" i="1"/>
  <c r="O1123" i="1"/>
  <c r="P1138" i="1"/>
  <c r="O1155" i="1"/>
  <c r="P1170" i="1"/>
  <c r="O1187" i="1"/>
  <c r="P1202" i="1"/>
  <c r="O1219" i="1"/>
  <c r="P1234" i="1"/>
  <c r="O1251" i="1"/>
  <c r="P1266" i="1"/>
  <c r="O1283" i="1"/>
  <c r="P1298" i="1"/>
  <c r="O1315" i="1"/>
  <c r="P1330" i="1"/>
  <c r="O1347" i="1"/>
  <c r="P1362" i="1"/>
  <c r="O1379" i="1"/>
  <c r="P1399" i="1"/>
  <c r="O1402" i="1"/>
  <c r="O1101" i="1"/>
  <c r="P1116" i="1"/>
  <c r="O1133" i="1"/>
  <c r="P1148" i="1"/>
  <c r="O1165" i="1"/>
  <c r="P1180" i="1"/>
  <c r="O1197" i="1"/>
  <c r="P1212" i="1"/>
  <c r="O1229" i="1"/>
  <c r="P1244" i="1"/>
  <c r="O1261" i="1"/>
  <c r="P1276" i="1"/>
  <c r="O1293" i="1"/>
  <c r="P1308" i="1"/>
  <c r="O1325" i="1"/>
  <c r="P1340" i="1"/>
  <c r="O1357" i="1"/>
  <c r="P1372" i="1"/>
  <c r="O1389" i="1"/>
  <c r="P1405" i="1"/>
  <c r="P1416" i="1"/>
  <c r="P1126" i="1"/>
  <c r="O1143" i="1"/>
  <c r="P1158" i="1"/>
  <c r="P1190" i="1"/>
  <c r="P1382" i="1"/>
  <c r="P1408" i="1"/>
  <c r="P1136" i="1"/>
  <c r="P1168" i="1"/>
  <c r="P1200" i="1"/>
  <c r="P1232" i="1"/>
  <c r="P1264" i="1"/>
  <c r="P1296" i="1"/>
  <c r="P1328" i="1"/>
  <c r="P1360" i="1"/>
  <c r="O1131" i="1"/>
  <c r="P1146" i="1"/>
  <c r="O1163" i="1"/>
  <c r="P1178" i="1"/>
  <c r="P1210" i="1"/>
  <c r="P1242" i="1"/>
  <c r="P1370" i="1"/>
  <c r="O1387" i="1"/>
  <c r="O1411" i="1"/>
  <c r="O1109" i="1"/>
  <c r="P1124" i="1"/>
  <c r="O1141" i="1"/>
  <c r="P1156" i="1"/>
  <c r="O1173" i="1"/>
  <c r="P1188" i="1"/>
  <c r="O1205" i="1"/>
  <c r="P1220" i="1"/>
  <c r="O1237" i="1"/>
  <c r="P1252" i="1"/>
  <c r="O1269" i="1"/>
  <c r="P1284" i="1"/>
  <c r="O1301" i="1"/>
  <c r="P1316" i="1"/>
  <c r="O1333" i="1"/>
  <c r="P1348" i="1"/>
  <c r="O1365" i="1"/>
  <c r="P1380" i="1"/>
  <c r="O1456" i="1"/>
  <c r="P1461" i="1"/>
  <c r="O1488" i="1"/>
  <c r="P1493" i="1"/>
  <c r="O1523" i="1"/>
  <c r="P1409" i="1"/>
  <c r="P1425" i="1"/>
  <c r="P1439" i="1"/>
  <c r="O1466" i="1"/>
  <c r="P1471" i="1"/>
  <c r="O1498" i="1"/>
  <c r="P1503" i="1"/>
  <c r="P1407" i="1"/>
  <c r="P1423" i="1"/>
  <c r="O1454" i="1"/>
  <c r="P1459" i="1"/>
  <c r="O1486" i="1"/>
  <c r="P1491" i="1"/>
  <c r="O1518" i="1"/>
  <c r="P1437" i="1"/>
  <c r="O1464" i="1"/>
  <c r="P1469" i="1"/>
  <c r="O1496" i="1"/>
  <c r="P1501" i="1"/>
  <c r="P1524" i="1"/>
  <c r="P1479" i="1"/>
  <c r="P1511" i="1"/>
  <c r="P1527" i="1"/>
  <c r="O1452" i="1"/>
  <c r="P1457" i="1"/>
  <c r="O1484" i="1"/>
  <c r="P1489" i="1"/>
  <c r="O1516" i="1"/>
  <c r="P1403" i="1"/>
  <c r="P1419" i="1"/>
  <c r="P1435" i="1"/>
  <c r="O1462" i="1"/>
  <c r="P1467" i="1"/>
  <c r="O1494" i="1"/>
  <c r="P1499" i="1"/>
  <c r="P1445" i="1"/>
  <c r="P1477" i="1"/>
  <c r="P1509" i="1"/>
  <c r="P1433" i="1"/>
  <c r="P1455" i="1"/>
  <c r="P1487" i="1"/>
  <c r="O1460" i="1"/>
  <c r="P1465" i="1"/>
  <c r="O1492" i="1"/>
  <c r="P1497" i="1"/>
  <c r="P1415" i="1"/>
  <c r="P1431" i="1"/>
  <c r="O1438" i="1"/>
  <c r="P1443" i="1"/>
  <c r="O1470" i="1"/>
  <c r="P1475" i="1"/>
  <c r="O1502" i="1"/>
  <c r="P1507" i="1"/>
  <c r="O1522" i="1"/>
  <c r="P1517" i="1"/>
  <c r="P1495" i="1"/>
  <c r="P1473" i="1"/>
  <c r="P1505" i="1"/>
  <c r="P1451" i="1"/>
  <c r="P1483" i="1"/>
  <c r="P1515" i="1"/>
  <c r="P1532" i="1"/>
  <c r="P1540" i="1"/>
  <c r="P1548" i="1"/>
  <c r="O1562" i="1"/>
  <c r="O1565" i="1"/>
  <c r="O1594" i="1"/>
  <c r="O1597" i="1"/>
  <c r="O1626" i="1"/>
  <c r="O1629" i="1"/>
  <c r="P1574" i="1"/>
  <c r="P1606" i="1"/>
  <c r="P1642" i="1"/>
  <c r="P1580" i="1"/>
  <c r="P1583" i="1"/>
  <c r="P1612" i="1"/>
  <c r="P1615" i="1"/>
  <c r="P1639" i="1"/>
  <c r="O1519" i="1"/>
  <c r="O1527" i="1"/>
  <c r="O1535" i="1"/>
  <c r="O1543" i="1"/>
  <c r="O1551" i="1"/>
  <c r="P1554" i="1"/>
  <c r="P1557" i="1"/>
  <c r="O1580" i="1"/>
  <c r="O1583" i="1"/>
  <c r="P1586" i="1"/>
  <c r="P1589" i="1"/>
  <c r="O1612" i="1"/>
  <c r="O1615" i="1"/>
  <c r="P1618" i="1"/>
  <c r="P1621" i="1"/>
  <c r="P1636" i="1"/>
  <c r="O1639" i="1"/>
  <c r="P1522" i="1"/>
  <c r="P1530" i="1"/>
  <c r="P1538" i="1"/>
  <c r="P1546" i="1"/>
  <c r="O1554" i="1"/>
  <c r="O1557" i="1"/>
  <c r="P1560" i="1"/>
  <c r="P1563" i="1"/>
  <c r="O1586" i="1"/>
  <c r="O1589" i="1"/>
  <c r="P1592" i="1"/>
  <c r="P1595" i="1"/>
  <c r="O1618" i="1"/>
  <c r="O1621" i="1"/>
  <c r="P1624" i="1"/>
  <c r="P1627" i="1"/>
  <c r="P1633" i="1"/>
  <c r="O1636" i="1"/>
  <c r="O1530" i="1"/>
  <c r="O1538" i="1"/>
  <c r="O1546" i="1"/>
  <c r="O1560" i="1"/>
  <c r="O1563" i="1"/>
  <c r="O1592" i="1"/>
  <c r="O1595" i="1"/>
  <c r="O1624" i="1"/>
  <c r="O1627" i="1"/>
  <c r="P1572" i="1"/>
  <c r="P1604" i="1"/>
  <c r="P1643" i="1"/>
  <c r="P1578" i="1"/>
  <c r="P1581" i="1"/>
  <c r="P1610" i="1"/>
  <c r="P1613" i="1"/>
  <c r="P1640" i="1"/>
  <c r="O1643" i="1"/>
  <c r="P1520" i="1"/>
  <c r="P1528" i="1"/>
  <c r="P1536" i="1"/>
  <c r="P1544" i="1"/>
  <c r="P1552" i="1"/>
  <c r="P1555" i="1"/>
  <c r="O1578" i="1"/>
  <c r="O1581" i="1"/>
  <c r="P1584" i="1"/>
  <c r="P1587" i="1"/>
  <c r="O1610" i="1"/>
  <c r="O1613" i="1"/>
  <c r="P1616" i="1"/>
  <c r="P1619" i="1"/>
  <c r="P1637" i="1"/>
  <c r="O1640" i="1"/>
  <c r="O1520" i="1"/>
  <c r="O1528" i="1"/>
  <c r="O1536" i="1"/>
  <c r="O1544" i="1"/>
  <c r="O1552" i="1"/>
  <c r="O1555" i="1"/>
  <c r="P1558" i="1"/>
  <c r="P1561" i="1"/>
  <c r="O1584" i="1"/>
  <c r="O1587" i="1"/>
  <c r="P1590" i="1"/>
  <c r="P1593" i="1"/>
  <c r="O1616" i="1"/>
  <c r="O1619" i="1"/>
  <c r="P1622" i="1"/>
  <c r="P1625" i="1"/>
  <c r="P1634" i="1"/>
  <c r="O1637" i="1"/>
  <c r="P1523" i="1"/>
  <c r="P1531" i="1"/>
  <c r="P1539" i="1"/>
  <c r="P1547" i="1"/>
  <c r="O1558" i="1"/>
  <c r="O1561" i="1"/>
  <c r="O1590" i="1"/>
  <c r="O1593" i="1"/>
  <c r="O1622" i="1"/>
  <c r="O1625" i="1"/>
  <c r="P1628" i="1"/>
  <c r="O1531" i="1"/>
  <c r="O1539" i="1"/>
  <c r="O1547" i="1"/>
  <c r="O1564" i="1"/>
  <c r="O1567" i="1"/>
  <c r="P1570" i="1"/>
  <c r="O1596" i="1"/>
  <c r="O1599" i="1"/>
  <c r="P1602" i="1"/>
  <c r="O1628" i="1"/>
  <c r="O1631" i="1"/>
  <c r="P1644" i="1"/>
  <c r="P1534" i="1"/>
  <c r="P1542" i="1"/>
  <c r="P1550" i="1"/>
  <c r="P1576" i="1"/>
  <c r="P1579" i="1"/>
  <c r="P1608" i="1"/>
  <c r="P1611" i="1"/>
  <c r="P1641" i="1"/>
  <c r="P1553" i="1"/>
  <c r="P1582" i="1"/>
  <c r="P1585" i="1"/>
  <c r="P1614" i="1"/>
  <c r="P1617" i="1"/>
  <c r="P1638" i="1"/>
  <c r="P1521" i="1"/>
  <c r="P1529" i="1"/>
  <c r="P1537" i="1"/>
  <c r="P1545" i="1"/>
  <c r="O1553" i="1"/>
  <c r="P1556" i="1"/>
  <c r="P1559" i="1"/>
  <c r="O1582" i="1"/>
  <c r="O1585" i="1"/>
  <c r="P1588" i="1"/>
  <c r="P1591" i="1"/>
  <c r="O1614" i="1"/>
  <c r="O1617" i="1"/>
  <c r="P1620" i="1"/>
  <c r="P1623" i="1"/>
  <c r="P1635" i="1"/>
  <c r="O1638" i="1"/>
  <c r="O1521" i="1"/>
  <c r="O1529" i="1"/>
  <c r="O1537" i="1"/>
  <c r="O1545" i="1"/>
  <c r="O1556" i="1"/>
  <c r="O1559" i="1"/>
  <c r="P1562" i="1"/>
  <c r="P1565" i="1"/>
  <c r="O1588" i="1"/>
  <c r="O1591" i="1"/>
  <c r="P1594" i="1"/>
  <c r="P1597" i="1"/>
  <c r="O1620" i="1"/>
  <c r="O1623" i="1"/>
  <c r="P1626" i="1"/>
  <c r="P1629" i="1"/>
  <c r="P1632" i="1"/>
  <c r="O1635" i="1"/>
  <c r="P1670" i="1"/>
  <c r="P1722" i="1"/>
  <c r="P1743" i="1"/>
  <c r="P1668" i="1"/>
  <c r="O1683" i="1"/>
  <c r="P1690" i="1"/>
  <c r="O1699" i="1"/>
  <c r="P1706" i="1"/>
  <c r="P1713" i="1"/>
  <c r="O1722" i="1"/>
  <c r="P1727" i="1"/>
  <c r="O1743" i="1"/>
  <c r="P1666" i="1"/>
  <c r="O1713" i="1"/>
  <c r="P1730" i="1"/>
  <c r="P1664" i="1"/>
  <c r="P1688" i="1"/>
  <c r="P1704" i="1"/>
  <c r="P1733" i="1"/>
  <c r="P1747" i="1"/>
  <c r="P1660" i="1"/>
  <c r="P1686" i="1"/>
  <c r="O1695" i="1"/>
  <c r="P1702" i="1"/>
  <c r="O1711" i="1"/>
  <c r="P1761" i="1"/>
  <c r="P1658" i="1"/>
  <c r="P1684" i="1"/>
  <c r="P1700" i="1"/>
  <c r="P1714" i="1"/>
  <c r="P1731" i="1"/>
  <c r="P1654" i="1"/>
  <c r="O1728" i="1"/>
  <c r="O1731" i="1"/>
  <c r="P1652" i="1"/>
  <c r="P1682" i="1"/>
  <c r="O1691" i="1"/>
  <c r="P1698" i="1"/>
  <c r="O1707" i="1"/>
  <c r="P1648" i="1"/>
  <c r="P1680" i="1"/>
  <c r="O1689" i="1"/>
  <c r="P1696" i="1"/>
  <c r="O1705" i="1"/>
  <c r="O1745" i="1"/>
  <c r="O1748" i="1"/>
  <c r="P1678" i="1"/>
  <c r="P1674" i="1"/>
  <c r="P1715" i="1"/>
  <c r="P1672" i="1"/>
  <c r="O1685" i="1"/>
  <c r="P1692" i="1"/>
  <c r="O1701" i="1"/>
  <c r="P1708" i="1"/>
  <c r="P1762" i="1"/>
  <c r="P1794" i="1"/>
  <c r="P1826" i="1"/>
  <c r="P1858" i="1"/>
  <c r="P1890" i="1"/>
  <c r="P1760" i="1"/>
  <c r="P1792" i="1"/>
  <c r="P1824" i="1"/>
  <c r="P1856" i="1"/>
  <c r="P1888" i="1"/>
  <c r="O1942" i="1"/>
  <c r="P1726" i="1"/>
  <c r="P1758" i="1"/>
  <c r="P1790" i="1"/>
  <c r="P1822" i="1"/>
  <c r="P1854" i="1"/>
  <c r="P1886" i="1"/>
  <c r="P1921" i="1"/>
  <c r="P1957" i="1"/>
  <c r="P1967" i="1"/>
  <c r="O1991" i="1"/>
  <c r="P2060" i="1"/>
  <c r="P2090" i="1"/>
  <c r="O2196" i="1"/>
  <c r="P1884" i="1"/>
  <c r="P1915" i="1"/>
  <c r="P1720" i="1"/>
  <c r="P1752" i="1"/>
  <c r="P1784" i="1"/>
  <c r="P1816" i="1"/>
  <c r="P1848" i="1"/>
  <c r="P1880" i="1"/>
  <c r="P1911" i="1"/>
  <c r="P1945" i="1"/>
  <c r="P1955" i="1"/>
  <c r="P1970" i="1"/>
  <c r="P2000" i="1"/>
  <c r="P1718" i="1"/>
  <c r="P1750" i="1"/>
  <c r="P1782" i="1"/>
  <c r="P1814" i="1"/>
  <c r="P1846" i="1"/>
  <c r="P1878" i="1"/>
  <c r="P1909" i="1"/>
  <c r="P1935" i="1"/>
  <c r="P1986" i="1"/>
  <c r="O2038" i="1"/>
  <c r="O2068" i="1"/>
  <c r="O2100" i="1"/>
  <c r="P1748" i="1"/>
  <c r="P1746" i="1"/>
  <c r="P1778" i="1"/>
  <c r="P1810" i="1"/>
  <c r="P1842" i="1"/>
  <c r="P1874" i="1"/>
  <c r="P1905" i="1"/>
  <c r="P1973" i="1"/>
  <c r="O1984" i="1"/>
  <c r="P2023" i="1"/>
  <c r="P1712" i="1"/>
  <c r="P1744" i="1"/>
  <c r="P1776" i="1"/>
  <c r="P1808" i="1"/>
  <c r="P1840" i="1"/>
  <c r="P1872" i="1"/>
  <c r="P1903" i="1"/>
  <c r="P1938" i="1"/>
  <c r="P1995" i="1"/>
  <c r="P1836" i="1"/>
  <c r="P1868" i="1"/>
  <c r="P1899" i="1"/>
  <c r="P1961" i="1"/>
  <c r="P1738" i="1"/>
  <c r="P1770" i="1"/>
  <c r="P1802" i="1"/>
  <c r="P1834" i="1"/>
  <c r="P1866" i="1"/>
  <c r="P1897" i="1"/>
  <c r="P1736" i="1"/>
  <c r="P1768" i="1"/>
  <c r="P1800" i="1"/>
  <c r="P1832" i="1"/>
  <c r="P1864" i="1"/>
  <c r="P1895" i="1"/>
  <c r="P1734" i="1"/>
  <c r="P1766" i="1"/>
  <c r="P1798" i="1"/>
  <c r="P1830" i="1"/>
  <c r="P1862" i="1"/>
  <c r="P1893" i="1"/>
  <c r="P1929" i="1"/>
  <c r="P1996" i="1"/>
  <c r="P1732" i="1"/>
  <c r="P1764" i="1"/>
  <c r="P1796" i="1"/>
  <c r="P1828" i="1"/>
  <c r="P1860" i="1"/>
  <c r="P1891" i="1"/>
  <c r="P1927" i="1"/>
  <c r="P1939" i="1"/>
  <c r="P1954" i="1"/>
  <c r="O1977" i="1"/>
  <c r="O2005" i="1"/>
  <c r="P2013" i="1"/>
  <c r="P2018" i="1"/>
  <c r="O2023" i="1"/>
  <c r="P2045" i="1"/>
  <c r="O2055" i="1"/>
  <c r="P2075" i="1"/>
  <c r="P2080" i="1"/>
  <c r="O2085" i="1"/>
  <c r="P2107" i="1"/>
  <c r="P2112" i="1"/>
  <c r="O2117" i="1"/>
  <c r="P2139" i="1"/>
  <c r="P2144" i="1"/>
  <c r="O2149" i="1"/>
  <c r="P2171" i="1"/>
  <c r="P2176" i="1"/>
  <c r="O2181" i="1"/>
  <c r="O2303" i="1"/>
  <c r="P2117" i="1"/>
  <c r="P2122" i="1"/>
  <c r="O2127" i="1"/>
  <c r="P2149" i="1"/>
  <c r="P2154" i="1"/>
  <c r="O2159" i="1"/>
  <c r="P2181" i="1"/>
  <c r="P2186" i="1"/>
  <c r="O2191" i="1"/>
  <c r="O2239" i="1"/>
  <c r="O2320" i="1"/>
  <c r="P2337" i="1"/>
  <c r="P1934" i="1"/>
  <c r="O1941" i="1"/>
  <c r="O1957" i="1"/>
  <c r="P1966" i="1"/>
  <c r="O1973" i="1"/>
  <c r="P1982" i="1"/>
  <c r="P1989" i="1"/>
  <c r="P1994" i="1"/>
  <c r="O1999" i="1"/>
  <c r="P2021" i="1"/>
  <c r="P2026" i="1"/>
  <c r="O2031" i="1"/>
  <c r="P2053" i="1"/>
  <c r="P2058" i="1"/>
  <c r="O2062" i="1"/>
  <c r="P2083" i="1"/>
  <c r="P2088" i="1"/>
  <c r="O2093" i="1"/>
  <c r="P2115" i="1"/>
  <c r="P2120" i="1"/>
  <c r="O2125" i="1"/>
  <c r="P2147" i="1"/>
  <c r="P2152" i="1"/>
  <c r="O2157" i="1"/>
  <c r="P2179" i="1"/>
  <c r="P2184" i="1"/>
  <c r="O2189" i="1"/>
  <c r="O2256" i="1"/>
  <c r="P2354" i="1"/>
  <c r="P1999" i="1"/>
  <c r="P2004" i="1"/>
  <c r="O2009" i="1"/>
  <c r="P2031" i="1"/>
  <c r="P2036" i="1"/>
  <c r="O2041" i="1"/>
  <c r="P2062" i="1"/>
  <c r="P2066" i="1"/>
  <c r="O2071" i="1"/>
  <c r="P2093" i="1"/>
  <c r="P2098" i="1"/>
  <c r="O2103" i="1"/>
  <c r="P2125" i="1"/>
  <c r="P2130" i="1"/>
  <c r="O2135" i="1"/>
  <c r="P2157" i="1"/>
  <c r="P2162" i="1"/>
  <c r="O2167" i="1"/>
  <c r="P2189" i="1"/>
  <c r="O2199" i="1"/>
  <c r="P2226" i="1"/>
  <c r="P2273" i="1"/>
  <c r="O2229" i="1"/>
  <c r="P2290" i="1"/>
  <c r="O2335" i="1"/>
  <c r="O1937" i="1"/>
  <c r="P1946" i="1"/>
  <c r="O1953" i="1"/>
  <c r="P1962" i="1"/>
  <c r="O1969" i="1"/>
  <c r="P1978" i="1"/>
  <c r="O1985" i="1"/>
  <c r="P1997" i="1"/>
  <c r="P2002" i="1"/>
  <c r="P2029" i="1"/>
  <c r="P2007" i="1"/>
  <c r="P2012" i="1"/>
  <c r="O2017" i="1"/>
  <c r="P2039" i="1"/>
  <c r="P2044" i="1"/>
  <c r="O2049" i="1"/>
  <c r="P2069" i="1"/>
  <c r="P2074" i="1"/>
  <c r="O2079" i="1"/>
  <c r="P2101" i="1"/>
  <c r="P2106" i="1"/>
  <c r="O2111" i="1"/>
  <c r="P2133" i="1"/>
  <c r="P2138" i="1"/>
  <c r="O2143" i="1"/>
  <c r="P2165" i="1"/>
  <c r="P2170" i="1"/>
  <c r="O2175" i="1"/>
  <c r="O2224" i="1"/>
  <c r="O2352" i="1"/>
  <c r="O1935" i="1"/>
  <c r="P1944" i="1"/>
  <c r="O1951" i="1"/>
  <c r="O1967" i="1"/>
  <c r="P1976" i="1"/>
  <c r="O1983" i="1"/>
  <c r="P1990" i="1"/>
  <c r="O1995" i="1"/>
  <c r="P2017" i="1"/>
  <c r="P2022" i="1"/>
  <c r="O2027" i="1"/>
  <c r="P2049" i="1"/>
  <c r="P2054" i="1"/>
  <c r="O2059" i="1"/>
  <c r="P2079" i="1"/>
  <c r="P2084" i="1"/>
  <c r="O2089" i="1"/>
  <c r="P2111" i="1"/>
  <c r="P2116" i="1"/>
  <c r="O2121" i="1"/>
  <c r="P2143" i="1"/>
  <c r="P2148" i="1"/>
  <c r="O2153" i="1"/>
  <c r="P2175" i="1"/>
  <c r="P2180" i="1"/>
  <c r="O2185" i="1"/>
  <c r="O2271" i="1"/>
  <c r="P2027" i="1"/>
  <c r="P2059" i="1"/>
  <c r="P2089" i="1"/>
  <c r="P2121" i="1"/>
  <c r="P2153" i="1"/>
  <c r="P2185" i="1"/>
  <c r="O2288" i="1"/>
  <c r="P2195" i="1"/>
  <c r="P2322" i="1"/>
  <c r="O1931" i="1"/>
  <c r="P1940" i="1"/>
  <c r="O1947" i="1"/>
  <c r="P1956" i="1"/>
  <c r="O1963" i="1"/>
  <c r="P1972" i="1"/>
  <c r="O1979" i="1"/>
  <c r="P1993" i="1"/>
  <c r="P1998" i="1"/>
  <c r="O2003" i="1"/>
  <c r="P2025" i="1"/>
  <c r="P2030" i="1"/>
  <c r="O2035" i="1"/>
  <c r="P2057" i="1"/>
  <c r="P2087" i="1"/>
  <c r="P2092" i="1"/>
  <c r="O2097" i="1"/>
  <c r="P2119" i="1"/>
  <c r="P2124" i="1"/>
  <c r="O2129" i="1"/>
  <c r="P2151" i="1"/>
  <c r="P2156" i="1"/>
  <c r="O2161" i="1"/>
  <c r="P2183" i="1"/>
  <c r="P2003" i="1"/>
  <c r="P2008" i="1"/>
  <c r="O2013" i="1"/>
  <c r="P2035" i="1"/>
  <c r="P2040" i="1"/>
  <c r="O2045" i="1"/>
  <c r="P2070" i="1"/>
  <c r="O2075" i="1"/>
  <c r="P2097" i="1"/>
  <c r="P2102" i="1"/>
  <c r="O2107" i="1"/>
  <c r="P2129" i="1"/>
  <c r="P2134" i="1"/>
  <c r="O2139" i="1"/>
  <c r="P2161" i="1"/>
  <c r="P2166" i="1"/>
  <c r="O2171" i="1"/>
  <c r="P2193" i="1"/>
  <c r="P2258" i="1"/>
  <c r="O2372" i="1"/>
  <c r="P2365" i="1"/>
  <c r="O2358" i="1"/>
  <c r="O2416" i="1"/>
  <c r="O2424" i="1"/>
  <c r="O2432" i="1"/>
  <c r="P2449" i="1"/>
  <c r="P2452" i="1"/>
  <c r="O2455" i="1"/>
  <c r="O2458" i="1"/>
  <c r="P2481" i="1"/>
  <c r="P2484" i="1"/>
  <c r="O2487" i="1"/>
  <c r="O2490" i="1"/>
  <c r="O2374" i="1"/>
  <c r="O2390" i="1"/>
  <c r="O2406" i="1"/>
  <c r="P2455" i="1"/>
  <c r="P2458" i="1"/>
  <c r="O2461" i="1"/>
  <c r="O2464" i="1"/>
  <c r="P2487" i="1"/>
  <c r="P2490" i="1"/>
  <c r="O2493" i="1"/>
  <c r="O2496" i="1"/>
  <c r="P2516" i="1"/>
  <c r="O2365" i="1"/>
  <c r="O2381" i="1"/>
  <c r="O2397" i="1"/>
  <c r="O2411" i="1"/>
  <c r="O2419" i="1"/>
  <c r="O2427" i="1"/>
  <c r="O2435" i="1"/>
  <c r="O2438" i="1"/>
  <c r="P2461" i="1"/>
  <c r="P2464" i="1"/>
  <c r="O2467" i="1"/>
  <c r="O2470" i="1"/>
  <c r="P2493" i="1"/>
  <c r="P2496" i="1"/>
  <c r="O2499" i="1"/>
  <c r="O2502" i="1"/>
  <c r="P2467" i="1"/>
  <c r="P2499" i="1"/>
  <c r="P2502" i="1"/>
  <c r="O2508" i="1"/>
  <c r="P2505" i="1"/>
  <c r="P2447" i="1"/>
  <c r="P2450" i="1"/>
  <c r="O2453" i="1"/>
  <c r="P2479" i="1"/>
  <c r="P2482" i="1"/>
  <c r="O2485" i="1"/>
  <c r="P2453" i="1"/>
  <c r="P2485" i="1"/>
  <c r="P2488" i="1"/>
  <c r="O2491" i="1"/>
  <c r="O2494" i="1"/>
  <c r="O2368" i="1"/>
  <c r="O2384" i="1"/>
  <c r="O2400" i="1"/>
  <c r="P2409" i="1"/>
  <c r="P2417" i="1"/>
  <c r="P2425" i="1"/>
  <c r="P2433" i="1"/>
  <c r="O2436" i="1"/>
  <c r="P2459" i="1"/>
  <c r="P2462" i="1"/>
  <c r="O2465" i="1"/>
  <c r="O2468" i="1"/>
  <c r="P2491" i="1"/>
  <c r="P2494" i="1"/>
  <c r="O2497" i="1"/>
  <c r="O2500" i="1"/>
  <c r="O2375" i="1"/>
  <c r="O2391" i="1"/>
  <c r="O2407" i="1"/>
  <c r="O2412" i="1"/>
  <c r="O2420" i="1"/>
  <c r="O2428" i="1"/>
  <c r="P2436" i="1"/>
  <c r="O2439" i="1"/>
  <c r="O2442" i="1"/>
  <c r="P2465" i="1"/>
  <c r="P2468" i="1"/>
  <c r="O2471" i="1"/>
  <c r="O2474" i="1"/>
  <c r="P2497" i="1"/>
  <c r="P2500" i="1"/>
  <c r="O2506" i="1"/>
  <c r="O2366" i="1"/>
  <c r="O2382" i="1"/>
  <c r="O2398" i="1"/>
  <c r="P2412" i="1"/>
  <c r="P2420" i="1"/>
  <c r="P2428" i="1"/>
  <c r="P2439" i="1"/>
  <c r="P2442" i="1"/>
  <c r="O2445" i="1"/>
  <c r="O2448" i="1"/>
  <c r="P2471" i="1"/>
  <c r="P2474" i="1"/>
  <c r="P2445" i="1"/>
  <c r="P2477" i="1"/>
  <c r="P2451" i="1"/>
  <c r="P2454" i="1"/>
  <c r="O2457" i="1"/>
  <c r="P2483" i="1"/>
  <c r="P2486" i="1"/>
  <c r="O2489" i="1"/>
  <c r="O2492" i="1"/>
  <c r="O2387" i="1"/>
  <c r="O2403" i="1"/>
  <c r="O2410" i="1"/>
  <c r="O2418" i="1"/>
  <c r="O2426" i="1"/>
  <c r="O2434" i="1"/>
  <c r="P2457" i="1"/>
  <c r="P2460" i="1"/>
  <c r="O2463" i="1"/>
  <c r="O2466" i="1"/>
  <c r="P2489" i="1"/>
  <c r="P2492" i="1"/>
  <c r="O2495" i="1"/>
  <c r="O2498" i="1"/>
  <c r="P2410" i="1"/>
  <c r="P2418" i="1"/>
  <c r="P2426" i="1"/>
  <c r="P2434" i="1"/>
  <c r="O2437" i="1"/>
  <c r="P2463" i="1"/>
  <c r="P2466" i="1"/>
  <c r="O2469" i="1"/>
  <c r="O2472" i="1"/>
  <c r="P2495" i="1"/>
  <c r="P2498" i="1"/>
  <c r="O2504" i="1"/>
  <c r="O2369" i="1"/>
  <c r="O2385" i="1"/>
  <c r="O2360" i="1"/>
  <c r="O2376" i="1"/>
  <c r="O2392" i="1"/>
  <c r="O2408" i="1"/>
  <c r="P2413" i="1"/>
  <c r="P2421" i="1"/>
  <c r="P2429" i="1"/>
  <c r="P2443" i="1"/>
  <c r="P2446" i="1"/>
  <c r="O2449" i="1"/>
  <c r="O2452" i="1"/>
  <c r="P2475" i="1"/>
  <c r="P2478" i="1"/>
  <c r="O2481" i="1"/>
  <c r="O2484" i="1"/>
  <c r="P2507" i="1"/>
  <c r="O2528" i="1"/>
  <c r="O2548" i="1"/>
  <c r="P2564" i="1"/>
  <c r="O2577" i="1"/>
  <c r="O2585" i="1"/>
  <c r="O2593" i="1"/>
  <c r="O2601" i="1"/>
  <c r="O2609" i="1"/>
  <c r="O2617" i="1"/>
  <c r="O2625" i="1"/>
  <c r="O2633" i="1"/>
  <c r="O2567" i="1"/>
  <c r="O2572" i="1"/>
  <c r="O2580" i="1"/>
  <c r="O2588" i="1"/>
  <c r="O2596" i="1"/>
  <c r="O2604" i="1"/>
  <c r="O2612" i="1"/>
  <c r="O2620" i="1"/>
  <c r="O2628" i="1"/>
  <c r="O2636" i="1"/>
  <c r="O2522" i="1"/>
  <c r="O2537" i="1"/>
  <c r="O2553" i="1"/>
  <c r="P2562" i="1"/>
  <c r="P2572" i="1"/>
  <c r="P2580" i="1"/>
  <c r="P2588" i="1"/>
  <c r="P2596" i="1"/>
  <c r="P2604" i="1"/>
  <c r="P2612" i="1"/>
  <c r="P2620" i="1"/>
  <c r="P2628" i="1"/>
  <c r="O2591" i="1"/>
  <c r="O2599" i="1"/>
  <c r="O2607" i="1"/>
  <c r="O2615" i="1"/>
  <c r="O2623" i="1"/>
  <c r="O2631" i="1"/>
  <c r="O2639" i="1"/>
  <c r="P2653" i="1"/>
  <c r="O2518" i="1"/>
  <c r="O2551" i="1"/>
  <c r="O2565" i="1"/>
  <c r="O2516" i="1"/>
  <c r="O2542" i="1"/>
  <c r="O2558" i="1"/>
  <c r="O2570" i="1"/>
  <c r="O2578" i="1"/>
  <c r="O2586" i="1"/>
  <c r="O2594" i="1"/>
  <c r="O2602" i="1"/>
  <c r="O2610" i="1"/>
  <c r="O2618" i="1"/>
  <c r="O2626" i="1"/>
  <c r="O2514" i="1"/>
  <c r="O2549" i="1"/>
  <c r="P2570" i="1"/>
  <c r="P2578" i="1"/>
  <c r="P2586" i="1"/>
  <c r="P2594" i="1"/>
  <c r="P2602" i="1"/>
  <c r="P2610" i="1"/>
  <c r="P2618" i="1"/>
  <c r="P2626" i="1"/>
  <c r="O2629" i="1"/>
  <c r="O2637" i="1"/>
  <c r="P2576" i="1"/>
  <c r="P2584" i="1"/>
  <c r="P2592" i="1"/>
  <c r="P2600" i="1"/>
  <c r="P2608" i="1"/>
  <c r="P2616" i="1"/>
  <c r="P2624" i="1"/>
  <c r="O2536" i="1"/>
  <c r="O2552" i="1"/>
  <c r="O2566" i="1"/>
  <c r="O2571" i="1"/>
  <c r="O2579" i="1"/>
  <c r="O2587" i="1"/>
  <c r="O2595" i="1"/>
  <c r="O2603" i="1"/>
  <c r="O2611" i="1"/>
  <c r="O2619" i="1"/>
  <c r="O2627" i="1"/>
  <c r="O2635" i="1"/>
  <c r="O2534" i="1"/>
  <c r="O2543" i="1"/>
  <c r="O2559" i="1"/>
  <c r="P2566" i="1"/>
  <c r="P2647" i="1"/>
  <c r="P2652" i="1"/>
  <c r="O2657" i="1"/>
  <c r="O2665" i="1"/>
  <c r="O2673" i="1"/>
  <c r="O2681" i="1"/>
  <c r="O2689" i="1"/>
  <c r="O2697" i="1"/>
  <c r="O2705" i="1"/>
  <c r="O2713" i="1"/>
  <c r="O2721" i="1"/>
  <c r="O2729" i="1"/>
  <c r="O2737" i="1"/>
  <c r="O2745" i="1"/>
  <c r="O2753" i="1"/>
  <c r="O2761" i="1"/>
  <c r="P2650" i="1"/>
  <c r="O2655" i="1"/>
  <c r="P2660" i="1"/>
  <c r="P2668" i="1"/>
  <c r="P2676" i="1"/>
  <c r="P2684" i="1"/>
  <c r="P2692" i="1"/>
  <c r="P2700" i="1"/>
  <c r="P2708" i="1"/>
  <c r="P2716" i="1"/>
  <c r="P2724" i="1"/>
  <c r="P2732" i="1"/>
  <c r="P2740" i="1"/>
  <c r="P2748" i="1"/>
  <c r="P2756" i="1"/>
  <c r="P2773" i="1"/>
  <c r="P2779" i="1"/>
  <c r="O2751" i="1"/>
  <c r="O2759" i="1"/>
  <c r="O2767" i="1"/>
  <c r="P2663" i="1"/>
  <c r="P2671" i="1"/>
  <c r="P2679" i="1"/>
  <c r="P2687" i="1"/>
  <c r="P2695" i="1"/>
  <c r="P2703" i="1"/>
  <c r="P2711" i="1"/>
  <c r="P2719" i="1"/>
  <c r="P2727" i="1"/>
  <c r="P2735" i="1"/>
  <c r="P2743" i="1"/>
  <c r="P2751" i="1"/>
  <c r="P2759" i="1"/>
  <c r="O2788" i="1"/>
  <c r="P2641" i="1"/>
  <c r="P2648" i="1"/>
  <c r="O2653" i="1"/>
  <c r="O2658" i="1"/>
  <c r="O2666" i="1"/>
  <c r="O2674" i="1"/>
  <c r="O2682" i="1"/>
  <c r="O2690" i="1"/>
  <c r="O2698" i="1"/>
  <c r="O2706" i="1"/>
  <c r="O2714" i="1"/>
  <c r="O2722" i="1"/>
  <c r="O2730" i="1"/>
  <c r="O2738" i="1"/>
  <c r="O2746" i="1"/>
  <c r="O2754" i="1"/>
  <c r="O2762" i="1"/>
  <c r="O2709" i="1"/>
  <c r="O2717" i="1"/>
  <c r="O2725" i="1"/>
  <c r="O2733" i="1"/>
  <c r="O2741" i="1"/>
  <c r="O2749" i="1"/>
  <c r="O2757" i="1"/>
  <c r="O2765" i="1"/>
  <c r="P2717" i="1"/>
  <c r="P2725" i="1"/>
  <c r="P2733" i="1"/>
  <c r="P2741" i="1"/>
  <c r="P2749" i="1"/>
  <c r="P2757" i="1"/>
  <c r="P2795" i="1"/>
  <c r="P2651" i="1"/>
  <c r="P2656" i="1"/>
  <c r="O2664" i="1"/>
  <c r="O2672" i="1"/>
  <c r="O2680" i="1"/>
  <c r="O2688" i="1"/>
  <c r="O2696" i="1"/>
  <c r="O2704" i="1"/>
  <c r="O2712" i="1"/>
  <c r="O2720" i="1"/>
  <c r="O2728" i="1"/>
  <c r="O2736" i="1"/>
  <c r="O2744" i="1"/>
  <c r="O2752" i="1"/>
  <c r="O2760" i="1"/>
  <c r="O2780" i="1"/>
  <c r="P2644" i="1"/>
  <c r="P2664" i="1"/>
  <c r="P2672" i="1"/>
  <c r="P2680" i="1"/>
  <c r="P2688" i="1"/>
  <c r="P2696" i="1"/>
  <c r="P2704" i="1"/>
  <c r="P2712" i="1"/>
  <c r="P2720" i="1"/>
  <c r="P2728" i="1"/>
  <c r="P2736" i="1"/>
  <c r="P2744" i="1"/>
  <c r="P2752" i="1"/>
  <c r="P2760" i="1"/>
  <c r="P2642" i="1"/>
  <c r="P2649" i="1"/>
  <c r="P2654" i="1"/>
  <c r="P2659" i="1"/>
  <c r="P2667" i="1"/>
  <c r="P2675" i="1"/>
  <c r="P2683" i="1"/>
  <c r="P2755" i="1"/>
  <c r="O2662" i="1"/>
  <c r="O2670" i="1"/>
  <c r="O2678" i="1"/>
  <c r="O2686" i="1"/>
  <c r="O2694" i="1"/>
  <c r="O2702" i="1"/>
  <c r="O2710" i="1"/>
  <c r="O2718" i="1"/>
  <c r="O2726" i="1"/>
  <c r="O2734" i="1"/>
  <c r="O2742" i="1"/>
  <c r="O2750" i="1"/>
  <c r="O2758" i="1"/>
  <c r="P2769" i="1"/>
  <c r="P2781" i="1"/>
  <c r="P2694" i="1"/>
  <c r="P2702" i="1"/>
  <c r="P2710" i="1"/>
  <c r="P2718" i="1"/>
  <c r="P2726" i="1"/>
  <c r="P2734" i="1"/>
  <c r="P2742" i="1"/>
  <c r="P2750" i="1"/>
  <c r="P2758" i="1"/>
  <c r="O2772" i="1"/>
  <c r="P2858" i="1"/>
  <c r="P2868" i="1"/>
  <c r="O2902" i="1"/>
  <c r="O2773" i="1"/>
  <c r="P2780" i="1"/>
  <c r="O2789" i="1"/>
  <c r="P2796" i="1"/>
  <c r="O2805" i="1"/>
  <c r="P2812" i="1"/>
  <c r="O2821" i="1"/>
  <c r="P2828" i="1"/>
  <c r="O2837" i="1"/>
  <c r="P2844" i="1"/>
  <c r="P2878" i="1"/>
  <c r="O2897" i="1"/>
  <c r="P2915" i="1"/>
  <c r="P2856" i="1"/>
  <c r="P2778" i="1"/>
  <c r="P2794" i="1"/>
  <c r="P2810" i="1"/>
  <c r="P2826" i="1"/>
  <c r="P2842" i="1"/>
  <c r="P2866" i="1"/>
  <c r="P2924" i="1"/>
  <c r="O2769" i="1"/>
  <c r="P2776" i="1"/>
  <c r="O2785" i="1"/>
  <c r="P2792" i="1"/>
  <c r="O2801" i="1"/>
  <c r="P2808" i="1"/>
  <c r="O2817" i="1"/>
  <c r="P2824" i="1"/>
  <c r="O2833" i="1"/>
  <c r="P2840" i="1"/>
  <c r="P2854" i="1"/>
  <c r="P2864" i="1"/>
  <c r="P2893" i="1"/>
  <c r="P2916" i="1"/>
  <c r="P2874" i="1"/>
  <c r="P2852" i="1"/>
  <c r="P2884" i="1"/>
  <c r="O2908" i="1"/>
  <c r="O2922" i="1"/>
  <c r="P2772" i="1"/>
  <c r="O2781" i="1"/>
  <c r="P2788" i="1"/>
  <c r="O2797" i="1"/>
  <c r="P2804" i="1"/>
  <c r="O2813" i="1"/>
  <c r="P2820" i="1"/>
  <c r="O2829" i="1"/>
  <c r="P2836" i="1"/>
  <c r="P2862" i="1"/>
  <c r="P2872" i="1"/>
  <c r="O2891" i="1"/>
  <c r="P2770" i="1"/>
  <c r="P2786" i="1"/>
  <c r="P2802" i="1"/>
  <c r="P2818" i="1"/>
  <c r="P2834" i="1"/>
  <c r="P2850" i="1"/>
  <c r="P2882" i="1"/>
  <c r="P2768" i="1"/>
  <c r="O2777" i="1"/>
  <c r="P2784" i="1"/>
  <c r="O2793" i="1"/>
  <c r="P2800" i="1"/>
  <c r="O2809" i="1"/>
  <c r="P2816" i="1"/>
  <c r="O2825" i="1"/>
  <c r="P2832" i="1"/>
  <c r="O2841" i="1"/>
  <c r="P2848" i="1"/>
  <c r="P2870" i="1"/>
  <c r="P2899" i="1"/>
  <c r="P2904" i="1"/>
  <c r="O2914" i="1"/>
  <c r="P2880" i="1"/>
  <c r="P2885" i="1"/>
  <c r="O3005" i="1"/>
  <c r="O3043" i="1"/>
  <c r="P3087" i="1"/>
  <c r="P3098" i="1"/>
  <c r="O3001" i="1"/>
  <c r="O3032" i="1"/>
  <c r="O3068" i="1"/>
  <c r="P3051" i="1"/>
  <c r="P3063" i="1"/>
  <c r="O3090" i="1"/>
  <c r="O3023" i="1"/>
  <c r="P3030" i="1"/>
  <c r="O3058" i="1"/>
  <c r="P3066" i="1"/>
  <c r="P3142" i="1"/>
  <c r="P3077" i="1"/>
  <c r="P3131" i="1"/>
  <c r="O3015" i="1"/>
  <c r="P3083" i="1"/>
  <c r="O3111" i="1"/>
  <c r="P3151" i="1"/>
  <c r="P3031" i="1"/>
  <c r="P3070" i="1"/>
  <c r="P3140" i="1"/>
  <c r="P3011" i="1"/>
  <c r="O3031" i="1"/>
  <c r="O3100" i="1"/>
  <c r="O3011" i="1"/>
  <c r="P3034" i="1"/>
  <c r="P3045" i="1"/>
  <c r="P3062" i="1"/>
  <c r="P3092" i="1"/>
  <c r="P3138" i="1"/>
  <c r="O3083" i="1"/>
  <c r="P3107" i="1"/>
  <c r="P3173" i="1"/>
  <c r="P3184" i="1"/>
  <c r="P3265" i="1"/>
  <c r="O3075" i="1"/>
  <c r="O3207" i="1"/>
  <c r="T3207" i="1" s="1"/>
  <c r="O3037" i="1"/>
  <c r="O3069" i="1"/>
  <c r="O3101" i="1"/>
  <c r="O3112" i="1"/>
  <c r="O3162" i="1"/>
  <c r="O3003" i="1"/>
  <c r="O3035" i="1"/>
  <c r="O3067" i="1"/>
  <c r="O3099" i="1"/>
  <c r="O3110" i="1"/>
  <c r="O3065" i="1"/>
  <c r="O3097" i="1"/>
  <c r="O3134" i="1"/>
  <c r="O3130" i="1"/>
  <c r="P3158" i="1"/>
  <c r="P3200" i="1"/>
  <c r="O3089" i="1"/>
  <c r="O3128" i="1"/>
  <c r="O3158" i="1"/>
  <c r="O3055" i="1"/>
  <c r="O3087" i="1"/>
  <c r="O3126" i="1"/>
  <c r="P3166" i="1"/>
  <c r="P3175" i="1"/>
  <c r="P3149" i="1"/>
  <c r="P3156" i="1"/>
  <c r="O3166" i="1"/>
  <c r="P3243" i="1"/>
  <c r="O3184" i="1"/>
  <c r="O3200" i="1"/>
  <c r="O3216" i="1"/>
  <c r="O3223" i="1"/>
  <c r="O3243" i="1"/>
  <c r="O3156" i="1"/>
  <c r="O3228" i="1"/>
  <c r="P3257" i="1"/>
  <c r="P3244" i="1"/>
  <c r="O3114" i="1"/>
  <c r="O3146" i="1"/>
  <c r="O3178" i="1"/>
  <c r="O3194" i="1"/>
  <c r="O3210" i="1"/>
  <c r="O3176" i="1"/>
  <c r="P3255" i="1"/>
  <c r="P3272" i="1"/>
  <c r="P3275" i="1"/>
  <c r="O3275" i="1"/>
  <c r="P3281" i="1"/>
  <c r="O3172" i="1"/>
  <c r="P3262" i="1"/>
  <c r="O3170" i="1"/>
  <c r="O3190" i="1"/>
  <c r="O3206" i="1"/>
  <c r="P3242" i="1"/>
  <c r="O3168" i="1"/>
  <c r="P3227" i="1"/>
  <c r="P3230" i="1"/>
  <c r="O3242" i="1"/>
  <c r="P3245" i="1"/>
  <c r="O3248" i="1"/>
  <c r="O3259" i="1"/>
  <c r="O3252" i="1"/>
  <c r="O3221" i="1"/>
  <c r="O3250" i="1"/>
  <c r="O3282" i="1"/>
  <c r="O3246" i="1"/>
  <c r="O3278" i="1"/>
  <c r="O3236" i="1"/>
  <c r="O3268" i="1"/>
  <c r="O3234" i="1"/>
  <c r="O3266" i="1"/>
  <c r="O3232" i="1"/>
  <c r="O3264" i="1"/>
  <c r="O3262" i="1"/>
  <c r="L3520" i="1" l="1"/>
  <c r="L3521" i="1" s="1"/>
  <c r="O3520" i="1"/>
  <c r="N3520" i="1"/>
  <c r="N3521" i="1" s="1"/>
  <c r="T2745" i="1"/>
  <c r="T519" i="1"/>
  <c r="T491" i="1"/>
  <c r="T457" i="1"/>
  <c r="T404" i="1"/>
  <c r="T483" i="1"/>
  <c r="T438" i="1"/>
  <c r="T400" i="1"/>
  <c r="T3066" i="1"/>
  <c r="T3280" i="1"/>
  <c r="T3045" i="1"/>
  <c r="T3029" i="1"/>
  <c r="T2786" i="1"/>
  <c r="T2562" i="1"/>
  <c r="T2919" i="1"/>
  <c r="T3196" i="1"/>
  <c r="T2823" i="1"/>
  <c r="T2954" i="1"/>
  <c r="T2701" i="1"/>
  <c r="T2529" i="1"/>
  <c r="T2110" i="1"/>
  <c r="T2163" i="1"/>
  <c r="T1948" i="1"/>
  <c r="T2133" i="1"/>
  <c r="T1833" i="1"/>
  <c r="T2531" i="1"/>
  <c r="T2775" i="1"/>
  <c r="T2557" i="1"/>
  <c r="T1507" i="1"/>
  <c r="T1361" i="1"/>
  <c r="T1244" i="1"/>
  <c r="T989" i="1"/>
  <c r="T1841" i="1"/>
  <c r="T1497" i="1"/>
  <c r="T1345" i="1"/>
  <c r="T1067" i="1"/>
  <c r="T1712" i="1"/>
  <c r="T988" i="1"/>
  <c r="T1780" i="1"/>
  <c r="T1450" i="1"/>
  <c r="T1416" i="1"/>
  <c r="T1221" i="1"/>
  <c r="T937" i="1"/>
  <c r="T1511" i="1"/>
  <c r="T1349" i="1"/>
  <c r="T1902" i="1"/>
  <c r="T1373" i="1"/>
  <c r="T635" i="1"/>
  <c r="T754" i="1"/>
  <c r="T757" i="1"/>
  <c r="T906" i="1"/>
  <c r="T735" i="1"/>
  <c r="T963" i="1"/>
  <c r="T765" i="1"/>
  <c r="T422" i="1"/>
  <c r="T875" i="1"/>
  <c r="T749" i="1"/>
  <c r="T860" i="1"/>
  <c r="T922" i="1"/>
  <c r="T285" i="1"/>
  <c r="T104" i="1"/>
  <c r="T347" i="1"/>
  <c r="T113" i="1"/>
  <c r="T26" i="1"/>
  <c r="T349" i="1"/>
  <c r="T138" i="1"/>
  <c r="T195" i="1"/>
  <c r="T376" i="1"/>
  <c r="T38" i="1"/>
  <c r="T185" i="1"/>
  <c r="T44" i="1"/>
  <c r="T203" i="1"/>
  <c r="T324" i="1"/>
  <c r="T130" i="1"/>
  <c r="T18" i="1"/>
  <c r="T2945" i="1"/>
  <c r="T1598" i="1"/>
  <c r="T2999" i="1"/>
  <c r="T3061" i="1"/>
  <c r="T2652" i="1"/>
  <c r="T2211" i="1"/>
  <c r="T1736" i="1"/>
  <c r="T886" i="1"/>
  <c r="T1568" i="1"/>
  <c r="T861" i="1"/>
  <c r="T2998" i="1"/>
  <c r="T1482" i="1"/>
  <c r="T783" i="1"/>
  <c r="T2969" i="1"/>
  <c r="T2201" i="1"/>
  <c r="T1444" i="1"/>
  <c r="T705" i="1"/>
  <c r="T2940" i="1"/>
  <c r="T2486" i="1"/>
  <c r="T1859" i="1"/>
  <c r="T1044" i="1"/>
  <c r="T2965" i="1"/>
  <c r="T1688" i="1"/>
  <c r="T341" i="1"/>
  <c r="T2974" i="1"/>
  <c r="T1490" i="1"/>
  <c r="T412" i="1"/>
  <c r="T179" i="1"/>
  <c r="T219" i="1"/>
  <c r="T234" i="1"/>
  <c r="T21" i="1"/>
  <c r="T686" i="1"/>
  <c r="T151" i="1"/>
  <c r="T71" i="1"/>
  <c r="T2764" i="1"/>
  <c r="T1773" i="1"/>
  <c r="T542" i="1"/>
  <c r="T1233" i="1"/>
  <c r="T2930" i="1"/>
  <c r="T1071" i="1"/>
  <c r="T118" i="1"/>
  <c r="T2459" i="1"/>
  <c r="T413" i="1"/>
  <c r="T2727" i="1"/>
  <c r="T2025" i="1"/>
  <c r="T3021" i="1"/>
  <c r="T1329" i="1"/>
  <c r="T2590" i="1"/>
  <c r="T2937" i="1"/>
  <c r="T1726" i="1"/>
  <c r="T1448" i="1"/>
  <c r="T680" i="1"/>
  <c r="T2630" i="1"/>
  <c r="T915" i="1"/>
  <c r="T1179" i="1"/>
  <c r="T2632" i="1"/>
  <c r="T1108" i="1"/>
  <c r="T1152" i="1"/>
  <c r="T724" i="1"/>
  <c r="T2779" i="1"/>
  <c r="T1684" i="1"/>
  <c r="T1813" i="1"/>
  <c r="T990" i="1"/>
  <c r="T217" i="1"/>
  <c r="T2170" i="1"/>
  <c r="T1753" i="1"/>
  <c r="T2230" i="1"/>
  <c r="T871" i="1"/>
  <c r="T2868" i="1"/>
  <c r="T2921" i="1"/>
  <c r="T3161" i="1"/>
  <c r="T2030" i="1"/>
  <c r="T1118" i="1"/>
  <c r="T239" i="1"/>
  <c r="T1085" i="1"/>
  <c r="T837" i="1"/>
  <c r="T3261" i="1"/>
  <c r="T1735" i="1"/>
  <c r="T546" i="1"/>
  <c r="T2040" i="1"/>
  <c r="T1770" i="1"/>
  <c r="T3171" i="1"/>
  <c r="T2865" i="1"/>
  <c r="T612" i="1"/>
  <c r="T1236" i="1"/>
  <c r="T743" i="1"/>
  <c r="T1692" i="1"/>
  <c r="T1817" i="1"/>
  <c r="T2343" i="1"/>
  <c r="T1116" i="1"/>
  <c r="T2871" i="1"/>
  <c r="T554" i="1"/>
  <c r="T1100" i="1"/>
  <c r="T1880" i="1"/>
  <c r="T383" i="1"/>
  <c r="T1158" i="1"/>
  <c r="T1491" i="1"/>
  <c r="T640" i="1"/>
  <c r="T1517" i="1"/>
  <c r="T2469" i="1"/>
  <c r="T2464" i="1"/>
  <c r="T1612" i="1"/>
  <c r="T1357" i="1"/>
  <c r="T1033" i="1"/>
  <c r="T2944" i="1"/>
  <c r="T2778" i="1"/>
  <c r="T1309" i="1"/>
  <c r="T2847" i="1"/>
  <c r="T562" i="1"/>
  <c r="T2166" i="1"/>
  <c r="T1304" i="1"/>
  <c r="T1268" i="1"/>
  <c r="T3037" i="1"/>
  <c r="T2558" i="1"/>
  <c r="T1935" i="1"/>
  <c r="T1617" i="1"/>
  <c r="T1127" i="1"/>
  <c r="T1057" i="1"/>
  <c r="T2914" i="1"/>
  <c r="T2752" i="1"/>
  <c r="T2543" i="1"/>
  <c r="T1683" i="1"/>
  <c r="T1462" i="1"/>
  <c r="T1101" i="1"/>
  <c r="T1066" i="1"/>
  <c r="T435" i="1"/>
  <c r="T1852" i="1"/>
  <c r="T1303" i="1"/>
  <c r="T1218" i="1"/>
  <c r="T789" i="1"/>
  <c r="T10" i="1"/>
  <c r="T2835" i="1"/>
  <c r="T1666" i="1"/>
  <c r="T393" i="1"/>
  <c r="T632" i="1"/>
  <c r="T1669" i="1"/>
  <c r="T916" i="1"/>
  <c r="T1263" i="1"/>
  <c r="T1046" i="1"/>
  <c r="T2804" i="1"/>
  <c r="T2048" i="1"/>
  <c r="T1102" i="1"/>
  <c r="T1702" i="1"/>
  <c r="T1740" i="1"/>
  <c r="T538" i="1"/>
  <c r="T2653" i="1"/>
  <c r="T1538" i="1"/>
  <c r="T1041" i="1"/>
  <c r="T926" i="1"/>
  <c r="T836" i="1"/>
  <c r="T475" i="1"/>
  <c r="T428" i="1"/>
  <c r="T410" i="1"/>
  <c r="T389" i="1"/>
  <c r="T3060" i="1"/>
  <c r="T3122" i="1"/>
  <c r="T2774" i="1"/>
  <c r="T2299" i="1"/>
  <c r="T3255" i="1"/>
  <c r="T3164" i="1"/>
  <c r="T2676" i="1"/>
  <c r="T2480" i="1"/>
  <c r="T2064" i="1"/>
  <c r="T1846" i="1"/>
  <c r="T2483" i="1"/>
  <c r="T2151" i="1"/>
  <c r="T1945" i="1"/>
  <c r="T2395" i="1"/>
  <c r="T2794" i="1"/>
  <c r="T2061" i="1"/>
  <c r="T1788" i="1"/>
  <c r="T2699" i="1"/>
  <c r="T1489" i="1"/>
  <c r="T1340" i="1"/>
  <c r="T1232" i="1"/>
  <c r="T983" i="1"/>
  <c r="T1661" i="1"/>
  <c r="T1651" i="1"/>
  <c r="T1312" i="1"/>
  <c r="T1053" i="1"/>
  <c r="T1697" i="1"/>
  <c r="T1297" i="1"/>
  <c r="T1183" i="1"/>
  <c r="T1771" i="1"/>
  <c r="T1215" i="1"/>
  <c r="T1380" i="1"/>
  <c r="T928" i="1"/>
  <c r="T1533" i="1"/>
  <c r="T1343" i="1"/>
  <c r="T1467" i="1"/>
  <c r="T1193" i="1"/>
  <c r="T626" i="1"/>
  <c r="T1058" i="1"/>
  <c r="T736" i="1"/>
  <c r="T1061" i="1"/>
  <c r="T718" i="1"/>
  <c r="T967" i="1"/>
  <c r="T664" i="1"/>
  <c r="T882" i="1"/>
  <c r="T649" i="1"/>
  <c r="T578" i="1"/>
  <c r="T873" i="1"/>
  <c r="T756" i="1"/>
  <c r="T597" i="1"/>
  <c r="T416" i="1"/>
  <c r="T594" i="1"/>
  <c r="T359" i="1"/>
  <c r="T834" i="1"/>
  <c r="T713" i="1"/>
  <c r="T88" i="1"/>
  <c r="T187" i="1"/>
  <c r="T323" i="1"/>
  <c r="T97" i="1"/>
  <c r="T106" i="1"/>
  <c r="T189" i="1"/>
  <c r="T198" i="1"/>
  <c r="T22" i="1"/>
  <c r="T153" i="1"/>
  <c r="T372" i="1"/>
  <c r="T28" i="1"/>
  <c r="T318" i="1"/>
  <c r="T114" i="1"/>
  <c r="T2377" i="1"/>
  <c r="T1477" i="1"/>
  <c r="T599" i="1"/>
  <c r="T2077" i="1"/>
  <c r="T1451" i="1"/>
  <c r="T3179" i="1"/>
  <c r="T2032" i="1"/>
  <c r="T796" i="1"/>
  <c r="T2966" i="1"/>
  <c r="T1940" i="1"/>
  <c r="T1231" i="1"/>
  <c r="T699" i="1"/>
  <c r="T1959" i="1"/>
  <c r="T1212" i="1"/>
  <c r="T677" i="1"/>
  <c r="T3147" i="1"/>
  <c r="T1850" i="1"/>
  <c r="T972" i="1"/>
  <c r="T2473" i="1"/>
  <c r="T1650" i="1"/>
  <c r="T857" i="1"/>
  <c r="T2939" i="1"/>
  <c r="T1393" i="1"/>
  <c r="T181" i="1"/>
  <c r="T5" i="1"/>
  <c r="T196" i="1"/>
  <c r="T39" i="1"/>
  <c r="T183" i="1"/>
  <c r="T55" i="1"/>
  <c r="T2732" i="1"/>
  <c r="T1605" i="1"/>
  <c r="T266" i="1"/>
  <c r="T1119" i="1"/>
  <c r="T1901" i="1"/>
  <c r="T2895" i="1"/>
  <c r="T719" i="1"/>
  <c r="T296" i="1"/>
  <c r="T2679" i="1"/>
  <c r="T1961" i="1"/>
  <c r="T2707" i="1"/>
  <c r="T1073" i="1"/>
  <c r="T2284" i="1"/>
  <c r="T1888" i="1"/>
  <c r="T1107" i="1"/>
  <c r="T3211" i="1"/>
  <c r="T2933" i="1"/>
  <c r="T1887" i="1"/>
  <c r="T797" i="1"/>
  <c r="T998" i="1"/>
  <c r="T206" i="1"/>
  <c r="T1086" i="1"/>
  <c r="T339" i="1"/>
  <c r="T46" i="1"/>
  <c r="T2033" i="1"/>
  <c r="T2747" i="1"/>
  <c r="T1604" i="1"/>
  <c r="T2188" i="1"/>
  <c r="T1755" i="1"/>
  <c r="T945" i="1"/>
  <c r="T194" i="1"/>
  <c r="T1240" i="1"/>
  <c r="T1298" i="1"/>
  <c r="T1938" i="1"/>
  <c r="T601" i="1"/>
  <c r="T1266" i="1"/>
  <c r="T1988" i="1"/>
  <c r="T2873" i="1"/>
  <c r="T2782" i="1"/>
  <c r="T1923" i="1"/>
  <c r="T1048" i="1"/>
  <c r="T504" i="1"/>
  <c r="T2643" i="1"/>
  <c r="T2126" i="1"/>
  <c r="T1364" i="1"/>
  <c r="T536" i="1"/>
  <c r="T1146" i="1"/>
  <c r="T2898" i="1"/>
  <c r="T1493" i="1"/>
  <c r="T1834" i="1"/>
  <c r="T702" i="1"/>
  <c r="T2900" i="1"/>
  <c r="T904" i="1"/>
  <c r="T1724" i="1"/>
  <c r="T885" i="1"/>
  <c r="T1204" i="1"/>
  <c r="T1929" i="1"/>
  <c r="T589" i="1"/>
  <c r="T2511" i="1"/>
  <c r="T3249" i="1"/>
  <c r="T920" i="1"/>
  <c r="T2918" i="1"/>
  <c r="T223" i="1"/>
  <c r="T1819" i="1"/>
  <c r="T354" i="1"/>
  <c r="T191" i="1"/>
  <c r="T1810" i="1"/>
  <c r="T3102" i="1"/>
  <c r="T2973" i="1"/>
  <c r="T3239" i="1"/>
  <c r="T1430" i="1"/>
  <c r="T1320" i="1"/>
  <c r="T1433" i="1"/>
  <c r="T2237" i="1"/>
  <c r="T2552" i="1"/>
  <c r="T1941" i="1"/>
  <c r="T1498" i="1"/>
  <c r="T784" i="1"/>
  <c r="T1839" i="1"/>
  <c r="T1876" i="1"/>
  <c r="T1226" i="1"/>
  <c r="T607" i="1"/>
  <c r="T1600" i="1"/>
  <c r="T366" i="1"/>
  <c r="T1820" i="1"/>
  <c r="T1783" i="1"/>
  <c r="T593" i="1"/>
  <c r="T2070" i="1"/>
  <c r="T584" i="1"/>
  <c r="T1906" i="1"/>
  <c r="T1731" i="1"/>
  <c r="T2400" i="1"/>
  <c r="T2482" i="1"/>
  <c r="T1238" i="1"/>
  <c r="T1504" i="1"/>
  <c r="T581" i="1"/>
  <c r="T419" i="1"/>
  <c r="T1499" i="1"/>
  <c r="T975" i="1"/>
  <c r="T1982" i="1"/>
  <c r="T2500" i="1"/>
  <c r="T1001" i="1"/>
  <c r="T3254" i="1"/>
  <c r="T3178" i="1"/>
  <c r="T2713" i="1"/>
  <c r="T2075" i="1"/>
  <c r="T2239" i="1"/>
  <c r="T1580" i="1"/>
  <c r="T2430" i="1"/>
  <c r="T1768" i="1"/>
  <c r="T1514" i="1"/>
  <c r="T583" i="1"/>
  <c r="T831" i="1"/>
  <c r="T63" i="1"/>
  <c r="T564" i="1"/>
  <c r="T2563" i="1"/>
  <c r="T2029" i="1"/>
  <c r="T1206" i="1"/>
  <c r="T1924" i="1"/>
  <c r="T953" i="1"/>
  <c r="T798" i="1"/>
  <c r="T2137" i="1"/>
  <c r="T660" i="1"/>
  <c r="T131" i="1"/>
  <c r="T588" i="1"/>
  <c r="T616" i="1"/>
  <c r="T1890" i="1"/>
  <c r="T716" i="1"/>
  <c r="T1812" i="1"/>
  <c r="T1974" i="1"/>
  <c r="T658" i="1"/>
  <c r="T2656" i="1"/>
  <c r="T781" i="1"/>
  <c r="T950" i="1"/>
  <c r="T190" i="1"/>
  <c r="T1070" i="1"/>
  <c r="T2162" i="1"/>
  <c r="T1723" i="1"/>
  <c r="T902" i="1"/>
  <c r="T1246" i="1"/>
  <c r="T1877" i="1"/>
  <c r="T1182" i="1"/>
  <c r="T1972" i="1"/>
  <c r="T2008" i="1"/>
  <c r="T2236" i="1"/>
  <c r="T249" i="1"/>
  <c r="T1256" i="1"/>
  <c r="T520" i="1"/>
  <c r="T1091" i="1"/>
  <c r="T1396" i="1"/>
  <c r="T728" i="1"/>
  <c r="T1926" i="1"/>
  <c r="T1708" i="1"/>
  <c r="T962" i="1"/>
  <c r="T891" i="1"/>
  <c r="T2886" i="1"/>
  <c r="T1793" i="1"/>
  <c r="T3278" i="1"/>
  <c r="T3206" i="1"/>
  <c r="T3146" i="1"/>
  <c r="T3065" i="1"/>
  <c r="T2773" i="1"/>
  <c r="T2662" i="1"/>
  <c r="T2728" i="1"/>
  <c r="T2746" i="1"/>
  <c r="T2705" i="1"/>
  <c r="T2627" i="1"/>
  <c r="T2549" i="1"/>
  <c r="T2588" i="1"/>
  <c r="T2528" i="1"/>
  <c r="T2392" i="1"/>
  <c r="T2410" i="1"/>
  <c r="T2448" i="1"/>
  <c r="T2471" i="1"/>
  <c r="T2494" i="1"/>
  <c r="T2411" i="1"/>
  <c r="T2390" i="1"/>
  <c r="T2097" i="1"/>
  <c r="T1947" i="1"/>
  <c r="T2027" i="1"/>
  <c r="T2017" i="1"/>
  <c r="T2191" i="1"/>
  <c r="T1977" i="1"/>
  <c r="T1705" i="1"/>
  <c r="T1559" i="1"/>
  <c r="T1585" i="1"/>
  <c r="T1596" i="1"/>
  <c r="T1636" i="1"/>
  <c r="T1379" i="1"/>
  <c r="T1155" i="1"/>
  <c r="T1287" i="1"/>
  <c r="T985" i="1"/>
  <c r="T1035" i="1"/>
  <c r="T1025" i="1"/>
  <c r="T826" i="1"/>
  <c r="T814" i="1"/>
  <c r="T867" i="1"/>
  <c r="T553" i="1"/>
  <c r="T434" i="1"/>
  <c r="T480" i="1"/>
  <c r="T495" i="1"/>
  <c r="T3195" i="1"/>
  <c r="T2887" i="1"/>
  <c r="T3040" i="1"/>
  <c r="T2711" i="1"/>
  <c r="T1949" i="1"/>
  <c r="T2667" i="1"/>
  <c r="T2957" i="1"/>
  <c r="T2053" i="1"/>
  <c r="T2433" i="1"/>
  <c r="T2145" i="1"/>
  <c r="T2540" i="1"/>
  <c r="T2454" i="1"/>
  <c r="T2285" i="1"/>
  <c r="T2671" i="1"/>
  <c r="T2265" i="1"/>
  <c r="T2051" i="1"/>
  <c r="T1328" i="1"/>
  <c r="T1211" i="1"/>
  <c r="T2057" i="1"/>
  <c r="T1642" i="1"/>
  <c r="T1645" i="1"/>
  <c r="T1601" i="1"/>
  <c r="T1469" i="1"/>
  <c r="T1291" i="1"/>
  <c r="T1654" i="1"/>
  <c r="T1384" i="1"/>
  <c r="T1276" i="1"/>
  <c r="T947" i="1"/>
  <c r="T1759" i="1"/>
  <c r="T1765" i="1"/>
  <c r="T1344" i="1"/>
  <c r="T1371" i="1"/>
  <c r="T1480" i="1"/>
  <c r="T1289" i="1"/>
  <c r="T1805" i="1"/>
  <c r="T815" i="1"/>
  <c r="T605" i="1"/>
  <c r="T958" i="1"/>
  <c r="T991" i="1"/>
  <c r="T643" i="1"/>
  <c r="T572" i="1"/>
  <c r="T711" i="1"/>
  <c r="T557" i="1"/>
  <c r="T744" i="1"/>
  <c r="T669" i="1"/>
  <c r="T722" i="1"/>
  <c r="T571" i="1"/>
  <c r="T353" i="1"/>
  <c r="T1059" i="1"/>
  <c r="T828" i="1"/>
  <c r="T695" i="1"/>
  <c r="T1040" i="1"/>
  <c r="T72" i="1"/>
  <c r="T155" i="1"/>
  <c r="T317" i="1"/>
  <c r="T199" i="1"/>
  <c r="T81" i="1"/>
  <c r="T74" i="1"/>
  <c r="T157" i="1"/>
  <c r="T176" i="1"/>
  <c r="T6" i="1"/>
  <c r="T121" i="1"/>
  <c r="T172" i="1"/>
  <c r="T12" i="1"/>
  <c r="T98" i="1"/>
  <c r="T1198" i="1"/>
  <c r="T2842" i="1"/>
  <c r="T1020" i="1"/>
  <c r="T2770" i="1"/>
  <c r="T1200" i="1"/>
  <c r="T1175" i="1"/>
  <c r="T668" i="1"/>
  <c r="T1884" i="1"/>
  <c r="T1162" i="1"/>
  <c r="T2994" i="1"/>
  <c r="T1815" i="1"/>
  <c r="T910" i="1"/>
  <c r="T2756" i="1"/>
  <c r="T2441" i="1"/>
  <c r="T1602" i="1"/>
  <c r="T782" i="1"/>
  <c r="T3270" i="1"/>
  <c r="T2834" i="1"/>
  <c r="T1167" i="1"/>
  <c r="T346" i="1"/>
  <c r="T115" i="1"/>
  <c r="T614" i="1"/>
  <c r="T525" i="1"/>
  <c r="T149" i="1"/>
  <c r="T591" i="1"/>
  <c r="T164" i="1"/>
  <c r="T7" i="1"/>
  <c r="T167" i="1"/>
  <c r="T2700" i="1"/>
  <c r="T1392" i="1"/>
  <c r="T1801" i="1"/>
  <c r="T3121" i="1"/>
  <c r="T701" i="1"/>
  <c r="T1797" i="1"/>
  <c r="T681" i="1"/>
  <c r="T1803" i="1"/>
  <c r="T2647" i="1"/>
  <c r="T559" i="1"/>
  <c r="T2675" i="1"/>
  <c r="T994" i="1"/>
  <c r="T1576" i="1"/>
  <c r="T610" i="1"/>
  <c r="T2608" i="1"/>
  <c r="T1326" i="1"/>
  <c r="T727" i="1"/>
  <c r="T679" i="1"/>
  <c r="T174" i="1"/>
  <c r="T1055" i="1"/>
  <c r="T227" i="1"/>
  <c r="T1641" i="1"/>
  <c r="T209" i="1"/>
  <c r="T2715" i="1"/>
  <c r="T1540" i="1"/>
  <c r="T2146" i="1"/>
  <c r="T1659" i="1"/>
  <c r="T723" i="1"/>
  <c r="T568" i="1"/>
  <c r="T1208" i="1"/>
  <c r="T1845" i="1"/>
  <c r="T220" i="1"/>
  <c r="T574" i="1"/>
  <c r="T1811" i="1"/>
  <c r="T2648" i="1"/>
  <c r="T1917" i="1"/>
  <c r="T3251" i="1"/>
  <c r="T1905" i="1"/>
  <c r="T1022" i="1"/>
  <c r="T2180" i="1"/>
  <c r="T670" i="1"/>
  <c r="T2228" i="1"/>
  <c r="T2054" i="1"/>
  <c r="T1228" i="1"/>
  <c r="T3187" i="1"/>
  <c r="T1114" i="1"/>
  <c r="T734" i="1"/>
  <c r="T2853" i="1"/>
  <c r="T1338" i="1"/>
  <c r="T3151" i="1"/>
  <c r="T1900" i="1"/>
  <c r="T833" i="1"/>
  <c r="T1676" i="1"/>
  <c r="T753" i="1"/>
  <c r="T949" i="1"/>
  <c r="T1881" i="1"/>
  <c r="T287" i="1"/>
  <c r="T2874" i="1"/>
  <c r="T849" i="1"/>
  <c r="T1761" i="1"/>
  <c r="T608" i="1"/>
  <c r="T1093" i="1"/>
  <c r="T1968" i="1"/>
  <c r="T2838" i="1"/>
  <c r="T659" i="1"/>
  <c r="T1278" i="1"/>
  <c r="T2208" i="1"/>
  <c r="T2135" i="1"/>
  <c r="T1616" i="1"/>
  <c r="T1235" i="1"/>
  <c r="T3277" i="1"/>
  <c r="T2429" i="1"/>
  <c r="T738" i="1"/>
  <c r="T795" i="1"/>
  <c r="T863" i="1"/>
  <c r="T445" i="1"/>
  <c r="T96" i="1"/>
  <c r="T327" i="1"/>
  <c r="T2961" i="1"/>
  <c r="T1742" i="1"/>
  <c r="T1124" i="1"/>
  <c r="T993" i="1"/>
  <c r="T134" i="1"/>
  <c r="T1505" i="1"/>
  <c r="T3226" i="1"/>
  <c r="T233" i="1"/>
  <c r="T934" i="1"/>
  <c r="T580" i="1"/>
  <c r="T1799" i="1"/>
  <c r="T1843" i="1"/>
  <c r="T1132" i="1"/>
  <c r="T2880" i="1"/>
  <c r="T3176" i="1"/>
  <c r="T2805" i="1"/>
  <c r="T1593" i="1"/>
  <c r="T1351" i="1"/>
  <c r="T3130" i="1"/>
  <c r="T2612" i="1"/>
  <c r="T2435" i="1"/>
  <c r="T2352" i="1"/>
  <c r="T2783" i="1"/>
  <c r="T2820" i="1"/>
  <c r="T1485" i="1"/>
  <c r="T1052" i="1"/>
  <c r="T732" i="1"/>
  <c r="T1147" i="1"/>
  <c r="T163" i="1"/>
  <c r="T1463" i="1"/>
  <c r="T674" i="1"/>
  <c r="T1686" i="1"/>
  <c r="T1336" i="1"/>
  <c r="T3168" i="1"/>
  <c r="T1557" i="1"/>
  <c r="T2497" i="1"/>
  <c r="T2031" i="1"/>
  <c r="T1584" i="1"/>
  <c r="T1241" i="1"/>
  <c r="T838" i="1"/>
  <c r="T3276" i="1"/>
  <c r="T2685" i="1"/>
  <c r="T1667" i="1"/>
  <c r="T1294" i="1"/>
  <c r="T1316" i="1"/>
  <c r="T733" i="1"/>
  <c r="T575" i="1"/>
  <c r="T2843" i="1"/>
  <c r="T1285" i="1"/>
  <c r="T2976" i="1"/>
  <c r="T2026" i="1"/>
  <c r="T780" i="1"/>
  <c r="T1896" i="1"/>
  <c r="T671" i="1"/>
  <c r="T1181" i="1"/>
  <c r="T3169" i="1"/>
  <c r="T1847" i="1"/>
  <c r="T2816" i="1"/>
  <c r="T1634" i="1"/>
  <c r="T2901" i="1"/>
  <c r="T368" i="1"/>
  <c r="T662" i="1"/>
  <c r="T165" i="1"/>
  <c r="T2716" i="1"/>
  <c r="T1509" i="1"/>
  <c r="T218" i="1"/>
  <c r="T977" i="1"/>
  <c r="T2456" i="1"/>
  <c r="T2115" i="1"/>
  <c r="T2663" i="1"/>
  <c r="T2691" i="1"/>
  <c r="T1608" i="1"/>
  <c r="T1687" i="1"/>
  <c r="T913" i="1"/>
  <c r="T1224" i="1"/>
  <c r="T1172" i="1"/>
  <c r="T1032" i="1"/>
  <c r="T1306" i="1"/>
  <c r="T1696" i="1"/>
  <c r="T2882" i="1"/>
  <c r="T268" i="1"/>
  <c r="T872" i="1"/>
  <c r="T769" i="1"/>
  <c r="T1893" i="1"/>
  <c r="T528" i="1"/>
  <c r="T3070" i="1"/>
  <c r="T3267" i="1"/>
  <c r="T322" i="1"/>
  <c r="T3076" i="1"/>
  <c r="T2854" i="1"/>
  <c r="T968" i="1"/>
  <c r="T881" i="1"/>
  <c r="T1148" i="1"/>
  <c r="T2198" i="1"/>
  <c r="T3190" i="1"/>
  <c r="T3114" i="1"/>
  <c r="T3110" i="1"/>
  <c r="T2781" i="1"/>
  <c r="T2817" i="1"/>
  <c r="T2902" i="1"/>
  <c r="T2720" i="1"/>
  <c r="T2738" i="1"/>
  <c r="T2788" i="1"/>
  <c r="T2767" i="1"/>
  <c r="T2619" i="1"/>
  <c r="T2514" i="1"/>
  <c r="T2518" i="1"/>
  <c r="T2445" i="1"/>
  <c r="T2491" i="1"/>
  <c r="T2397" i="1"/>
  <c r="T2374" i="1"/>
  <c r="T2071" i="1"/>
  <c r="T2157" i="1"/>
  <c r="T1556" i="1"/>
  <c r="T1582" i="1"/>
  <c r="T1629" i="1"/>
  <c r="T1460" i="1"/>
  <c r="T1516" i="1"/>
  <c r="T1518" i="1"/>
  <c r="T1523" i="1"/>
  <c r="T1237" i="1"/>
  <c r="T1261" i="1"/>
  <c r="T1209" i="1"/>
  <c r="T1363" i="1"/>
  <c r="T1104" i="1"/>
  <c r="T1111" i="1"/>
  <c r="T810" i="1"/>
  <c r="T766" i="1"/>
  <c r="T844" i="1"/>
  <c r="T577" i="1"/>
  <c r="T537" i="1"/>
  <c r="T488" i="1"/>
  <c r="T431" i="1"/>
  <c r="T396" i="1"/>
  <c r="T493" i="1"/>
  <c r="T462" i="1"/>
  <c r="T409" i="1"/>
  <c r="T3006" i="1"/>
  <c r="T2913" i="1"/>
  <c r="T3020" i="1"/>
  <c r="T3214" i="1"/>
  <c r="T3028" i="1"/>
  <c r="T3034" i="1"/>
  <c r="T2140" i="1"/>
  <c r="T1910" i="1"/>
  <c r="T2614" i="1"/>
  <c r="T2592" i="1"/>
  <c r="T2015" i="1"/>
  <c r="T2104" i="1"/>
  <c r="T2142" i="1"/>
  <c r="T2058" i="1"/>
  <c r="T2703" i="1"/>
  <c r="T2527" i="1"/>
  <c r="T1814" i="1"/>
  <c r="T1473" i="1"/>
  <c r="T1832" i="1"/>
  <c r="T1548" i="1"/>
  <c r="T1435" i="1"/>
  <c r="T1541" i="1"/>
  <c r="T1381" i="1"/>
  <c r="T1270" i="1"/>
  <c r="T1082" i="1"/>
  <c r="T944" i="1"/>
  <c r="T1730" i="1"/>
  <c r="T1762" i="1"/>
  <c r="T1245" i="1"/>
  <c r="T1013" i="1"/>
  <c r="T1280" i="1"/>
  <c r="T1439" i="1"/>
  <c r="T1313" i="1"/>
  <c r="T812" i="1"/>
  <c r="T901" i="1"/>
  <c r="T712" i="1"/>
  <c r="T964" i="1"/>
  <c r="T848" i="1"/>
  <c r="T634" i="1"/>
  <c r="T566" i="1"/>
  <c r="T652" i="1"/>
  <c r="T548" i="1"/>
  <c r="T832" i="1"/>
  <c r="T741" i="1"/>
  <c r="T1047" i="1"/>
  <c r="T565" i="1"/>
  <c r="T1077" i="1"/>
  <c r="T350" i="1"/>
  <c r="T1028" i="1"/>
  <c r="T692" i="1"/>
  <c r="T247" i="1"/>
  <c r="T184" i="1"/>
  <c r="T56" i="1"/>
  <c r="T139" i="1"/>
  <c r="T314" i="1"/>
  <c r="T58" i="1"/>
  <c r="T141" i="1"/>
  <c r="T48" i="1"/>
  <c r="T105" i="1"/>
  <c r="T156" i="1"/>
  <c r="T159" i="1"/>
  <c r="T2784" i="1"/>
  <c r="T2081" i="1"/>
  <c r="T1151" i="1"/>
  <c r="T2808" i="1"/>
  <c r="T2503" i="1"/>
  <c r="T995" i="1"/>
  <c r="T1153" i="1"/>
  <c r="T1835" i="1"/>
  <c r="T1156" i="1"/>
  <c r="T1838" i="1"/>
  <c r="T1137" i="1"/>
  <c r="T2978" i="1"/>
  <c r="T1744" i="1"/>
  <c r="T854" i="1"/>
  <c r="T2740" i="1"/>
  <c r="T1327" i="1"/>
  <c r="T779" i="1"/>
  <c r="T3256" i="1"/>
  <c r="T2831" i="1"/>
  <c r="T2024" i="1"/>
  <c r="T1120" i="1"/>
  <c r="T596" i="1"/>
  <c r="T343" i="1"/>
  <c r="T99" i="1"/>
  <c r="T598" i="1"/>
  <c r="T484" i="1"/>
  <c r="T133" i="1"/>
  <c r="T556" i="1"/>
  <c r="T148" i="1"/>
  <c r="T673" i="1"/>
  <c r="T23" i="1"/>
  <c r="T2684" i="1"/>
  <c r="T927" i="1"/>
  <c r="T1741" i="1"/>
  <c r="T3105" i="1"/>
  <c r="T344" i="1"/>
  <c r="T1671" i="1"/>
  <c r="T611" i="1"/>
  <c r="T1721" i="1"/>
  <c r="T3240" i="1"/>
  <c r="T2513" i="1"/>
  <c r="T2819" i="1"/>
  <c r="T3192" i="1"/>
  <c r="T918" i="1"/>
  <c r="T1873" i="1"/>
  <c r="T1512" i="1"/>
  <c r="T272" i="1"/>
  <c r="T2043" i="1"/>
  <c r="T532" i="1"/>
  <c r="T158" i="1"/>
  <c r="T726" i="1"/>
  <c r="T770" i="1"/>
  <c r="T1609" i="1"/>
  <c r="T193" i="1"/>
  <c r="T2683" i="1"/>
  <c r="T1524" i="1"/>
  <c r="T2130" i="1"/>
  <c r="T1423" i="1"/>
  <c r="T691" i="1"/>
  <c r="T3203" i="1"/>
  <c r="T3074" i="1"/>
  <c r="T2176" i="1"/>
  <c r="T1816" i="1"/>
  <c r="T207" i="1"/>
  <c r="T3209" i="1"/>
  <c r="T1798" i="1"/>
  <c r="T2355" i="1"/>
  <c r="T1715" i="1"/>
  <c r="T1883" i="1"/>
  <c r="T851" i="1"/>
  <c r="T2885" i="1"/>
  <c r="T1680" i="1"/>
  <c r="T3265" i="1"/>
  <c r="T3197" i="1"/>
  <c r="T2012" i="1"/>
  <c r="T1170" i="1"/>
  <c r="T2814" i="1"/>
  <c r="T500" i="1"/>
  <c r="T2641" i="1"/>
  <c r="T1260" i="1"/>
  <c r="T1976" i="1"/>
  <c r="T2875" i="1"/>
  <c r="T3000" i="1"/>
  <c r="T1830" i="1"/>
  <c r="T785" i="1"/>
  <c r="T1424" i="1"/>
  <c r="T522" i="1"/>
  <c r="T801" i="1"/>
  <c r="T1849" i="1"/>
  <c r="T3233" i="1"/>
  <c r="T2020" i="1"/>
  <c r="T2327" i="1"/>
  <c r="T2281" i="1"/>
  <c r="T1729" i="1"/>
  <c r="T210" i="1"/>
  <c r="T544" i="1"/>
  <c r="T1784" i="1"/>
  <c r="T3222" i="1"/>
  <c r="T2947" i="1"/>
  <c r="T672" i="1"/>
  <c r="T2156" i="1"/>
  <c r="T1133" i="1"/>
  <c r="T2923" i="1"/>
  <c r="T2795" i="1"/>
  <c r="T3208" i="1"/>
  <c r="T1526" i="1"/>
  <c r="T1500" i="1"/>
  <c r="T818" i="1"/>
  <c r="T444" i="1"/>
  <c r="T371" i="1"/>
  <c r="T13" i="1"/>
  <c r="T1865" i="1"/>
  <c r="T3059" i="1"/>
  <c r="T2905" i="1"/>
  <c r="T592" i="1"/>
  <c r="T1016" i="1"/>
  <c r="T2312" i="1"/>
  <c r="T1140" i="1"/>
  <c r="T2286" i="1"/>
  <c r="T595" i="1"/>
  <c r="T2432" i="1"/>
  <c r="T1560" i="1"/>
  <c r="T3031" i="1"/>
  <c r="T2709" i="1"/>
  <c r="T1301" i="1"/>
  <c r="T877" i="1"/>
  <c r="T397" i="1"/>
  <c r="T2840" i="1"/>
  <c r="T3047" i="1"/>
  <c r="T2154" i="1"/>
  <c r="T1664" i="1"/>
  <c r="T1284" i="1"/>
  <c r="T739" i="1"/>
  <c r="T737" i="1"/>
  <c r="T321" i="1"/>
  <c r="T615" i="1"/>
  <c r="T1501" i="1"/>
  <c r="T1956" i="1"/>
  <c r="T2949" i="1"/>
  <c r="T2942" i="1"/>
  <c r="T213" i="1"/>
  <c r="T202" i="1"/>
  <c r="T880" i="1"/>
  <c r="T2763" i="1"/>
  <c r="T1787" i="1"/>
  <c r="T1069" i="1"/>
  <c r="T1868" i="1"/>
  <c r="T3268" i="1"/>
  <c r="T2762" i="1"/>
  <c r="T2416" i="1"/>
  <c r="T1937" i="1"/>
  <c r="T3033" i="1"/>
  <c r="T2833" i="1"/>
  <c r="T2754" i="1"/>
  <c r="T2565" i="1"/>
  <c r="T2474" i="1"/>
  <c r="T1530" i="1"/>
  <c r="T1269" i="1"/>
  <c r="T1395" i="1"/>
  <c r="T830" i="1"/>
  <c r="T407" i="1"/>
  <c r="T3030" i="1"/>
  <c r="T2791" i="1"/>
  <c r="T1682" i="1"/>
  <c r="T1455" i="1"/>
  <c r="T1039" i="1"/>
  <c r="T864" i="1"/>
  <c r="T1169" i="1"/>
  <c r="T320" i="1"/>
  <c r="T1657" i="1"/>
  <c r="T2730" i="1"/>
  <c r="T2153" i="1"/>
  <c r="T1551" i="1"/>
  <c r="T1255" i="1"/>
  <c r="T440" i="1"/>
  <c r="T2519" i="1"/>
  <c r="T2545" i="1"/>
  <c r="T1184" i="1"/>
  <c r="T1258" i="1"/>
  <c r="T1465" i="1"/>
  <c r="T868" i="1"/>
  <c r="T956" i="1"/>
  <c r="T819" i="1"/>
  <c r="T42" i="1"/>
  <c r="T2011" i="1"/>
  <c r="T1950" i="1"/>
  <c r="T1918" i="1"/>
  <c r="T3188" i="1"/>
  <c r="T1782" i="1"/>
  <c r="T585" i="1"/>
  <c r="T2962" i="1"/>
  <c r="T1679" i="1"/>
  <c r="T2724" i="1"/>
  <c r="T1230" i="1"/>
  <c r="T1117" i="1"/>
  <c r="T83" i="1"/>
  <c r="T541" i="1"/>
  <c r="T385" i="1"/>
  <c r="T117" i="1"/>
  <c r="T503" i="1"/>
  <c r="T384" i="1"/>
  <c r="T132" i="1"/>
  <c r="T135" i="1"/>
  <c r="T19" i="1"/>
  <c r="T787" i="1"/>
  <c r="T1700" i="1"/>
  <c r="T2613" i="1"/>
  <c r="T269" i="1"/>
  <c r="T1607" i="1"/>
  <c r="T2326" i="1"/>
  <c r="T394" i="1"/>
  <c r="T1115" i="1"/>
  <c r="T3180" i="1"/>
  <c r="T2510" i="1"/>
  <c r="T2800" i="1"/>
  <c r="T1882" i="1"/>
  <c r="T3173" i="1"/>
  <c r="T683" i="1"/>
  <c r="T1487" i="1"/>
  <c r="T1391" i="1"/>
  <c r="T1960" i="1"/>
  <c r="T1034" i="1"/>
  <c r="T449" i="1"/>
  <c r="T2364" i="1"/>
  <c r="T3273" i="1"/>
  <c r="T126" i="1"/>
  <c r="T707" i="1"/>
  <c r="T540" i="1"/>
  <c r="T1410" i="1"/>
  <c r="T377" i="1"/>
  <c r="T2894" i="1"/>
  <c r="T3281" i="1"/>
  <c r="T1710" i="1"/>
  <c r="T1202" i="1"/>
  <c r="T2849" i="1"/>
  <c r="T1785" i="1"/>
  <c r="T3283" i="1"/>
  <c r="T1292" i="1"/>
  <c r="T3072" i="1"/>
  <c r="T1851" i="1"/>
  <c r="T777" i="1"/>
  <c r="T587" i="1"/>
  <c r="T2640" i="1"/>
  <c r="T3181" i="1"/>
  <c r="T1079" i="1"/>
  <c r="T2869" i="1"/>
  <c r="T258" i="1"/>
  <c r="T1160" i="1"/>
  <c r="T1927" i="1"/>
  <c r="T1772" i="1"/>
  <c r="T618" i="1"/>
  <c r="T1324" i="1"/>
  <c r="T586" i="1"/>
  <c r="T1836" i="1"/>
  <c r="T1962" i="1"/>
  <c r="T2645" i="1"/>
  <c r="T1403" i="1"/>
  <c r="T3263" i="1"/>
  <c r="T310" i="1"/>
  <c r="T2909" i="1"/>
  <c r="T1672" i="1"/>
  <c r="T3201" i="1"/>
  <c r="T502" i="1"/>
  <c r="T2931" i="1"/>
  <c r="T839" i="1"/>
  <c r="T374" i="1"/>
  <c r="T2082" i="1"/>
  <c r="T3250" i="1"/>
  <c r="T3126" i="1"/>
  <c r="T3067" i="1"/>
  <c r="T3111" i="1"/>
  <c r="T3032" i="1"/>
  <c r="T2922" i="1"/>
  <c r="T2801" i="1"/>
  <c r="T2897" i="1"/>
  <c r="T2750" i="1"/>
  <c r="T2704" i="1"/>
  <c r="T2751" i="1"/>
  <c r="T2681" i="1"/>
  <c r="T2603" i="1"/>
  <c r="T2618" i="1"/>
  <c r="T2639" i="1"/>
  <c r="T2481" i="1"/>
  <c r="T2385" i="1"/>
  <c r="T2498" i="1"/>
  <c r="T2442" i="1"/>
  <c r="T2465" i="1"/>
  <c r="T2499" i="1"/>
  <c r="T2365" i="1"/>
  <c r="T2487" i="1"/>
  <c r="T1995" i="1"/>
  <c r="T2159" i="1"/>
  <c r="T1537" i="1"/>
  <c r="T1564" i="1"/>
  <c r="T1552" i="1"/>
  <c r="T1578" i="1"/>
  <c r="T1543" i="1"/>
  <c r="T1597" i="1"/>
  <c r="T1522" i="1"/>
  <c r="T1484" i="1"/>
  <c r="T1486" i="1"/>
  <c r="T1488" i="1"/>
  <c r="T1205" i="1"/>
  <c r="T1143" i="1"/>
  <c r="T1229" i="1"/>
  <c r="T1177" i="1"/>
  <c r="T1331" i="1"/>
  <c r="T1080" i="1"/>
  <c r="T778" i="1"/>
  <c r="T822" i="1"/>
  <c r="T545" i="1"/>
  <c r="T437" i="1"/>
  <c r="T392" i="1"/>
  <c r="T2997" i="1"/>
  <c r="T3163" i="1"/>
  <c r="T2987" i="1"/>
  <c r="T3260" i="1"/>
  <c r="T2695" i="1"/>
  <c r="T2409" i="1"/>
  <c r="T2989" i="1"/>
  <c r="T3019" i="1"/>
  <c r="T2099" i="1"/>
  <c r="T1870" i="1"/>
  <c r="T2583" i="1"/>
  <c r="T2399" i="1"/>
  <c r="T1789" i="1"/>
  <c r="T1993" i="1"/>
  <c r="T2621" i="1"/>
  <c r="T2478" i="1"/>
  <c r="T2203" i="1"/>
  <c r="T2001" i="1"/>
  <c r="T1829" i="1"/>
  <c r="T1442" i="1"/>
  <c r="T1094" i="1"/>
  <c r="T1725" i="1"/>
  <c r="T1476" i="1"/>
  <c r="T1570" i="1"/>
  <c r="T1426" i="1"/>
  <c r="T1026" i="1"/>
  <c r="T1506" i="1"/>
  <c r="T1360" i="1"/>
  <c r="T932" i="1"/>
  <c r="T1550" i="1"/>
  <c r="T1453" i="1"/>
  <c r="T1314" i="1"/>
  <c r="T1693" i="1"/>
  <c r="T1253" i="1"/>
  <c r="T1427" i="1"/>
  <c r="T1068" i="1"/>
  <c r="T803" i="1"/>
  <c r="T579" i="1"/>
  <c r="T865" i="1"/>
  <c r="T694" i="1"/>
  <c r="T772" i="1"/>
  <c r="T1075" i="1"/>
  <c r="T802" i="1"/>
  <c r="T628" i="1"/>
  <c r="T1142" i="1"/>
  <c r="T820" i="1"/>
  <c r="T890" i="1"/>
  <c r="T645" i="1"/>
  <c r="T524" i="1"/>
  <c r="T905" i="1"/>
  <c r="T651" i="1"/>
  <c r="T309" i="1"/>
  <c r="T914" i="1"/>
  <c r="T767" i="1"/>
  <c r="T1007" i="1"/>
  <c r="T241" i="1"/>
  <c r="T168" i="1"/>
  <c r="T107" i="1"/>
  <c r="T308" i="1"/>
  <c r="T373" i="1"/>
  <c r="T109" i="1"/>
  <c r="T32" i="1"/>
  <c r="T286" i="1"/>
  <c r="T73" i="1"/>
  <c r="T124" i="1"/>
  <c r="T375" i="1"/>
  <c r="T143" i="1"/>
  <c r="T31" i="1"/>
  <c r="T3174" i="1"/>
  <c r="T1916" i="1"/>
  <c r="T1043" i="1"/>
  <c r="T3189" i="1"/>
  <c r="T951" i="1"/>
  <c r="T1872" i="1"/>
  <c r="T3182" i="1"/>
  <c r="T2569" i="1"/>
  <c r="T1757" i="1"/>
  <c r="T1103" i="1"/>
  <c r="T2661" i="1"/>
  <c r="T1822" i="1"/>
  <c r="T3107" i="1"/>
  <c r="T2946" i="1"/>
  <c r="T2213" i="1"/>
  <c r="T1663" i="1"/>
  <c r="T776" i="1"/>
  <c r="T2708" i="1"/>
  <c r="T2225" i="1"/>
  <c r="T2650" i="1"/>
  <c r="T1932" i="1"/>
  <c r="T415" i="1"/>
  <c r="T67" i="1"/>
  <c r="T665" i="1"/>
  <c r="T382" i="1"/>
  <c r="T101" i="1"/>
  <c r="T381" i="1"/>
  <c r="T116" i="1"/>
  <c r="T590" i="1"/>
  <c r="T771" i="1"/>
  <c r="T2597" i="1"/>
  <c r="T1575" i="1"/>
  <c r="T1074" i="1"/>
  <c r="T3009" i="1"/>
  <c r="T2462" i="1"/>
  <c r="T1809" i="1"/>
  <c r="T2152" i="1"/>
  <c r="T1471" i="1"/>
  <c r="T1139" i="1"/>
  <c r="T208" i="1"/>
  <c r="T1928" i="1"/>
  <c r="T788" i="1"/>
  <c r="T2907" i="1"/>
  <c r="T417" i="1"/>
  <c r="T2186" i="1"/>
  <c r="T2934" i="1"/>
  <c r="T94" i="1"/>
  <c r="T365" i="1"/>
  <c r="T489" i="1"/>
  <c r="T1709" i="1"/>
  <c r="T3274" i="1"/>
  <c r="T2447" i="1"/>
  <c r="T1758" i="1"/>
  <c r="T773" i="1"/>
  <c r="T2098" i="1"/>
  <c r="T1368" i="1"/>
  <c r="T364" i="1"/>
  <c r="T1914" i="1"/>
  <c r="T2878" i="1"/>
  <c r="T1694" i="1"/>
  <c r="T3052" i="1"/>
  <c r="T1920" i="1"/>
  <c r="T1214" i="1"/>
  <c r="T876" i="1"/>
  <c r="T3056" i="1"/>
  <c r="T1764" i="1"/>
  <c r="T761" i="1"/>
  <c r="T3213" i="1"/>
  <c r="T2160" i="1"/>
  <c r="T3165" i="1"/>
  <c r="T1970" i="1"/>
  <c r="T1063" i="1"/>
  <c r="T2328" i="1"/>
  <c r="T3016" i="1"/>
  <c r="T1370" i="1"/>
  <c r="T1894" i="1"/>
  <c r="T843" i="1"/>
  <c r="T570" i="1"/>
  <c r="T1097" i="1"/>
  <c r="T284" i="1"/>
  <c r="T1804" i="1"/>
  <c r="T1862" i="1"/>
  <c r="T1274" i="1"/>
  <c r="T1374" i="1"/>
  <c r="T1781" i="1"/>
  <c r="T2893" i="1"/>
  <c r="T2883" i="1"/>
  <c r="T3115" i="1"/>
  <c r="T313" i="1"/>
  <c r="T576" i="1"/>
  <c r="T1720" i="1"/>
  <c r="T2349" i="1"/>
  <c r="T2066" i="1"/>
  <c r="T467" i="1"/>
  <c r="T3242" i="1"/>
  <c r="T3069" i="1"/>
  <c r="T2628" i="1"/>
  <c r="T1438" i="1"/>
  <c r="T460" i="1"/>
  <c r="T2169" i="1"/>
  <c r="T1008" i="1"/>
  <c r="T943" i="1"/>
  <c r="T1012" i="1"/>
  <c r="T288" i="1"/>
  <c r="T154" i="1"/>
  <c r="T895" i="1"/>
  <c r="T2413" i="1"/>
  <c r="T2546" i="1"/>
  <c r="T1750" i="1"/>
  <c r="T2802" i="1"/>
  <c r="T2060" i="1"/>
  <c r="T2646" i="1"/>
  <c r="T1239" i="1"/>
  <c r="T2530" i="1"/>
  <c r="T887" i="1"/>
  <c r="T3217" i="1"/>
  <c r="T3266" i="1"/>
  <c r="T2777" i="1"/>
  <c r="T2717" i="1"/>
  <c r="T2585" i="1"/>
  <c r="T2461" i="1"/>
  <c r="T1631" i="1"/>
  <c r="T1219" i="1"/>
  <c r="T3210" i="1"/>
  <c r="T1628" i="1"/>
  <c r="T1387" i="1"/>
  <c r="T1203" i="1"/>
  <c r="T2520" i="1"/>
  <c r="T1806" i="1"/>
  <c r="T1358" i="1"/>
  <c r="T1673" i="1"/>
  <c r="T982" i="1"/>
  <c r="T629" i="1"/>
  <c r="T852" i="1"/>
  <c r="T331" i="1"/>
  <c r="T169" i="1"/>
  <c r="T2421" i="1"/>
  <c r="T2992" i="1"/>
  <c r="T858" i="1"/>
  <c r="T1978" i="1"/>
  <c r="T1856" i="1"/>
  <c r="T684" i="1"/>
  <c r="T2748" i="1"/>
  <c r="T1157" i="1"/>
  <c r="T1136" i="1"/>
  <c r="T1161" i="1"/>
  <c r="T1668" i="1"/>
  <c r="T2889" i="1"/>
  <c r="T2158" i="1"/>
  <c r="T653" i="1"/>
  <c r="T1000" i="1"/>
  <c r="T3166" i="1"/>
  <c r="T2678" i="1"/>
  <c r="T2224" i="1"/>
  <c r="T2670" i="1"/>
  <c r="T2185" i="1"/>
  <c r="T2149" i="1"/>
  <c r="T1554" i="1"/>
  <c r="T569" i="1"/>
  <c r="T3049" i="1"/>
  <c r="T2187" i="1"/>
  <c r="T646" i="1"/>
  <c r="T725" i="1"/>
  <c r="T171" i="1"/>
  <c r="T289" i="1"/>
  <c r="T3068" i="1"/>
  <c r="T2611" i="1"/>
  <c r="T2360" i="1"/>
  <c r="T794" i="1"/>
  <c r="T388" i="1"/>
  <c r="T2512" i="1"/>
  <c r="T2193" i="1"/>
  <c r="T2598" i="1"/>
  <c r="T1808" i="1"/>
  <c r="T1566" i="1"/>
  <c r="T1656" i="1"/>
  <c r="T811" i="1"/>
  <c r="T125" i="1"/>
  <c r="T1639" i="1"/>
  <c r="T1315" i="1"/>
  <c r="T1003" i="1"/>
  <c r="T762" i="1"/>
  <c r="T806" i="1"/>
  <c r="T529" i="1"/>
  <c r="T490" i="1"/>
  <c r="T3160" i="1"/>
  <c r="T2981" i="1"/>
  <c r="T3253" i="1"/>
  <c r="T2892" i="1"/>
  <c r="T2651" i="1"/>
  <c r="T2986" i="1"/>
  <c r="T3202" i="1"/>
  <c r="T2443" i="1"/>
  <c r="T2090" i="1"/>
  <c r="T1867" i="1"/>
  <c r="T2568" i="1"/>
  <c r="T2574" i="1"/>
  <c r="T1754" i="1"/>
  <c r="T2069" i="1"/>
  <c r="T2354" i="1"/>
  <c r="T2086" i="1"/>
  <c r="T2501" i="1"/>
  <c r="T1981" i="1"/>
  <c r="T2177" i="1"/>
  <c r="T1987" i="1"/>
  <c r="T2197" i="1"/>
  <c r="T1980" i="1"/>
  <c r="T1790" i="1"/>
  <c r="T1295" i="1"/>
  <c r="T1036" i="1"/>
  <c r="T1719" i="1"/>
  <c r="T1513" i="1"/>
  <c r="T1405" i="1"/>
  <c r="T1249" i="1"/>
  <c r="T1023" i="1"/>
  <c r="T1472" i="1"/>
  <c r="T1243" i="1"/>
  <c r="T929" i="1"/>
  <c r="T1534" i="1"/>
  <c r="T1311" i="1"/>
  <c r="T1341" i="1"/>
  <c r="T1194" i="1"/>
  <c r="T981" i="1"/>
  <c r="T1690" i="1"/>
  <c r="T1823" i="1"/>
  <c r="T1250" i="1"/>
  <c r="T1652" i="1"/>
  <c r="T1065" i="1"/>
  <c r="T751" i="1"/>
  <c r="T523" i="1"/>
  <c r="T862" i="1"/>
  <c r="T697" i="1"/>
  <c r="T625" i="1"/>
  <c r="T1078" i="1"/>
  <c r="T805" i="1"/>
  <c r="T637" i="1"/>
  <c r="T510" i="1"/>
  <c r="T714" i="1"/>
  <c r="T878" i="1"/>
  <c r="T518" i="1"/>
  <c r="T899" i="1"/>
  <c r="T804" i="1"/>
  <c r="T509" i="1"/>
  <c r="T764" i="1"/>
  <c r="T992" i="1"/>
  <c r="T238" i="1"/>
  <c r="T91" i="1"/>
  <c r="T161" i="1"/>
  <c r="T49" i="1"/>
  <c r="T93" i="1"/>
  <c r="T260" i="1"/>
  <c r="T144" i="1"/>
  <c r="T86" i="1"/>
  <c r="T57" i="1"/>
  <c r="T108" i="1"/>
  <c r="T15" i="1"/>
  <c r="T178" i="1"/>
  <c r="T66" i="1"/>
  <c r="T2634" i="1"/>
  <c r="T1706" i="1"/>
  <c r="T1021" i="1"/>
  <c r="T3186" i="1"/>
  <c r="T2719" i="1"/>
  <c r="T1912" i="1"/>
  <c r="T948" i="1"/>
  <c r="T2525" i="1"/>
  <c r="T1739" i="1"/>
  <c r="T1004" i="1"/>
  <c r="T3123" i="1"/>
  <c r="T2550" i="1"/>
  <c r="T1751" i="1"/>
  <c r="T1088" i="1"/>
  <c r="T2991" i="1"/>
  <c r="T2810" i="1"/>
  <c r="T2141" i="1"/>
  <c r="T1647" i="1"/>
  <c r="T2638" i="1"/>
  <c r="T1096" i="1"/>
  <c r="T667" i="1"/>
  <c r="T2561" i="1"/>
  <c r="T1904" i="1"/>
  <c r="T1056" i="1"/>
  <c r="T555" i="1"/>
  <c r="T51" i="1"/>
  <c r="T85" i="1"/>
  <c r="T487" i="1"/>
  <c r="T100" i="1"/>
  <c r="T505" i="1"/>
  <c r="T119" i="1"/>
  <c r="T3077" i="1"/>
  <c r="T2202" i="1"/>
  <c r="T501" i="1"/>
  <c r="T2476" i="1"/>
  <c r="T205" i="1"/>
  <c r="T1207" i="1"/>
  <c r="T328" i="1"/>
  <c r="T919" i="1"/>
  <c r="T2971" i="1"/>
  <c r="T2446" i="1"/>
  <c r="T1727" i="1"/>
  <c r="T661" i="1"/>
  <c r="T997" i="1"/>
  <c r="T703" i="1"/>
  <c r="T2076" i="1"/>
  <c r="T1824" i="1"/>
  <c r="T539" i="1"/>
  <c r="T2815" i="1"/>
  <c r="T369" i="1"/>
  <c r="T1775" i="1"/>
  <c r="T1794" i="1"/>
  <c r="T62" i="1"/>
  <c r="T333" i="1"/>
  <c r="T3002" i="1"/>
  <c r="T2431" i="1"/>
  <c r="T1105" i="1"/>
  <c r="T533" i="1"/>
  <c r="T3272" i="1"/>
  <c r="T2016" i="1"/>
  <c r="T1352" i="1"/>
  <c r="T348" i="1"/>
  <c r="T847" i="1"/>
  <c r="T1734" i="1"/>
  <c r="T3050" i="1"/>
  <c r="T1413" i="1"/>
  <c r="T1863" i="1"/>
  <c r="T1766" i="1"/>
  <c r="T2948" i="1"/>
  <c r="T2920" i="1"/>
  <c r="T558" i="1"/>
  <c r="T2995" i="1"/>
  <c r="T1716" i="1"/>
  <c r="T745" i="1"/>
  <c r="T2190" i="1"/>
  <c r="T3193" i="1"/>
  <c r="T2144" i="1"/>
  <c r="T1954" i="1"/>
  <c r="T825" i="1"/>
  <c r="T2351" i="1"/>
  <c r="T1382" i="1"/>
  <c r="T2044" i="1"/>
  <c r="T1095" i="1"/>
  <c r="T1286" i="1"/>
  <c r="T1866" i="1"/>
  <c r="T2212" i="1"/>
  <c r="T1126" i="1"/>
  <c r="T271" i="1"/>
  <c r="T930" i="1"/>
  <c r="T1778" i="1"/>
  <c r="T3038" i="1"/>
  <c r="T1414" i="1"/>
  <c r="T2234" i="1"/>
  <c r="T1164" i="1"/>
  <c r="T2194" i="1"/>
  <c r="T1342" i="1"/>
  <c r="T2877" i="1"/>
  <c r="T2806" i="1"/>
  <c r="T3012" i="1"/>
  <c r="T1752" i="1"/>
  <c r="T704" i="1"/>
  <c r="T560" i="1"/>
  <c r="T2052" i="1"/>
  <c r="T345" i="1"/>
  <c r="T3232" i="1"/>
  <c r="T3200" i="1"/>
  <c r="T2829" i="1"/>
  <c r="T2780" i="1"/>
  <c r="T1305" i="1"/>
  <c r="T2560" i="1"/>
  <c r="T1441" i="1"/>
  <c r="T1428" i="1"/>
  <c r="T1571" i="1"/>
  <c r="T763" i="1"/>
  <c r="T925" i="1"/>
  <c r="T4" i="1"/>
  <c r="T1630" i="1"/>
  <c r="T3064" i="1"/>
  <c r="T799" i="1"/>
  <c r="T2943" i="1"/>
  <c r="T214" i="1"/>
  <c r="T237" i="1"/>
  <c r="T20" i="1"/>
  <c r="T1795" i="1"/>
  <c r="T936" i="1"/>
  <c r="T1443" i="1"/>
  <c r="T3027" i="1"/>
  <c r="T1168" i="1"/>
  <c r="T1842" i="1"/>
  <c r="T255" i="1"/>
  <c r="T817" i="1"/>
  <c r="T2737" i="1"/>
  <c r="T2107" i="1"/>
  <c r="T1953" i="1"/>
  <c r="T1591" i="1"/>
  <c r="T1411" i="1"/>
  <c r="T1017" i="1"/>
  <c r="T840" i="1"/>
  <c r="T2686" i="1"/>
  <c r="T1588" i="1"/>
  <c r="T1546" i="1"/>
  <c r="T1466" i="1"/>
  <c r="T1273" i="1"/>
  <c r="T752" i="1"/>
  <c r="T466" i="1"/>
  <c r="T3271" i="1"/>
  <c r="T2007" i="1"/>
  <c r="T1827" i="1"/>
  <c r="T2554" i="1"/>
  <c r="T1777" i="1"/>
  <c r="T1398" i="1"/>
  <c r="T1549" i="1"/>
  <c r="T1217" i="1"/>
  <c r="T363" i="1"/>
  <c r="T603" i="1"/>
  <c r="T299" i="1"/>
  <c r="T80" i="1"/>
  <c r="T197" i="1"/>
  <c r="T2195" i="1"/>
  <c r="T2422" i="1"/>
  <c r="T1474" i="1"/>
  <c r="T215" i="1"/>
  <c r="T526" i="1"/>
  <c r="T1933" i="1"/>
  <c r="T2787" i="1"/>
  <c r="T1903" i="1"/>
  <c r="T883" i="1"/>
  <c r="T3227" i="1"/>
  <c r="T974" i="1"/>
  <c r="T1998" i="1"/>
  <c r="T3048" i="1"/>
  <c r="T1738" i="1"/>
  <c r="T1495" i="1"/>
  <c r="T3075" i="1"/>
  <c r="T2068" i="1"/>
  <c r="T1613" i="1"/>
  <c r="T1402" i="1"/>
  <c r="T2797" i="1"/>
  <c r="T2418" i="1"/>
  <c r="T2005" i="1"/>
  <c r="T2038" i="1"/>
  <c r="T1610" i="1"/>
  <c r="T1492" i="1"/>
  <c r="T472" i="1"/>
  <c r="T3119" i="1"/>
  <c r="T2274" i="1"/>
  <c r="T1955" i="1"/>
  <c r="T2056" i="1"/>
  <c r="T2460" i="1"/>
  <c r="T2073" i="1"/>
  <c r="T980" i="1"/>
  <c r="T1826" i="1"/>
  <c r="T1024" i="1"/>
  <c r="T1083" i="1"/>
  <c r="T90" i="1"/>
  <c r="T64" i="1"/>
  <c r="T137" i="1"/>
  <c r="T175" i="1"/>
  <c r="T2811" i="1"/>
  <c r="T2731" i="1"/>
  <c r="T3282" i="1"/>
  <c r="T2712" i="1"/>
  <c r="T2689" i="1"/>
  <c r="T2484" i="1"/>
  <c r="T2490" i="1"/>
  <c r="T1984" i="1"/>
  <c r="T1635" i="1"/>
  <c r="T1555" i="1"/>
  <c r="T1163" i="1"/>
  <c r="T1123" i="1"/>
  <c r="T750" i="1"/>
  <c r="T521" i="1"/>
  <c r="T3204" i="1"/>
  <c r="T3257" i="1"/>
  <c r="T2402" i="1"/>
  <c r="T2014" i="1"/>
  <c r="T2624" i="1"/>
  <c r="T1432" i="1"/>
  <c r="T1525" i="1"/>
  <c r="T1653" i="1"/>
  <c r="T1227" i="1"/>
  <c r="T1436" i="1"/>
  <c r="T582" i="1"/>
  <c r="T961" i="1"/>
  <c r="T301" i="1"/>
  <c r="T829" i="1"/>
  <c r="T893" i="1"/>
  <c r="T813" i="1"/>
  <c r="T959" i="1"/>
  <c r="T177" i="1"/>
  <c r="T921" i="1"/>
  <c r="T3035" i="1"/>
  <c r="T2825" i="1"/>
  <c r="T2714" i="1"/>
  <c r="T2673" i="1"/>
  <c r="T2035" i="1"/>
  <c r="T2199" i="1"/>
  <c r="T1553" i="1"/>
  <c r="T1544" i="1"/>
  <c r="T1621" i="1"/>
  <c r="T1131" i="1"/>
  <c r="T399" i="1"/>
  <c r="T3003" i="1"/>
  <c r="T2891" i="1"/>
  <c r="T2688" i="1"/>
  <c r="T2655" i="1"/>
  <c r="T2623" i="1"/>
  <c r="T2485" i="1"/>
  <c r="T1711" i="1"/>
  <c r="T1627" i="1"/>
  <c r="T1565" i="1"/>
  <c r="T1454" i="1"/>
  <c r="T1173" i="1"/>
  <c r="T1197" i="1"/>
  <c r="T513" i="1"/>
  <c r="T408" i="1"/>
  <c r="T468" i="1"/>
  <c r="T461" i="1"/>
  <c r="T2642" i="1"/>
  <c r="T2379" i="1"/>
  <c r="T2983" i="1"/>
  <c r="T2988" i="1"/>
  <c r="T2440" i="1"/>
  <c r="T2087" i="1"/>
  <c r="T1864" i="1"/>
  <c r="T2544" i="1"/>
  <c r="T2172" i="1"/>
  <c r="T1939" i="1"/>
  <c r="T2960" i="1"/>
  <c r="T2252" i="1"/>
  <c r="T1769" i="1"/>
  <c r="T2083" i="1"/>
  <c r="T2479" i="1"/>
  <c r="T1975" i="1"/>
  <c r="T2174" i="1"/>
  <c r="T2450" i="1"/>
  <c r="T2182" i="1"/>
  <c r="T1946" i="1"/>
  <c r="T1698" i="1"/>
  <c r="T1445" i="1"/>
  <c r="T1479" i="1"/>
  <c r="T1378" i="1"/>
  <c r="T1225" i="1"/>
  <c r="T1339" i="1"/>
  <c r="T1922" i="1"/>
  <c r="T1515" i="1"/>
  <c r="T1437" i="1"/>
  <c r="T1290" i="1"/>
  <c r="T1468" i="1"/>
  <c r="T1323" i="1"/>
  <c r="T1665" i="1"/>
  <c r="T1732" i="1"/>
  <c r="T1247" i="1"/>
  <c r="T748" i="1"/>
  <c r="T458" i="1"/>
  <c r="T549" i="1"/>
  <c r="T824" i="1"/>
  <c r="T760" i="1"/>
  <c r="T622" i="1"/>
  <c r="T451" i="1"/>
  <c r="T957" i="1"/>
  <c r="T507" i="1"/>
  <c r="T808" i="1"/>
  <c r="T515" i="1"/>
  <c r="T896" i="1"/>
  <c r="T792" i="1"/>
  <c r="T755" i="1"/>
  <c r="T965" i="1"/>
  <c r="T152" i="1"/>
  <c r="T24" i="1"/>
  <c r="T340" i="1"/>
  <c r="T77" i="1"/>
  <c r="T257" i="1"/>
  <c r="T128" i="1"/>
  <c r="T16" i="1"/>
  <c r="T41" i="1"/>
  <c r="T92" i="1"/>
  <c r="T259" i="1"/>
  <c r="T127" i="1"/>
  <c r="T3118" i="1"/>
  <c r="T1681" i="1"/>
  <c r="T1002" i="1"/>
  <c r="T1869" i="1"/>
  <c r="T942" i="1"/>
  <c r="T976" i="1"/>
  <c r="T1791" i="1"/>
  <c r="T2807" i="1"/>
  <c r="T2028" i="1"/>
  <c r="T1478" i="1"/>
  <c r="T1971" i="1"/>
  <c r="T1090" i="1"/>
  <c r="T534" i="1"/>
  <c r="T1774" i="1"/>
  <c r="T1037" i="1"/>
  <c r="T35" i="1"/>
  <c r="T617" i="1"/>
  <c r="T69" i="1"/>
  <c r="T379" i="1"/>
  <c r="T276" i="1"/>
  <c r="T84" i="1"/>
  <c r="T3039" i="1"/>
  <c r="T2183" i="1"/>
  <c r="T485" i="1"/>
  <c r="T1483" i="1"/>
  <c r="T2207" i="1"/>
  <c r="T293" i="1"/>
  <c r="T2955" i="1"/>
  <c r="T2414" i="1"/>
  <c r="T2037" i="1"/>
  <c r="T613" i="1"/>
  <c r="T850" i="1"/>
  <c r="T2021" i="1"/>
  <c r="T1792" i="1"/>
  <c r="T2812" i="1"/>
  <c r="T3057" i="1"/>
  <c r="T1201" i="1"/>
  <c r="T3081" i="1"/>
  <c r="T30" i="1"/>
  <c r="T3127" i="1"/>
  <c r="T441" i="1"/>
  <c r="T232" i="1"/>
  <c r="T2589" i="1"/>
  <c r="T1089" i="1"/>
  <c r="T1098" i="1"/>
  <c r="T1925" i="1"/>
  <c r="T1310" i="1"/>
  <c r="T332" i="1"/>
  <c r="T3237" i="1"/>
  <c r="T3199" i="1"/>
  <c r="T2979" i="1"/>
  <c r="T1128" i="1"/>
  <c r="T2952" i="1"/>
  <c r="T1408" i="1"/>
  <c r="T2884" i="1"/>
  <c r="T2888" i="1"/>
  <c r="T3269" i="1"/>
  <c r="T2985" i="1"/>
  <c r="T1655" i="1"/>
  <c r="T2074" i="1"/>
  <c r="T3129" i="1"/>
  <c r="T1907" i="1"/>
  <c r="T3117" i="1"/>
  <c r="T1934" i="1"/>
  <c r="T809" i="1"/>
  <c r="T2148" i="1"/>
  <c r="T2065" i="1"/>
  <c r="T856" i="1"/>
  <c r="T1908" i="1"/>
  <c r="T1054" i="1"/>
  <c r="T1234" i="1"/>
  <c r="T1779" i="1"/>
  <c r="T2353" i="1"/>
  <c r="T775" i="1"/>
  <c r="T2938" i="1"/>
  <c r="T1746" i="1"/>
  <c r="T3022" i="1"/>
  <c r="T1401" i="1"/>
  <c r="T2036" i="1"/>
  <c r="T380" i="1"/>
  <c r="T2078" i="1"/>
  <c r="T1222" i="1"/>
  <c r="T984" i="1"/>
  <c r="T2864" i="1"/>
  <c r="T2996" i="1"/>
  <c r="T791" i="1"/>
  <c r="T955" i="1"/>
  <c r="T3185" i="1"/>
  <c r="T1717" i="1"/>
  <c r="T1106" i="1"/>
  <c r="T2591" i="1"/>
  <c r="T894" i="1"/>
  <c r="T2768" i="1"/>
  <c r="T2826" i="1"/>
  <c r="T2109" i="1"/>
  <c r="T1367" i="1"/>
  <c r="T1844" i="1"/>
  <c r="T1296" i="1"/>
  <c r="T424" i="1"/>
  <c r="T95" i="1"/>
  <c r="T3004" i="1"/>
  <c r="T222" i="1"/>
  <c r="T2556" i="1"/>
  <c r="T2766" i="1"/>
  <c r="T1335" i="1"/>
  <c r="T1149" i="1"/>
  <c r="T265" i="1"/>
  <c r="T2694" i="1"/>
  <c r="T2536" i="1"/>
  <c r="T2391" i="1"/>
  <c r="T2062" i="1"/>
  <c r="T3234" i="1"/>
  <c r="T2375" i="1"/>
  <c r="T2059" i="1"/>
  <c r="T3167" i="1"/>
  <c r="T1321" i="1"/>
  <c r="T931" i="1"/>
  <c r="T682" i="1"/>
  <c r="T2210" i="1"/>
  <c r="T2872" i="1"/>
  <c r="T1242" i="1"/>
  <c r="T2427" i="1"/>
  <c r="T2189" i="1"/>
  <c r="T1587" i="1"/>
  <c r="T1319" i="1"/>
  <c r="T2548" i="1"/>
  <c r="T2419" i="1"/>
  <c r="T425" i="1"/>
  <c r="T2890" i="1"/>
  <c r="T620" i="1"/>
  <c r="T710" i="1"/>
  <c r="T2143" i="1"/>
  <c r="T1689" i="1"/>
  <c r="T1567" i="1"/>
  <c r="T561" i="1"/>
  <c r="T3042" i="1"/>
  <c r="T1458" i="1"/>
  <c r="T1573" i="1"/>
  <c r="T1010" i="1"/>
  <c r="T1307" i="1"/>
  <c r="T648" i="1"/>
  <c r="T312" i="1"/>
  <c r="T311" i="1"/>
  <c r="T140" i="1"/>
  <c r="T82" i="1"/>
  <c r="T1129" i="1"/>
  <c r="T2735" i="1"/>
  <c r="T1125" i="1"/>
  <c r="T2677" i="1"/>
  <c r="T1508" i="1"/>
  <c r="T2765" i="1"/>
  <c r="T2595" i="1"/>
  <c r="T2171" i="1"/>
  <c r="T1743" i="1"/>
  <c r="T1637" i="1"/>
  <c r="T1535" i="1"/>
  <c r="T1223" i="1"/>
  <c r="T430" i="1"/>
  <c r="T2665" i="1"/>
  <c r="T2629" i="1"/>
  <c r="T2625" i="1"/>
  <c r="T2085" i="1"/>
  <c r="T1701" i="1"/>
  <c r="T1536" i="1"/>
  <c r="T1618" i="1"/>
  <c r="T1527" i="1"/>
  <c r="T1502" i="1"/>
  <c r="T1452" i="1"/>
  <c r="T1456" i="1"/>
  <c r="T1145" i="1"/>
  <c r="T1299" i="1"/>
  <c r="T1064" i="1"/>
  <c r="T746" i="1"/>
  <c r="T842" i="1"/>
  <c r="T790" i="1"/>
  <c r="T443" i="1"/>
  <c r="T497" i="1"/>
  <c r="T427" i="1"/>
  <c r="T492" i="1"/>
  <c r="T3259" i="1"/>
  <c r="T3243" i="1"/>
  <c r="T3162" i="1"/>
  <c r="T2837" i="1"/>
  <c r="T2726" i="1"/>
  <c r="T2594" i="1"/>
  <c r="T2615" i="1"/>
  <c r="T2537" i="1"/>
  <c r="T2428" i="1"/>
  <c r="T2436" i="1"/>
  <c r="T2470" i="1"/>
  <c r="T2493" i="1"/>
  <c r="T2458" i="1"/>
  <c r="T1985" i="1"/>
  <c r="T2167" i="1"/>
  <c r="T1973" i="1"/>
  <c r="T1722" i="1"/>
  <c r="T1623" i="1"/>
  <c r="T1638" i="1"/>
  <c r="T1531" i="1"/>
  <c r="T1528" i="1"/>
  <c r="T1624" i="1"/>
  <c r="T1519" i="1"/>
  <c r="T1562" i="1"/>
  <c r="T1283" i="1"/>
  <c r="T1418" i="1"/>
  <c r="T1191" i="1"/>
  <c r="T987" i="1"/>
  <c r="T1099" i="1"/>
  <c r="T909" i="1"/>
  <c r="T774" i="1"/>
  <c r="T405" i="1"/>
  <c r="T465" i="1"/>
  <c r="T3149" i="1"/>
  <c r="T3241" i="1"/>
  <c r="T3053" i="1"/>
  <c r="T3116" i="1"/>
  <c r="T2982" i="1"/>
  <c r="T1861" i="1"/>
  <c r="T2541" i="1"/>
  <c r="T2660" i="1"/>
  <c r="T1763" i="1"/>
  <c r="T2350" i="1"/>
  <c r="T2168" i="1"/>
  <c r="T1944" i="1"/>
  <c r="T2524" i="1"/>
  <c r="T2584" i="1"/>
  <c r="T2179" i="1"/>
  <c r="T1943" i="1"/>
  <c r="T1677" i="1"/>
  <c r="T1400" i="1"/>
  <c r="T1282" i="1"/>
  <c r="T1375" i="1"/>
  <c r="T1216" i="1"/>
  <c r="T1431" i="1"/>
  <c r="T1281" i="1"/>
  <c r="T1220" i="1"/>
  <c r="T1412" i="1"/>
  <c r="T1277" i="1"/>
  <c r="T511" i="1"/>
  <c r="T821" i="1"/>
  <c r="T619" i="1"/>
  <c r="T448" i="1"/>
  <c r="T912" i="1"/>
  <c r="T696" i="1"/>
  <c r="T966" i="1"/>
  <c r="T633" i="1"/>
  <c r="T639" i="1"/>
  <c r="T550" i="1"/>
  <c r="T59" i="1"/>
  <c r="T264" i="1"/>
  <c r="T145" i="1"/>
  <c r="T33" i="1"/>
  <c r="T337" i="1"/>
  <c r="T61" i="1"/>
  <c r="T254" i="1"/>
  <c r="T70" i="1"/>
  <c r="T221" i="1"/>
  <c r="T25" i="1"/>
  <c r="T256" i="1"/>
  <c r="T3" i="1"/>
  <c r="T162" i="1"/>
  <c r="T50" i="1"/>
  <c r="T2564" i="1"/>
  <c r="T1678" i="1"/>
  <c r="T939" i="1"/>
  <c r="T2348" i="1"/>
  <c r="T1648" i="1"/>
  <c r="T973" i="1"/>
  <c r="T979" i="1"/>
  <c r="T3073" i="1"/>
  <c r="T2477" i="1"/>
  <c r="T2975" i="1"/>
  <c r="T1936" i="1"/>
  <c r="T1359" i="1"/>
  <c r="T2622" i="1"/>
  <c r="T1895" i="1"/>
  <c r="T1087" i="1"/>
  <c r="T531" i="1"/>
  <c r="T3131" i="1"/>
  <c r="T2331" i="1"/>
  <c r="T1703" i="1"/>
  <c r="T1018" i="1"/>
  <c r="T53" i="1"/>
  <c r="T68" i="1"/>
  <c r="T387" i="1"/>
  <c r="T103" i="1"/>
  <c r="T3036" i="1"/>
  <c r="T421" i="1"/>
  <c r="T1154" i="1"/>
  <c r="T2393" i="1"/>
  <c r="T2555" i="1"/>
  <c r="T1166" i="1"/>
  <c r="T182" i="1"/>
  <c r="T3120" i="1"/>
  <c r="T700" i="1"/>
  <c r="T1475" i="1"/>
  <c r="T1853" i="1"/>
  <c r="T543" i="1"/>
  <c r="T3008" i="1"/>
  <c r="T678" i="1"/>
  <c r="T1837" i="1"/>
  <c r="T1649" i="1"/>
  <c r="T2910" i="1"/>
  <c r="T1121" i="1"/>
  <c r="T2205" i="1"/>
  <c r="T14" i="1"/>
  <c r="T2573" i="1"/>
  <c r="T362" i="1"/>
  <c r="T482" i="1"/>
  <c r="T907" i="1"/>
  <c r="T1909" i="1"/>
  <c r="T1300" i="1"/>
  <c r="T316" i="1"/>
  <c r="T3177" i="1"/>
  <c r="T3183" i="1"/>
  <c r="T2963" i="1"/>
  <c r="T1112" i="1"/>
  <c r="T2830" i="1"/>
  <c r="T1318" i="1"/>
  <c r="T3235" i="1"/>
  <c r="T2050" i="1"/>
  <c r="T866" i="1"/>
  <c r="T2953" i="1"/>
  <c r="T1429" i="1"/>
  <c r="T623" i="1"/>
  <c r="T2002" i="1"/>
  <c r="T1272" i="1"/>
  <c r="T2879" i="1"/>
  <c r="T1921" i="1"/>
  <c r="T793" i="1"/>
  <c r="T2034" i="1"/>
  <c r="T1747" i="1"/>
  <c r="T3080" i="1"/>
  <c r="T1889" i="1"/>
  <c r="T1038" i="1"/>
  <c r="T1192" i="1"/>
  <c r="T908" i="1"/>
  <c r="T2096" i="1"/>
  <c r="T759" i="1"/>
  <c r="T676" i="1"/>
  <c r="T2906" i="1"/>
  <c r="T1714" i="1"/>
  <c r="T2980" i="1"/>
  <c r="T1356" i="1"/>
  <c r="T1952" i="1"/>
  <c r="T367" i="1"/>
  <c r="T2063" i="1"/>
  <c r="T1180" i="1"/>
  <c r="T2848" i="1"/>
  <c r="T1919" i="1"/>
  <c r="T2970" i="1"/>
  <c r="T2899" i="1"/>
  <c r="T823" i="1"/>
  <c r="T1420" i="1"/>
  <c r="T329" i="1"/>
  <c r="T406" i="1"/>
  <c r="T2570" i="1"/>
  <c r="T1699" i="1"/>
  <c r="T1586" i="1"/>
  <c r="T1494" i="1"/>
  <c r="T535" i="1"/>
  <c r="T442" i="1"/>
  <c r="T3148" i="1"/>
  <c r="T1994" i="1"/>
  <c r="T1262" i="1"/>
  <c r="T1042" i="1"/>
  <c r="T420" i="1"/>
  <c r="T120" i="1"/>
  <c r="T2173" i="1"/>
  <c r="T245" i="1"/>
  <c r="T2881" i="1"/>
  <c r="T498" i="1"/>
  <c r="T1767" i="1"/>
  <c r="T3231" i="1"/>
  <c r="T859" i="1"/>
  <c r="T319" i="1"/>
  <c r="T1915" i="1"/>
  <c r="T835" i="1"/>
  <c r="T627" i="1"/>
  <c r="T1210" i="1"/>
  <c r="T3184" i="1"/>
  <c r="T3100" i="1"/>
  <c r="T2559" i="1"/>
  <c r="T2620" i="1"/>
  <c r="T1979" i="1"/>
  <c r="T2181" i="1"/>
  <c r="T768" i="1"/>
  <c r="T2542" i="1"/>
  <c r="T2434" i="1"/>
  <c r="T1728" i="1"/>
  <c r="T1590" i="1"/>
  <c r="T1325" i="1"/>
  <c r="T602" i="1"/>
  <c r="T3063" i="1"/>
  <c r="T3017" i="1"/>
  <c r="T986" i="1"/>
  <c r="T1275" i="1"/>
  <c r="T1355" i="1"/>
  <c r="T960" i="1"/>
  <c r="T122" i="1"/>
  <c r="T204" i="1"/>
  <c r="T845" i="1"/>
  <c r="T3010" i="1"/>
  <c r="T226" i="1"/>
  <c r="T1461" i="1"/>
  <c r="T1178" i="1"/>
  <c r="T1288" i="1"/>
  <c r="T952" i="1"/>
  <c r="T338" i="1"/>
  <c r="T1848" i="1"/>
  <c r="T370" i="1"/>
  <c r="T201" i="1"/>
  <c r="T3194" i="1"/>
  <c r="T2744" i="1"/>
  <c r="T2534" i="1"/>
  <c r="T2604" i="1"/>
  <c r="T1748" i="1"/>
  <c r="T1583" i="1"/>
  <c r="T1051" i="1"/>
  <c r="T3238" i="1"/>
  <c r="T3236" i="1"/>
  <c r="T2635" i="1"/>
  <c r="T1745" i="1"/>
  <c r="T1558" i="1"/>
  <c r="T1293" i="1"/>
  <c r="T496" i="1"/>
  <c r="T3225" i="1"/>
  <c r="T2771" i="1"/>
  <c r="T2654" i="1"/>
  <c r="T1840" i="1"/>
  <c r="T1878" i="1"/>
  <c r="T2539" i="1"/>
  <c r="T1334" i="1"/>
  <c r="T1050" i="1"/>
  <c r="T715" i="1"/>
  <c r="T879" i="1"/>
  <c r="T731" i="1"/>
  <c r="T173" i="1"/>
  <c r="T188" i="1"/>
  <c r="T315" i="1"/>
  <c r="T1122" i="1"/>
  <c r="T1572" i="1"/>
  <c r="T3170" i="1"/>
  <c r="T2841" i="1"/>
  <c r="T2626" i="1"/>
  <c r="T1999" i="1"/>
  <c r="T1713" i="1"/>
  <c r="T1581" i="1"/>
  <c r="T1626" i="1"/>
  <c r="T1019" i="1"/>
  <c r="T459" i="1"/>
  <c r="T1760" i="1"/>
  <c r="T1807" i="1"/>
  <c r="T2206" i="1"/>
  <c r="T2010" i="1"/>
  <c r="T1532" i="1"/>
  <c r="T1264" i="1"/>
  <c r="T1317" i="1"/>
  <c r="T1449" i="1"/>
  <c r="T631" i="1"/>
  <c r="T527" i="1"/>
  <c r="T160" i="1"/>
  <c r="T89" i="1"/>
  <c r="T200" i="1"/>
  <c r="T1134" i="1"/>
  <c r="T2649" i="1"/>
  <c r="T2908" i="1"/>
  <c r="T2742" i="1"/>
  <c r="T2696" i="1"/>
  <c r="T2610" i="1"/>
  <c r="T2489" i="1"/>
  <c r="T1547" i="1"/>
  <c r="T3015" i="1"/>
  <c r="T2785" i="1"/>
  <c r="T2734" i="1"/>
  <c r="T2757" i="1"/>
  <c r="T2587" i="1"/>
  <c r="T2602" i="1"/>
  <c r="T2553" i="1"/>
  <c r="T2504" i="1"/>
  <c r="T2496" i="1"/>
  <c r="T1983" i="1"/>
  <c r="T1707" i="1"/>
  <c r="T1521" i="1"/>
  <c r="T1539" i="1"/>
  <c r="T1369" i="1"/>
  <c r="T2809" i="1"/>
  <c r="T2680" i="1"/>
  <c r="T2749" i="1"/>
  <c r="T3262" i="1"/>
  <c r="T3248" i="1"/>
  <c r="T3223" i="1"/>
  <c r="T3128" i="1"/>
  <c r="T3112" i="1"/>
  <c r="T3043" i="1"/>
  <c r="T2718" i="1"/>
  <c r="T2672" i="1"/>
  <c r="T2741" i="1"/>
  <c r="T2690" i="1"/>
  <c r="T2761" i="1"/>
  <c r="T2571" i="1"/>
  <c r="T2586" i="1"/>
  <c r="T2607" i="1"/>
  <c r="T2609" i="1"/>
  <c r="T2449" i="1"/>
  <c r="T2466" i="1"/>
  <c r="T2457" i="1"/>
  <c r="T2398" i="1"/>
  <c r="T2420" i="1"/>
  <c r="T2467" i="1"/>
  <c r="T2455" i="1"/>
  <c r="T2003" i="1"/>
  <c r="T2009" i="1"/>
  <c r="T1942" i="1"/>
  <c r="T1685" i="1"/>
  <c r="T1691" i="1"/>
  <c r="T1695" i="1"/>
  <c r="T1620" i="1"/>
  <c r="T1520" i="1"/>
  <c r="T1595" i="1"/>
  <c r="T1470" i="1"/>
  <c r="T1365" i="1"/>
  <c r="T1141" i="1"/>
  <c r="T1389" i="1"/>
  <c r="T1165" i="1"/>
  <c r="T1337" i="1"/>
  <c r="T1113" i="1"/>
  <c r="T1267" i="1"/>
  <c r="T1049" i="1"/>
  <c r="T816" i="1"/>
  <c r="T758" i="1"/>
  <c r="T567" i="1"/>
  <c r="T604" i="1"/>
  <c r="T414" i="1"/>
  <c r="T481" i="1"/>
  <c r="T471" i="1"/>
  <c r="T436" i="1"/>
  <c r="T476" i="1"/>
  <c r="T432" i="1"/>
  <c r="T2844" i="1"/>
  <c r="T2792" i="1"/>
  <c r="T3044" i="1"/>
  <c r="T3150" i="1"/>
  <c r="T2912" i="1"/>
  <c r="T2927" i="1"/>
  <c r="T1858" i="1"/>
  <c r="T2739" i="1"/>
  <c r="T2538" i="1"/>
  <c r="T2346" i="1"/>
  <c r="T2184" i="1"/>
  <c r="T2600" i="1"/>
  <c r="T2150" i="1"/>
  <c r="T2164" i="1"/>
  <c r="T1658" i="1"/>
  <c r="T1397" i="1"/>
  <c r="T1271" i="1"/>
  <c r="T1015" i="1"/>
  <c r="T1704" i="1"/>
  <c r="T1279" i="1"/>
  <c r="T1372" i="1"/>
  <c r="T938" i="1"/>
  <c r="T1457" i="1"/>
  <c r="T1014" i="1"/>
  <c r="T1425" i="1"/>
  <c r="T1257" i="1"/>
  <c r="T1440" i="1"/>
  <c r="T1308" i="1"/>
  <c r="T1092" i="1"/>
  <c r="T1421" i="1"/>
  <c r="T2108" i="1"/>
  <c r="T1409" i="1"/>
  <c r="T1259" i="1"/>
  <c r="T1030" i="1"/>
  <c r="T730" i="1"/>
  <c r="T452" i="1"/>
  <c r="T827" i="1"/>
  <c r="T508" i="1"/>
  <c r="T729" i="1"/>
  <c r="T426" i="1"/>
  <c r="T900" i="1"/>
  <c r="T1084" i="1"/>
  <c r="T693" i="1"/>
  <c r="T630" i="1"/>
  <c r="T450" i="1"/>
  <c r="T636" i="1"/>
  <c r="T456" i="1"/>
  <c r="T547" i="1"/>
  <c r="T846" i="1"/>
  <c r="T294" i="1"/>
  <c r="T136" i="1"/>
  <c r="T8" i="1"/>
  <c r="T43" i="1"/>
  <c r="T186" i="1"/>
  <c r="T334" i="1"/>
  <c r="T45" i="1"/>
  <c r="T216" i="1"/>
  <c r="T112" i="1"/>
  <c r="T76" i="1"/>
  <c r="T253" i="1"/>
  <c r="T111" i="1"/>
  <c r="T3046" i="1"/>
  <c r="T2523" i="1"/>
  <c r="T1662" i="1"/>
  <c r="T3279" i="1"/>
  <c r="T2687" i="1"/>
  <c r="T1854" i="1"/>
  <c r="T933" i="1"/>
  <c r="T954" i="1"/>
  <c r="T3079" i="1"/>
  <c r="T3007" i="1"/>
  <c r="T1670" i="1"/>
  <c r="T786" i="1"/>
  <c r="T1892" i="1"/>
  <c r="T1199" i="1"/>
  <c r="T3025" i="1"/>
  <c r="T2606" i="1"/>
  <c r="T1818" i="1"/>
  <c r="T1062" i="1"/>
  <c r="T3109" i="1"/>
  <c r="T1675" i="1"/>
  <c r="T999" i="1"/>
  <c r="T517" i="1"/>
  <c r="T211" i="1"/>
  <c r="T228" i="1"/>
  <c r="T243" i="1"/>
  <c r="T246" i="1"/>
  <c r="T270" i="1"/>
  <c r="T52" i="1"/>
  <c r="T2088" i="1"/>
  <c r="T3191" i="1"/>
  <c r="T1135" i="1"/>
  <c r="T2204" i="1"/>
  <c r="T1005" i="1"/>
  <c r="T1800" i="1"/>
  <c r="T166" i="1"/>
  <c r="T2644" i="1"/>
  <c r="T2401" i="1"/>
  <c r="T1390" i="1"/>
  <c r="T1660" i="1"/>
  <c r="T2839" i="1"/>
  <c r="T292" i="1"/>
  <c r="T2972" i="1"/>
  <c r="T1821" i="1"/>
  <c r="T1633" i="1"/>
  <c r="T2936" i="1"/>
  <c r="T2818" i="1"/>
  <c r="T110" i="1"/>
  <c r="T666" i="1"/>
  <c r="T2287" i="1"/>
  <c r="T1930" i="1"/>
  <c r="T330" i="1"/>
  <c r="T418" i="1"/>
  <c r="T1899" i="1"/>
  <c r="T1190" i="1"/>
  <c r="T300" i="1"/>
  <c r="T3113" i="1"/>
  <c r="T1006" i="1"/>
  <c r="T2798" i="1"/>
  <c r="T940" i="1"/>
  <c r="T3175" i="1"/>
  <c r="T1891" i="1"/>
  <c r="T657" i="1"/>
  <c r="T2876" i="1"/>
  <c r="T1332" i="1"/>
  <c r="T530" i="1"/>
  <c r="T1911" i="1"/>
  <c r="T2846" i="1"/>
  <c r="T689" i="1"/>
  <c r="T2866" i="1"/>
  <c r="T1825" i="1"/>
  <c r="T687" i="1"/>
  <c r="T1831" i="1"/>
  <c r="T2926" i="1"/>
  <c r="T2990" i="1"/>
  <c r="T1857" i="1"/>
  <c r="T841" i="1"/>
  <c r="T1176" i="1"/>
  <c r="T638" i="1"/>
  <c r="T1350" i="1"/>
  <c r="T621" i="1"/>
  <c r="T506" i="1"/>
  <c r="T2102" i="1"/>
  <c r="T1417" i="1"/>
  <c r="T2964" i="1"/>
  <c r="T917" i="1"/>
  <c r="T1404" i="1"/>
  <c r="T351" i="1"/>
  <c r="T2022" i="1"/>
  <c r="T923" i="1"/>
  <c r="T1459" i="1"/>
  <c r="T2941" i="1"/>
  <c r="T685" i="1"/>
  <c r="T2822" i="1"/>
  <c r="T807" i="1"/>
  <c r="T297" i="1"/>
  <c r="T1407" i="1"/>
  <c r="T855" i="1"/>
  <c r="T342" i="1"/>
  <c r="T2359" i="1"/>
  <c r="T1989" i="1"/>
  <c r="T3011" i="1"/>
  <c r="T2702" i="1"/>
  <c r="T2725" i="1"/>
  <c r="T2674" i="1"/>
  <c r="T1563" i="1"/>
  <c r="T1109" i="1"/>
  <c r="T494" i="1"/>
  <c r="T3051" i="1"/>
  <c r="T1898" i="1"/>
  <c r="T1419" i="1"/>
  <c r="T1376" i="1"/>
  <c r="T647" i="1"/>
  <c r="T889" i="1"/>
  <c r="T1574" i="1"/>
  <c r="T395" i="1"/>
  <c r="T874" i="1"/>
  <c r="T1348" i="1"/>
  <c r="T721" i="1"/>
  <c r="T1733" i="1"/>
  <c r="T3058" i="1"/>
  <c r="T2666" i="1"/>
  <c r="T2023" i="1"/>
  <c r="T1643" i="1"/>
  <c r="T2813" i="1"/>
  <c r="T2729" i="1"/>
  <c r="T1614" i="1"/>
  <c r="T1496" i="1"/>
  <c r="T2692" i="1"/>
  <c r="T2105" i="1"/>
  <c r="T1346" i="1"/>
  <c r="T698" i="1"/>
  <c r="T192" i="1"/>
  <c r="T79" i="1"/>
  <c r="T2896" i="1"/>
  <c r="T102" i="1"/>
  <c r="T2851" i="1"/>
  <c r="T2103" i="1"/>
  <c r="T1561" i="1"/>
  <c r="T2736" i="1"/>
  <c r="T2596" i="1"/>
  <c r="T2175" i="1"/>
  <c r="T1599" i="1"/>
  <c r="T1464" i="1"/>
  <c r="T1171" i="1"/>
  <c r="T1399" i="1"/>
  <c r="T1322" i="1"/>
  <c r="T2759" i="1"/>
  <c r="T2572" i="1"/>
  <c r="T2468" i="1"/>
  <c r="T1931" i="1"/>
  <c r="T1545" i="1"/>
  <c r="T1347" i="1"/>
  <c r="T969" i="1"/>
  <c r="T2019" i="1"/>
  <c r="T1510" i="1"/>
  <c r="T1366" i="1"/>
  <c r="T1674" i="1"/>
  <c r="T709" i="1"/>
  <c r="T563" i="1"/>
  <c r="T720" i="1"/>
  <c r="T654" i="1"/>
  <c r="T244" i="1"/>
  <c r="T65" i="1"/>
  <c r="T11" i="1"/>
  <c r="T2669" i="1"/>
  <c r="T970" i="1"/>
  <c r="T2693" i="1"/>
  <c r="T2803" i="1"/>
  <c r="T1577" i="1"/>
  <c r="T3172" i="1"/>
  <c r="T3001" i="1"/>
  <c r="T2772" i="1"/>
  <c r="T2637" i="1"/>
  <c r="T2633" i="1"/>
  <c r="T2439" i="1"/>
  <c r="T2013" i="1"/>
  <c r="T1529" i="1"/>
  <c r="T3252" i="1"/>
  <c r="T3055" i="1"/>
  <c r="T2706" i="1"/>
  <c r="T3264" i="1"/>
  <c r="T3216" i="1"/>
  <c r="T3101" i="1"/>
  <c r="T3005" i="1"/>
  <c r="T2793" i="1"/>
  <c r="T2821" i="1"/>
  <c r="T2710" i="1"/>
  <c r="T2664" i="1"/>
  <c r="T2733" i="1"/>
  <c r="T2682" i="1"/>
  <c r="T2753" i="1"/>
  <c r="T2566" i="1"/>
  <c r="T2599" i="1"/>
  <c r="T2636" i="1"/>
  <c r="T2601" i="1"/>
  <c r="T2472" i="1"/>
  <c r="T2463" i="1"/>
  <c r="T2382" i="1"/>
  <c r="T2412" i="1"/>
  <c r="T2453" i="1"/>
  <c r="T2161" i="1"/>
  <c r="T2089" i="1"/>
  <c r="T1951" i="1"/>
  <c r="T2079" i="1"/>
  <c r="T1969" i="1"/>
  <c r="T1957" i="1"/>
  <c r="T2055" i="1"/>
  <c r="T2196" i="1"/>
  <c r="T1625" i="1"/>
  <c r="T1619" i="1"/>
  <c r="T1640" i="1"/>
  <c r="T1592" i="1"/>
  <c r="T1589" i="1"/>
  <c r="T1615" i="1"/>
  <c r="T1251" i="1"/>
  <c r="T1383" i="1"/>
  <c r="T1159" i="1"/>
  <c r="T971" i="1"/>
  <c r="T1072" i="1"/>
  <c r="T941" i="1"/>
  <c r="T800" i="1"/>
  <c r="T742" i="1"/>
  <c r="T551" i="1"/>
  <c r="T411" i="1"/>
  <c r="T433" i="1"/>
  <c r="T499" i="1"/>
  <c r="T470" i="1"/>
  <c r="T429" i="1"/>
  <c r="T3106" i="1"/>
  <c r="T2832" i="1"/>
  <c r="T3054" i="1"/>
  <c r="T2929" i="1"/>
  <c r="T3212" i="1"/>
  <c r="T3041" i="1"/>
  <c r="T2605" i="1"/>
  <c r="T2367" i="1"/>
  <c r="T2928" i="1"/>
  <c r="T2924" i="1"/>
  <c r="T2373" i="1"/>
  <c r="T2042" i="1"/>
  <c r="T1855" i="1"/>
  <c r="T2547" i="1"/>
  <c r="T2535" i="1"/>
  <c r="T2532" i="1"/>
  <c r="T2329" i="1"/>
  <c r="T2178" i="1"/>
  <c r="T2000" i="1"/>
  <c r="T2306" i="1"/>
  <c r="T2006" i="1"/>
  <c r="T1897" i="1"/>
  <c r="T2147" i="1"/>
  <c r="T2475" i="1"/>
  <c r="T2155" i="1"/>
  <c r="T1879" i="1"/>
  <c r="T1542" i="1"/>
  <c r="T1385" i="1"/>
  <c r="T1265" i="1"/>
  <c r="T1009" i="1"/>
  <c r="T1737" i="1"/>
  <c r="T1252" i="1"/>
  <c r="T1503" i="1"/>
  <c r="T1354" i="1"/>
  <c r="T2067" i="1"/>
  <c r="T1213" i="1"/>
  <c r="T1011" i="1"/>
  <c r="T1481" i="1"/>
  <c r="T1422" i="1"/>
  <c r="T1248" i="1"/>
  <c r="T1434" i="1"/>
  <c r="T1302" i="1"/>
  <c r="T1081" i="1"/>
  <c r="T946" i="1"/>
  <c r="T1415" i="1"/>
  <c r="T1406" i="1"/>
  <c r="T1027" i="1"/>
  <c r="T641" i="1"/>
  <c r="T1174" i="1"/>
  <c r="T423" i="1"/>
  <c r="T897" i="1"/>
  <c r="T747" i="1"/>
  <c r="T360" i="1"/>
  <c r="T1060" i="1"/>
  <c r="T624" i="1"/>
  <c r="T447" i="1"/>
  <c r="T869" i="1"/>
  <c r="T740" i="1"/>
  <c r="T291" i="1"/>
  <c r="T129" i="1"/>
  <c r="T17" i="1"/>
  <c r="T355" i="1"/>
  <c r="T170" i="1"/>
  <c r="T29" i="1"/>
  <c r="T54" i="1"/>
  <c r="T60" i="1"/>
  <c r="T378" i="1"/>
  <c r="T146" i="1"/>
  <c r="T34" i="1"/>
  <c r="T2977" i="1"/>
  <c r="T2488" i="1"/>
  <c r="T1646" i="1"/>
  <c r="T663" i="1"/>
  <c r="T3071" i="1"/>
  <c r="T3108" i="1"/>
  <c r="T2668" i="1"/>
  <c r="T2235" i="1"/>
  <c r="T1776" i="1"/>
  <c r="T892" i="1"/>
  <c r="T2223" i="1"/>
  <c r="T1632" i="1"/>
  <c r="T3026" i="1"/>
  <c r="T1603" i="1"/>
  <c r="T1606" i="1"/>
  <c r="T2959" i="1"/>
  <c r="T1871" i="1"/>
  <c r="T1130" i="1"/>
  <c r="T1756" i="1"/>
  <c r="T978" i="1"/>
  <c r="T3062" i="1"/>
  <c r="T1611" i="1"/>
  <c r="T996" i="1"/>
  <c r="T516" i="1"/>
  <c r="T225" i="1"/>
  <c r="T240" i="1"/>
  <c r="T267" i="1"/>
  <c r="T36" i="1"/>
  <c r="T325" i="1"/>
  <c r="T87" i="1"/>
  <c r="T2824" i="1"/>
  <c r="T2072" i="1"/>
  <c r="T2827" i="1"/>
  <c r="T1110" i="1"/>
  <c r="T2039" i="1"/>
  <c r="T2131" i="1"/>
  <c r="T675" i="1"/>
  <c r="T1718" i="1"/>
  <c r="T150" i="1"/>
  <c r="T2526" i="1"/>
  <c r="T2743" i="1"/>
  <c r="T2200" i="1"/>
  <c r="T3198" i="1"/>
  <c r="T1644" i="1"/>
  <c r="T2836" i="1"/>
  <c r="T212" i="1"/>
  <c r="T2956" i="1"/>
  <c r="T1786" i="1"/>
  <c r="T1569" i="1"/>
  <c r="T2828" i="1"/>
  <c r="T1447" i="1"/>
  <c r="T2799" i="1"/>
  <c r="T573" i="1"/>
  <c r="T78" i="1"/>
  <c r="T650" i="1"/>
  <c r="T1386" i="1"/>
  <c r="T1446" i="1"/>
  <c r="T609" i="1"/>
  <c r="T688" i="1"/>
  <c r="T386" i="1"/>
  <c r="T3018" i="1"/>
  <c r="T1874" i="1"/>
  <c r="T1138" i="1"/>
  <c r="T290" i="1"/>
  <c r="T2862" i="1"/>
  <c r="T2958" i="1"/>
  <c r="T903" i="1"/>
  <c r="T853" i="1"/>
  <c r="T1802" i="1"/>
  <c r="T2863" i="1"/>
  <c r="T1254" i="1"/>
  <c r="T514" i="1"/>
  <c r="T1860" i="1"/>
  <c r="T2283" i="1"/>
  <c r="T644" i="1"/>
  <c r="T1796" i="1"/>
  <c r="T642" i="1"/>
  <c r="T2347" i="1"/>
  <c r="T2932" i="1"/>
  <c r="T1828" i="1"/>
  <c r="T706" i="1"/>
  <c r="T552" i="1"/>
  <c r="T606" i="1"/>
  <c r="T898" i="1"/>
  <c r="T2192" i="1"/>
  <c r="T512" i="1"/>
  <c r="T1875" i="1"/>
  <c r="T2004" i="1"/>
  <c r="T2845" i="1"/>
  <c r="T1388" i="1"/>
  <c r="T2935" i="1"/>
  <c r="T888" i="1"/>
  <c r="T1330" i="1"/>
  <c r="T935" i="1"/>
  <c r="T2533" i="1"/>
  <c r="T1749" i="1"/>
  <c r="T717" i="1"/>
  <c r="T1362" i="1"/>
  <c r="T2" i="1"/>
  <c r="T2100" i="1"/>
  <c r="J19" i="5"/>
  <c r="T2101" i="1"/>
  <c r="J20" i="5"/>
  <c r="T1150" i="1"/>
  <c r="J21" i="5"/>
  <c r="J18" i="5"/>
  <c r="J15" i="5"/>
  <c r="J17" i="5"/>
  <c r="J16" i="5"/>
  <c r="J23" i="4"/>
  <c r="J14" i="5"/>
  <c r="J11" i="5"/>
  <c r="J13" i="5"/>
  <c r="J12" i="5"/>
  <c r="J22" i="4"/>
  <c r="J21" i="4"/>
  <c r="J18" i="4"/>
  <c r="J17" i="4"/>
  <c r="J20" i="4"/>
  <c r="J19" i="4"/>
  <c r="J15" i="4"/>
  <c r="J16" i="4"/>
  <c r="J14" i="4"/>
  <c r="J13" i="4"/>
  <c r="J12" i="4"/>
  <c r="J11" i="4"/>
  <c r="J8" i="5"/>
  <c r="J9" i="5"/>
  <c r="J9" i="4"/>
  <c r="J10" i="4"/>
  <c r="J10" i="5"/>
  <c r="P243" i="1"/>
  <c r="P3520" i="1" s="1"/>
  <c r="T3525" i="1" l="1"/>
  <c r="T3520" i="1"/>
  <c r="T3524" i="1"/>
  <c r="T3523" i="1"/>
  <c r="T3526" i="1"/>
  <c r="O3521" i="1"/>
  <c r="J8" i="4"/>
  <c r="D8" i="4"/>
  <c r="E8" i="4"/>
  <c r="C8" i="4"/>
  <c r="I8" i="4"/>
</calcChain>
</file>

<file path=xl/comments1.xml><?xml version="1.0" encoding="utf-8"?>
<comments xmlns="http://schemas.openxmlformats.org/spreadsheetml/2006/main">
  <authors>
    <author>Salman Hassan</author>
  </authors>
  <commentList>
    <comment ref="E2013" authorId="0" shapeId="0">
      <text>
        <r>
          <rPr>
            <sz val="11"/>
            <color theme="1"/>
            <rFont val="Calibri"/>
            <family val="2"/>
            <scheme val="minor"/>
          </rPr>
          <t>Salman Hassan:
122*244*18mm plywood</t>
        </r>
      </text>
    </comment>
    <comment ref="E2039" authorId="0" shapeId="0">
      <text>
        <r>
          <rPr>
            <sz val="11"/>
            <color theme="1"/>
            <rFont val="Calibri"/>
            <family val="2"/>
            <scheme val="minor"/>
          </rPr>
          <t>Salman Hassan:
PLYWOOD 122*244*6mm</t>
        </r>
      </text>
    </comment>
  </commentList>
</comments>
</file>

<file path=xl/sharedStrings.xml><?xml version="1.0" encoding="utf-8"?>
<sst xmlns="http://schemas.openxmlformats.org/spreadsheetml/2006/main" count="24514" uniqueCount="4728">
  <si>
    <t>Reff ID</t>
  </si>
  <si>
    <t xml:space="preserve">RAC SAP Code </t>
  </si>
  <si>
    <t>Initial Sap Code</t>
  </si>
  <si>
    <t>Item Code</t>
  </si>
  <si>
    <t>Description</t>
  </si>
  <si>
    <t>Category</t>
  </si>
  <si>
    <t>UOM</t>
  </si>
  <si>
    <t>Unit Cost</t>
  </si>
  <si>
    <t>Opening Balance QTY</t>
  </si>
  <si>
    <t>Opening Balance Value</t>
  </si>
  <si>
    <t>Received Qty</t>
  </si>
  <si>
    <t>Received Value</t>
  </si>
  <si>
    <t>Issued Qty</t>
  </si>
  <si>
    <t>Issued Value</t>
  </si>
  <si>
    <t>Closing Balance Qty</t>
  </si>
  <si>
    <t>Closing Balance Value</t>
  </si>
  <si>
    <t>NEW LOCATION</t>
  </si>
  <si>
    <t xml:space="preserve">Rack location </t>
  </si>
  <si>
    <t>Minimum ReOrder Quantity</t>
  </si>
  <si>
    <t>Status</t>
  </si>
  <si>
    <t>MOP ; MIROFIBER DUST MOP FRAM 90CM</t>
  </si>
  <si>
    <t>PC</t>
  </si>
  <si>
    <t>001A-1B</t>
  </si>
  <si>
    <t>HAND SPRAY ; TRIGGER SPRAY TEMPESTA-F - PART NO. 2635401D - GROHE</t>
  </si>
  <si>
    <t>TISSUES ; C FOLD TISSUE LEXUS - FINE</t>
  </si>
  <si>
    <t xml:space="preserve">CTN </t>
  </si>
  <si>
    <t xml:space="preserve">LAYDOWN AREA </t>
  </si>
  <si>
    <t>LAYDOWN AREA</t>
  </si>
  <si>
    <t>BOX</t>
  </si>
  <si>
    <t>007-PALLET</t>
  </si>
  <si>
    <t>TROLLY BAG</t>
  </si>
  <si>
    <t>001A-2B</t>
  </si>
  <si>
    <t>TRASH BAG (10 GAL)</t>
  </si>
  <si>
    <t>CTN</t>
  </si>
  <si>
    <t>Y-1</t>
  </si>
  <si>
    <t>OUTSIDE AREA</t>
  </si>
  <si>
    <t>HAND SPRAY ; HAND SHOWER SPRAY SHUT-OFF FULL BRASS CHROME KIT ( ART 2500)</t>
  </si>
  <si>
    <t>EA</t>
  </si>
  <si>
    <t>PADS ; BLACK PAD 17" 3M</t>
  </si>
  <si>
    <t>001B-1C</t>
  </si>
  <si>
    <t>WRAPING; PACKING WRAPPING STRECH FILM CLEAR ROLL 420 MTR; 4KG; OTR</t>
  </si>
  <si>
    <t>ROLL</t>
  </si>
  <si>
    <t>001A-3A</t>
  </si>
  <si>
    <t>GASKET ; PAPER GASKET (1 MM)</t>
  </si>
  <si>
    <t>GASKET ; PAPER GASKET (4 MM)</t>
  </si>
  <si>
    <t>GASKET ; ASBESTOS GASKET SUPERLIGHT 1MM x 1MTR x 1.5MTR-ASBESTOS</t>
  </si>
  <si>
    <t>GASKET ; ASBESTOS GASKET SUPERLIGHT 3MM x 1MTR x 1.5MTR-ASBESTOS</t>
  </si>
  <si>
    <t>GASKET ; PAPER GASKET (1.5 MM)</t>
  </si>
  <si>
    <t>BRUSH ; LOBBY BRUSH - RUBBERMAID</t>
  </si>
  <si>
    <t>001A-3B</t>
  </si>
  <si>
    <t>DUST PAN ; DUST PAN WITH HANDLE- RUBBERMAID</t>
  </si>
  <si>
    <t>MOP ; MOP CLIP RED</t>
  </si>
  <si>
    <t>MOP ; MICROFIBER DUST MOP HEAD 90CM</t>
  </si>
  <si>
    <t>PADS ; RED PAD 17" 3M</t>
  </si>
  <si>
    <t>PADS ; WHITE PAD 17" 3M</t>
  </si>
  <si>
    <t>pc</t>
  </si>
  <si>
    <t>001B-1B</t>
  </si>
  <si>
    <t>BRUSH ; DECK BRUSH</t>
  </si>
  <si>
    <t>001A-4A</t>
  </si>
  <si>
    <t>BRUSH ; TOILET BOWL BRUSH</t>
  </si>
  <si>
    <t>BROOM ; SOFT BROOM BLACK (60CM)</t>
  </si>
  <si>
    <t>GASKET ; ASBESTOS GASKET SUPERLIGHT 5MM x 1MTR x 1.5MTR-ASBESTOS</t>
  </si>
  <si>
    <t>MOP ; MOP-HEAD CLIP - BLUE</t>
  </si>
  <si>
    <t>001A-4B</t>
  </si>
  <si>
    <t>WIPER ; FLOOR GREEN WIPER (45 INCH)</t>
  </si>
  <si>
    <t>MOP ; MOP-HEAD CLIP</t>
  </si>
  <si>
    <t>BROOM ; BROOM WITH HANDLE - TANKITA (BLUE)</t>
  </si>
  <si>
    <t>SQUEEGEE ; FLOOR SQUEEGEE (75 CM)</t>
  </si>
  <si>
    <t>PADS ; RED PAD 20" 3M</t>
  </si>
  <si>
    <t>001B-2C</t>
  </si>
  <si>
    <t>PADS ; WHITE PAD 20" 3M</t>
  </si>
  <si>
    <t>001B-3C-4C</t>
  </si>
  <si>
    <t>COTTON CLOTH NAME: 99999 WHITE 20 METERS/ROLL (MADE IN PAKISTAN),</t>
  </si>
  <si>
    <t>001A-5A</t>
  </si>
  <si>
    <t>CLOTH ; WHITE CLOTH (20 MTR)</t>
  </si>
  <si>
    <t>CIVIL; EMPTY SAND BAG, WHITE 30KG; KSA</t>
  </si>
  <si>
    <t>TOILET BOWL PLUNGER (VITA, USA)-SAF</t>
  </si>
  <si>
    <t>CLOTH ; COTTON TOWEL</t>
  </si>
  <si>
    <t>TOOLS &amp; ACCESSORIES ; TOILET PLUNGER - VACUUM SUCTION TYPE - PART NO. 38 X 13 CM / DIA: 5"/13 - MODO</t>
  </si>
  <si>
    <t>SPONGE ; YELLOW CLEANING SPONGE - SMALL</t>
  </si>
  <si>
    <t>MOP ; DRY MOP SET (40 CM) - MICROFIBER MOP KIT WITH HANDLE</t>
  </si>
  <si>
    <t>SET</t>
  </si>
  <si>
    <t>001A-5B</t>
  </si>
  <si>
    <t>TWT BLUE/WHITE MICROFIBRE FLAT MOP 100CM WITH VELCRO</t>
  </si>
  <si>
    <t>BINS ; TRASH BIN 10LTR</t>
  </si>
  <si>
    <t>WIPER ; FLOOR WIPER RED (45 CM)</t>
  </si>
  <si>
    <t>MOP ; MIROFIBER DUST MOP SET 80CM</t>
  </si>
  <si>
    <t>CIVIL; ROUND BAR, BRASS ALLOY NON LEADED COLD DRAWN; 30 MM X 10 FT</t>
  </si>
  <si>
    <t>001B-1A/DOWN</t>
  </si>
  <si>
    <t>CIVIL; ROUND BAR, BRASS ALLOY NON LEADED COLD DRAWN; 30 MM X 3 MTR</t>
  </si>
  <si>
    <t>COVERALL ; DISPOSABLE - L</t>
  </si>
  <si>
    <t>001B-1A</t>
  </si>
  <si>
    <t>FILM; DIGITAL PRINTING MEDIA COLOR CLEAR; SL ULTRA 800; 3M</t>
  </si>
  <si>
    <t>PADS ; STEEL WOOL PAD 17"</t>
  </si>
  <si>
    <t>CIVIL; 3M REFLECTIVE SHEETING WHITE 32903M3290</t>
  </si>
  <si>
    <t>001B-4A</t>
  </si>
  <si>
    <t>CIVIL; 3M REFLECTIVE SHEETING RED 32723M3272</t>
  </si>
  <si>
    <t>CIVIL; 3M REFLECTIVE SHEETING YELLOW 32713M3271</t>
  </si>
  <si>
    <t>CIVIL; WHITE MAT FILM STICKER 1.27M X 50MORAJET1.27M X 50M</t>
  </si>
  <si>
    <t>CIVIL; TRANSPARENT FILM STICKER 1.27M X 50MORAJET GERMANY1.27M X 50M</t>
  </si>
  <si>
    <t>FILM; LIGHT GREY FILM STICKER, 1.2 X 50 MTR; CAL-8500-72; ORAFOL</t>
  </si>
  <si>
    <t>FILM; REFLECTIVE SHEET BLUE, 1.22 X 45.7 MTR/ROLL; BLUE-3275; 3M</t>
  </si>
  <si>
    <t>FILM; SAND BLAST STICKER ( KD-SHEET) SIZES: 120 CM X 50 M MADE IN KOREA; KD-400; LEADING EDG SIGN</t>
  </si>
  <si>
    <t>FILM; BLACK STICKER 1.22X50 MTR/ROLL; M4-311M-122; METAMARK</t>
  </si>
  <si>
    <t>MOP ; MOP HEAD COTTON BLUE (16Z)</t>
  </si>
  <si>
    <t>MOP ; MOP HEAD COTTON RED (16Z)</t>
  </si>
  <si>
    <t>BINS ; TRASH CAN METAL</t>
  </si>
  <si>
    <t>DUSTER ; FEATHER DUSTER</t>
  </si>
  <si>
    <t>TOOLS &amp; ACCESSORIES ; TOILET WALL HANGING BOWL - 545MM X 285MM-E0479 01-VITREOUS CHINA CURVED - FULLY HIDDEN FIXATION AQUABLADE FLUSHING TECHNOLOGY – IDEAL STANDARD</t>
  </si>
  <si>
    <t>001B-3A</t>
  </si>
  <si>
    <t>SINK; LAVATORY WALL HUNG SAN REMO WASH BASIN 61x50CM WITH ELBOW SUPPORT, G747001- IDEAL STANDARD GMBH</t>
  </si>
  <si>
    <t>BASIN; WASH UNDER COUNTERTOP CONTEMPORARY DIN EN 14688 CL 15, DIN EN 31 FINE FIRECLAY STUDIO LEVIEN 175X500X380 MM, E5058- IDEAL STANDARD GMBH</t>
  </si>
  <si>
    <t>FAUCET; BASIN CHROME PLATED SEQUENTIAL MIXER, 120MM LEVER POP-UP WASTE ONE-HOLE FLEXIBLE HOSES PEX, G3/8”, E7943 01- IDEAL STANDARD GMBH</t>
  </si>
  <si>
    <t>TOILET; WALL HUNG 545 MM LTH X 285 MM WD,COLOR WHITE:VITREOUS CHINA, FULLY HIDDEN FIXATION, AQUABLADE FLUSHING, E0479 01- IDEAL STANDARD GMBH</t>
  </si>
  <si>
    <t>CLOTH; MICRO FIBER CLOTH – RED 40X40 CM - TTS</t>
  </si>
  <si>
    <t>CLOTH ; MICRO FIBER CLOTH - YELLOW</t>
  </si>
  <si>
    <t>CLOTH ; MICRO FIBER CLOTH - BLUE</t>
  </si>
  <si>
    <t>MOP ; MOP WITH HANGER</t>
  </si>
  <si>
    <t>PLUMBING; SEAT COVER; SEAT COVER SHANKS, S4032201 ORION, SC/02/050203 - ARMITAGE</t>
  </si>
  <si>
    <t>001C-3A</t>
  </si>
  <si>
    <t>PLUMBING; SOFT CLOSING SEAT &amp; COVER (WHITE), G690001 "MANTA" , SC/020/030301 - IDEAL</t>
  </si>
  <si>
    <t>TOOLS &amp; ACCESSORIES ; SPRAY BOTTLE WITH TRIGGER HEAD</t>
  </si>
  <si>
    <t>001B-4B</t>
  </si>
  <si>
    <t>TOOLS &amp; ACCESSORIES ; JANITORIAL PLASTIC BUCKET (BLUE COLOUR WITH HANDLE)</t>
  </si>
  <si>
    <t>MOTHBALLS ; SUNFLOWER</t>
  </si>
  <si>
    <t>URINAL SCREEN - 1X12PCS (KSA) - (SAF)</t>
  </si>
  <si>
    <t>SQUEEGEE ; GLASS SQUEEGE WITH HANDLE</t>
  </si>
  <si>
    <t>SQUEEGEE ; GLASS SQUEEGE RUBBER</t>
  </si>
  <si>
    <t>TOOLS &amp; ACCESSORIES ; DUST PAN ( GREEN COLOUR</t>
  </si>
  <si>
    <t>001B-5B</t>
  </si>
  <si>
    <t>WRINGER ; MOP WRINGER - RED</t>
  </si>
  <si>
    <t>WRINGER ; MOP WRINGER - BLUE</t>
  </si>
  <si>
    <t>WRINGER ; MOP WRINGER - YELLOW</t>
  </si>
  <si>
    <t>001C-5A</t>
  </si>
  <si>
    <t>PLUMBING; SEAT ARMITAGE SHANKS CONTOUR 21 SEAT NO COVER S.STEEL HINGSIDEAL STANDARDS4066 01</t>
  </si>
  <si>
    <t>WINDOW WASHER ; WINDOW WASHAR 45CM</t>
  </si>
  <si>
    <t>PADS ; BLACK PAD 20" 3M</t>
  </si>
  <si>
    <t>001C-5C</t>
  </si>
  <si>
    <t xml:space="preserve">TRUNKING; DISTRIBUTION MINI-TRUNKING - 2 M LENGTH - 16 X 16 MM - LEGRAND
</t>
  </si>
  <si>
    <t>TRUNKING ; PVC SELF ADHESIVE TRUNKING 25MM X 16MM</t>
  </si>
  <si>
    <t>CIVIL; ROUND BAR STAINLESS STEEL; 38 MM X 12 FT</t>
  </si>
  <si>
    <t>CIVIL; ROUND BAR STAINLESS STEEL; 8 MM X 8 FT</t>
  </si>
  <si>
    <t>CIVIL; ROUND BAR STAINLESS STEEL; 14 MM X 12 FT</t>
  </si>
  <si>
    <t>CIVIL; ROUND BAR STAINLESS STEEL; 25 MM X 20 FT</t>
  </si>
  <si>
    <t>CIVIL; ROUND BAR STAINLESS STEEL; 22 MM X 10 FT</t>
  </si>
  <si>
    <t>CIVIL; ROUND BAR STAINLESS STEEL; 22 MM X 20 FT</t>
  </si>
  <si>
    <t>CIVIL; ROUND BAR STAINLESS STEEL; 08 MM X 12FT</t>
  </si>
  <si>
    <t>CIVIL; ROUND BAR CARBON STEEL; 12 MM X 12 FT</t>
  </si>
  <si>
    <t>CIVIL; ROUND BAR CARBON STEEL; 10 MM X 12 FT</t>
  </si>
  <si>
    <t>CIVIL; ROUND BAR STAINLESS STEEL; 20 MM X 12 FT</t>
  </si>
  <si>
    <t>CIVIL; ROUND BAR STAINLESS STEEL; 20 MM X 20 FT</t>
  </si>
  <si>
    <t>CIVIL; ROUND BAR BRASS; 8 MM X 12 FT</t>
  </si>
  <si>
    <t>CIVIL; ROUND BAR BRASS; 38 MM X 1 MTR</t>
  </si>
  <si>
    <t>CIVIL; ROUND BAR, ALLUMINUM; 38 MM X 12 FT</t>
  </si>
  <si>
    <t>CIVIL; ROUND BAR, ALLUMINUM, ASTM B211; 25 M X 12 FT</t>
  </si>
  <si>
    <t>CIVIL; CARBON STEEL BAR, HEXAGON; 10 MM X 12 FT</t>
  </si>
  <si>
    <t>CIVIL; STAINLESS STEEL BAR DIA; 38 MM X 4 FT</t>
  </si>
  <si>
    <t>CIVIL; ALUMINUM BAR ROUND DIA; 10 MM X 8 FT</t>
  </si>
  <si>
    <t>CIVIL; ROUND BAR, BRONZE, SILICON ALLOY; 20 MM X 12 FT</t>
  </si>
  <si>
    <t>CIVIL; ALUMINUM ROUND BAR; 60 MM X 10 FT</t>
  </si>
  <si>
    <t>TRUNKING ; PVC TRUNKING 40 MM X 40 MM - PART NO. WDAD- 4040 - ETC</t>
  </si>
  <si>
    <t>001C-1A</t>
  </si>
  <si>
    <t>TOILET; VENTICELLO STONE WHITE SEAT &amp; COVER TOILET MODELVENTICELLO SIZE 377MM WD X 455MM DP X 41MM HT, RECTANGLE SHAPE, STONEWHITE, ARTICLE; 8M22S1RW; VILLEROY &amp; BOCH AG</t>
  </si>
  <si>
    <t>001C-4A</t>
  </si>
  <si>
    <t>HEATER; WATER HEATER 50L, 220V, 1500W; EWH-V50; SAUDI CERAMIC</t>
  </si>
  <si>
    <t>ROOM 7</t>
  </si>
  <si>
    <t>BOARD; BOARD COVER BASE 1200LGX2TH MM VINYL EXTENDS MM13 FROM WALL LIGHT - BEIGE-206</t>
  </si>
  <si>
    <t>PLUMBING ; CONCEPT FREEDOM SEAT WITHOUT COVER - PART NO. E8226 01 - GEBRET</t>
  </si>
  <si>
    <t>MASK ; FACE MASK (CLEANING MASK) - (50 PCS)</t>
  </si>
  <si>
    <t>PKT</t>
  </si>
  <si>
    <t>SEAT; TOILETS SEAT EASTERN TYPE WHITE 17X54X44CM ARABIC; 4-Q323; SAUDI CERAMIC</t>
  </si>
  <si>
    <t>001C-2A</t>
  </si>
  <si>
    <t>SEAT ; TOILET WHITE PLASTIC ODELA - PART NO. E70006-00 - KOHLER</t>
  </si>
  <si>
    <t>SEAT; D E B B A SOFT-CLOSING SEAT AND COVER FOR TOILET A8019D0004/ 181458; A8019D2004; ROCA</t>
  </si>
  <si>
    <t>GLOVES ; COTTON GLOVES</t>
  </si>
  <si>
    <t>PAIR</t>
  </si>
  <si>
    <t>SIGNS ; CAUTION WET FLOOR SIGN</t>
  </si>
  <si>
    <t>001C-2B,3B</t>
  </si>
  <si>
    <t>SAFETY ; EXPANDABLE PLASTIC BARRIER</t>
  </si>
  <si>
    <t>SEAT; TOILET SEAT COVER - HEAVY DUTY ELONGATED OPEN FRONT TOILET SEAT WITHOUT SEAT LID COVER STAINLESS STEEL HINGES WHITE COLOR ; AS5901 100 WHITE; AMERICAN STANDARD</t>
  </si>
  <si>
    <t>PLUMBING ; CONNECT TOILET SEAT COVER (THIN AND SOFT) - PART NO. E7127 - IDEAL STANDARD</t>
  </si>
  <si>
    <t>MAT; ANTI SKID DARK BROWN WATERPROOF FLOOR MAT 6 MM S SHAPE; 90 CM X 15 MTR/ROLL</t>
  </si>
  <si>
    <t>SAFETY ; SAFETY HELMET</t>
  </si>
  <si>
    <t>STICK FOR PAINT ROLL 3 MTR CHINA</t>
  </si>
  <si>
    <t>MOP ; MOP-HANDLE WOOD</t>
  </si>
  <si>
    <t>MOP ; MOP-HANDLE ALUMINIZED STEEL</t>
  </si>
  <si>
    <t>HANDLE; PAINT ROLLER STICK; 1 MTR; GEN</t>
  </si>
  <si>
    <t>HANDLE; PAINT ROLLER STICK; 1.5 MTR; GEN</t>
  </si>
  <si>
    <t>HANDLE; PAINT ROLLER STICK; 2 MTR; GEN</t>
  </si>
  <si>
    <t>007-PILLER 8</t>
  </si>
  <si>
    <t>HANDLE; PAINT EXTENSION POLE STIK; 3 MTR; GEN</t>
  </si>
  <si>
    <t>HANDLE; PAINT ROLLER HANDLE; 4 INCH; GEN</t>
  </si>
  <si>
    <t>ROLLER; PAINT ROLLER HANDLE WITH SLEAVE; 3 INCH; GEN</t>
  </si>
  <si>
    <t>CIVIL; GAP FILLER FOAM INSULATED JOINT BACKER ROD, 200MTR/ROLL; 10MM DIA; SAUDI MADE</t>
  </si>
  <si>
    <t>001C-4C</t>
  </si>
  <si>
    <t>MOP ; MOP BUCKET WITH WRINGER - BLUE</t>
  </si>
  <si>
    <t>MOP ; MOP BUCKET - RUBBER MAID YELLOW (30 LTR)</t>
  </si>
  <si>
    <t>MOP ; MOP BUCKET - RUBBER MAID RED (30 LTR)</t>
  </si>
  <si>
    <t>HVAC ; HI-TECH HEAT PROOF GLASS CLOTH TAPE 3/4X66FT.</t>
  </si>
  <si>
    <t>001D-1C</t>
  </si>
  <si>
    <t>TAPE ; DOUBLE FACE TAPE 1" - HI TECH DS30</t>
  </si>
  <si>
    <t>TAPE ; TEFLON TAPE - MMK MADE IN CHINA (19 MM X 0.1 MM X 40M)</t>
  </si>
  <si>
    <t>001D-1D</t>
  </si>
  <si>
    <t>TAPE ; TEFLON PTFE TAPE 1/2" - PART NO. 13 x0.075MM x 9 MTR - STEORRA</t>
  </si>
  <si>
    <t>TAPE ; ELECTRICAL TAPE (RED, YELLOW, BLUE, BLACK) - PART NO. 33 - 3M</t>
  </si>
  <si>
    <t>TAPE ; PACKAGING TAPE (2 INCH) - 3M</t>
  </si>
  <si>
    <t>PIPE ; PVC TAPE 48MM*9M "BLACK"</t>
  </si>
  <si>
    <t>TAPE ; INSULATION TAPE SCOTCH 23 3M</t>
  </si>
  <si>
    <t>001D-1B</t>
  </si>
  <si>
    <t>TAPE; 3M SCOTCH GLASS CLOTH ELECTRICAL TAPES 69; 3M ELECTRICAL TAPES 69; SCOTCH</t>
  </si>
  <si>
    <t>MASKING TAPE 1"</t>
  </si>
  <si>
    <t>001D-3C</t>
  </si>
  <si>
    <t>TAPE ; MASKING TAPE - ABRO FALCON PLASTIC (2 INCH)</t>
  </si>
  <si>
    <t xml:space="preserve">PCS </t>
  </si>
  <si>
    <t>DUCT TAPE; HVAC ALUMINUM DUCT TAPE 3INC EXCELL</t>
  </si>
  <si>
    <t>001D-5A</t>
  </si>
  <si>
    <t>CIVIL; REFLECTIVE FLOROSCENT TAPE YELLOW AND BLACK ARROW STICKER; 3 INC X 25 MTR;</t>
  </si>
  <si>
    <t>001D-4A</t>
  </si>
  <si>
    <t>WARNING TAPE RED ( DANGER ) 2"</t>
  </si>
  <si>
    <t>001D-5B</t>
  </si>
  <si>
    <t>CIVIL; REFLECTIVE FLOROSCENT TAPE GOLDEN AND BLACK ARROW STICKER; 2 INC X 25 MTR;</t>
  </si>
  <si>
    <t>001D-5C</t>
  </si>
  <si>
    <t>CIVIL; DOUBLE FACE TAPE VIRA 2 INCH X 50M</t>
  </si>
  <si>
    <t>CIVIL; REFLECTIVE FLOROSCENT TAPE YELLOW AND BLACK ARROW STICKER; 2 INC X 25 MTR;</t>
  </si>
  <si>
    <t>SAFETY ; WARNING TAPE 2" (RED &amp; WHITE) - PART NO. 2" - PVC - STG</t>
  </si>
  <si>
    <t>BEARING; KIT, BEARING, HS, X4 ( FRNT &amp; REAR), PUMP-LS-125-100-388D/327.01-F2BB-BBVP 1 55, 0/4; 96827577; GRUNDFOS</t>
  </si>
  <si>
    <t>006A-5A</t>
  </si>
  <si>
    <t>BEARING; KIT, BEARING, HS, A4 (FRNT &amp; REAR), PUMP- LS-100-80-356E-1F2DSBBQE1 37, 0/4; 99291986; GRUNDFOS</t>
  </si>
  <si>
    <t>BEARING; KIT, BEARING,HS, X4 ( FRNT &amp; REAR) PUMP - LS-125-100-388D/ 01-F2BB-BBVP 1 45/4; 96827577; GRUNDFOS</t>
  </si>
  <si>
    <t>WYE ; PVC WYE 3" 45 DEG SCH40 CL-4</t>
  </si>
  <si>
    <t>006A-11B</t>
  </si>
  <si>
    <t>TEES ; PVC TEE SCH 80 (3 INCH)</t>
  </si>
  <si>
    <t>PVC ELBOW ; PVC ELBOW GREY STD D 2467 (2 1/2 INCH 90 DEGREE SCH 80)</t>
  </si>
  <si>
    <t>006A-12B</t>
  </si>
  <si>
    <t>UNION ; UPVC UNION SCH 80 2"</t>
  </si>
  <si>
    <t>006A-13B</t>
  </si>
  <si>
    <t>ELBOW ; PIPE FITTINGS ELBOW ATLAS/COSMOPLAST PVC</t>
  </si>
  <si>
    <t>CAP; PVC END CAP 4" SCH-40 CLASS 4</t>
  </si>
  <si>
    <t>006A-13C</t>
  </si>
  <si>
    <t>TEES ; PVCI TEE - LASCO (6 INCH SCH 80 D2464 D2467 NSF PW)</t>
  </si>
  <si>
    <t>006A-11D</t>
  </si>
  <si>
    <t>PVC ; P-TRAP C/4 (110MM) - PART NO. 110MM - APLACO</t>
  </si>
  <si>
    <t>006A-10A</t>
  </si>
  <si>
    <t>VALVE ; BRASS GATE VALVE 2</t>
  </si>
  <si>
    <t>006A-10B</t>
  </si>
  <si>
    <t>VALVE ; BRASS GATE VALVE 1 1/2</t>
  </si>
  <si>
    <t>COUPLING; REPAIR RUBBER COUPLING 3 INCHES Rubber repair clamp STYLE 118 (4X3); DRESSER INDUSTRIES</t>
  </si>
  <si>
    <t>006A-11C</t>
  </si>
  <si>
    <t>NIPPLE; BRASS - SHORT NIPPLE PIPE 1-1/2"; ;</t>
  </si>
  <si>
    <t>006A-10C</t>
  </si>
  <si>
    <t>UNION ; 1-1/2IN FNPT 250LB BRASS EPCO DIELECTRIC NUT TYPE,WITH RUBBER GASKET SEAT STEEL - PART NO. UN (1-1/2")</t>
  </si>
  <si>
    <t>UNION; 2IN FSPT 125LB ROUGH BRASS ANSI B16.15 NUT TYPE - PART NO. UN (2")</t>
  </si>
  <si>
    <t>CLAMP; CLAMP,PIPE REPAIR 2IN 2.38 TO 2.56INOD SS SLOT LUGS PLATED BOLTS &amp; INT TAPER RUBBER GASKET 8IN LG STYLE 360RUBBER COUPLING 2"; 360 (STYLE)(2.38-2.56"OD); DRESSER INDUSTRIES</t>
  </si>
  <si>
    <t>ELBOW ; PVC ELBOW 2" SCH-40 CLASS 4</t>
  </si>
  <si>
    <t>PLUMBING; ADAPTOR; PVC MALE ADAPTOR PP-R PN20 SIZE, THREADED - 3/4" x 3/4"</t>
  </si>
  <si>
    <t>PLUMBING; PVC TRANSITION PIECE ROUND-FEMALE, THREADED PP-R PN20 - 3/4"</t>
  </si>
  <si>
    <t>VALVE; BALL VALVE BRASS 1", SANDWICH UNION 150PSI FEMALE SOCKET; ;</t>
  </si>
  <si>
    <t>006B-15B</t>
  </si>
  <si>
    <t>CLAMP ; CLAMP,PIPE REPAIR 3" 2.38 TO 2.56INOD SS SLOT LUGS PLATED BOLTS &amp; INT TAPER RUBBER GASKET 8IN LG STYLE 360RUBBER COUPLING ; DRESSER INDUSTRIES</t>
  </si>
  <si>
    <t>FLANGE ; CPVC FLANGE - ZENITH (6 INCH SCH 80 MAX 75 DEGREE F) MADE IN KSA</t>
  </si>
  <si>
    <t>006A-10D</t>
  </si>
  <si>
    <t>REDUCER ; PVC REDUCER BUSH 3" X 2" SCH 40 CL-4</t>
  </si>
  <si>
    <t>SAFETY CONE 1 MTR</t>
  </si>
  <si>
    <t>LIGHT ; LAMP METAL HALIDE 220V E40 1000W</t>
  </si>
  <si>
    <t>001F-3B</t>
  </si>
  <si>
    <t>LED; LIGHT HO PANEL 60x60 32w 865 6500K 100-277V IP20-IP44 PF0.90 50,000hrs 5x1 SMD;105329- LEDVANCE</t>
  </si>
  <si>
    <t>ELBOW ; PVC ELBOW 3", 90 DEG SCH 40 CL-4</t>
  </si>
  <si>
    <t>006A-15A</t>
  </si>
  <si>
    <t>TEES ; PVC TEE SCH 80 (2 INCH)</t>
  </si>
  <si>
    <t>006A-14C</t>
  </si>
  <si>
    <t>PVC ELBOW ; PVC ELBOW GREY ASTM D 2467 (2 INCH 90 DEGREE SCH 80)</t>
  </si>
  <si>
    <t>TEE ; CPVC EQ TEE SCH 80 (1-1/2") - PART NO. SCH80, 1-1/2" - CHANNAL</t>
  </si>
  <si>
    <t>REDUCER ; PVC REDUCER BUSH 4" X 2" SCH 40 CL-4</t>
  </si>
  <si>
    <t>006A-15B</t>
  </si>
  <si>
    <t>TEES ; PVC TEE (50 MM)</t>
  </si>
  <si>
    <t>006A-15D</t>
  </si>
  <si>
    <t>TEES ; PVC TEE 75 MM SCH 40 CL-4</t>
  </si>
  <si>
    <t>006A-14D</t>
  </si>
  <si>
    <t>CIVIL; TRANSPARENT PLASTIC SEAL STRIPS, EDGES FOR GLASS DOORS; 12 MM TH X 220 CM LG X 3 CM WD</t>
  </si>
  <si>
    <t>CLEAN OUT; DRAIN WITH PLUG PVC 4 INCH SCH 40</t>
  </si>
  <si>
    <t>006A-15C</t>
  </si>
  <si>
    <t>P-TRAP; PVC P-TRAP 3" SCH-40 CLASS 4</t>
  </si>
  <si>
    <t>PVC ELBOW ; PVC ELBOW GREY STD - D 2467 (3 INCH 90 DEGREE SCH 80)</t>
  </si>
  <si>
    <t>PVC ELBOW ; PVC ELBOW GREY STD - D2467 (4 INCH 90 DEGREE SCH 80)</t>
  </si>
  <si>
    <t>006A-14B</t>
  </si>
  <si>
    <t>TEE ; PVC TEE - UNITED (4 INCH SCH 80 USA STD D2467)</t>
  </si>
  <si>
    <t>COUPLING; CPVC COUPLING SCH-80; 4 INCH;</t>
  </si>
  <si>
    <t>TEE ; PVC TEE - UNITED (2 1/2 INCH SCH 80 USA STD D 2467)</t>
  </si>
  <si>
    <t>COUPLING ; CPVC COUPLING - APLACO (2 1/2 INCH GF F439 NSF PW) MADE IN KSA</t>
  </si>
  <si>
    <t>ELBOW: PIPE 4" 45DEG SCH40 WHITE - PART NO. ASTMD2466 CLASS 4 - NSF</t>
  </si>
  <si>
    <t>006A-14A</t>
  </si>
  <si>
    <t>ELBOW ; PVC ELBOW 4' 90 DEG SCH 40 CL-4</t>
  </si>
  <si>
    <t>006A-12A</t>
  </si>
  <si>
    <t>REDUCER ; PVC BUSHING REDUCER - UNITED (4 X 3 INCH SCH 80) MADE IN USA</t>
  </si>
  <si>
    <t>COUPLING ; PVC COUPLING 4" X 3" SCH 40 CL-4</t>
  </si>
  <si>
    <t>006B-14B</t>
  </si>
  <si>
    <t>VALVE; WATER PRESSURE REDUCE VALVE 1 INCH PRV - PRESSURE 20 BAR (290 PSI) ITALY; 1 INCH PRV; ITAP</t>
  </si>
  <si>
    <t>006A-12D</t>
  </si>
  <si>
    <t>TEE ; UPVC TEE, PIPE 4" SCH 40 WHT, CL-4</t>
  </si>
  <si>
    <t>006A-13A</t>
  </si>
  <si>
    <t>WYE ; PVC WYE 4" SCH 40 CL-4</t>
  </si>
  <si>
    <t>006A-13D</t>
  </si>
  <si>
    <t>UNION; UNION CPVC SCH80; 3"; GENC</t>
  </si>
  <si>
    <t>FLANGE ; CPVC FLANGE - (6 INCH SCH 80 MAX 75 DEGREE F)</t>
  </si>
  <si>
    <t>006A-11A</t>
  </si>
  <si>
    <t>COUPLING ; UPVC COUPLING STD - SNAH (2 INCH SCH 80)</t>
  </si>
  <si>
    <t>OSRAM LED TUBE 120CM 2FT 16W 4000K 220V-(SAF)</t>
  </si>
  <si>
    <t>001F-1B</t>
  </si>
  <si>
    <t>LIGHT; LED FIXTURES 20W 100-250V DOUBLE TUBE; SUBMARINE-2X20W-4000K; OSRAM</t>
  </si>
  <si>
    <t>001F-2B</t>
  </si>
  <si>
    <t>ELECTRICAL; ST8A 1.2M 13W 840 2100Lm 4000K 100-240V 50,000hrsOSRAM 300023</t>
  </si>
  <si>
    <t>LED ; TUBE LIGHT 1.2M T8 - 18W,3000K - PART NO. YP818D - TANWEER</t>
  </si>
  <si>
    <t>LIGHT ; LED TUBE 20W 4000K 100-250V</t>
  </si>
  <si>
    <t>LIGHT ; TUBE LIGHT FIXTURE DOUBLE SET</t>
  </si>
  <si>
    <t>LIGHT; LED FIXTURES 120CM (DOUBLE) WITH LAMP; 120CM (DOUBLE; LEDVANCE</t>
  </si>
  <si>
    <t xml:space="preserve">LIGHT ; LED TUBE LIGHT 20W 6500K 
</t>
  </si>
  <si>
    <t>CIVIL; FOAM POLYUTHANE FLEXIBLE SHEET; 5CM X 200CM X 100CM</t>
  </si>
  <si>
    <t>LIGHT ; LED TUBE 8W 6500K 100-250V ; 60CM</t>
  </si>
  <si>
    <t>LED ; LED PC LINEER TRI PROOF 40W 4000K - PART NO. HTPL-40W 4K - HYUNDAI</t>
  </si>
  <si>
    <t>LIGHT ; FLUORESCENT LIGHT 28W ,4000K - PART NO. HO 28W/840 - OSRAM</t>
  </si>
  <si>
    <t>LIGHT ; FLUORESCENT TUBE TL5 HE - PART NO. 14W/840 - PHILIPS</t>
  </si>
  <si>
    <t>LIGHT ; FLUORESCENT TUBE 35W 4000K 150CM - PART NO. HE 35W/840 - OSRAM</t>
  </si>
  <si>
    <t>LED ; LED TUBE LIGHT 8W 4000K (60CM)</t>
  </si>
  <si>
    <t>LIGHT ; FLUORESCENT LIGHT 54W, 4000K - PART NO. HO 54W/840 - OSRAM</t>
  </si>
  <si>
    <t xml:space="preserve">LIGHT; OPTIMAL BACK PANEL LIGHT LED 300X1200MM , 45WATT, LUMEN: 5000 - 110LM-120/WATT, IP40 - OPT BL-3012 45W - OPTIMAL LIGHT
</t>
  </si>
  <si>
    <t>CIVIL; FOAM POLYUTHANE FLEXIBLE SHEET;� 2.5CM X 200CM X 100CM</t>
  </si>
  <si>
    <t>001F-3C</t>
  </si>
  <si>
    <t>CIVIL; FOAM POLYUTHANE FLEXIBLE SHEET; 10CM X 200CM X 70CM</t>
  </si>
  <si>
    <t>001F-4B</t>
  </si>
  <si>
    <t>TRUNKING ; PVC TRUNKING 25MM X 25MM - PART NO. WDAD- 2525 - ETC</t>
  </si>
  <si>
    <t>001-FLOOR</t>
  </si>
  <si>
    <t>PLEXI GLASS - 12MM X 2M X 3M</t>
  </si>
  <si>
    <t>PLEXI GLASS WHITE - 6MM X 2M X 3M</t>
  </si>
  <si>
    <t>TRANSPERANT GLASS 6MM X 2M X 3M</t>
  </si>
  <si>
    <t>TRASH BAG BLACK (100 GAL)</t>
  </si>
  <si>
    <t>CIVIL; WOODEN BASEBOARD; 1 CM TH X 7 CM WD X 2 MTR LG; MATRIX</t>
  </si>
  <si>
    <t>ANCHOR; STUD:12MM,MALE, 120MM; K12-30;</t>
  </si>
  <si>
    <t>LED ; LIGHT LED 40W 100-240V 50/60HZ PANEL TYPE MM600X60 - PART NO. OSRAM/LEDPAN0606 - OSRAM</t>
  </si>
  <si>
    <t>001-PALLET</t>
  </si>
  <si>
    <t>TISSUES ; MAXI ROLL KLENEEX</t>
  </si>
  <si>
    <t>FREON ; CYLINDER GAS FREON 25LB FULL-410A</t>
  </si>
  <si>
    <t>CYLINDER ROOM</t>
  </si>
  <si>
    <t>CIVIL ; SHEET STEEL CARBON 18 GA - 1.20 MM X 4 X 8 FT - A36 - SAUDI MADE</t>
  </si>
  <si>
    <t>CIVIL; ROUND BAR CARBON STEEL; 32 MM X 20 FT</t>
  </si>
  <si>
    <t>FREON ; FREON R134A 13.6KG</t>
  </si>
  <si>
    <t>FREON ; FREON 141B 13.6KG - HONEYWELL (USA)</t>
  </si>
  <si>
    <t>TISSUES ; AUTO CUT TISSUE - FINE</t>
  </si>
  <si>
    <t>TRASH BAG WHITE (55 GAL)</t>
  </si>
  <si>
    <t>PAINT ; JOTUN FENOMASTIC MY HOME SMOOTH SILK RAL 9016, 18L</t>
  </si>
  <si>
    <t>BKT</t>
  </si>
  <si>
    <t>FREON ; CYLINDER GAS FREON R407C DISPOSABLE</t>
  </si>
  <si>
    <t>FREON ; CYLINDER GAS FREON R22</t>
  </si>
  <si>
    <t>THINNER ; THINNER CLEAR (20 LTR) PART NO 91-92 SIGMA</t>
  </si>
  <si>
    <t>CAN</t>
  </si>
  <si>
    <t>PAINT ; EMULSION BEIGE DARK FLATE-INTERIOR/EXTERIOR(15LTR)</t>
  </si>
  <si>
    <t>ADHESSIVES ; EPOXY BLACK (20 LTR) - PART NO. 1510/19990 - SIGMA</t>
  </si>
  <si>
    <t>FILTER ; MEDIA FILTER PRE-CUT PART NO. SYNTHETIC 502x392x5MM-GAFCO</t>
  </si>
  <si>
    <t>FILTER ; MEDIA FILTER PADS PRE-CUT PART NO. SYNTHETIC 415x320x5MM-GAFCO</t>
  </si>
  <si>
    <t>FILTER ; ACTIVATED CARBON FILTER 95% PART NO. SYNTHETIC 415x320x5MM-GAFCO</t>
  </si>
  <si>
    <t>PAINT; JOTUN,FENOMASTIC MY HOME SMOOTH SILK WHITE ,18L</t>
  </si>
  <si>
    <t>CIVIL ; SHEET GALVANIZED 11GA - 2MM 122 CM X 244 CM - G90 - SABIC</t>
  </si>
  <si>
    <t>001A-1B/DOWN</t>
  </si>
  <si>
    <t>HVAC; ALUMINIUM - GI FRAME ALUMINIUM WASHABLE AIR FILTER, EXPANDED METAL MESH FILTER, TWO 9-LAYER MEDIA PADS, GALVANIZED IRON FRAME.GAFCO592 x 592 x 48 MM</t>
  </si>
  <si>
    <t xml:space="preserve">UNDER MOSQUE </t>
  </si>
  <si>
    <t>HVAC; ALUMINIUM - GI FRAME ALUMINUM WASHABLE AIR FILTER, EXPANDED METALMESH FILTER, TWO 9-LAYER MEDIA PADS,GALVANIZED IRON FRAME.GAFCO592 x 437 x 48 MM</t>
  </si>
  <si>
    <t>HVAC; ALUMINIUM - GI FRAME ALUMINIUM WASHABLE AIR FILTER, EXPANDED METALMESH FILTER, TWO 9-LAYER MEDIA PADS,GALVANIZED IRON FRAME.GAFCO592 x 287 x 48 MM</t>
  </si>
  <si>
    <t>HVAC; ALUMINIUM - GI FRAME ALUMINIUM WASHABLE AIR FILTER, EXPANDED METALMESH FILTER, TWO 9-LAYER MEDIA PADS,GALVANIZED IRON FRAME.GAFCO287 x 592 x 48 MM</t>
  </si>
  <si>
    <t>HVAC; ALUMINIUM - GI FRAME ALUMINUM WASHABLE AIR FILTER, EXPANDED METALMESH FILTER, TWO 9-LAYER MEDIA PADS,GALVANIZED IRON FRAME.GAFCO287 x 437 x 48 MM</t>
  </si>
  <si>
    <t>HVAC; ALUMINIUM - GI FRAME ALUMINIUM WASHABLE AIR FILTER, EXPANDED METALMESH FILTER, TWO 9-LAYER MEDIA PADS,GALVANIZED IRON FRAME.GAFCO287 x 287 x 48 MM</t>
  </si>
  <si>
    <t>FILTER ; SYNTHETIC V TYPE FILTER GI 50CMX50CMX1"</t>
  </si>
  <si>
    <t>FILTER ; SYNTHETIC V-TYPE FILTER G4 23-1/2"X23-1/2"X1-7/8"</t>
  </si>
  <si>
    <t>FILTER ; SYNTHETIC V-TYPE FILTER G4 19-1/2"X23-1/2"X1-7/8"</t>
  </si>
  <si>
    <t>ACCESSORIES ; JOINT COMPOUND - (28 KG)</t>
  </si>
  <si>
    <t>PULLEY ; DEFLECTION WHEEL FOR AUTOMATIC SLIDING DOOR SYSTEM - PART NO. 110302 - GEZE</t>
  </si>
  <si>
    <t>FILTER ; POCKET FILTER, SUPER-SONIC 85% EFFICIENCY (F7 / MERV 13)  - 8 POCKET METAL REINFORCED DESIGN, SPACER CONTROLLED PROGRESSIVE DENSITY MULTI-LAYER SYNTHETIC MEDIA, COLOR: PINK. -  PART NO. 592 x 592 x 500 MM - GAFCO</t>
  </si>
  <si>
    <t>FILTER ; POCKET FILTER, SUPER-SONIC 85% EFFICIENCY (F7 / MERV 13) - 8 POCKET METAL REINFORCED DESIGN, SPACER CONTROLLED PROGRESSIVE DENSITY MULTI-LAYER SYNTHETIC MEDIA, COLOR: PINK. -  PART NO. 592 x 437 x 500 MM - GAFCO</t>
  </si>
  <si>
    <t>FILTER ; POCKET FILTER, SUPER-SONIC 85%™ EFFICIENCY (F7 / MERV 13) - 4-POCKET METAL REINFORCED DESIGN, SPACER CONTROLLED PROGRESSIVE DENSITY MULTI-LAYER SYNTHETIC MEDIA, COLOR: PINK. PART NO. 592X287X500MM - GAFCO</t>
  </si>
  <si>
    <t>FILTER ; POCKET FILTER, SUPER-SONIC 85%™ EFFICIENCY (F7 / MERV 13) - 4-POCKET METAL REINFORCED DESIGN, SPACER CONTROLLED PROGRESSIVE DENSITY MULTI-LAYER SYNTHETIC MEDIA, COLOR: PINK. PART NO. 287X592X500MM - GAFCO</t>
  </si>
  <si>
    <t>FILTER ; POCKET FILTER, SUPER-SONIC 85%™ EFFICIENCY (F7 / MERV 13) - 4-POCKET METAL REINFORCED DESIGN, SPACER CONTROLLED PROGRESSIVE DENSITY MULTI-LAYER SYNTHETIC MEDIA, COLOR: PINK. PART NO. 287X437X500MM - GAFCO</t>
  </si>
  <si>
    <t>FILTER ; POCKET FILTER, SUPER-SONIC 85%™ EFFICIENCY (F7 / MERV 13) - 4-POCKET METAL REINFORCED DESIGN, SPACER CONTROLLED PROGRESSIVE DENSITY MULTI-LAYER SYNTHETIC MEDIA, COLOR: PINK. PART NO. 287X287X500MM - GAFCO</t>
  </si>
  <si>
    <t>WALL FILLER; PVA WALL FILLER, OFF WHITE, 25KG - 0803 - SIGMA</t>
  </si>
  <si>
    <t>CIVIL; FLAT MS STEEL PLAT; 12 MM X 122 CM X244 CM; SABIC</t>
  </si>
  <si>
    <t>CIVIL; FLAT MS STEEL PLAT; 15 MM X 122 CM X244 CM; SABIC</t>
  </si>
  <si>
    <t>CIVIL; FLAT MS STEEL PLAT; 20 MM X 122 CM X244 CM; SABIC</t>
  </si>
  <si>
    <t>PAINT; FENOMASTIC SEMI GLOSS A-BASE INTERIOR 16.20 LTR; RAL-9016; JOTUN</t>
  </si>
  <si>
    <t>CIVIL; WATER PROOFING MEMBRANE LIQUID, 20 KG; 560 GCC; SIKAFLEX</t>
  </si>
  <si>
    <t>NUT; FLARE METALS BRASS TUBE FITTING, SHORT FORGED 3/8" TUBE OD;FLARE 3/8" ;CHINA</t>
  </si>
  <si>
    <t>PIPE; ELASTOMERIC COPPER INSULATION SIZE 5/8" BLACK;INSULATION 5/8";ISOFLEX MALAYSIA</t>
  </si>
  <si>
    <t>PIPE; ELASTOMERIC COPPER INSULATION SIZE 3/8" BLACK;INSULATION 3/8";ISOFLEX MALAYSIA</t>
  </si>
  <si>
    <t>PIPE; FIBER GLASS WOOL FOR INSULATING PIPES GLASSDUCT SIZE 6" ;GLASS WOOL DUCT 6" ;AFFICO</t>
  </si>
  <si>
    <t>CLAMPS; HOSE SIZE 6 TO 8 INCHES ADJUSTABLE 304 STAINLESS STEEL DUCT CLAMPS ;CLAMP 6 TO 8";CHINA</t>
  </si>
  <si>
    <t>CLAMPS; HOSE SIZE 8 TO 10 INCHES ADJUSTABLE 304 STAINLESS STEEL DUCT CLAMPS ;CLAMP 8 TO 10";CHINA</t>
  </si>
  <si>
    <t>PAINT; EPOXY WHITE, COVER 480, 20 LTR; WHI-700; SIGMA</t>
  </si>
  <si>
    <t>PAINT; EPOXY DARK GRAY, COVER-480, 20 LTR ; RAL-7037; SIGMA</t>
  </si>
  <si>
    <t>PAINT; ENAMEL DARK BLUE 18 LTRS SEMI GLOSS; 817 FR-001154; SIGMA</t>
  </si>
  <si>
    <t>PAINT; ACRYLIC PRIMER SEALER 15LTR HIGH QUALITY; 0852; SIGMA</t>
  </si>
  <si>
    <t>PAINT; EMULSION MATT A BASE INTERIOR 16.20 LTRS ; RAL-9016; JOTUN</t>
  </si>
  <si>
    <t>DRUM</t>
  </si>
  <si>
    <t>DRYER; FILTER DRYER 14010L SMPLE SHINE; RRFA0101003; PETRA</t>
  </si>
  <si>
    <t>PAINT; PAINT�STYRENATED ALKYD YELLOW FLAT 18L; YELLOW-2340; SAUDI PAINT CO.</t>
  </si>
  <si>
    <t>PAINT; PAINT�STYRENATED ALKYD BLACK FLAT 18L; BLACK-3240; SAUDI PAINT CO.</t>
  </si>
  <si>
    <t>THINNER; CLEAR THINNER, ROAD MARKING, 18 LTR; T-32; SAUDI PAINT CO.</t>
  </si>
  <si>
    <t>PAINT ; SIGMACRYL FLAT 15 LITERS - PART NO. 0842- S1515 - 40R - SIGMA</t>
  </si>
  <si>
    <t>PAINT ; SIGMACOLOR GLOSS WHITE 18 LITERS - PART NO. WHITE-0818 -SIGMA</t>
  </si>
  <si>
    <t>PAINT ; SIGMACRYL FLAT 15 LITERS - PART NO. 0842-3290 - SIGMA</t>
  </si>
  <si>
    <t>PAINT ; SIGMA CLEAR VARNISH GLOSS 3.6 LTRS - PART NO. CLEAR-0823 - SIGMA</t>
  </si>
  <si>
    <t>GAL</t>
  </si>
  <si>
    <t>PAINT; SIGMA COVER 480 20 LTRS - PART NO. BLACK-7441 - SIGMA</t>
  </si>
  <si>
    <t>CAPACITOR ; CAPACITOR (45/5 UF 450V)</t>
  </si>
  <si>
    <t>SHEET ; BLACK CARBON STEEL PLATE, HOT ROLLED A36 12 MM X 1250 MM X 2500 MM</t>
  </si>
  <si>
    <t>Y-3</t>
  </si>
  <si>
    <t>CONDUIT ; EMT CONDUIT 10FT CDT-1/2 1/2"</t>
  </si>
  <si>
    <t>ELECTRICAL; THREADED ROD STUD; 10 X 3000 MM;</t>
  </si>
  <si>
    <t>BALLAST ; BALLAST FOR HPS\HALIDE LAMPS 1000W 220V</t>
  </si>
  <si>
    <t>REDUCER ; REDUCER 2" X 1" FTHD</t>
  </si>
  <si>
    <t>PCS</t>
  </si>
  <si>
    <t>006B-17C</t>
  </si>
  <si>
    <t>CIVIL ; PLATE STEEL GALVANIZED HOT ROLL, PICKLED &amp; OILED COMMERCIAL QUALITY - PART NO. GI 1/4"TH ,48"WD 96"LG - ASTM A36</t>
  </si>
  <si>
    <t>CIVIL ; PLATE STEEL COLD ROLLED CARBON W/ SQUARE SHAPE LUGS - PART NO. CS MM10 TH MM1220WD 2440LG - CS</t>
  </si>
  <si>
    <t>CARPENTRY ; GLASS MIRROR BEVELED EDGE 20 MM; 6 MM X 750 MM X 1900 MM;</t>
  </si>
  <si>
    <t>PAINT; PAINT ENAMEL, ALKYD RESIN 18 L WHITE HIGH GLOSS; 0818/7000; SIGMA</t>
  </si>
  <si>
    <t>PAINT; PAINT EPOXY DARK BEIGE WITH 2 COMPONENTS; 630; SIGMA</t>
  </si>
  <si>
    <t>PAINT; SIGMACOVER EPOXY FILLER WHITE, 5 LTR; 7860-900Y; SIGMA</t>
  </si>
  <si>
    <t>THINNER; SIGMA PAINT REMOVER 5 LTR; CLEAR-0893; SIGMA</t>
  </si>
  <si>
    <t>MARBLE; RECONSTITUTED FLOOR MARBLE, POLISHED FINISH OFF WHITE - 120 CM X 60 X 2 CM - NEPAL</t>
  </si>
  <si>
    <t>ROD ; STEEL THREAD ROD; 8 MM SS</t>
  </si>
  <si>
    <t>ROD ; STEEL THREAD ROD; 12 MM SS</t>
  </si>
  <si>
    <t>ROD ; STEEL THREAD ROD; 14 MM SS</t>
  </si>
  <si>
    <t>ROD ; STEEL THREAD ROD; 16 MM SS</t>
  </si>
  <si>
    <t>PAINT ; FENOMASTIC PURE COLOR 16.2L  ; SILK RAL 6018,YELLOW GREEN; JOTUN</t>
  </si>
  <si>
    <t>PAINT; PAINT EMULSION SEMIGLOSS FENOMASTIC 16.2L; LIGHT GRAY -7035; JOTUN</t>
  </si>
  <si>
    <t>PAINT; PAINT EMULSION SEMI GLOSS FENOMASTIC 16.2 L; DARK GRAY-7016; JOTUN</t>
  </si>
  <si>
    <t>PAINT ; PAINT EMULSION SILK FENOMASTIC 16.2L; LIGHT BEIGE 0567; JOTUN</t>
  </si>
  <si>
    <t>PAINT; FENOMASTIC SILK EMULSION, 16.2 LTR; RAL-1967; JOTUN</t>
  </si>
  <si>
    <t>PAINTS; SIGMA PAINTS CRYL SILK 15 LTR 0300; SIGMA</t>
  </si>
  <si>
    <t>MARBLE ; IRREGULAR SHAPE 12.6X63.5X2CM, TARANTINO</t>
  </si>
  <si>
    <t>Y-6</t>
  </si>
  <si>
    <t>MARBLE ; RECTANGULAR SHAPE 54.5X62.5X 2CM - TARANTINO</t>
  </si>
  <si>
    <t>MARBLE ; HEXAGONAL SHAPE 25*21.7X2CM - TARANTINO</t>
  </si>
  <si>
    <t>CIVIL; MS STEEL PLATE FLAT; 12.5 MM X 122 CM X 244 CM</t>
  </si>
  <si>
    <t>PAINT; LADY DESIGN PEARL TOP COAT, 3.6 LITERS/CONTAINERS; 10625 GOLDEN SANDS; JOTUN</t>
  </si>
  <si>
    <t>CHANEL ; C TYPE CHANEL 1-1/4"</t>
  </si>
  <si>
    <t>ELBOW ; GI ELBOW 2 INCH</t>
  </si>
  <si>
    <t>GASKET; FLANGE GASKET 3" RUBBER</t>
  </si>
  <si>
    <t>006B-20A</t>
  </si>
  <si>
    <t>GASKET; FLANGE GASKET 4" RUBBER</t>
  </si>
  <si>
    <t>GASKET; FLANGE GASKET 6" RUBBER</t>
  </si>
  <si>
    <t>CHEMICAL; NITRITE BASED CORROSION INHIBITOR; HYDREX 2856 (32 KG/DRUM) ; VEOLIA</t>
  </si>
  <si>
    <t>003-PALLET</t>
  </si>
  <si>
    <t>CHEMICAL; ALKALINITY BUILDER FOR BOILER USE; HYDREX 1565 (35 KG/DRUM); VEOLIA</t>
  </si>
  <si>
    <t>PAINT; PAINT ALUMINUM QC, 18 LTR; S3000 N; SIGMA</t>
  </si>
  <si>
    <t>PAINT; ENAMEL BEIGE HIGH GLOSSCOATED 18L/CON ALKYD RESIN BASED GOOD COLOR; 9010; SIGMA</t>
  </si>
  <si>
    <t>PAINT; EMULSION SIGMACRYL FLAT, 15 LTR; S0510-Y20R; SIGMA</t>
  </si>
  <si>
    <t>PAINT; ENAMEL GLOSS, COLOR: LIGHT GRAY 18 LITERS; S 2002-B 50G; SIGMA</t>
  </si>
  <si>
    <t>PAINT; ENAMEL, ALKYD RESIN, COLOR: BLACK, FINISH:HIGH GLOSS; SIGMACLR GLOSS 3.78 LTR (1-GAL/CO) ; SIGMA</t>
  </si>
  <si>
    <t>TEE; STRAIGHT 3/4IN STAINLESS STEEL TEE 316 3/4"; ;</t>
  </si>
  <si>
    <t>006B-15C</t>
  </si>
  <si>
    <t>TEE; STRAIGHT 3/4IN STAINLESS STEEL TEE 316 1"; ;</t>
  </si>
  <si>
    <t>ADAPTER; MALE/FEMALE ADAPTER STAINLESS STEEL 316, SIZE- 1/2"X1/2" ; ;</t>
  </si>
  <si>
    <t>ADAPTER; MALE/FEMALE ADAPTER STAINLESS STEEL 316, SIZE - 3/4" X 3/4"; ;</t>
  </si>
  <si>
    <t>006B-19C</t>
  </si>
  <si>
    <t>ADAPTER; MALE/FEMALE ADAPTER STAINLESS STEEL 316, SIZE - 1"X1"; ;</t>
  </si>
  <si>
    <t>ELBOW; STAINLESS STEEL PIPE FTTING, 90� MALE FEMALE 316, SIZE - 1"X1" ; ;</t>
  </si>
  <si>
    <t>COUPLING; PIPE FITTING STAINLESS STEEL STRAIGHT FEMALE THREATED STAINLESS STEEL 316 FITTING 1"; ;</t>
  </si>
  <si>
    <t>RUNNER ; FIRE RATED T24 CROSS SECTION H38MM 3.6M"" ANGLE 3.6M CONNECTOR ROD HANGER 6MMX3M NUTS 6MM WASHER 6MM CLIP 57MM</t>
  </si>
  <si>
    <t>CIVIL ; BLACK BUCKET FOR MESON</t>
  </si>
  <si>
    <t>006C-7C</t>
  </si>
  <si>
    <t>CUTTER ; MARBEL CUTTER</t>
  </si>
  <si>
    <t>006C-9B</t>
  </si>
  <si>
    <t>ANCHOR; STUD:12MM,150MM, 100 MM BOLT; 29935/2;</t>
  </si>
  <si>
    <t>ADHESIVES ; EPOXY LIGHT GREY (20 LTR) - PART NO. GREY 5098 - SIGMA</t>
  </si>
  <si>
    <t>PAINT; ENAMEL,ALKYD RESIN,YEL,HIGH GL0SS, 3.8 LTR/CAN; SCS 3310; SIGMA</t>
  </si>
  <si>
    <t>PAINT; ENAMEL,RED,HIGH GLOSS COATED,18 LTR/CAN; SCS 3410; SIGMA</t>
  </si>
  <si>
    <t>PAINT; ENAMEL,ALKYD RESIN,MAROON,HIGH GLOSS 18 LTR/BKT; 3620; SIGMA</t>
  </si>
  <si>
    <t>PAINTS; SIGMA RED OXIDE QC PRIMER 415235; 3.7 LTR (1USG); SIGMA</t>
  </si>
  <si>
    <t>PAINT ; ENAMEL RED GLOSS 18 LTR - PART NO. SIGMA - 3410 - SIGMA</t>
  </si>
  <si>
    <t>PAINT; ENAMEL,ALKYD RESIN,WHITE,HIGH GLOSS 18 LTR/BKT; ; SIGMA</t>
  </si>
  <si>
    <t>CLEANER; COMMERCIAL DRAIN CLEANER; 3.7 LTR; GENC</t>
  </si>
  <si>
    <t xml:space="preserve">003-PALLET </t>
  </si>
  <si>
    <t>BRUSH ; NLITE HYDRO BRUSH UNGER 40CM</t>
  </si>
  <si>
    <t>KIT, JOINT RUBBER PARTS FLENDER B/H200 PUMP LS 125-100-388D, 1F2BBBBVP1 55/4; 96796255; GRUNDFOS</t>
  </si>
  <si>
    <t>006B-10E</t>
  </si>
  <si>
    <t>KIT, JOINT RUBBER PARTS FLENDER B/H140, PUMP LS-100-80-356E-1F2DSBB0E 1 37 0/4; 96480019; GRUNDFOS</t>
  </si>
  <si>
    <t>PAINTS; SIGMA PAINT FLAT SCS-3240 BASE L 415715; 15 LTR; SIGMA</t>
  </si>
  <si>
    <t>PAINTS; SIGMA COLOUR GLOSS SCS-0550; 18 LTR; SIGMA</t>
  </si>
  <si>
    <t>PAINTS; ENAMEL RED GLOSS 18 LTR - PART NO. SIGMA - 3410 - SIGMA</t>
  </si>
  <si>
    <t>FAUCET; ABLUTION SINGLE AUTO 1/2IN 220MM CHROME PLATED WALL MOUNT SPOUT SENSOR 110-240VAC VANDAL PROOF 1.3LPM,3BAR; 116.292.21.5; GEBRET</t>
  </si>
  <si>
    <t>006B-19D</t>
  </si>
  <si>
    <t>COVER; PROTECTION FOR PLATE, SURFACE EVEN, FUNCTION BOX WALL MOUNT TYPE; 244.654.00.1; GEBERIT</t>
  </si>
  <si>
    <t>006B-17D</t>
  </si>
  <si>
    <t>PLUMBING; BRENTA WASHBASIN TAP WALL- MOUNTED, MAINS OPERTATION FOR CONCEALED FUNCTION BOX, CHROME FINISHGEBERIT"116.292.21.5
461.146.00.1</t>
  </si>
  <si>
    <t>006B-15D</t>
  </si>
  <si>
    <t>FULLY AUTOMATIC AIR CONDITIONING CONDENSATE PUMP 100-230V, 50/60 HZ, TEMP-0.50C, MAX LIFT 10 M, 10 ML; RS-24C; NEWSWAN</t>
  </si>
  <si>
    <t>005B-3D</t>
  </si>
  <si>
    <t>BUSH; THREADED HEX REDUCER BUSH STAINLESS STEEL 316; 3/4" X 1"; GEN</t>
  </si>
  <si>
    <t>ELBOW; THREATED ELBOW 45, BLACK STAINLESS STEEL FITTING, SCH-40; 1"; GEN</t>
  </si>
  <si>
    <t>LIGHT ; LED LINEAR LIGHT 28W- 220V-240V CEILING SUSPENDED, 3500LM; PART NO. LZ-LI-ALU-28W-4000K-SMD-DI - NASSLI</t>
  </si>
  <si>
    <t>LIGHT; SEC-4227012084IP65 SECOM DOWNLIGHT LED20W 4000K,IP65; SEC-4227012084IP65 ; SECOM</t>
  </si>
  <si>
    <t>LIGHT ; LED LINEAR LIGHT 122W - 220V-240V CEILING SUSPENDED, 15250LM - PART NO. LZ-LI-ALU-122W-4000K-SMD-DI - NASSLI</t>
  </si>
  <si>
    <t>ACC.; NOVALUX 18750.02 LUCKY EVO END BLACK; NOV-18750.02; NOVALUX</t>
  </si>
  <si>
    <t>006A-25A</t>
  </si>
  <si>
    <t>LIGHT; FLUSSI-SA2486Q-35; FLUSSI-SA2486Q-35; FLUSSIRARI</t>
  </si>
  <si>
    <t>LIGHT; FLUSSIRARI -LED 6.9W-4000K-35 - IP54-AC-220-240V-50/60HZ-LENTI; FLUSSI-SA2485Q-35; FLUSSIRARI</t>
  </si>
  <si>
    <t>006A-25C</t>
  </si>
  <si>
    <t>DRIVER; LED DRIVER, 100-240V, 1.7A 150W, 24V DC CONSTANT VOLTAGE + DALI LED DRIVER, IP67; MEW-ELG-150-24DA; MEANWELL</t>
  </si>
  <si>
    <t>DRIVER; LED DRIVER, 220-240VAC, 350-1050MA,FLEXC LP EXC; TRD-28000681; TRIDONIC</t>
  </si>
  <si>
    <t>SILICON ; SEALANT GUN WITH COVER</t>
  </si>
  <si>
    <t xml:space="preserve">BREAKER; CIRCUIT RESIDUAL CURRENT 2P 20A/100MA;A9D172620;SCHNEIDER ELECTRIC SA
</t>
  </si>
  <si>
    <t>006c-14A</t>
  </si>
  <si>
    <t>CONTACTOR; ELECTRICAL AUXILIARY 600VAC MAX 40A CONT COIL 200-220/400VAC 5.5KW TELEMECANIQUE,A600-P600,ITH: 40A,UI: 690V 50/60HZ,UI AMP: 6KV,AC3;HW02001-1003A
;TELEMECHANIQUE</t>
  </si>
  <si>
    <t>006D-20B</t>
  </si>
  <si>
    <t>LIGHT; SLC GREENSPACE G5 DN393B LED2200/ NW 80 4000K 19W 220-240V 50/60HZ PSU PC O WH IP20 D200; SLC-DN393B/LED003; PHILIPS</t>
  </si>
  <si>
    <t>006A-23D</t>
  </si>
  <si>
    <t>FUSE; EATON L1.56"XH0.81"XW0.81" CE MARKED ROHS COMPLIANT CYLINDER BODY; JJS-40; BUSSMANN</t>
  </si>
  <si>
    <t>006A-26C</t>
  </si>
  <si>
    <t>FUSE; 30A 600V AC, SIZE 1-1/2"X9/16"OD CYLINDER BODY; JJS-30; BUSSMANN</t>
  </si>
  <si>
    <t>FUSE; CUR LMTNG/TIME DELAY,CC,5A,600V CUR LMTNG/TIME DELAY CC 5A 600V 200KA FERRULE 13/32DIA X 1-1/2OAL IN LIMITRON; FNQ-R-5; BUSSMANN</t>
  </si>
  <si>
    <t>FUSE; CUR LMTNG/TIME DELAY CC 1A 600V 200KA FERRULE 13/32DIA X 1-1/2OAL IN LIMITRON; FNQ-R-10; BUSSMANN</t>
  </si>
  <si>
    <t>FUSE; MIDGET/DUAL ELMNT/TIME DELAY, 12A 250V 10KA, 10DIA X 38LG MM; FNM 12; BUSSMANN</t>
  </si>
  <si>
    <t>FUSE; MIDGET FAST ACTING, CLASS T CARTRIDGE FUSES, 50A, 600V�; JJS-50; BUSSMAN</t>
  </si>
  <si>
    <t>FUSE; 600VAC LOW-PEAK DUAL-ELEMENT TIME DELAY FUSE; LPJ50SP ; BUSSMAN</t>
  </si>
  <si>
    <t>GUM BOOT</t>
  </si>
  <si>
    <t>002A-4B</t>
  </si>
  <si>
    <t>BATTERY ; PANASONIC BATTERY D SIZE</t>
  </si>
  <si>
    <t>BATTERY ; BASIC BATTERY D SIZE</t>
  </si>
  <si>
    <t>002B-3A</t>
  </si>
  <si>
    <t>BATTERY ; BATTERY AA - 1.5V ALKALINE - LR6 NON RECHARGEABLE - PART NO. MN1500 - DURACELL</t>
  </si>
  <si>
    <t>BATTERY ; BATTERY 9V - PART NO. 9V 6F22NTPT - PANASONIC</t>
  </si>
  <si>
    <t>002B-3C</t>
  </si>
  <si>
    <t>PLUMBING; SHELL SET U3A, FOR CONCEALED INSTALLATION, THERMOSTATCONTI200.027.00</t>
  </si>
  <si>
    <t>006B-11D</t>
  </si>
  <si>
    <t>BATTERY ; LITHIUM BATTERY 6V - PART NO. 2CR5 - PANASONIC</t>
  </si>
  <si>
    <t>BATTERY ; BATTERY 1.5V - PART NO. 1.5V R20UPT (R20S) - PANASONIC D TYPE</t>
  </si>
  <si>
    <t>002B-3B</t>
  </si>
  <si>
    <t>BATTERY ; BATTERY 6V - PART NO. CR-P2 - PANASONIC</t>
  </si>
  <si>
    <t>002B-3B-3D</t>
  </si>
  <si>
    <t>BATTERY : BATERY DURACELL (AA MN1500 1.5V LR6)</t>
  </si>
  <si>
    <t>BATTERY; PANASONIC PHOTO POWER LITHIUM; CR123AW/1BE; CR-123A; PANASONIC</t>
  </si>
  <si>
    <t>BATTERY ; BATTERY AAA - 1.5V ALKALINE - LR03 NON RECHARGEABLE - PART NO. MN2400 - DURACELL</t>
  </si>
  <si>
    <t>WASTE CATRIDGE XEROX VERSALINK G7020/C7025/C7030</t>
  </si>
  <si>
    <t>BLACK EXTRA HIGH CAPACITY TONER CATRIDGE</t>
  </si>
  <si>
    <t>YELLOW EXTRA HIGH CAPACITY TONER CATRIDGE</t>
  </si>
  <si>
    <t>ADHESIVE; JOLLY MASTIC WHITE COLOR; 1 KG; ABU JAMAL</t>
  </si>
  <si>
    <t>003A-1A</t>
  </si>
  <si>
    <t>PVC CLEANER AGM 970 1KG - (SAF)</t>
  </si>
  <si>
    <t>003A-1B</t>
  </si>
  <si>
    <t>CEMENT ; CEMENT (0.473 LTR) FOR CPVC PIPES - PART NO. WELD ON - 714 - NEPROPLAST</t>
  </si>
  <si>
    <t>003A-1C</t>
  </si>
  <si>
    <t>PLUMBING ; CEMENT PVC SOLVENT ARROW</t>
  </si>
  <si>
    <t>PIPE CLEANER ; CLEANER (473 ML) FOR PVC, CPVC, ABS &amp; STYRENE PIPES - PART NO. 733 - EZ WELD</t>
  </si>
  <si>
    <t>ADHESIVES ; CONTACT ADHESIVE LIQUID PATTEX (50 GM) - PART NO. 177384 - HENKEL</t>
  </si>
  <si>
    <t>GASKET ; GASKET SEALANT FORM-A-GASKET #1 SEALANT - 11OZ / 311GRM TUBE - PART NO. 80003 - PARMATEX</t>
  </si>
  <si>
    <t>GREASE; ELECTRICAL CONTACT GREASE FOR LV PANELS, 200ML; EC-111; MOSIL</t>
  </si>
  <si>
    <t>PAINT; PAINT ENAMEL GOLD FOR INTERIOR AND EXTERIOR USE; 500ML LEVIS</t>
  </si>
  <si>
    <t>AIR FRESHENER ; RADIANT SENSE MICROBURST 3000 - RUBBERMAID (75 ML)</t>
  </si>
  <si>
    <t>003A-1D</t>
  </si>
  <si>
    <t>GLUE ; SUPER GLUE - ALTECO ( 110 )</t>
  </si>
  <si>
    <t>ADHESIVE; JOLLY MASTIC SOLID CREAM; 1 KG; ABU JAMAL</t>
  </si>
  <si>
    <t>003A-2A</t>
  </si>
  <si>
    <t>CIVIL; NARI WOOD STAIN TINTING PENETRATING OIL - PART NO. -PALISSANDER -17 - NARINARI</t>
  </si>
  <si>
    <t>LTR</t>
  </si>
  <si>
    <t>003A-2B</t>
  </si>
  <si>
    <t>CIVIL ; NARI WOOD STAIN TINTING PENETRATING OIL - PART NO. - WHITE-20 - NARI</t>
  </si>
  <si>
    <t>CIVIL; NARI WOOD STAIN TINTING PENETRATING OIL - PART NO. - CHERRY WOOD -18- NARI</t>
  </si>
  <si>
    <t>CIVIL ; NARI WOOD STAIN TINTING PENETRATING OIL - PART NO. -BLACK-27- NARI</t>
  </si>
  <si>
    <t>CIVIL; NARI WOOD STAIN TINTING PENETRATING OIL, PART NO. - LIGHT OAK 11 - NARI</t>
  </si>
  <si>
    <t>003A-2C</t>
  </si>
  <si>
    <t>CIVIL; NARI WOOD STAIN TINTING PENETRATING OIL - PART NO. DARK OAK 13 - NARINARIDARK</t>
  </si>
  <si>
    <t>CIVIL ; NARI WOOD STAIN TINTING PENETRATING OIL - PART NO. -MIDDLE OAK-12 - NARI</t>
  </si>
  <si>
    <t>CIVIL ; NARI WOOD STAIN TINTING PENETRATING OIL - PART NO. - TEAK-14 - NARI</t>
  </si>
  <si>
    <t>CIVIL; WOOD STAIN TINTING PENETRATING OIL, 1 LTR; MAHOGANY-15; NARI</t>
  </si>
  <si>
    <t>CARPENTRY; N.C SANDING SEALER , CLEAR WOOD SEAL; 3.75 LTR; NATIONAL</t>
  </si>
  <si>
    <t>003A-3A</t>
  </si>
  <si>
    <t>CIVIL; AUTO VARNISH CLEAR LACQUER GLOSS; 3.6 LTR; NATIONAL</t>
  </si>
  <si>
    <t>004B-2B</t>
  </si>
  <si>
    <t>PAINT ; SPRAY PAINT GOLDEN (280ML) ALL-PURPOSE FAST DRY - SUPER UAE</t>
  </si>
  <si>
    <t>003A-3C</t>
  </si>
  <si>
    <t>PAINT ; SPRAY PAINT RED (280ML) ALL PURPOSE FAST DRY - SUPER UAE</t>
  </si>
  <si>
    <t>PAINT ; SPRAY PAINT BLUE (280ML) ALL PURPOSE FAST DRY - SUPER UAE</t>
  </si>
  <si>
    <t>003A-5D</t>
  </si>
  <si>
    <t>PAINT ; SPRAY PAINT YELLOW (280ML) ALL PURPOSE FAST DRY - SUPER UAE</t>
  </si>
  <si>
    <t>003A-4C</t>
  </si>
  <si>
    <t>PAINT ; SPRAY PAINT SILVER (280ML) ALL PURPOSE FAST DRY - PAINTCO</t>
  </si>
  <si>
    <t>PAINT ; SPRAY PAINT WHITE ALL PURPOSE FAST DRY - SUPER UAE</t>
  </si>
  <si>
    <t>PAINT ; SPRAY PAINT GREEN (280ML) ALL PURPOSE FAST DRY - SUPER UAE</t>
  </si>
  <si>
    <t>PAINT ; SPRAY PAINT GRAY (280ML) ALL PURPOSE FAST DRY - SUPER UAE</t>
  </si>
  <si>
    <t>CLEANING LIQUID ; TOILET BOWL CLEANER</t>
  </si>
  <si>
    <t>003A-4A</t>
  </si>
  <si>
    <t>CHEMICALS ; CO-CONTACT SPRAY 33% (0.55 LBS) - CRC</t>
  </si>
  <si>
    <t>003A-4B,C</t>
  </si>
  <si>
    <t>PAINT ; SPRAY PAINT BLACK (280ML) ALL PURPOSE FAST DRY - SUPER UAE</t>
  </si>
  <si>
    <t>003A-4D</t>
  </si>
  <si>
    <t>POLISH ; FURNITURE POLISH RTU - RG4 (900 ML)</t>
  </si>
  <si>
    <t>003A-5A,5B</t>
  </si>
  <si>
    <t>LUBRICANT; PIPE JOINT 1KG; 77/14; APLACO</t>
  </si>
  <si>
    <t>003A-5C</t>
  </si>
  <si>
    <t>GASKET ; GASKET HI TEMP/LOW, VOLATILE - 650°F (343°C) - RED RTV SILICONE - 3OZ / 85GM - PART NO. 11-AB - ABRO</t>
  </si>
  <si>
    <t>PLUMBING ; BEARING GREASE (1 KG/DRUM) - GENERAL MULTI-PURPOSE</t>
  </si>
  <si>
    <t>GAS ; BLUE FIRE FLAMBLE GAS FOR WELDING</t>
  </si>
  <si>
    <t>003A-7A</t>
  </si>
  <si>
    <t>CIVIL; ACRYLIC SLOW CLEAR LAQUER THINNER ; 3.6 LTR; ROQUET</t>
  </si>
  <si>
    <t>HVAC ; LUB AND GREASE (MECH) WD40 WD40</t>
  </si>
  <si>
    <t>003A-7B,C,</t>
  </si>
  <si>
    <t>AIR FRESHENER COTTAGE (300 ML)</t>
  </si>
  <si>
    <t xml:space="preserve">004-PALLET </t>
  </si>
  <si>
    <t>004-PALLET</t>
  </si>
  <si>
    <t>SEALANT; THREAD SEALANT WITH PTFE, 16 OZ/473 ML. , WHITE; WHITE -80633; PERMATEX</t>
  </si>
  <si>
    <t>THINNER; JOTUN THINNER, 5 LTR/CAN; NUMBER #10; JOTUN</t>
  </si>
  <si>
    <t>OIL, INDUSTRIAL; REFRIGERATION 3.78L SYNTHETIC POLYOL ESTER,FOR USE HFC ;RL 32-3MAF;EMKARATE</t>
  </si>
  <si>
    <t>CIVIL; ADHESIVE� ALL PURP ELASTOMERIC NEOPRENE, BONDS LAMINATED PLASTICS TO WOOD, FIBERBOARD, MASONITE IRON 1 GL/CO SADOFOSS AS PN TROPI BRAND43-3015</t>
  </si>
  <si>
    <t>CLEANING LIQUID ; COIL CLEANER CHEMICAL CONDENSER CLEANER - PINK COLOR INDIA (3.785 LTR)</t>
  </si>
  <si>
    <t>CHEMICALS ; FG19 QUICK &amp; POWERFUL FLOOR FINISH STRIPPER (5 LTR) - PART NO. W661269C - REZA</t>
  </si>
  <si>
    <t>004A-1A,2A,B,C,D</t>
  </si>
  <si>
    <t>DISINFECTANT ; 3M NATURAL CLEANER (2 LTR)</t>
  </si>
  <si>
    <t>POWDER ; POWDER INDIA - VIM (500 GM)</t>
  </si>
  <si>
    <t>CHEMICALS ; FG8 FLOOR CLEANER &amp; SHINE MAINTAINER (5 LTR) - W661203C</t>
  </si>
  <si>
    <t>CHEMICALS ; KG1 H.D. CLEANER &amp; DEGREASER EVANS 5 LTR</t>
  </si>
  <si>
    <t>CHEMICALS ; MAGIC CREAM CLEANER - 3M (1 LTR)</t>
  </si>
  <si>
    <t>BTL</t>
  </si>
  <si>
    <t>004A-4A,B</t>
  </si>
  <si>
    <t>CHEMICALS ; TASKI METAL POLISH (90ML) - DIVERSEY</t>
  </si>
  <si>
    <t>004A-5D</t>
  </si>
  <si>
    <t>CHEMICALS ; KG1 H.D. CLEANER &amp; DEGREASER JERRY CAN (4 LTR)</t>
  </si>
  <si>
    <t>PLUMBING ; DRAIN OPENER CRYSTALS DAC</t>
  </si>
  <si>
    <t>004A-4D</t>
  </si>
  <si>
    <t>POLISH ; 3M STEEL POLISH</t>
  </si>
  <si>
    <t>004A-6A,B,C</t>
  </si>
  <si>
    <t>CHEMICALS ; CARPET SPOT REMOVER (400 ML)</t>
  </si>
  <si>
    <t>004A-5B</t>
  </si>
  <si>
    <t>SILICONE ; SILICONE BLACK GP GERMAY</t>
  </si>
  <si>
    <t>004A-7B</t>
  </si>
  <si>
    <t>CHEMICALS ; CARPET SHAMPOO - MOBI (3 LTR)</t>
  </si>
  <si>
    <t>CHEMICAL ; SUTTER CLEANER 2000 HD DEGREASER (5 LTR)</t>
  </si>
  <si>
    <t>SILICONE SEALANT GP WACKER -BEIGE-280 ML-GENERAL PURPOSE - 24TUBR/BOX MADE IN GERMANY</t>
  </si>
  <si>
    <t>SILICONE SEALANT GP WACKER -GREY-280 ML-GENERAL PURPOSE - 24TUBR/BOX MADE IN GERMANY</t>
  </si>
  <si>
    <t>004A-9C</t>
  </si>
  <si>
    <t>SILICON ; SIKAFLEX CONSTRUCTION SEALANT -CONCRETE BEIGE-600ML</t>
  </si>
  <si>
    <t>SILICON ; SIKAFLEX CONSTRUCTION SEALANT - GREY - SIKA</t>
  </si>
  <si>
    <t>ADHESSIVES; SIKAFLEX CONSTRUCTION</t>
  </si>
  <si>
    <t>ADHESSIVES ; SYNTHETEC RESIN ADHESIVE; 1KG; FEVICOL SH</t>
  </si>
  <si>
    <t>SILICONE SEALANT GP WACKER -TRANSPERANT-280 ML-GENERAL PURPOSE - 24TUBR/BOX MADE IN GERMANY</t>
  </si>
  <si>
    <t>004B-3B</t>
  </si>
  <si>
    <t>PLUMBING; SILICON SEALANT WHITE COLOR; 280ML; GP WACKER</t>
  </si>
  <si>
    <t>SEALANT; JOINT SEALANT, JCC PU-400, COFFE COLOUR, 600 ML SAUSAGES</t>
  </si>
  <si>
    <t>CHEMICALS ; TASKI JONTEC - TERRANOVA (5 LTR)</t>
  </si>
  <si>
    <t>CHEMICALS ; TASKI JONTEC TERRANOVA (2X5 LTR) - DIVERSEY</t>
  </si>
  <si>
    <t>TASKI TAPI SHAMPOO 2X 5 LTR</t>
  </si>
  <si>
    <t>TASKI TAPI EXTRACT CARPET EXTRACTION CLEANER 2X 5 LTR</t>
  </si>
  <si>
    <t>CHEMICALS ; SUSTAIN FLOOR POLISH - EVAN (4 LTR)</t>
  </si>
  <si>
    <t>CHEMICALS ; TASKI JONTEC - RESTORE HSC (5 LTR)</t>
  </si>
  <si>
    <t>DISINFECTANT ; HAND SANITIZER - (1000 ML)</t>
  </si>
  <si>
    <t>004C-4A-B-C-D</t>
  </si>
  <si>
    <t>UNGER MACHINE FILTER ; CLEANING EQUIPMENT</t>
  </si>
  <si>
    <t>3M SCOTCHGARD UHS 25 FLOOR FINISH</t>
  </si>
  <si>
    <t>CLEANING LIQUID ; 3M GLASS CLEANER 1L (2 LTR)</t>
  </si>
  <si>
    <t>DISINFECTANT ; 3M QUAT DISINFECTANT 5H (2 LTR)</t>
  </si>
  <si>
    <t>CHEMICALS ; TASKI JONTEC - DEGREASER CHEMICAL (10 LTR)</t>
  </si>
  <si>
    <t>CHEMICALS ; TASKI SANI CALC - HEAVY DUTY RESTROOM (5 LTR)</t>
  </si>
  <si>
    <t>HAND SOAP ; LIQUID HAND SOAP ROSE - LIFEBUOY (500 ML)</t>
  </si>
  <si>
    <t>HAND SOAP ; FOAM HAND SOAP - FINE (4 LTR)</t>
  </si>
  <si>
    <t xml:space="preserve">001-PALLET </t>
  </si>
  <si>
    <t>HAND SOAP ; LIQUID HAND SOAP - SIDCO (4 LTR) - 1 X 4 GAL</t>
  </si>
  <si>
    <t>003A-PALLET</t>
  </si>
  <si>
    <t>DISTILLED WATER</t>
  </si>
  <si>
    <t>FILTER; UNGER MACHINE FILTER ; CLEANING EQUIPMENT; RESIN PACK; DIUB3; UNGER</t>
  </si>
  <si>
    <t>COMPRESSOR; ROTERY TYP 60LRA 1PH 208-230V 60Hz LG R-22 ; QVS348KBB; LG</t>
  </si>
  <si>
    <t>005-PALLET-1</t>
  </si>
  <si>
    <t>005-PALLET</t>
  </si>
  <si>
    <t>COMPRESSOR; COMP. SIAM-RE277NRAMT-FOR R407C-1-208/230-60-19000; RCOM0504003; PETRA</t>
  </si>
  <si>
    <t>MOTOR; UTDOOR CONDENSOR FAN MOTOR FOR AXIAL-FAN UL-GENTEQ MARATHON BLADE 450-1/10HP W/CAPC.{3 F}-6P--1PH-240V-50/6-IP 44 PETRA 20/ PETRA 25; 5KCP29DGE332AS; PETRA</t>
  </si>
  <si>
    <t>BLOWER ; SHAFT BLOWER 1" DIA 23" LG</t>
  </si>
  <si>
    <t>005A-1A</t>
  </si>
  <si>
    <t>FAN ; MOTOR FAN 1/3 HP 460V 60HZ 1PH CWDE 6P 1-SPEED</t>
  </si>
  <si>
    <t>005-PALLET-2</t>
  </si>
  <si>
    <t>MOTOR ; MOTOR 1/3 HP 1725 RPM 1PH 115V/230V F48</t>
  </si>
  <si>
    <t>005A-2B</t>
  </si>
  <si>
    <t>005A-1B</t>
  </si>
  <si>
    <t>BEARING ; PILLOWBLOCK (BEARING WD ; 96 MM ,BOLT HOLES262 MM , HIGHT101.6 MM, HOUSING OVERALL WD 88 MM ID 90 MM) - PART NO. P 218 (UCP) - SKF</t>
  </si>
  <si>
    <t>BEARING ; SKF SPHERICAL ROLLER BEARING STRAIGHT 100 MM</t>
  </si>
  <si>
    <t>005A-1C</t>
  </si>
  <si>
    <t>BEARING ; SKF SPHERICAL ROLLER BEARING STRAIGHT 110 MM</t>
  </si>
  <si>
    <t>BEARING ; SKF SPHERICAL ROLLER BEARING STRAIGHT 130 MM</t>
  </si>
  <si>
    <t>BEARING ; SKF SPHERICAL ROLLER BEARING STRAIGHT 65 MM</t>
  </si>
  <si>
    <t>BEARING ; SKF SPHERICAL ROLLER BEARING STRAIGHT 55 MM</t>
  </si>
  <si>
    <t>BEARING ; SKF SPHERICAL ROLLER BEARING STRAIGHT 75 MM</t>
  </si>
  <si>
    <t>BEARING ; PILLOWBLOCK (BEARING BORE DIAMETER 75 MM DISTANCE 217 MM HEIGHT 82.6 MM OVERALL LENGTH 275 MM HOUSING MATERIAL CAST IRON LOCKING TYPE ADAPTER SLEEVE BOLTS 2) - PART NO. P 215 (UKP)/NTN - NTN</t>
  </si>
  <si>
    <t>005A-1D</t>
  </si>
  <si>
    <t>BEARING ; PILLOWBLOCK (BEARING BD 90 MM BOLT DISTANCE 262 MM HEIGHT 101.6 MM LENGTH 327 MM BORE TYPE TAPERED 1:12 CAST IRON LOCKING TYPE ADAPTER SLEEVE W/BOLTS 2) - PART NO. P 218 (UKP)/NTN - NTN</t>
  </si>
  <si>
    <t>BEARING ; PILLOWBLOCK BEARING 2-11/16" SPHRICAL ROLLER 2 BLT</t>
  </si>
  <si>
    <t>BEARING ; PILLOWBLOCK BEARING SPLIT 1-15/16" SPHRICAL ROLLER</t>
  </si>
  <si>
    <t>BEARING ; REXNORD PU323N PILLOWBLOCK BEARING 1-7/16" 2 BOLT</t>
  </si>
  <si>
    <t>BEARING ; PILLOWBLOCK BEARING 1-11/16" SPHRICAL ROLLER 2 BLT</t>
  </si>
  <si>
    <t>005A-2C</t>
  </si>
  <si>
    <t>BEARING ; PILLOWBLOCK BEARING 1-7/16" SPHERICAL ROLLER 2 BLT</t>
  </si>
  <si>
    <t>BEARING ; PILLOWBLOCK BEARING PLUMBER 1-15/16" W/SPHERICAL</t>
  </si>
  <si>
    <t>BEARING ; ZAMIL 80070007 BEARING PILLOW BLOCK 1.6875 PB220</t>
  </si>
  <si>
    <t>COIL ; HEATER AIR COND 460V 7.5KW 3PH 60HZ FOR FAN COIL</t>
  </si>
  <si>
    <t>005A-2D</t>
  </si>
  <si>
    <t>HEATER ; HEATER 12.5 KW 460V 3PH</t>
  </si>
  <si>
    <t>BELT ; V-BELT OPTIBELT 5V 2120</t>
  </si>
  <si>
    <t>PULLEY ; 5R5V103 BROWNING PULLY WITHOUT BUSHING</t>
  </si>
  <si>
    <t>005A-3A</t>
  </si>
  <si>
    <t>PULLEY ; BROWNING 5R5V80 PULLEY SPLIT TAPER CI 5 GROOVE</t>
  </si>
  <si>
    <t>PULLEY ; BROWNING BLOWER PULLEY 2B5V124</t>
  </si>
  <si>
    <t>BEARING ; PILLOWBLOCK (BEARING WD, 39.9 MM BOLT HOLES171 MM HIGHT63.5 MM HOUSING OVERALL WD 59 MM ID 50 MM) - PART NO. P 211(UKP) - SKF</t>
  </si>
  <si>
    <t>005A-3B</t>
  </si>
  <si>
    <t>BEARING ; PILLOWBLOCK (BEARING WD, ; 43.4 MM BOLT HOLES203 MM HIGHT76.2 MM HOUSING OVERALL WD 72 MM ID 60 MM) - PART NO. P 213 (UKP) - SKF</t>
  </si>
  <si>
    <t>GAUGE; PRESSURE 4" �" NPT BOTTOM BRASS GLYCERIN FILLED RANGE 0-230 PSI/0-16 BAR; PFQ1310R1R11; WINTERS</t>
  </si>
  <si>
    <t>PIPE ; EVK SS PIPE REPAIR CLAMP 108MM X 118MM X 200MM</t>
  </si>
  <si>
    <t>006A-12C</t>
  </si>
  <si>
    <t>BEARING ; PILLOWBLOCK (BEARING WD ; 49.2 MM , HOUSING OVERALL WD 49 MM , ID 40 MM) - PART NO. P 208 (UCP) - SKF</t>
  </si>
  <si>
    <t>005A-3C</t>
  </si>
  <si>
    <t>BEARING ; PILLOWBLOCK (BEARING WD, 33.9 MM BOLT HOLES137 MM HIGHT49.2 MM HOUSING OVERALL WD 49 MM ID 35 MM) - PART NO. P 208 (UKP) - SKF</t>
  </si>
  <si>
    <t>BEARING ; PILLOWBLOCK (BEARING WD ; 42.9 MM, BOLT HOLES127 MM, HIGHT47.6 MM, HOUSING OVERALL WD 46 MM, ID 35 MM) - PART NO. P 207 (UCP) - SKF</t>
  </si>
  <si>
    <t>BEARING ; PILLOWBLOCK (BEARING WD ; 65.1 MM , HOUSING OVERALL WD 72 MM , ID 65 MM) - PART NO. P 213 (UCP) - SKF</t>
  </si>
  <si>
    <t>005A-3D</t>
  </si>
  <si>
    <t>BEARING ; PILLOWBLOCK (BEARING WD ; 49.2 MM, BOLT HOLES 146 MM, HEIGHT 54 MM, HOUSING OVERALL WD 51 MM, ID 45 MM) - PART NO. P 209 (UCP) - SKF</t>
  </si>
  <si>
    <t>BEARING ; PILLOWBLOCK (BEARING WD ; 77.8 MM, BOLT HOLES217 MM, HIGHT82.6 MM, HOUSING OVERALL WD 73 MM, ID 75 MM) - PART NO. P 215 (UCP) - SKF</t>
  </si>
  <si>
    <t>BEARING ; PILLOWBLOCK (BEARING BOLT HOLES5 IN , HIGHT1.874 IN,HOUSING OVERALL WD 1.811 IN, ID 1.181 IN) - PART NO. P 207 (UKP) - SKF</t>
  </si>
  <si>
    <t>BELT ; BROWNING V BELT 5VX610</t>
  </si>
  <si>
    <t>PULLEY ; BROWNING BLOWER PULLEY 3B110SK</t>
  </si>
  <si>
    <t>005A-4A</t>
  </si>
  <si>
    <t>PULLEY ; BROWNING MOTOR PULLEY 2TB68</t>
  </si>
  <si>
    <t>PULLEY ; BROWNING MOTOR PULLEY 3TB86</t>
  </si>
  <si>
    <t>HOSE; FLEXIBLE 8" DUCT ALUMINUM PIPE FOR RIGID 25' FEET LONG;FLEX 8" DUCT;CHINA</t>
  </si>
  <si>
    <t>HOSE; FLEXIBLE 10" DUCT ALUMINUM PIPE FOR RIGID 25' FEET LONG;FLEX 10" DUCT;CHINA</t>
  </si>
  <si>
    <t>005A-4B</t>
  </si>
  <si>
    <t>PULLEY ; BROWNING MOTOR PULLEY 4TB74</t>
  </si>
  <si>
    <t>005A-4C</t>
  </si>
  <si>
    <t>PULLEY ; BROWNING MOTOR PULLEY 5R5V103</t>
  </si>
  <si>
    <t>PC; ELECTRONIC BOARD CAREL-CPY0000200; RECN0102045; PETRA</t>
  </si>
  <si>
    <t>PULLEY ; BROWNING BLOWER PULLEY 2TB86</t>
  </si>
  <si>
    <t>005A-4D</t>
  </si>
  <si>
    <t>PULLEY ; PULLEY 1VL34X5/8</t>
  </si>
  <si>
    <t>Mechanical Seals MG13 Series for Shaft Size 38mm Pumps (38MMx59MMx55MM) Rubber Bellow Seals; MG13-38 ;Burgmann</t>
  </si>
  <si>
    <t>BELT ; BROWNING VBELT 5VX660</t>
  </si>
  <si>
    <t>BELT ; V-BELT BROWNING 5VX600</t>
  </si>
  <si>
    <t>BELT ; V-BELT BROWNING 5VX680</t>
  </si>
  <si>
    <t>PULLEY ; BROWNING BLOWER PULLEY 2TB160</t>
  </si>
  <si>
    <t>005A-5A</t>
  </si>
  <si>
    <t>PULLEY ; BROWNING BLOWER PULLEY 3B136SK</t>
  </si>
  <si>
    <t>TAPER ; BROWNING BUSHING U1 3-15/16" BORE SPLIT TAPER</t>
  </si>
  <si>
    <t>PIPE; FIBER GLASS WOOL FOR INSULATING PIPES DUCT SIZE 8" ;GLASS WOOL DUCT 8" ;AFFICO</t>
  </si>
  <si>
    <t>HOSE; FLEXIBLE 6" DUCT ALUMINUM PIPE FOR RIGID 25' FEET LONG;FLEX 6" DUCT;CHINA</t>
  </si>
  <si>
    <t>HOSE; FLEXIBLE 4" DUCT ALUMINUM PIPE FOR RIGID 25' FEET LONG;FLEX 4" DUCT;CHINA</t>
  </si>
  <si>
    <t>PULLEY ; BROWNING BLOWER PULLEY 2B86SK</t>
  </si>
  <si>
    <t>005A-5C</t>
  </si>
  <si>
    <t>PULLEY ; BROWNING MOTOR PULLEY 2B64SDS</t>
  </si>
  <si>
    <t>BUSHING ; BROWNING BUSHING R1 - 2-3/8"</t>
  </si>
  <si>
    <t>TAPER ; BROWNING BUSHING Q1 2-3/16" BORE SPLIT TAPER</t>
  </si>
  <si>
    <t>BELT ; V-BELT BROWNING AX30</t>
  </si>
  <si>
    <t xml:space="preserve">THERMOSTATE; ROOM THERMOSTAT 
W/PROPORTIONAL-ACTION CONTROL FOR VAV TERMINALS 2AMP POWER SUPPLY 24 VAC±20% 50/60HZ -EXT-F2000LV-A - BELIMO
</t>
  </si>
  <si>
    <t>005B-3C</t>
  </si>
  <si>
    <t>PULLEY ; BROWNING MOTOR PULLEY 2VP60X1-1/8"</t>
  </si>
  <si>
    <t>005A-5D</t>
  </si>
  <si>
    <t>PULLEY ; BROWNING PULLEY 2VP60 - 1-3/8"</t>
  </si>
  <si>
    <t>PULLEY ; PULLEY VARI PITCH2VP60 80015703 1-3/8"</t>
  </si>
  <si>
    <t>BELT ; BROWNING V BELT 5VX710</t>
  </si>
  <si>
    <t>BELT ; V-BELT 5VX860 BROWNING</t>
  </si>
  <si>
    <t>PULLEY ; BROWNING BLOWER PULLEY 3TB184</t>
  </si>
  <si>
    <t>005A-6A</t>
  </si>
  <si>
    <t>TAPER ; BROWNING BUSHING U1 4-7/16" BORE SPLIT TAPER</t>
  </si>
  <si>
    <t>PULLEY ; BROWNING PULLEY 3B68-SD</t>
  </si>
  <si>
    <t>PULLEY ; PULLEY 3B42SH</t>
  </si>
  <si>
    <t>PULLEY ; PULLEY 3TB42</t>
  </si>
  <si>
    <t>BEARING ; BEARING AIR COND 1" BORE</t>
  </si>
  <si>
    <t>BUSHING ; BROWNING BUSHING R1 3-3/8"</t>
  </si>
  <si>
    <t>BUSHING ; BROWNING Q-D BUSHING BORE 35MM SDS TYPE</t>
  </si>
  <si>
    <t>TAPER ; BROWNING BUSHING SPLIT TAPER TYPE Q1 - 1-15/16"</t>
  </si>
  <si>
    <t>TAPER ; BROWNING BUSHING SPLIT TAPER TYPE R1 - 2-3/16"</t>
  </si>
  <si>
    <t>TAPER ; BUSHING SPLIT TAPER TYPE Q1 - 2-11/16" W/KEY</t>
  </si>
  <si>
    <t>BUSHING ; BROWNING BUSHING P2 - 1-3/8" (5/16X5/16)</t>
  </si>
  <si>
    <t>BUSHING ; BROWNING BUSHING Q1 - 2-7/16"</t>
  </si>
  <si>
    <t>BUSHING ; BROWNING BUSHING SDS 1-3/8" BORE Q-D TYPE</t>
  </si>
  <si>
    <t>BUSHING ; BROWNING BUSHING SDS 1-7/16"</t>
  </si>
  <si>
    <t>BUSHING ; BUSHING P1 15/8</t>
  </si>
  <si>
    <t>BUSHING ; BUSHING SH 1 5/8</t>
  </si>
  <si>
    <t>TAPER ; BROWNING BUSHING Q1 1-5/8" BORE SPLIT TAPER</t>
  </si>
  <si>
    <t>TAPER ; BROWNING BUSHING SPLIT TAPER TYPE P1 - 1-3/8"</t>
  </si>
  <si>
    <t>PULLEY ; PULLEY BK-67 TYPE3 1" BORE</t>
  </si>
  <si>
    <t>005A-6C</t>
  </si>
  <si>
    <t>TAPER ; BROWNING BUSHING R1 2-7/8" BORE SPLIT TAPER</t>
  </si>
  <si>
    <t>BUSHING ; BROWNING BUSHING H 7/8"</t>
  </si>
  <si>
    <t>TAPER ; BUSHING SPLIT TAPER TYPE B -1-11/16" W/KEY</t>
  </si>
  <si>
    <t>TAPER ; BROWNING BUSHING Q1 1-7/8" BORE SPLIT TAPER</t>
  </si>
  <si>
    <t>BUSHING ; BROWNING BUSHING H 1-3/16"</t>
  </si>
  <si>
    <t>BUSHING ; BROWNING BUSHING P1 - 1-3/16"</t>
  </si>
  <si>
    <t>BUSHING ; BROWNING BUSHING SK 2" BORE Q-D TYPE</t>
  </si>
  <si>
    <t>BUSHING ; BROWNING BUSHING SK 2-3/16" BORE Q-D TYPE</t>
  </si>
  <si>
    <t>TAPER ; BROWNING BUSHING B 1-15/16" BORE SPLIT TAPER</t>
  </si>
  <si>
    <t>TAPER ; BROWNING BUSHING SPLIT TAPER TYPE R1 - 2-7/16"</t>
  </si>
  <si>
    <t>TAPER ; BUSHING SPLIT TAPER TYPE P2 - 1-5/8" W/KEY</t>
  </si>
  <si>
    <t>THERMOSTAT; FAN COIL 230V ENCLOSURE ADDITIONAL FOR 1COOL/1HEAT;80064621;ZAMIL AIR CONDITIONERS</t>
  </si>
  <si>
    <t>005B-4B</t>
  </si>
  <si>
    <t>BUSHING ; BROWNING BUSHING S 3-7/16" BORE SPLIT</t>
  </si>
  <si>
    <t>005A-6D</t>
  </si>
  <si>
    <t>BUSHING ; BROWNING BUSHING S1 3-15/16"</t>
  </si>
  <si>
    <t>TAPER ; BROWNING BUSHING S1 3-3/8" BORE SPLIT TAPER</t>
  </si>
  <si>
    <t>BELT ; BROWNING V BELT 5VX800</t>
  </si>
  <si>
    <t>BELT ; V-BELT BROWNING 5VX840</t>
  </si>
  <si>
    <t>RELAY ; RELAY PENUM-ELEC 0-25 PSI 3 WAY</t>
  </si>
  <si>
    <t>BEARING ; BELL &amp; GOSSETT BEARING PUMP ASSEMBLY</t>
  </si>
  <si>
    <t>005B-1A</t>
  </si>
  <si>
    <t>CARRIER; CARRIAGES SLIDING DOOR 4 PIECES SET ; 020.808.476 ; RECORD (MACE)</t>
  </si>
  <si>
    <t>CIVIL ; COVER OILSEAL 6011012</t>
  </si>
  <si>
    <t>005B-1B</t>
  </si>
  <si>
    <t>BEARING ; BEARING PUMP MODEL #765811</t>
  </si>
  <si>
    <t>BEARING ; BEARING PUMP MODEL#787175</t>
  </si>
  <si>
    <t>COUPLING ; RUBBER SPIDER COUPLING (STANDARD SIZE)</t>
  </si>
  <si>
    <t>COUPLING ; BELL &amp; GOSSETT COUPLER WATER PUMP ASSY</t>
  </si>
  <si>
    <t>PLUMBING ; BELL &amp; GOSSETT IMPELLER WATER PUMP</t>
  </si>
  <si>
    <t>PLUMBING ; NUT PUMP MODEL #225169</t>
  </si>
  <si>
    <t>WASHER ; IMPELLER WASHER PUMP MDL#1064723</t>
  </si>
  <si>
    <t>WASHER ; LOCKWASHER PUMP MODEL #304762</t>
  </si>
  <si>
    <t>005B-1C</t>
  </si>
  <si>
    <t>WASHER ; LOCKWASHER PUMP MODEL#9526</t>
  </si>
  <si>
    <t>RELAY; DELAY ON MAKE TIMER 3MIN 240V FMS61180; PETRA</t>
  </si>
  <si>
    <t>CONTACTOR; AC-3-SIEMENS-32A-15KW/400V, 1NO+1NC, AC 230V 50/60HZ, 3-POLE, SZ S0; REMS0101242/3RT2027-1AL20; PETRA</t>
  </si>
  <si>
    <t>CONTACTOR; 3P-18A|COIL VOLTAGE 230V(195-253V)|50/60HZ; REMS0101114/ NC1-1810-3P-18A; PETRA</t>
  </si>
  <si>
    <t>CONTACTOR; COIL VOLTAGE 230V(195-253V)|50/60HZ; REMS0101123/NC1-1210-3P-12A; PETRA</t>
  </si>
  <si>
    <t>BEARING ; BEARING CAP PUMP MDL #3185338</t>
  </si>
  <si>
    <t>BEARING ; BEARING PUMP MODEL #3174420</t>
  </si>
  <si>
    <t>BEARING ; COUPLING END BEARING PUMP MDL #1510</t>
  </si>
  <si>
    <t>GASKET ; VOLUTE GASKET 10" DIA FOR 186495 PN130706</t>
  </si>
  <si>
    <t>GASKET ; VOLUTE GASKET 8"OD X 1/2"WIDE PUMP MDL#240607</t>
  </si>
  <si>
    <t>CAP ; CAP SCREW PUMP MODEL # 470544</t>
  </si>
  <si>
    <t>CAP ; CAP SCREW PUMP MODEL 182533</t>
  </si>
  <si>
    <t>CAP ; CAP SCREW PUMP MODEL 987847</t>
  </si>
  <si>
    <t>KEY ; KEY PUMP MODEL # 3631829</t>
  </si>
  <si>
    <t>KEY ; KEY PUMP MODEL # 547321</t>
  </si>
  <si>
    <t>SLINGER ; SLINGER FOR PUMP MODEL #419180</t>
  </si>
  <si>
    <t>SLINGER ; WATER SLINGER PUMP MODEL#152141</t>
  </si>
  <si>
    <t>WASHER ; WASHER FOR PUMP MDL # 776769</t>
  </si>
  <si>
    <t>WASHER ; WASHER PUMP MODEL# 247830</t>
  </si>
  <si>
    <t>WASHER ; WASHER PUMP MODEL# 721114</t>
  </si>
  <si>
    <t>MOTOR; FAN ASSEMBLY,DC,INDOORDC 310V, 124.2W 0.475A, 1000RPM;4681A20172 ;LG</t>
  </si>
  <si>
    <t>005B-1D</t>
  </si>
  <si>
    <t>COUPLING ; BELL &amp; GOSSETT 186874 COUPLER 1-1/4"X1-5/8"</t>
  </si>
  <si>
    <t>COUPLING ; BELL &amp; GOSSETT COUPLER W/RUBBER SLEEVE 1"X1-3/8"</t>
  </si>
  <si>
    <t>BELT ; V BELT 5V2000 OPTI BELT</t>
  </si>
  <si>
    <t>BELT ; V-BELT A- 77 - MITSUBISHI</t>
  </si>
  <si>
    <t>COIL ; MOTOR FAN COIL 1/30 HP 115V 1100/900/700 RPM</t>
  </si>
  <si>
    <t>005B-2A</t>
  </si>
  <si>
    <t>COIL ; MOTOR;FANCOIL1/15 HP115 V1100/900/700 RP</t>
  </si>
  <si>
    <t>TRANSFORMER ; TRANSFORMR 150VA 240-480V TO 120-240V 50/60HZ</t>
  </si>
  <si>
    <t>BELT; V BELT MITSUBISHI B62</t>
  </si>
  <si>
    <t>BELT ; V-BELT DUNLOP A 62</t>
  </si>
  <si>
    <t>SIGHT GLASS ; SIGHT GLASS 3910/3 CASTEL 3/8" FLARE</t>
  </si>
  <si>
    <t>005B-2B</t>
  </si>
  <si>
    <t>VALVE ; VALVE EXPANSION 5/8X7/8" TGEN7</t>
  </si>
  <si>
    <t>VALVE ; VALVE EXPANSION AIRCOND 1-1/8X1-3/8"</t>
  </si>
  <si>
    <t>VALVE ; SERVICE VALVE BRASS 5/8X5/8" ID</t>
  </si>
  <si>
    <t>VALVE ; SERVICE VALVE BRASS; 1-1/8" X 1-1/8"</t>
  </si>
  <si>
    <t>VALVE ; SOLENOID VALVE COIL 208-240V 14W TYPE BY240CS</t>
  </si>
  <si>
    <t>BELT; V-BELT AP23MITSUBISHI AP23</t>
  </si>
  <si>
    <t>BELT; V-BELT A40MITSUBISHI AP40</t>
  </si>
  <si>
    <t>BELT ; V-BELT MITSUBISHI A85</t>
  </si>
  <si>
    <t>BELT ; V-BELT A- 23 - MITSUBISHI</t>
  </si>
  <si>
    <t>ELASTOMER ; SEAL MECH SINGLE SPRING ELASTOMER 1.25"</t>
  </si>
  <si>
    <t>005B-2C</t>
  </si>
  <si>
    <t>ELASTOMER ; SEAL MECH SINGLE SPRING ELASTOMER 1.37"</t>
  </si>
  <si>
    <t>ELASTOMER ; SEAL MECH SINGLE SPRING ELASTOMER 1.75"</t>
  </si>
  <si>
    <t>VALVE ; VALVE SOLENOID 5/8X7/8" 2WAY</t>
  </si>
  <si>
    <t>PLUMBING ; SEAL MECH ELASTOMER 1.750" ID, 67MM OD</t>
  </si>
  <si>
    <t>PLUMBING ; SEAL MECH ELASTOMER DAIPHRAGM 1.248" ID</t>
  </si>
  <si>
    <t>BELT ; V-BELT BANDO A105</t>
  </si>
  <si>
    <t>BELT ; V BELT A 65 MITSUBISHI A65</t>
  </si>
  <si>
    <t>GAUGE ; PRESSURE GAUGE - FIRST (10 BAR 140 PSI) MADE IN CHINA</t>
  </si>
  <si>
    <t>TRANSFORMER; 30VA 220V/24V 42-TW4-05-04-CR; 2517378; CARRIER</t>
  </si>
  <si>
    <t>SENSOR; PROSECURE MOHO EASY MOTION STEREO SILVER - SMALL ; 86012000; DORMA</t>
  </si>
  <si>
    <t>BRAKE; DAMPER MAGNITICE AMOUNT 9030000273; SM-DA-GS-0001; GUNNEBO</t>
  </si>
  <si>
    <t>BELT ; TIMING 2.5 X 8OT 9030000283 - PART NO.# SM-CB-GS-0001 - GUNNEBO</t>
  </si>
  <si>
    <t>COUPLER; KEYED BORE 12-16 9030000284; SE-EL-GS-0006; GUNNEBO</t>
  </si>
  <si>
    <t>KEYPAD; DRIVE FOR ACH550-UH-023A-4 VFD; ACS\CP\B; ABB CONTROL</t>
  </si>
  <si>
    <t>CLIPS; CLIPS FOR SLIDING GLASS DOOR; 016.015.000 ; RECORD</t>
  </si>
  <si>
    <t>005B-2D</t>
  </si>
  <si>
    <t>FAN BLADE ; ZAMIL 80022502 FAN PROPELLER 3 BLADE CW24</t>
  </si>
  <si>
    <t>HVAC ; TAPE FOAM TAPE BLACK FOAM</t>
  </si>
  <si>
    <t>MOTOR ; MOTOR LG DC INDOOR-30W 1400RPM</t>
  </si>
  <si>
    <t>BELT ; V-BELT DUNLOP A 40</t>
  </si>
  <si>
    <t>BELT ; V BELT B 95 GATES B 95</t>
  </si>
  <si>
    <t>BELT ; V-BELT BANDO 5V1400</t>
  </si>
  <si>
    <t>MOTOR ; CONDENSER FAN MOTOR 450 RFAN0501030</t>
  </si>
  <si>
    <t>005B-3A</t>
  </si>
  <si>
    <t>CONTACTOR ; POWER CONTACTOR 12A, 240V AC, 50 HZ, 3 POLE, 1 NO or 1 NC - PART NO. MNX 12 - L&amp;T</t>
  </si>
  <si>
    <t>CAPACITOR ; CAPACITOR ALUM 15 MFD DIAM_50MM</t>
  </si>
  <si>
    <t>005B-3B</t>
  </si>
  <si>
    <t>CAPACITOR ; CAPACITOR 270-324 MFD 110-125 VAC 60HZ</t>
  </si>
  <si>
    <t>CAPACITOR ; CAPACITOR 340-408UF 110VAC BLACK</t>
  </si>
  <si>
    <t>CAPACITOR ; CAPACITOR ALUM 35+5 MFD DIAM_30MM</t>
  </si>
  <si>
    <t>CAPACITOR ; CAPACITOR ALUM 50+5 MFD DIAM_55MM</t>
  </si>
  <si>
    <t>CAPACITOR ; CAPACITOR ALUM 7.5 MFD DIAM_40MM</t>
  </si>
  <si>
    <t>RELAY ; RELAY GEN PURP 24V 60HZ</t>
  </si>
  <si>
    <t>CAPACITOR ; CAPACITOR UF</t>
  </si>
  <si>
    <t>CAPACITOR ; CAPACITOR 540-648UF 110VAC BLACK</t>
  </si>
  <si>
    <t>CAPACITOR ; CAPACITOR JIMCAP UF</t>
  </si>
  <si>
    <t>CAPACITOR ; CAPACITOR 145-174UF 120VAC PSU14515</t>
  </si>
  <si>
    <t>CAPACITOR ; CAPACITOR ALUM 40+5 MFD DIAM_50MM</t>
  </si>
  <si>
    <t>CAPACITOR ; SH CAPACITOR (20UF 450VAC 50X60HZ) MADE IN THAILAND</t>
  </si>
  <si>
    <t>CAPACITOR ; 70UF ±5 CAPACITOR, 450VAC</t>
  </si>
  <si>
    <t>RELAY ; RELAY PNEUMATIC 0-25PSI 3WAY 2 POS 1/8 FNT 110AC</t>
  </si>
  <si>
    <t>RELAY ; RELAY 2 POLE 240V PLUG IN TYPE W/BASE</t>
  </si>
  <si>
    <t>PIPE ; RESTRICTOR IN-LINE PIPE/TUBE</t>
  </si>
  <si>
    <t>THERMOMETER; TBM, 5" , 2.5" STEM ADJUSTABLE ANGLE CONNECTION RANGE: -30�C TO 70�C &amp; -20�F TO 150�F �" NPT ; TBM52025-B75; WINTERS</t>
  </si>
  <si>
    <t>CONTROLLER ; CONTROL CYC FAN NON-ADJ R134A 120/240VAC 80DEG C</t>
  </si>
  <si>
    <t>CONTROLLER ; CONTROL PRES HIGH 350PSIG R134A (NON ADJ)</t>
  </si>
  <si>
    <t>CONTROLLER ; CONTROL PRES LOW 10PSIG RI34A (NON ADJ)</t>
  </si>
  <si>
    <t>SWITCH ; SWITCH FLOW AIR</t>
  </si>
  <si>
    <t>HVAC ; OUTDOOR UNIT PC BOARD PCB LG EBR78042703</t>
  </si>
  <si>
    <t>CONTROLLER ; CONTROLLER RECEIVER KIT PNEUMATIC 3-15 PSI</t>
  </si>
  <si>
    <t>TRANSFORMER ; TRANSFORMR 75VA 240/480V TO 120/240V 50/60HZ</t>
  </si>
  <si>
    <t>ACC; DU100D/DU125D/ DU100H/ DU125H/DU250/DU250C/ DN0/DN1 MCCB ACCESSORY AUXILIARY CONTACT (1C/O RIGHT) , ; CM97886OOOO; L&amp;T</t>
  </si>
  <si>
    <t>MCCB; DN0-100M 100A 3POLE 50KA MAGNETIC RELEASE MOTOR BACK-UP PROTECTION; CM98944OOKO; L&amp;T</t>
  </si>
  <si>
    <t>BELT ; V BELT B 73 BLACKBELT B 73</t>
  </si>
  <si>
    <t>BELT ; V-BELT MITSUBISHI B94</t>
  </si>
  <si>
    <t>PLUMBING ; DESERT COOLER WATER PUMP CAT-600100/SSP-1 2.5 A</t>
  </si>
  <si>
    <t>005B-4A</t>
  </si>
  <si>
    <t>DRIER ; ZAMIL 80053104 DRIER HC417S 7/8" ODF SWT</t>
  </si>
  <si>
    <t>FILTER; DRYER DESICCANT 1/2OD X 16CU IN 5/8IN MALE OD OPTION,10TON MINIMUM FLOW CAPACITY,7.9GR, EK-164-S- EMERSON</t>
  </si>
  <si>
    <t>FILTER ; FILTER DRYER (3/8)</t>
  </si>
  <si>
    <t>CAPACITOR ; CAPACITOR POLY 2 (+ - 5 )UF 400V-450V-500V</t>
  </si>
  <si>
    <t>CONTROLLER ; MOTOR PROTECTOR &amp; OIL PRESSURE CONTROL</t>
  </si>
  <si>
    <t>TRANSFORMER ; TRANSFORMR 15VA 240/24V FOR P3/P4 BOARD</t>
  </si>
  <si>
    <t>TRANSFORMER ; TRANSFORMR 30VA 240/24V 50/60HZ</t>
  </si>
  <si>
    <t>HVAC ; REACTOR FOR 4TWKCA36T1000AA TRR02887</t>
  </si>
  <si>
    <t>CONTACTOR ; CONTACTOR DEF 3P 25A 220/240V</t>
  </si>
  <si>
    <t>SWITCH ; TIME AND LIGHT CONTROL DIGITAL TIME - PART NO. TR610 TOP3 - THEBEN</t>
  </si>
  <si>
    <t>ELECTRICAL ; DAMPER FOR MAGNETIC BRAKE - MATERIAL CODE SM-DA-GS-0001 - PART NO. 9030000272 - GUNNEBO</t>
  </si>
  <si>
    <t>ELECTRICAL ; WINGSTILE FIRMWARE - GSS WITH PROGRAMMING - PART NO. 9030000287 - GUNNEBO</t>
  </si>
  <si>
    <t>THERMOWELL; BRASS FOR THE ABOVE 2.5" STEMMED �" NPT CONNECTION, 2.5" STEM U=2.5"; TBR2550; WINTERS</t>
  </si>
  <si>
    <t>TIMER ; TIMER 24H 100-220V BRAND:HANGER MADE IN FRANCE</t>
  </si>
  <si>
    <t>RELAY; CONTROL PHASE BROYCE CONTROL-MXPRC/S/RD; RECD0301019; PETRA</t>
  </si>
  <si>
    <t>SENSOR ; SEIMENS DUCT TEMPERATURE SENSOR 400MM 50-80 C</t>
  </si>
  <si>
    <t>005B-4C</t>
  </si>
  <si>
    <t>CONTACTOR ; CONTACTOR AHU 9A 220V 3P 50/60HZ FOR ACC00</t>
  </si>
  <si>
    <t>CONTROLLER ; PCB BOARD SEQUENTIAL CONTROLLER 80065252 ZAMIL</t>
  </si>
  <si>
    <t>CONTROLLER ; PCB BOARD SEQUENTIAL CONTROLLER 80065263 ZAMIL</t>
  </si>
  <si>
    <t>HVAC ; INTERLOCK AUXILIARY 1SPDT 25-60AMP</t>
  </si>
  <si>
    <t>SWITCH ; AUXILLARY INTERLOCK 2SPDT 25-60AMP</t>
  </si>
  <si>
    <t>005B-4D</t>
  </si>
  <si>
    <t>VALVE ; ZAMIL 80070506 VALSOL SOLENOID VALVE 7/80 DF</t>
  </si>
  <si>
    <t>FILTER ; P-TYPE FILTER CLIP FOR AIR FILTER</t>
  </si>
  <si>
    <t>SIGHT GLASS ; GLASS�SIGHT AIR COND</t>
  </si>
  <si>
    <t>RELAY; THERMOSTAT SHAFT ROTATION SENSOR 110/230VAC FSRST2MLP-TEMPATRON; SK3110; RITTAL</t>
  </si>
  <si>
    <t>SENSOR; PROXIMITY NPN 24VDC M18 X 8MM HEAT WHEEL,ALESSA,PART NO. E2F
; E2A-M18KS08-WP-C1 2M; OMRON ELECTRONICS</t>
  </si>
  <si>
    <t>TIMER; ELECTRONIC 240V DELAY; RECD1203014; PETRA</t>
  </si>
  <si>
    <t>TRANSMITTER; PRESSURE 0-5" WC DIFF,4-20MA; 616KD-03; DWYERINSTRUMENTS INC</t>
  </si>
  <si>
    <t>TRANSMITTER; PRESSURE 0-25" WC 16-35VDC,20-28VAC PRESSURE 2PSI OUTPUT 4-20MA,TEM 32-122DEG F DIGITAL PUSHBUTTON WITH ONE TOUCH TECHNOLOGY CURRENT 21MA MAX; 616KD-07; DWYERINSTRUMENTS INC</t>
  </si>
  <si>
    <t>TRANSFORMER ; POWER DRIVE FOR PL/PL-FR DRIVE AUTOMATIC SLIDING DOOR - PART NO. 117975 - GEZE</t>
  </si>
  <si>
    <t>005B-5A</t>
  </si>
  <si>
    <t>BATTERY ; PACK DRIVE DOOR SLIDING FOR EC/PL/SLNT DRIVE AUTOMATIC SLIDING DOOR - PART NO. 106863 - GEZE</t>
  </si>
  <si>
    <t>ELECTRO MECHANICAL; SLNT, TRANSFORMER,CNTRL: 230V, 140VA DCU1 SL, PART NO. - 106194 - GEZE</t>
  </si>
  <si>
    <t>SWITCH ; SWITCH OFF KEY FLUSH ALPINE WHITE - 4 OPRT MODES (NIGHT, SHUT, OPEN, AUTOMATIC) FOR ECDRIVE SLIDING DOOR SYSTEM - PART NO. 151524 - GEZE</t>
  </si>
  <si>
    <t>005B-5B</t>
  </si>
  <si>
    <t>ROLLER ; ROLLER SUPPORTING WITH BALL BEARING FOR POWERDRIVE PL/PL-FR LINEAR SLIDING DOOR SYSTEM - PART NO. 102241 - GEZE</t>
  </si>
  <si>
    <t>PULLEY ; DEFLECTION WHEEL FOR AUTOMATIC SLIDING DOOR SYSTEM - PART NO. 116531 - GEZE</t>
  </si>
  <si>
    <t>ELEC MECH. ; FRAMELESS FLOOR GUIDE - PART NO. 12MM - GEZE</t>
  </si>
  <si>
    <t>ELEC. MECH. ; COVER FIX ACCESSSORIES, PART NO. - 105914 / TSA360NT - GEZE</t>
  </si>
  <si>
    <t>ROLLER ; ROLLER POWER DOOR SLIDING BEARING FOR PL/PL-FR LINEAR SLIDING DOOR SYSTEM - PART NO. 118199 - GEZE</t>
  </si>
  <si>
    <t>DOOR; SLIDING U CHANNEL FRAMELESS SLIDING 9684 STANLESS TEEL; 167848 ; GEZE</t>
  </si>
  <si>
    <t>PULLEY ; REVERSE PULLEY</t>
  </si>
  <si>
    <t>ROLLER ; ROLLER CARRIAGE SLNT(DOUBLE PACK) Slim Drive SL NTFR - PART NO. 131638 - GEZE</t>
  </si>
  <si>
    <t>CIVIL; DOOR CLOSER, GEZE BOXER P, 2–4 IN ACCORDANCE WITH GUIDE RAIL , CONCEALED, 9648; EN-1154; GEZE</t>
  </si>
  <si>
    <t>005B-5C</t>
  </si>
  <si>
    <t>SENSOR; RADAR RECORD DOOR 290RAD;290.808.491;RECORD</t>
  </si>
  <si>
    <t>SENSOR; PHOTOELECTRIC RADAR,SLIDING DOOR;002 (-20);RECORD</t>
  </si>
  <si>
    <t>UNIT; BDE-M - MECHANICAL CONTROL UNIT, 016-841-000 ; REC-BDE-M ; RECORD (MACE)</t>
  </si>
  <si>
    <t>ELEC. MECH. ; POWER DRIVE ROLLER CARRIAGE COMPLETE, PART NO. - 127226 - GEZE</t>
  </si>
  <si>
    <t>SWITCH; SWITCH MECHANICAL PROGRAMME SLIDING DOOR 9684; 113227; GEZE</t>
  </si>
  <si>
    <t>BRACKET ; FUSE 30A T FUSE BLOCK 3P, 600V, 10AWG - PART NO. T60030-3SR - BUSSMANN</t>
  </si>
  <si>
    <t>006D-16C</t>
  </si>
  <si>
    <t>BATTERY; RECORD PACK BATTERY BACKUP UNIT ;019.808.036; REC-BAT19 ; RECORD</t>
  </si>
  <si>
    <t>005B-5D</t>
  </si>
  <si>
    <t>SENSOR; COMBINED MOTION &amp; PRESENCE SENSOR, RECESSED PHOTOCELL , 290.808.933 ; RIC-290 GC ; RECORD (MACE)</t>
  </si>
  <si>
    <t>WHEEL; TRACK ASSEMBLY DOOR AUTOMATIC SLIDING DOOR; 9400000001620; DORMA</t>
  </si>
  <si>
    <t>HVAC ; MOTOR FAN COND 1.5HP 230/380/460V</t>
  </si>
  <si>
    <t>BELT; V-BELT MITSUBISHI AP50</t>
  </si>
  <si>
    <t>005C-1A</t>
  </si>
  <si>
    <t>BELT ; V-BELT OPTIBELT 4L 380 A36</t>
  </si>
  <si>
    <t>BELT ; V BELT DUNLOP A50</t>
  </si>
  <si>
    <t>BELT; V-BELT A44MITSUBISHI A-44</t>
  </si>
  <si>
    <t>BELT ; V-BELT A- 52 - MITSUBISHI A52</t>
  </si>
  <si>
    <t>BELT ; V BELT DUNLOP A34</t>
  </si>
  <si>
    <t>BELT ; V BELT DUNLOP A37</t>
  </si>
  <si>
    <t>BELT ; V BELT DUNLOP A46</t>
  </si>
  <si>
    <t>BELT; V-BELT AP78MITSUBISHI AP78</t>
  </si>
  <si>
    <t>BELT; V-BELT AP77MITSUBISHI AP77</t>
  </si>
  <si>
    <t>BELT; V-BELT AP80MITSUBISHI AP80</t>
  </si>
  <si>
    <t>BELT ; V-BELT AX-34 - DYNAFLEX</t>
  </si>
  <si>
    <t>005C-2B</t>
  </si>
  <si>
    <t>BELT ; V-BELT BROWNING 5VX930</t>
  </si>
  <si>
    <t>BELT ; V-BELT 4L410 - OPTIBELT A39</t>
  </si>
  <si>
    <t>BELT ; V BELT DUNLOP B75</t>
  </si>
  <si>
    <t>BELT ; V BELT B210 MITUSBISHI</t>
  </si>
  <si>
    <t>BELT ; V BELT DSLL B2946 DUNLOP B116</t>
  </si>
  <si>
    <t>005C-3A</t>
  </si>
  <si>
    <t>V-BELT; WRAPPED EDGE THICKNESS 0.31" WIDTH 1/2" LENTH 47"; A45/345043; GREENHACK</t>
  </si>
  <si>
    <t>005-PALLET-3</t>
  </si>
  <si>
    <t>005C-3B</t>
  </si>
  <si>
    <t>BELT ; V-BELT OPTIBELT 4L240</t>
  </si>
  <si>
    <t>V-BELT; WRAPPED EDGE THICKNESS 0.31" WIDTH 1/2" LENTH 60"; A58/345181; GREENHACK</t>
  </si>
  <si>
    <t>BELT ; V-BELT A - 78 - OPTIBELT</t>
  </si>
  <si>
    <t>BELT ; V-BELT 4L250 - DYNAFLEX</t>
  </si>
  <si>
    <t>BELT; V-BELT F38MITSUBISHI F-38</t>
  </si>
  <si>
    <t>BELT ; V-BELT OUTSIDE CIRCUMFERENCE 2667 MM LG - 17MM WD � 11 MM TH, 2 MATCHED BELT/SET - PART NO. B102 - OPTIBELT</t>
  </si>
  <si>
    <t>BELT ; V BELT A 33 GATES A33</t>
  </si>
  <si>
    <t>BELT ; BELT (B 41)</t>
  </si>
  <si>
    <t>BELT ; V BELT A 90 MITSUBISHI A90</t>
  </si>
  <si>
    <t>005C-6E</t>
  </si>
  <si>
    <t>BELT ; V-BELT MITSUBISHI A70</t>
  </si>
  <si>
    <t>BELT ; V BELT DUNLOP A57</t>
  </si>
  <si>
    <t>BELT ; V BELT B225 OPTI BELT</t>
  </si>
  <si>
    <t>005C-4A</t>
  </si>
  <si>
    <t>BELT; V BELT MITSUBISHI B71</t>
  </si>
  <si>
    <t>BELT ; V BELT BANDO B72</t>
  </si>
  <si>
    <t>BELT ; V-BELT MITSUBISHI B144</t>
  </si>
  <si>
    <t>BELT ; V BELT OPTIBELT-VB-S C PLUS OPTIBELT B83</t>
  </si>
  <si>
    <t>BELT ; V BELT GATES B68</t>
  </si>
  <si>
    <t>BELT ; V BELT DUNLOP A42</t>
  </si>
  <si>
    <t>V-BELT; COGGED, RAW EDGE THICKNESS 0.31" WIDTH 1/2" LENTH 63"; AX61/345541; GREENHACK</t>
  </si>
  <si>
    <t>BELT ; V BELT B 79 GATES B79</t>
  </si>
  <si>
    <t>BELT ; V-BELT AX-46 - DYNAFLEX</t>
  </si>
  <si>
    <t>005C-5B</t>
  </si>
  <si>
    <t>BELT; V-BELT AX46 DYNAFLEX AX-46</t>
  </si>
  <si>
    <t>BELT ; V-BELT BROWNING BX55-BR</t>
  </si>
  <si>
    <t>V-BELT; THICKNESS 0.31" WIDTH 1/2" LENTH 40"; AX38/345146; GREENHACK</t>
  </si>
  <si>
    <t>V-BELT; WRAPED EDGE THICKNESS 0.31" WIDTH 1/2" LENTH 40"; A38/345172; GREENHACK</t>
  </si>
  <si>
    <t>V-BELT; COGGED, RAW EDGE THICKNESS 0.31" WIDTH 1/2" LENTH 43"; AX41/345525; GREENHACK</t>
  </si>
  <si>
    <t>V-BELT; COGGED, RAW EDGE THICKNESS 0.31" WIDTH 1/2" LENTH 72"; AX70/345161; GREENHACK</t>
  </si>
  <si>
    <t>BELT; V-BELT AX35DYNAFLEX AX35</t>
  </si>
  <si>
    <t>V-BELT; COGGED, RAW EDGE THICKNESS 0.41" WIDTH 0.63" LENTH 95"; BX93/345222; GREENHACK</t>
  </si>
  <si>
    <t>BELT ; V BELT DUNLOP B52</t>
  </si>
  <si>
    <t>BELT ; V-BELT BROWNING BX112-BR</t>
  </si>
  <si>
    <t>BELT ; V-BELT BROWNING BX126-BR</t>
  </si>
  <si>
    <t>BELT ; V-BELT BROWNING BX72</t>
  </si>
  <si>
    <t>BELT ; V-BELT BROWNING BX95-BR</t>
  </si>
  <si>
    <t>BELT ; V-BELT BROWNING BX89-BR</t>
  </si>
  <si>
    <t>BELT ; V-BELT BROWNING BX77-BR</t>
  </si>
  <si>
    <t>BELT ; V BELT BX120</t>
  </si>
  <si>
    <t>BELT; V-BELT BX57DYNAFLEX BX57</t>
  </si>
  <si>
    <t>BELT ; V BELT DUNLOP B60</t>
  </si>
  <si>
    <t>BELT; V-BELT 4L410RMITSUBISHI 4L410R</t>
  </si>
  <si>
    <t>BELT ; V-BELT BROWNING 5VX1400</t>
  </si>
  <si>
    <t>BELT ; V-BELT BX - 57 - MITSUBISHI</t>
  </si>
  <si>
    <t>005C-7A3</t>
  </si>
  <si>
    <t>BELT ; V-BELT MITSUBISHI A96</t>
  </si>
  <si>
    <t>BELT ; V BELT DSL DUNLOP B90</t>
  </si>
  <si>
    <t>BELT; V-BELT AP62MITSUBISHI AP62</t>
  </si>
  <si>
    <t>BELT ; V-BELT BROWNING 5VX960</t>
  </si>
  <si>
    <t>BELT ; V BELT OPTIBELT-VB OPTIBELT B96</t>
  </si>
  <si>
    <t>BELT ; V-BELT OPTIBELT 4L 210</t>
  </si>
  <si>
    <t>BELT; V BELT MITSUBISHI B91</t>
  </si>
  <si>
    <t>COMPRESSOR ; COMPRESSOR CR62KQME-TF5-202 125LRA 3PH 220V 60HZ</t>
  </si>
  <si>
    <t>005-FLOOR</t>
  </si>
  <si>
    <t>BLOWER ; ZAMIL 80070992 BLOWER SHAFT 1-11/16" TWIN BLOWERS</t>
  </si>
  <si>
    <t>MOTOR ; MOTOR 2 HP 1710 RPM 3 PH 380/230-460V 50/60HZ</t>
  </si>
  <si>
    <t>005-PALLET-4</t>
  </si>
  <si>
    <t>PULLEY ; BROWNING 6R5V103 PULLEY SHEAVE CI 6 GROOVE</t>
  </si>
  <si>
    <t>PULLEY ; BROWNING 6S5V140 PULLEY SHEAVE TAPER CI 6 GROOVE</t>
  </si>
  <si>
    <t>PULLEY ; BROWNING 6S5V250 PULLEY TAPER SHEAVE CI 6 GROOVE</t>
  </si>
  <si>
    <t>PULLEY ; BROWNING BLOWER PULLEY 3B160R</t>
  </si>
  <si>
    <t>PULLEY ; BROWNING BLOWER PULLEY 4B160R</t>
  </si>
  <si>
    <t>PULLEY ; BROWNING BLOWER PULLEY 5S5V280</t>
  </si>
  <si>
    <t>PULLEY ; BROWNING MOTOR PULLEY 8S5V132</t>
  </si>
  <si>
    <t>PULLEY ; PULLEY 5S5V250</t>
  </si>
  <si>
    <t>WHEEL ; ZAMIL 80070722 BLOWER WHEEL AT18-18 DIA 1-11/16"</t>
  </si>
  <si>
    <t>MOTOR; 1/10HP 220V 1PH 60HZ 100W; 249981D-P; CARRIER</t>
  </si>
  <si>
    <t>BLOWER; FAN COIL UNIT 5.75"WD 8"LENTH WITH OUT MOTOR; D030-70005127; CARRIER</t>
  </si>
  <si>
    <t>MOTOR; 220V 1PH 40W42-TW4-05-04-CR 4SPD 1175/1075/975/900; 249821D-P; CARRIER</t>
  </si>
  <si>
    <t>MOTOR; BLOWER 3/4 HP 220V 1PH 3SPD; HC45AE199S; CARRIER</t>
  </si>
  <si>
    <t>005-PALLET-6</t>
  </si>
  <si>
    <t>MOTOR; DRIER HAND 240V “WITH VELTIA FEATURE”, 90724/01304.5 - NOFER</t>
  </si>
  <si>
    <t>DUCT ; SPLIT DUCTED COOLING UNITS 3TON CFM730 220/1/60</t>
  </si>
  <si>
    <t>COMPRESSOR; HERMETIC R22 63300BTU 230VAC 130-136LRA 3PH 60HZ ENCLOSED MOTOR INTERNAL OVER ALL PROTECTION,SOLDER CONNECTION, CRN5-0500-TF5-522- COPELAND</t>
  </si>
  <si>
    <t>BELT; TIMING TOOTHED DRIVE;HTD3 535-5M-15;RECORD (MACE)</t>
  </si>
  <si>
    <t>BELT; TIMING TOOTHED DRIVE SOLD BY METERS; 8T10/M-DL;RECORD (MACE)</t>
  </si>
  <si>
    <t>MTR</t>
  </si>
  <si>
    <t>DUCT ; AC DUCT COVER</t>
  </si>
  <si>
    <t>COMPRESSOR; ROTARY COMPRESSOR, R410A, 1PH, 60HZ, 220V 19,670 BTU/H SUCTION X DISCHARGE: 1/2 IN X 3/8 IN.; PA190G2CS-3KTM; GMCC</t>
  </si>
  <si>
    <t>BELT; TIMING TOOTHED EC DRIVE 360NT FOR AUTOMATIC SLIDING DOOR SYSTEM GEZE POWERDRIVE PL 9676; 69384; GEZE</t>
  </si>
  <si>
    <t>BELT; BEAR BELT LENTH 6MTR; 33031; RECORD</t>
  </si>
  <si>
    <t>HOSE; FIRE REAL HOSE, 30 MTRS; 2.5";</t>
  </si>
  <si>
    <t>COMPRESSOR ; HIGHLY COMPRESSOR 28,000 BTU/HR TYPE: ROTARY, REFRIGERANT: R-410A 220V/1PH/60HZ; MODEL: ATH290DG-C9EU1 ; HITACHI</t>
  </si>
  <si>
    <t>FAN; BLADE AXIAL FOR AXIAL-FAN SAMRUAY-SRP-0202- 450MM/18"|4 WINGS|PPFSR-011841; RFAN0401015; PETRA</t>
  </si>
  <si>
    <t>MOTOR; AXIAL-FAN UL-GENTEQ-MARATHON-5KCP29DGE332AS-BLADE 450-1/10HP-W/CAPC.{3 F}-6P--1PH-240V-50/6-IP 44; RMOT0101046; PETRA</t>
  </si>
  <si>
    <t>005-PALLET-5</t>
  </si>
  <si>
    <t>MOTOR; AXIAL-FAN UL-GE-5KCP29KGE461S-1/4HP|220/240-50/60-1PH|1300/1400RPM; RMOT0301013; PETRA</t>
  </si>
  <si>
    <t>COMPRESSOR; SCROLL COMPRESSOR, 230/1/60 PETRA 25; ZR028-K3E-PFV-522; PETRA</t>
  </si>
  <si>
    <t>MASK ; MASK 95 WITH FILTER 15PC/BOX</t>
  </si>
  <si>
    <t>FULL BODY HARNESS DOUBLE HOOK</t>
  </si>
  <si>
    <t>006A-8A</t>
  </si>
  <si>
    <t>CLAMP-ON ; CIRCUIT BREAKER LARGE 70MM x 24 MM - CBL13 - LOCKEY; 0308-MW-55-BD; HI TEX</t>
  </si>
  <si>
    <t>006A-9C</t>
  </si>
  <si>
    <t>LOCKOUT; PIN IN&amp;OUT CIRCUIT BREAKER WIDE(POW) - LOCKEY; 5172-MC; HI TEX</t>
  </si>
  <si>
    <t>006A-7C</t>
  </si>
  <si>
    <t>LOCKOUT; PIN IN&amp;OUT CIRCUIT BREAKER ; 5173-MC; HI TEX</t>
  </si>
  <si>
    <t>LOCKOUT; MCB UNIVERSAL SIZE - WITH THUMB TURN DIAL SCREW LOCKEY; 5170-MC; HI TEX</t>
  </si>
  <si>
    <t>LOCKOUT; PIN IN&amp;OUT CIRCUIT BREAKER MCB LOCKEY; 5171-MC; HI TEX</t>
  </si>
  <si>
    <t>CLAMP-ON ; CIRCUIT BREAKER MEDIUM 41MM x 15 MM - CBL12 -LOCKEY ; 0355-MW-44-OL; HI TEX</t>
  </si>
  <si>
    <t>CLAMP-ON ; CIRCUIT BREAKER LOCKOUT SMALL 16.5MM x 12 MM - CBL11 - LOCKEY; 0277-MW-32-OD; HI TEX</t>
  </si>
  <si>
    <t>HONEY WELL 75SCL NIOSH</t>
  </si>
  <si>
    <t>HONEY WELL N75003L NIOSH</t>
  </si>
  <si>
    <t>SAFETY ; TRANSPARENT FACE SHIELD W/ ELASTIC BAND</t>
  </si>
  <si>
    <t>006A-8C</t>
  </si>
  <si>
    <t>SCAFFOLD - TAGS</t>
  </si>
  <si>
    <t>006A-8D</t>
  </si>
  <si>
    <t>GLASSES ; SAFETY GLASS WHITE AND BLACK</t>
  </si>
  <si>
    <t>006A-7D</t>
  </si>
  <si>
    <t>SAFETY; FRC COVERALL - M</t>
  </si>
  <si>
    <t>006A-16D</t>
  </si>
  <si>
    <t>PPE ; COVERALL CHEMICAL RESISTANT - L</t>
  </si>
  <si>
    <t>006A-9A</t>
  </si>
  <si>
    <t>INSULATED PLASTIC EARMUFF</t>
  </si>
  <si>
    <t>MASK ; 3M GAS MASK</t>
  </si>
  <si>
    <t>COVERALL; SAFETY FRC COVERALL; XXL; 3M</t>
  </si>
  <si>
    <t>SAFETY; FRC COVERALL - L</t>
  </si>
  <si>
    <t>SAFETY; FRC COVERALL - XL</t>
  </si>
  <si>
    <t>ACRYLIC SIGN BOARD MULTI - COLOR PRINTED 60 × 60</t>
  </si>
  <si>
    <t>LIGHT; HPS LAMP 100W; HPS 100W; GENE</t>
  </si>
  <si>
    <t>006A-20D</t>
  </si>
  <si>
    <t>REFLECTIVE TRAFFIC MIRROR</t>
  </si>
  <si>
    <t>COVERALL; COVERALL DISPOSABLE; XXL; 3M</t>
  </si>
  <si>
    <t>DISPENSER ; TOILET TISSUE STAINLESS STEEL SINGLE JUMBO ROLL WALLMOUNTED - PART NO. B-2890 - BOBRICKWASHROOM EQUIPMENT INC;</t>
  </si>
  <si>
    <t>JOINTER; RESIN FILLED CABLE JOINT KIT, STRAIGHT JOINT TYPE ; 4 X 1.5-10MM�; RS</t>
  </si>
  <si>
    <t>006A-20B</t>
  </si>
  <si>
    <t>LIGHT; CORELINE WALL WL140V 1200LM/840 IP65 IK10 WHITE WITH WIRELESS SENSOR; 911401851682; PHILIPS</t>
  </si>
  <si>
    <t>006A-21C</t>
  </si>
  <si>
    <t>HOLDER; FLAT HOLDER PAR LAMP 300W ; PAR56/64; OPTIMA</t>
  </si>
  <si>
    <t>006A-18A</t>
  </si>
  <si>
    <t>SOCKET ; 2 GANG SOCKET WITH SWITCH - LEGRAND # 617648 13A 250V WHITE</t>
  </si>
  <si>
    <t>SWITCH ; 1 G SOCKET WITH CONTROL SWITCH - MK (7 X 7) MADE IN UK</t>
  </si>
  <si>
    <t>SOCKET ; 1 GANG SOCKET WITH CONTROLLED SWITCH - LEGRAND (13A 250V)</t>
  </si>
  <si>
    <t>LIGHT; SMARTBRIGHT HIGHBAY, 97W, G3 10000 LM, 4000 K, 100�, BY239P LED100/NW PSU; 911401570961; PHILIPS</t>
  </si>
  <si>
    <t>BEARING ; PILLOWBLOCK (BEARING ID.65 MM; ED.130 MM ;56 MM WD SEAT;130 MM SEAT;87 MM BD;115 MM WD;80 MM BOLTS;280 MM LENGTH;24 MM LENGTH OF HOLE;18 MM WD OF ATTACHMENT BOLT HOLE) - PART NO. 515-612 GLH / SNG - SKF</t>
  </si>
  <si>
    <t>006A-1A</t>
  </si>
  <si>
    <t>BEARING ; PILLOWBLOCK (BEARING ID 80 MM OD 90 MM ID, 58 MM WD OF BEARING SEAT, 140 MM DIAMETER OF BEARING SEAT 92.5 MM BORE DIAMETER , 95 MM CENTRE HEIGHT OF BEARING SEAT , 32 MM FOOT HEIGHT 260 MM) - PART NO. SNL 516-613+2216 - SKF</t>
  </si>
  <si>
    <t>BEARING ; PILLOWBLOCK (BEARING ID 65 MM 75 MM OD, 51 MM WD BEARING SEAT ,120 MM HEIGHT, 230 MM DISTANCE BETWEEN ATTACHMENT BOLTS) - PART NO. SNL-513-611+2213 - SKF</t>
  </si>
  <si>
    <t>BEARING ; BEARING 6306-2Z/C3 SKF DEEP GROOVE BALL BEARING</t>
  </si>
  <si>
    <t>006A-1B</t>
  </si>
  <si>
    <t>BEARING ; BEARING 6208-2Z/C3 SKF DEEP GROOVE BALL BEARING</t>
  </si>
  <si>
    <t>BEARING ; BEARING 6205-ZZ/CM NSK BEARING INSERT</t>
  </si>
  <si>
    <t>BEARING ; BEARING 6209-2Z/C3 SKF DEEP GROOVE BALL BEARING</t>
  </si>
  <si>
    <t>EPDM ; EPDM ELASTOFORM FLASHING, SURE SEAL; 9" X 15 MTR; CARLISLE</t>
  </si>
  <si>
    <t>006A-1C,2C</t>
  </si>
  <si>
    <t>BELT; V-BELT 5V 2240GATES5V 2240</t>
  </si>
  <si>
    <t>COVERALL ; DISPOSABLE - XL</t>
  </si>
  <si>
    <t>001B-2A</t>
  </si>
  <si>
    <t>LIGHT; LED-PICTOGRAM D/D, FOR GUIDELED 11X21/11X22/11X23/11X24, ISO 7010, 30 M; CEAG-40071354534; EATON</t>
  </si>
  <si>
    <t>006C-11C</t>
  </si>
  <si>
    <t>LIGHT ; EXIT LIGHT CEILING RESSED , DOWN SIDE ARROW , CENTRAL BATTERY EXIT SIGN PANEL 28V, 53MA - SPARE PART NO. CEAG-40071353623 - EATON</t>
  </si>
  <si>
    <t>LIGHT; PICTOGRAM L/R, FOR GUIDELED 11X21/11X22/11X23/11X24, ISO 7010, 30 M; CEAG-40071354533; EATON</t>
  </si>
  <si>
    <t>006C-11B</t>
  </si>
  <si>
    <t>LIGHT; MOUNTING SET FOR GUIDELED 10011 CG-S AND 11011 CG-S, SURFACE MOUNTING, INCLUDING LED SUPPLY AND CG-S TECHNOLOGY (20 ADRESSES) 20M &amp; 30M; CEAG-40071353641; CEAG-40071354532</t>
  </si>
  <si>
    <t>LIGHT; LED-PICTOGRAM D FOR GUIDELED 11X11/11X12, ISO 7010, 30 M; CEAG-40071354532; CEAG</t>
  </si>
  <si>
    <t>CABLE PROTECTOR 3 CHANNEL</t>
  </si>
  <si>
    <t>SOCKET ; SS SOCKET COVER (4X4)</t>
  </si>
  <si>
    <t>006D-17B</t>
  </si>
  <si>
    <t>RETRACTABLE BELT BARRIER</t>
  </si>
  <si>
    <t>006A-21D</t>
  </si>
  <si>
    <t>SENSOR ; LIGHT MOTION 230V 50/60HZ 2000W HALOGEN 1000W, 4 AX, CFL 7-400 W, 1000 VAM MAKE-ABB - PART NO. 6814U - Busch Wachter ABB</t>
  </si>
  <si>
    <t xml:space="preserve">DOWNLIGHT; COB DOWNLIGHT, 20W, 4000K , 8INCH, TECHLED DOWN LIGHT, RECESSED MOUNTED, 80LM/W - CCT4000K, - RAND TECH
</t>
  </si>
  <si>
    <t>LIGHT; TANGO G4 BVP492 LED15900/NW 70 4000K 115W 120-277V/50-60HZ, 600MA AMB LP 138LM/W PF-0.95, TA 35� IP66; BVP492/LED001; PHILIPS</t>
  </si>
  <si>
    <t>006A-22D</t>
  </si>
  <si>
    <t>LIGHT ; BULKHEAD 8513W LED1460 / NW 80 4000K 15.5W 220-240V/50-60HZ 350MA WH IP65 W/PROTECTION GRID - PART NO. 8513W/LED003 - PHILIPS</t>
  </si>
  <si>
    <t>006A-21B</t>
  </si>
  <si>
    <t>LIGHT; BY698P G5 LED105/NW PSU WB KSA 1PCS; PHI-911401528102; PHILIPS</t>
  </si>
  <si>
    <t>LIGHT ; HPS LAMP LU400/T/40 400W E40</t>
  </si>
  <si>
    <t>006A-23C</t>
  </si>
  <si>
    <t>LIGHT ; METAL HALIDE LAMP HQI-T 250 W/D OSRAM 250W</t>
  </si>
  <si>
    <t>LAMP ; HIGH PRESSURE SODIUM LAMP- HPS 250W - E40 120-277V</t>
  </si>
  <si>
    <t>LED; LED DOWNLIGHT 18W 3000K 100-250V 220-240V 1540LM 145MM DIMENTION 176MM 32.5MM; DLB18W30K; FC LIGHTING</t>
  </si>
  <si>
    <t>006A-22E</t>
  </si>
  <si>
    <t>LED; LED DOWN LIGHT 40W 220-240V 50-60HZ 4000K; FC-TD4037; FC LIGHTING</t>
  </si>
  <si>
    <t>006A-24A</t>
  </si>
  <si>
    <t>LIGHT; GREEN SPACE ACCENT ELBOW MED BEAM, WHI 31.5 W, D175 MM, 3900 LU, 3000 K; RS342B 39S/830 PSU-E MB CP; PHILIPS</t>
  </si>
  <si>
    <t>006A-24B</t>
  </si>
  <si>
    <t>LIGHT; LUTHOR BIG 859 COB LIGHT 39W 4K CLD BIA; FOS2208591000; FOSNOVA</t>
  </si>
  <si>
    <t>006A-24C</t>
  </si>
  <si>
    <t>LIGHT ; LED FLOOD LIGHT IP65, 400W, 220V, 50/60 HZ,  6500K - PART NO. GR1047-400 - LEDVANCE</t>
  </si>
  <si>
    <t>DOOR LOCK; PANEL BOARD LOCK, MCC DOOR; 2CVM300120K1001; ABB</t>
  </si>
  <si>
    <t>006C-12B</t>
  </si>
  <si>
    <t>LIGHT; XAL XCS INS 60 300 JUST 55 FL DALI 1X18W LED 4000K ,220-240V; XAL-000403427L31; XAL XCS</t>
  </si>
  <si>
    <t>LIGHT ; SPOT LIGHT 10W, AC100-265V 50/60 HZ 3000K IP44; DL-10-02-01-WW; ZAMIL LIGHT</t>
  </si>
  <si>
    <t>SAFETY ; TRANSPARENT FACE SHIELD - YELLOW / RED / ORANGE - KSEIBI</t>
  </si>
  <si>
    <t>006A-25D</t>
  </si>
  <si>
    <t>WIRE ; TAC HALF MOON FLOOR CABLE TRUNKING 90 MM - TAC/E TAC;90MM;WD-RD2</t>
  </si>
  <si>
    <t>006A-26A</t>
  </si>
  <si>
    <t>WIRE ; TAC HALF MOON FLOOR CABLE TRUNKING 90 MM - PART NO. TAC/E-WD-RD5.5 - TAC</t>
  </si>
  <si>
    <t>BALLAST ; S1000ML 5A C5M 550K HPS BALLAST 1000W S52 LAMP 120-240V 60HZ</t>
  </si>
  <si>
    <t>006A-26B</t>
  </si>
  <si>
    <t>FUSE; TIME DELAY 110A 600V TD J FUSE; LPJ-110; BUSSMANN</t>
  </si>
  <si>
    <t>FUSE; ELECTRICAL SPARE -MODEL: SF901500000, MANUFACTURE -L&amp;T,POWER FUSE, 16A, HF,CYLINDER; SF901500000; LARSEN &amp; TOUBRO LTD(LPJ-150)</t>
  </si>
  <si>
    <t>FUSE ; 50A T CARTRIDGE FUSE, 25 X 60MM TIME DELAY CLASS J FUSE</t>
  </si>
  <si>
    <t>CONTACTOR; 3P 40FLA 24V 50/60HZ MAGNETIC FOR AIR COOLED CONDENSING UNIT ; HN53CD-024; CARRIER</t>
  </si>
  <si>
    <t>BOARD; PC FOR FCU 42-TW4-05-04-CR; 025-174-92; CARRIER</t>
  </si>
  <si>
    <t>DISPLAY; DISPLAY BOARD + REMOTE 42-TW4-05-04-CR; 02517491LAS; CARRIER</t>
  </si>
  <si>
    <t>FUSE ; BUSSMANNN FRS-R-12 FUSE 12A 600V</t>
  </si>
  <si>
    <t>FUSE ; FUSE 4A BUSMMANN 10X38 500V</t>
  </si>
  <si>
    <t>FUSE ; FUSE TRM1-1/8 250V</t>
  </si>
  <si>
    <t>LIGHT ; LED BULB 14W 4000K, E-27, 100-240V</t>
  </si>
  <si>
    <t>006A-26D</t>
  </si>
  <si>
    <t>SWITCH; SWITCH LIGHT 1 GANG 2 WAY 10A 250V WHITE; CMA011 / K4871WHI; MK</t>
  </si>
  <si>
    <t>SWITCH; SWITCH LIGHT 2 GANG 2 WAY 10A 250V WHITE; K4872WHI�; MK</t>
  </si>
  <si>
    <t>BEARING ; BEARING 6211-2Z SKF DEEP GROOVE BALL BEARING</t>
  </si>
  <si>
    <t>006A-2A</t>
  </si>
  <si>
    <t>BEARING ; PILLOWBLOCK (BEARING 80.963 MM ID , 160 MM DIAMETER OF BEARING SEAT , 100 MM CENTRE HEIGHT OF BEARING SEAT , 290 MM DISTANCE BETWEEN ATACHMENT BOLTS) - PART NO. SNL 518-615+ 1218K+HA218 - SKF</t>
  </si>
  <si>
    <t>BEARING ; BEARING 6311-2Z/C3 SKF DEEP GROOVE BALL BEARING</t>
  </si>
  <si>
    <t>006A-2B</t>
  </si>
  <si>
    <t>BELT ; V-BELT MITSUBISHI B42</t>
  </si>
  <si>
    <t>006A-2D</t>
  </si>
  <si>
    <t>BELT ; V-BELT OPTIBELT 5V 2360</t>
  </si>
  <si>
    <t>BELT ; V-BELT OPTIBELT 5V2120</t>
  </si>
  <si>
    <t>BEARING; 60MM DIAMETER SQUARE FLANGE BALL BEARING SCREW LOCKING 4 BOLT CAST IRON HOUSING; UCF 212; SKF</t>
  </si>
  <si>
    <t>006A-3A</t>
  </si>
  <si>
    <t>BEARING ; SKF 6318-2Z BALL BEARING DEEP GROOVE 90X190X43MM</t>
  </si>
  <si>
    <t>BEARING ; PILLOWBLOCK (BEARING 55 MM ID;56 MM WD OF BEARING SEAT;130 MM DIA OF BEARING SEAT;87 MM BORE DIA;115 MM WD;80 MM FOOT WD;155 MM HT;80 MM CENTRE HT SEAT;30 MM FT HT;230 MM BOLTS;280 MM) - PART NO. SNL 515-612+22312K+H2312 - SKF</t>
  </si>
  <si>
    <t>BEARING ; BEARING 6002- 2Z/C3 SKF DEEP GROOVE BALL BEARING</t>
  </si>
  <si>
    <t>006A-3B</t>
  </si>
  <si>
    <t>BEARING ; BEARING 6308 ZZC3E NSK DEEP GROOVE BALL BEARING</t>
  </si>
  <si>
    <t>BEARING ; SKF BEARING 6202Z</t>
  </si>
  <si>
    <t>BEARING ; BEARING 6201 2Z/C3 SKF BEARING</t>
  </si>
  <si>
    <t xml:space="preserve">BEARING; RADIAL,CONRAD DEEP GROOVE
WD 17MM ID25MM OD62MM; 6305NR C3; SKF
</t>
  </si>
  <si>
    <t>BEARING; RADIAL,CONRAD DEEP GROOVE 14MM ID20MM OD47MM 2 SHIELD PRESSED STEEL; 6204ZZC3/2A; NTN</t>
  </si>
  <si>
    <t>BEARING ; BEARING 6005-2ZR-C3 FAG BEARING</t>
  </si>
  <si>
    <t>BEARING ; BEARING 6310 2Z C3 NSK BEARING</t>
  </si>
  <si>
    <t>006A-3C</t>
  </si>
  <si>
    <t>BEARING; PILLOW BLOCK SPHERICAL OUTER RACE BEARING MOUNTED FLANGED, 2-BOLT, CAST IRON; SC1-205 ; DOGE</t>
  </si>
  <si>
    <t>BEARING; PILLOW BLOCK SPHERICAL OUTER RACE BEARING MOUNTED FLANGED, 2-BOLT, CAST IRON ; SC3/4-204 ; DOGE</t>
  </si>
  <si>
    <t>BELT ; V-BELT BROWNING BX105-BR</t>
  </si>
  <si>
    <t>006A-3D</t>
  </si>
  <si>
    <t>BELT ; V BELT B 124 MITSUBISHI B124</t>
  </si>
  <si>
    <t>BELT ; V BELT CX96</t>
  </si>
  <si>
    <t>BELT ; V-BELT BANDO B150</t>
  </si>
  <si>
    <t>BEARING ; BEARING 6312-2Z/C3 SKF DEEP GROOVE BALL BEARING</t>
  </si>
  <si>
    <t>006A-4A</t>
  </si>
  <si>
    <t>BEARING ; SKF 6313-2Z BALL BEARING DEEP GROOVE 65X140X33MM</t>
  </si>
  <si>
    <t>BEARING ; BEARING 6316-2Z-C3 NSK BEARING</t>
  </si>
  <si>
    <t>BEARING ; BALL SELF-ALIGNING WITH TAPERED BORE - PART NO. 2313K/C3 - SKF</t>
  </si>
  <si>
    <t>BEARING ; BEARING 6307-2Z SKF DEEP GROOVE BALL BEARING</t>
  </si>
  <si>
    <t>006A-4B</t>
  </si>
  <si>
    <t>BEARING ; BEARING 6004-ZZ/CM NSK BEARING INSERT</t>
  </si>
  <si>
    <t>BEARING; PILLOW BLOCK BLOWER SERIES: 204, 3/4 IN BORE 3900C USA NORMAL DUTY; P2B-SC-012(123803); DODGE</t>
  </si>
  <si>
    <t>BEARING ; BEARING 6206-2Z/C3 SKF BEARING INSERT</t>
  </si>
  <si>
    <t>BEARING ; BEARING 6200-2Z/C3 SKF DEEP GROOVE BALL BEARING</t>
  </si>
  <si>
    <t>BEARING ; BEARING 608 2Z SKF BEARING</t>
  </si>
  <si>
    <t>BEARING,BALL RADIAL,CONRAD DEEP GROOVE 10MM 12.5MM 32MM SINGLE 2 SHIELD;6201-1/2Z;SKF</t>
  </si>
  <si>
    <t>BEARING ; BEARING 6001-ZZ/CM NSK BEARING INSERT</t>
  </si>
  <si>
    <t>BEARING ; BEARING 6203-ZZ/C3E SKF DEEP GROOVE BALL BEARING</t>
  </si>
  <si>
    <t>BEARING ; BEARING 6003 2Z C3 SKF BEARING</t>
  </si>
  <si>
    <t>BEARING ; SKF BEARING 6207Z</t>
  </si>
  <si>
    <t>BEARING ; BEARING 6210-2Z SKF DEEP GROOVE BALL BEARING</t>
  </si>
  <si>
    <t>BEARING ; PILLOWBLOCK (BEARING WD, ; 55.6 MM,HOUSING OVERALL WD 59 MM, ID 55 MM) - PART NO. P 211 (UCP) - SKF</t>
  </si>
  <si>
    <t>006A-4C</t>
  </si>
  <si>
    <t>BEARING ; PILLOWBLOCK (BEARING WD ; 65.1 MM, BOLT HOLES184 MM, HIGHT69.8 MM, HOUSING OVERALL WD 62 MM, ID 60 MM) - PART NO. P 212 (UCP) - SKF</t>
  </si>
  <si>
    <t>BEARING ; PILLOWBLOCK (BEARING WD ; 42.4 MM, BOLT HOLES184 MM, HIGHT69.8 MM, HOUSING OVERALL WD 62 MM, ID 55 MM) - PART NO. P 212 (UKP) - SKF</t>
  </si>
  <si>
    <t>BELT ; V-BELT BROWNING 5VX1250</t>
  </si>
  <si>
    <t>006A-4D</t>
  </si>
  <si>
    <t>BELT ; V-BELT BROWNING BX84-BR</t>
  </si>
  <si>
    <t>BELT ; V-BELT BROWNING BX71-BR</t>
  </si>
  <si>
    <t>BELT ; V-BELT BANDO BX80</t>
  </si>
  <si>
    <t>BELT ; V-BELT BROWNING 5VX1800</t>
  </si>
  <si>
    <t>Filter
PP Cartridge Filter
PN: WPP205R
5 micron filtration, Max Flow 12 GPM</t>
  </si>
  <si>
    <t>PLUMBING SPARE PARTS</t>
  </si>
  <si>
    <t>006A-5B</t>
  </si>
  <si>
    <t>CARRIAGES; DOOR OUTSIDE 20/200;16.040.000;RECORD</t>
  </si>
  <si>
    <t>FAN; EXHAUST 220V, 2700RPM AC 172mmX150mmX50mm 0.29A , 35W;172X150X50 ;Tidar</t>
  </si>
  <si>
    <t>BELT; V-BELT BX67DYNAFLEX BX67</t>
  </si>
  <si>
    <t>006A-5C</t>
  </si>
  <si>
    <t>BELT ; V-BELT BROWNING 5VX1180</t>
  </si>
  <si>
    <t>BELT ; V-BELT BROWNING 5VX1500</t>
  </si>
  <si>
    <t>BELT ; V-BELT BROWNING BX67-BR</t>
  </si>
  <si>
    <t>BELT ; V BELT BX91</t>
  </si>
  <si>
    <t>006A-5D</t>
  </si>
  <si>
    <t>BELT ; V-BELT OPTIBELT BX100</t>
  </si>
  <si>
    <t>BELT ; V-BELT BROWNING 5VX670</t>
  </si>
  <si>
    <t>BELT ; V-BELT BROWNING 5VX1320</t>
  </si>
  <si>
    <t>BELT ; V-BELT BROWNING BX90-BR</t>
  </si>
  <si>
    <t>BELT ; V-BELT BROWNING 5VX1700</t>
  </si>
  <si>
    <t>SCRAPPER STEEL ; SCRAPPER STEEL 4"</t>
  </si>
  <si>
    <t>006B-3D</t>
  </si>
  <si>
    <t>SCRAPPER STEEL ; SCRAPPER STEEL 6"</t>
  </si>
  <si>
    <t>CIVIL; WALL SCRAPER 5 INCH5 INCH</t>
  </si>
  <si>
    <t>006B-4D</t>
  </si>
  <si>
    <t>BELT ; V BELT DUNLOP B54</t>
  </si>
  <si>
    <t>006A-6B</t>
  </si>
  <si>
    <t>MOTOR ; FAN FMAF031SSA 154W DC; DB31-00596A; SAMSUNG</t>
  </si>
  <si>
    <t>BELT ; V-BELT MITSUBISHI BX105</t>
  </si>
  <si>
    <t>006A-6C</t>
  </si>
  <si>
    <t>BELT ; V-BELT BROWNING BX79-BR</t>
  </si>
  <si>
    <t>BELT ; V-BELT BROWNING BX116-BR</t>
  </si>
  <si>
    <t>BELT ; V-BELT BROWNING 5VX1230</t>
  </si>
  <si>
    <t>BELT ; V-BELT BROWNING BX103-BR</t>
  </si>
  <si>
    <t>006A-6D</t>
  </si>
  <si>
    <t>BELT ; V-BELT BROWNING 5VX1150</t>
  </si>
  <si>
    <t>BELT ; V-BELT BROWNING BX136-BR</t>
  </si>
  <si>
    <t>BELT ; V-BELT BROWNING BX94-BR</t>
  </si>
  <si>
    <t>GLOVES ; RUBBER GLOVES</t>
  </si>
  <si>
    <t>GAUGE; PRESSURE RANGE 0-2.5" WC DIAL 5" CONNECTION 1/8CASE SIDE/BACK TEMPERATURE:32 TO 140DEG F, 12-28VDC,12-28VAC 50-400HZ POWER 3VAMAX OUTPUT 4-20MA, CE, 2PDT; DH3-004; DWYERINSTRUMENTS INC</t>
  </si>
  <si>
    <t>TRANSMITTER; PRESSURE 0-3" WC DIFF,4-20MA; 616KD-02; DWYERINSTRUMENTS INC</t>
  </si>
  <si>
    <t>TRANSMITTER; PRESSUR 0-15" WC 16-35VDC,20-28VAC PRESSURE 2PSI OUTPUT 4-20MA TEMPERATURE 32-122DEG F DIGITAL PUSHBUTTON WITH ONE TOUCH TECHNOLOGY,CURRENT 21MA MAX
; 616KD-05; DWYERINSTRUMENTS INC</t>
  </si>
  <si>
    <t>DISPLAY; PRESSURE 0-10" WC 16-35VDC 20-28VAC DIFFERENTIAL PRESSURE 2PSI OUTPUT 4-20MA TEMP 32-122DEG F DIGITAL PUSHBUTTON WITH ONE TOUCH TECHNOLOGY CURRENT:21MA MAX; 616KD-04; DWYERINSTRUMENTS INC</t>
  </si>
  <si>
    <t>BELT ; V-BELT MITSUBISHI B92</t>
  </si>
  <si>
    <t>BELT; TOOTHED GEAR BELT TIMING FOR SLIDING DOOR 6MTR ; 108-338 ; RECORD (MACE)</t>
  </si>
  <si>
    <t>GLOVES ; RESISTANT GLOVES-10" TOWER-HPPE GLASS FIBER WITH PU COATING10/ CL5</t>
  </si>
  <si>
    <t>ROLLER ; PAINT ROLLER SLEEVE (4 INCH) - YELLOW</t>
  </si>
  <si>
    <t>006C-6A,5A</t>
  </si>
  <si>
    <t>ROLLER ; PAINT ROLLER SLEEVE (4 INCH) - WHITE</t>
  </si>
  <si>
    <t>006C-7A</t>
  </si>
  <si>
    <t>ROLLER ; PAINT ROLLER HANDLE (9 INCH)</t>
  </si>
  <si>
    <t>GLOVES ; LATEX GLOVES</t>
  </si>
  <si>
    <t>HANDLE; PAINT ROLLER STICK; 4 MTR; GEN</t>
  </si>
  <si>
    <t>ROLLER ; PAINT ROLLER SLEEVE REFILL ONLY (9 INCH)</t>
  </si>
  <si>
    <t>HOOKS; CLOTH HANGER, SS DOUBLE ROBE HOOKS CLASSIC, 10 CM; 09017.B; NOFER</t>
  </si>
  <si>
    <t>006C-4C</t>
  </si>
  <si>
    <t>PLUMBING; GROHE SHOWER SET (CHROME), RO/90/011676 - GROHE</t>
  </si>
  <si>
    <t>006B-10A</t>
  </si>
  <si>
    <t>VALVE; FLUSH 3/4", CONCEALED, WITH CONNECTION TO SOLENOID VALVE,6-9 L, 1.2-5 BARS, FOR FLUSH VALVE TECTRON SKATE, GROHE; 3704800D; GROHE</t>
  </si>
  <si>
    <t>FAUCET; WASH BASIN MIXER EUROSMART CE, INFRA-RED ELECTRONIC CONTROL 1/2? L-SIZE MIXING DEVICE AND ADJU TEMPERATURE LIMITER COLOR: CHROME; 36422101D; GROHE</t>
  </si>
  <si>
    <t>006B-10B</t>
  </si>
  <si>
    <t>VALVE; FLUSH,ELECTRONIC,INFRA,RED,TECTRON SKATE ,STAINLESS STEEL, 100-230 VAC, 50-60 HZ, 6 V DC, CAP 3-9L, CONCEALED, 100-230V, FULL SET, GROHE; 38393SD1; GROHE</t>
  </si>
  <si>
    <t>VALVE ; FLUSH,ELECTRONIC,INFRA,RED,TECTRON SKATE ,STAINLESS STEEL, 100-230 VAC, 50-60 HZ, 6 V DC, CAP 3-9L, CONCEALED, 100-230V, FULL SET - PART NO. 38393SD1 - GROHE, HANS GMBH &amp; CO KG</t>
  </si>
  <si>
    <t>006B-10D</t>
  </si>
  <si>
    <t>PLUMBING ; FAUCET; WATER FAUCET AERATOR WITH GASKET FLOW RESTRICROT - AC/00/170278 - GEBERIT</t>
  </si>
  <si>
    <t>FAUCET ; ABLUTION FAUCET, COSTA L BIBTAP 1/2", CHROME FINISH - PART NO. 30098001 - GROHE, HANS</t>
  </si>
  <si>
    <t>006B-10C</t>
  </si>
  <si>
    <t>VALVE; ANGLE ANGLE STOPLAVATORY, FLOW STOP, 1/2�X3/8� CHROME PLATED,; Z8147AA; IDEAL STANDARD GMBH</t>
  </si>
  <si>
    <t>KIT; REPAIR VALVE URINAL MOLDED DISC GUIDE RELIEF VALVE,FOR DIAPHRAGM TYPE FLUSH VALVE;3301037; SLOAN</t>
  </si>
  <si>
    <t>006B-10C,10E</t>
  </si>
  <si>
    <t>MODULE ; SENSOR ELECTRONIC USE W/G2 OPTIMA PLUS BATTERY POWERED FLUSHOMETER VALVE - PART NO. 8111 &amp; 8137; A10SINGLE - IQUA IQ</t>
  </si>
  <si>
    <t>SENSOR; FLUSH TOILET FOR ELECTRONIC FLUSH ACTUATION TOILET,FLUSHCONTROL SIGMAL10 MODEL 115.891/115 890 DIMENSION:5.9X2-1/2X2.7IN; 241.476.00.1; GEBERIT GMBH</t>
  </si>
  <si>
    <t>FAUCET; SELF-CLOSING PILLAR 1/2INTAP WALL ABLUTION,EUROECO COSMOPOLITAN; 3626600D; GROHE</t>
  </si>
  <si>
    <t>KIT - REPAIR HANDLE P-2 155-3012700,P-1 P-1A P-1B345-3010109,FOR FLUSH VALVE - PART NO. 3302305 (6 KITS/PG) - SLOAN</t>
  </si>
  <si>
    <t>SENSOR ; WATER CLOSET,FLUSHOMETER BROWN COLOR REGULATOR,FOR ROYAL TOILET FLUSH VALVE - PART NO. EL-1500-L/ 3305621 - SLOAN</t>
  </si>
  <si>
    <t>KIT ; REPAIR SPRING PLUNGERGUIDE SOLENOIDVALVE SEAT VALVE PISTONASSY O-RING FOR ROYAL TOILET FLUSH VALVE - PART NO. EL-128-A/ 3305043 - SLOAN</t>
  </si>
  <si>
    <t>SOLENOID ; FLUSH VALVE OPTIMA,STAINLESS STEEL PERMEX PLASTIC,SILVER COLOR,FOR G2 OPTIMAPLUS FLUSHOMETER - PART NO. EBV-136-A - SLOAN</t>
  </si>
  <si>
    <t>FAUCET; BASIN MIXER 1/2" EUROSMART EINFRA-RED ELECTRONIC WITH PLUG TRANSFORMER 100-230 VAC, 50-60 HZ 6V DC CHROME FINISH; 3632511D/ 36 325 001; GROHE, HANS GMBH &amp; CO KG</t>
  </si>
  <si>
    <t>MIXER ; FAUCET WASH BASIN MIXER 1/2 INCH - INFRA-RED ELECTRIC CHROME PLATED 210-230V - PART NO. 36325001 - GROHE</t>
  </si>
  <si>
    <t>ADAPTER; COPPER - ADAPTOR TUBE 2" MALE; ;</t>
  </si>
  <si>
    <t>VALVE; SOLENOID CONTI SANITARARMATUREN CONTI+ LAVATORY FAUCET;396.004.00; CONTI SANITARAR</t>
  </si>
  <si>
    <t>006B-11B</t>
  </si>
  <si>
    <t>PLUMBING ; Y-STRAINER - 3/4" BRASS</t>
  </si>
  <si>
    <t>006B-16C</t>
  </si>
  <si>
    <t>SENSOR ; ELECTRONIC CONTROL - PART NO. C1-397.028.00 - CONTI+ OR IQUA</t>
  </si>
  <si>
    <t>VALVE ; UPPERPART SIZE: 1", PPR - PART NO. KTP31100044 - KTP TERMOPIPE</t>
  </si>
  <si>
    <t>006B-11A</t>
  </si>
  <si>
    <t>PLUMBING; IQ A50 CONCEALED WALL- MOUNTED FAUCET, HYGIENIC FLUSHING, IR-SENSOR, CLICK, BATTERY, NO TEMP. MIXING, STAINLESS STEEL MATT FINISHCONTI100.332.00</t>
  </si>
  <si>
    <t>ADAPTER; COPPER - ADAPTOR TUBE 2" FEMALE; ;</t>
  </si>
  <si>
    <t>ADAPTER; COPPER - ADAPTOR TUBE 1-1/2" MALE; ;</t>
  </si>
  <si>
    <t>ADAPTER; COPPER - ADAPTOR TUBE 1-1/2" FEMALE; ;</t>
  </si>
  <si>
    <t>REDUCER; COPPER - REDUCER BUSHING - 2" TO 1-1/2"; ;</t>
  </si>
  <si>
    <t>NIPPLE; BRASS - SHORT NIPPLE PIPE 2"; ;</t>
  </si>
  <si>
    <t>ADHESSIVES ; M-SEAL FOR WATER LEAKS</t>
  </si>
  <si>
    <t>VALVE; BRASS BALL VALVE  ITALY MASSA; 1/2";</t>
  </si>
  <si>
    <t>VALVE ; BALL VALVE 3/4" CHROME CHINA</t>
  </si>
  <si>
    <t>KIT ; DUPLO 2014 DISCHARGE GASKET KIT FLUSH VALVE SEAL - PART NO. AV0025900R - ROCA</t>
  </si>
  <si>
    <t>VALVE ; CONCEALED VALVE SET SIZE: 32MM X 1" PPR - PART NO. KTP31300044 - KTP TERMOPIPE</t>
  </si>
  <si>
    <t>006B-11C</t>
  </si>
  <si>
    <t>PLUMBING; CHICAGO FAUCETS LEFT HAND MANUAL SHUT OFF, CONCEALED CAP; 377-XTLHJKABNF; CHICAGO</t>
  </si>
  <si>
    <t>REDUCER ; CPVC BUSHING REDUCER SCH 80 (3/4"x1/2") - PART NO. SCH80, 3/4" X 1/2" - CHANNAL</t>
  </si>
  <si>
    <t>ELBOW; PVC ELBOW 3/4" SCH-40 CLASS 4</t>
  </si>
  <si>
    <t>006B-14C</t>
  </si>
  <si>
    <t>SOCKET; PVC SOCKET 1" SCH-40 CLASS 4</t>
  </si>
  <si>
    <t>URINAL; CONNECTING SET, URINAL, E5671, CONCEPT CUBE 60CM WASHBASIN, 1 TAPHOLE, K7106 67 - IDEAL STANDARD GMBH</t>
  </si>
  <si>
    <t>SENSOR; ELECTRONIC FOR WALL MOUNTED BASIN MIXER 88; 241.658.00.1; GEBERIT GMBH</t>
  </si>
  <si>
    <t>VALVE ; SOLENOID FOR "GEBERIT" SINGLE ABLUTION FAUCET TYPE 87/88; 240.797.00.1; GEBERIT GMBH</t>
  </si>
  <si>
    <t>Fiiting, End Connector
Stainless Steel Slip Lock
Size: 3/8"</t>
  </si>
  <si>
    <t>Fiiting, straight nozzle holder
Stainless Steel Slip Lock
Size: 3/8"</t>
  </si>
  <si>
    <t>Fiiting, Elbow 90°
Stainless Steel Slip Lock
Size: 3/8"</t>
  </si>
  <si>
    <t>Fiiting, straight pipe connector
Stainless Steel Slip Lock
Size: 3/8"</t>
  </si>
  <si>
    <t>Fiiting, TEE
Stainless Steel Slip Lock
Size: 3/8"</t>
  </si>
  <si>
    <t>Nozzle
Cleanable Stainless Nozzle with stainless impeller plate
0.45" dia. Stainless spring viton ball</t>
  </si>
  <si>
    <t>FLOAT SWITCH ; PLUMBING</t>
  </si>
  <si>
    <t>GUARD ; Cover THERMOSTAT Clear for Wall Lock Box ,Large Thermostat Guard, 8.59 x 24.77 x 18.42 cm; CG512A1009; Honeywell Home</t>
  </si>
  <si>
    <t>PLUMBING ; RAIN SHOWER HEAD - CHROME AMERICAN STANDARD , MODERN 8" - 1660682.002 - AMERICAN STANDARD</t>
  </si>
  <si>
    <t>006B-12A</t>
  </si>
  <si>
    <t>TOILET TISSUE DISPENSOR SMALL STEEL</t>
  </si>
  <si>
    <t>REDUCER ; CPVC BUSHING REDUCER SCH 80 (1"x3/4") - PART NO. SCH80, 1"x3/4" - CHANNAL</t>
  </si>
  <si>
    <t>006B-13B</t>
  </si>
  <si>
    <t>TEE ; CPVC TEE USA STD - UNITED (1 INCH SCH 80 F 439) MADE IN KSA</t>
  </si>
  <si>
    <t>006B-12B</t>
  </si>
  <si>
    <t>REDUCER ; PVC REDUCER USA STD - CHANAL (1 1/4 X 3/4 INCH SCH 80) MADE IN KSA</t>
  </si>
  <si>
    <t>UNION ; CPVC UNION USA STD CHANAL (1 INCH SCH.80) MADE IN KSA</t>
  </si>
  <si>
    <t>006B-17B</t>
  </si>
  <si>
    <t>REDUCER ; REDUCER BUSH CPVC SCH-80 CL-5 - 1-1/4"X1"</t>
  </si>
  <si>
    <t>006B-18A</t>
  </si>
  <si>
    <t>HINGES; HINGE BLIND HOLE FITTINGS SCREWS SET TOILET SEAT COVER FIXING TOP FIX LID; UV08667; IDEAL STANDERD</t>
  </si>
  <si>
    <t>ADAPTOR ; CPVC BRASS THREADED STD ADAPTER - (MALE 1 1/4 INCH SCH 80 NSF)</t>
  </si>
  <si>
    <t>SOCKET ; PVC SOCKET (1 INCH)</t>
  </si>
  <si>
    <t>PIPE ; ADAPTER TUBE 1UPVC SCH 80 BRASS THREADED</t>
  </si>
  <si>
    <t>ADAPTOR ; CPVC BRASS THREADED USA STD ADAPTER - UNITED (FEMALE 3/4 X 3/4 INCH SCH 80)</t>
  </si>
  <si>
    <t>006B-12C</t>
  </si>
  <si>
    <t>AUOT FLUSH; MOUNTED POWER SUPPLY 230 V / 4.1 V LIFTING DEVICE; 241.149.00.1; GEBERIT GMBH</t>
  </si>
  <si>
    <t>VALVE; VALVE ANGLE 1/2", ERGONOMIC HANDLE MARKING: NEUTRAL, SLIDING ESCUTCHEON, CHROME FINISH; 22025000; GROHE, HANS GMBH &amp; CO KG</t>
  </si>
  <si>
    <t>NUT; FLARE BRASS SHORT SIZE - 1/4" TUBE SIZE 1/4IN OD BRASS FLARE X PIPE WITH FLARE NUT,FOR MEDIUM FOAM TENDER CRASH TRUCK; ;</t>
  </si>
  <si>
    <t>NUT; FLARE BRASS SHORT SIZE - 1/2" TUBE SIZE BRASS FLARE X PIPE WITH FLARE NUT,FOR MEDIUM FOAM TENDER CRASH TRUCK; ;</t>
  </si>
  <si>
    <t>NUT; BRASS FLARE SHORT SIZE - 3/8" TUBE SIZE BRASS FLARE X PIPE WITH FLARE NUT,FOR MEDIUM FOAM TENDER CRASH TRUCK; ;</t>
  </si>
  <si>
    <t>NUT; BRASS FLARE SHORT SIZE - 3/4" TUBE SIZE BRASS FLARE X PIPE WITH FLARE NUT,FOR MEDIUM FOAM TENDER CRASH TRUCK; ;</t>
  </si>
  <si>
    <t>UNION; TUBE STRAIGHT 1/4IN OD FLARESAE BRASS 7/16IN-20TPI,WITH HEX CENTER; ;</t>
  </si>
  <si>
    <t>UNION; TUBE STRAIGHT 3/8IN OD FLARESAE BRASS WITH HEX CENTER; ;</t>
  </si>
  <si>
    <t>UNION; TUBE STRAIGHT 3/4IN OD FLARESAE BRASS WITH HEX CENTER; ;</t>
  </si>
  <si>
    <t>CLAMP; HOSE CLIP SSTL 3/4 INC 10PSC/BX HEAVY; 20 MM; TORC</t>
  </si>
  <si>
    <t>006B-12D</t>
  </si>
  <si>
    <t>CLAMP; HOSE CLIP SSTL 1 INC 10PSC/BX HEAVY; 25 MM; TORC</t>
  </si>
  <si>
    <t>CLAMP; HOSE CLIP SSTL 1-1/2 INC 10PSC/BX HEAVY; 35 MM; TORC</t>
  </si>
  <si>
    <t>CLAMP; HOSE CLIP SSTL 2 INC 10PSC/BX HEAVY; 50 MM; TORC</t>
  </si>
  <si>
    <t>HOSE PIPE; WATER SUPPLY HOSE; FAUCET SUPPLY LINES CONNECTOR WITH 3/8'' COMP X 1/2'' FNPT, 60CM/24" LENGTH- STAINLESS STEEL ; ;</t>
  </si>
  <si>
    <t>006B-13A</t>
  </si>
  <si>
    <t>COUPLING; REPAIR RUBBER COUPLING 4 INCHES Rubber repair clamp STYLE 118 (4X3); 118 (4X3); DRESSER INDUSTRIES</t>
  </si>
  <si>
    <t>UNION ; CPVC UNION SCH 80 (1-1/4") - PART NO. SCH80, 1-1/4" - CHANNAL</t>
  </si>
  <si>
    <t>NIPPLE ; NIPPLE GALVANIZED IRON - 1/2"</t>
  </si>
  <si>
    <t>TEE ; CPVC TEE - UNITED (1 1/4 INCH SCH 80 ASTM F 439)</t>
  </si>
  <si>
    <t>ELBOW ; CPVC 90 DEG, SCH-80, CL-5 - 1-1/4"</t>
  </si>
  <si>
    <t>006B-13C</t>
  </si>
  <si>
    <t>TEE; PVC TEE 1/2" SCH-40 CLASS 4</t>
  </si>
  <si>
    <t>SOCKET; PVC SOCKET 1/2" SCH-40 CLASS 4</t>
  </si>
  <si>
    <t>GI NIPPLE - 1” - (SAF)</t>
  </si>
  <si>
    <t>NUT; BRASS FLARE SHORT SIZE - 5/8" TUBE SIZE BRASS FLARE X PIPE WITH FLARE NUT,FOR MEDIUM FOAM TENDER CRASH TRUCK; ;</t>
  </si>
  <si>
    <t>UNION; TUBE STRAIGHT 5/8IN OD FLARESAE BRASS WITH HEX CENTER; ;</t>
  </si>
  <si>
    <t>REDUCER ; PVC BUSHING REDUCER (63 X 50 MM)</t>
  </si>
  <si>
    <t>TEE ; CPVC EQ TEE SCH 80 (1") - PART NO. SCH80, 1" - CHANNAL</t>
  </si>
  <si>
    <t>ADAPTER; CPVC FEMALE ADAPTOR  BRASS ; 1/2";</t>
  </si>
  <si>
    <t>006B-20B</t>
  </si>
  <si>
    <t>UNION ; CPVC UNION (3/4 INCH)</t>
  </si>
  <si>
    <t>ELBOW ; CPVC ELBOW USA STD AGM (1-1/4 90 DEGREE F 439 SCH.80)</t>
  </si>
  <si>
    <t>ELBOW ; CPVC ELBOW USA STD - UNITED F 439 (1 INCH 45 DEGREE SCH 80)</t>
  </si>
  <si>
    <t>VALVE; SAFETY RELIEF VALVE, M/F THREAD, MADE IN ITALY; 1/2"; GENC</t>
  </si>
  <si>
    <t>CLAMP; HOSE CLIP SSTL 3 INC 10PSC/BX HEAVY; 75 MM; TORC</t>
  </si>
  <si>
    <t>CLAMP; HOSE CLIP SSTL 4 INC 10PSC/BX HEAVY; 100 MM; TORC</t>
  </si>
  <si>
    <t>006B-13D</t>
  </si>
  <si>
    <t>POP UP ; PLUMBING</t>
  </si>
  <si>
    <t>006B-14A</t>
  </si>
  <si>
    <t>REDUCER; THREATED REDUCER, BLACK STAINLESS STEEL FITTING, SCH-40; 1" X 3/4"; GEN</t>
  </si>
  <si>
    <t>REDUCER; THREATED REDUCER BLACK STAINLESS STEEL FITTING SCH - 40; 3/4" - 1/2"; GEN</t>
  </si>
  <si>
    <t>VALVE ; WATER HEATER CHECK VALVE 1/2 INCH</t>
  </si>
  <si>
    <t>VALVE ; BRASS CHECK VALVE (3/4 INCH) ITALY</t>
  </si>
  <si>
    <t>CPVC ELBOW ; ELBOW 90 DEG. SCH 80 (1") - PART NO. SCH80, 1" - CHANNAL</t>
  </si>
  <si>
    <t>TEES ; CPVC TEE STD - (3/4 INCH SCH 80 F439 D2467)</t>
  </si>
  <si>
    <t>REDUCER ; PVC REDUCER STD - (2 1/2 X 2 INCH SCH 80 D2467)</t>
  </si>
  <si>
    <t>ADAPTOR ; CPVC BRASS THREADED STD ADAPTER - (FEMALE 1 1/4 INCH SCH 80)</t>
  </si>
  <si>
    <t>REDUCER ; CPVC BUSHING REDUCER CONCO (2 INCH X 1/2 INCH F439 SCH.80) MADE IN USA</t>
  </si>
  <si>
    <t>ELBOW ; PVC ELBOW 90 DEGREE WITH FEMALE THREAD (1 INCH)</t>
  </si>
  <si>
    <t>ADAPTOR ; CPVC BT MALE ADAPTER (1 INCH) (SCH 80)</t>
  </si>
  <si>
    <t>WASHER; RUBBER SIZE 1/2" FOR THE HOSE CONNECTIONS; ;</t>
  </si>
  <si>
    <t>WASHER; RUBBER SIZE 3/4" FOR THE HOSE CONNECTIONS; ;</t>
  </si>
  <si>
    <t>WASHER; RUBBER SIZE 1" FOR THE HOSE CONNECTIONS; ;</t>
  </si>
  <si>
    <t>TEES ; PVC 1-1/2" SCH-40</t>
  </si>
  <si>
    <t>PVC ELBOW ; PVC ELBOW 45 *SCH40; 1/2 INCH</t>
  </si>
  <si>
    <t>VALVE ; PVC GATE VALVE ; 1/2 INCH</t>
  </si>
  <si>
    <t>PVC REDUCER ; PLUMBING REDUCER ; PVC REDUCER SCH 40; 1-1/2 x 1/2 INCH</t>
  </si>
  <si>
    <t>PVC COUPLING ; PLUMBING SCH40; 1/2 INCH</t>
  </si>
  <si>
    <t>ELBOW; PVC ELBOW 1-1/4" SCH-40 CLASS 4</t>
  </si>
  <si>
    <t>TEE; PVC TEE 1-1/4" SCH-40 CLASS 4</t>
  </si>
  <si>
    <t>VALVE ; ANGLE VALVE 1/2 INCH - GROHE</t>
  </si>
  <si>
    <t>PLUMBING ; WC CONNECTOR WALL MOUNTED (4")</t>
  </si>
  <si>
    <t>006B-14E</t>
  </si>
  <si>
    <t>COVER; DRAINS 4" DIA X 3MM THK STAINLESSSTEEL PRE FORMECHANICAL ROOMS FLOOR ; 4" DIA X 3MM (10X10CM);</t>
  </si>
  <si>
    <t>006B-14D</t>
  </si>
  <si>
    <t>URINAL; CONTROL PLATE FOR TEMPOMATIC 4 FOR URINALS ELECTRONIC VALVE 4 F½", KIT 2/2. 230/6V 145X145MM FINISH INOX BRILLAN, 430010- DELIBLE</t>
  </si>
  <si>
    <t>006B-18D</t>
  </si>
  <si>
    <t>006B-15A</t>
  </si>
  <si>
    <t>FLUSH; TEMPOFLUX 2 WALL-RECESSED PUSH TIME-FLOW DIRECT FLUSH VALVE - DUAL FLUSH, 762902- DELIBLE</t>
  </si>
  <si>
    <t>SINK MIXER; WALL-MOUNTED MECHANICAL 214 X172MM BRASS HUE CHROME PLATED TAPS FOR PROFESSIONAL KITCHENS, 5445T2S- DELIBLE</t>
  </si>
  <si>
    <t>006B-16D</t>
  </si>
  <si>
    <t>PLUMBING ; SOCKET HEPWORTH HP PVC-U 3/4"</t>
  </si>
  <si>
    <t>006B-18B</t>
  </si>
  <si>
    <t>TEES ; COPPER TEE 3/4"</t>
  </si>
  <si>
    <t>SOCKET ; PVC 1/2" SCH-40</t>
  </si>
  <si>
    <t>006B-20C</t>
  </si>
  <si>
    <t>ADAPTOR ; CPVC BRASS THREADED STD ADAPTER - (MALE 1/2 INCH SCH 80)</t>
  </si>
  <si>
    <t>TEES ; COPPER TEE 1/2"</t>
  </si>
  <si>
    <t>TEES ; CPVC TEE (1/2 X 1/2)</t>
  </si>
  <si>
    <t>ELBOW ; CPVC ELBOW USA STD - ASTM FABCO (1/2 INCH 45 DEGREE SCH 80) MADE IN KSA</t>
  </si>
  <si>
    <t>ELBOW; 3/4" SCH 80CPVC 45; ;</t>
  </si>
  <si>
    <t>NIPPLE ; BARIL NIPPLE (1/2 INCH)</t>
  </si>
  <si>
    <t>SOCKET; PVC SOCKET 2" SCH-40 CLASS 4</t>
  </si>
  <si>
    <t>CLAMP ; CLAMP (3/4") - PART NO. 3/4" - CHANNAL</t>
  </si>
  <si>
    <t>006C-16C</t>
  </si>
  <si>
    <t xml:space="preserve">CLAMP; CONDUIT HANGER CLAMP 1/2, INCH EMT/RIGID/IMC STEEL WITH BOLT - 1/2 INCH - LOCAL
</t>
  </si>
  <si>
    <t>ADAPTOR ; CPVC BRASS THREADED STD ADAPTER - (FEMALE 3/4 X 3/4 INCH SCH 80)</t>
  </si>
  <si>
    <t>UNION ; CPVC UNION, SCH-80, CL-5 - 1/2</t>
  </si>
  <si>
    <t>PLUG ; THREADED END PLUG MS 3/4"</t>
  </si>
  <si>
    <t>PLUG ; THREADED END PLUG MS 1/2"</t>
  </si>
  <si>
    <t>CLAMP ; CPVC PIPE SUPPORT RUBBER CLAMP - 1"</t>
  </si>
  <si>
    <t>006B-16B</t>
  </si>
  <si>
    <t>CLAMP ; CPVC PIPE SUPPORT RUBBER CLAMP - 5"</t>
  </si>
  <si>
    <t>TEE; PVC TEE 3/4" SCH-40 CLASS 4</t>
  </si>
  <si>
    <t>ADAPTOR ; CPVC BRASS THREADED STD ADAPTER - (MALE 3/4 INCH SCH 80)</t>
  </si>
  <si>
    <t>NIPPLE ; GI NIPPLE (3/4 INCH)</t>
  </si>
  <si>
    <t>SS REDUCER BUSHING 316NPT - 3/4" X 1/2" - (SAF)</t>
  </si>
  <si>
    <t>CONNECTOR ; HUNTER S252 WHITE 110MM STRAIGHT WC TOILET FOR BS5503 PANS - PART NO. MULTIKWIK - MKS2</t>
  </si>
  <si>
    <t>CONNECTOR ; WASTE EXPANDABLE 200MM TO 350MM 4" PVC WC FLEXIBLE TOILET SHORT</t>
  </si>
  <si>
    <t>PLUMBING ; P-TRAP; P-TRAP W/CO (CHROME), 17GA CP , 707-1, 1-1/4" - #DEA7071 - EARBORNE</t>
  </si>
  <si>
    <t>FAUCET ; BASIN MIXER 3/8" CONNECTION SOLID CHROM-PLATED BRASS BODY BATTERY-OPERATED ; 490106; DELABIE</t>
  </si>
  <si>
    <t>TEMPOMIX; 3 TIME FLOW MIXER CONNECTOR M1/2" 200X150X150MM FLOW RATE 3 LPM, 794350- DELIBLE</t>
  </si>
  <si>
    <t>SHOWER; TONIC JET SHOWER HEAD 7.5CM INLET 1/2 " FLOW RATE 6 LPM, 712000- DELIBLE</t>
  </si>
  <si>
    <t>CLAMP ; CPVC PIPE SUPPORT RUBBER CLAMP - 1-1/4"</t>
  </si>
  <si>
    <t>CLAMP ; CPVC PIPE SUPPORT RUBBER CLAMP - 1/2"</t>
  </si>
  <si>
    <t>CLAMP ; CPVC PIPE SUPPORT RUBBER CLAMP - 3/4"</t>
  </si>
  <si>
    <t>CLAMP ; CPVC PIPE SUPPORT RUBBER CLAMP - 1-1/2"</t>
  </si>
  <si>
    <t>CLAMP ; CPVC PIPE SUPPORT RUBBER CLAMP - 2"</t>
  </si>
  <si>
    <t>CLAMP ; CPVC PIPE SUPPORT RUBBER CLAMP - 2-1/2"</t>
  </si>
  <si>
    <t>CLAMP ; CPVC PIPE SUPPORT RUBBER CLAMP - 6"</t>
  </si>
  <si>
    <t>ELBOW ; CPVC 90 DEG, SCH-80 CL-5 - 5"</t>
  </si>
  <si>
    <t>TEE ; CPVC STRAIGHT WELDING, SCH-80, CL-5 - 5"</t>
  </si>
  <si>
    <t>REDUCER ; REDUCER BUSH CPVC SCH-80 CL-5 - 6"X5"</t>
  </si>
  <si>
    <t>REDUCER ; REDUCER BUSH CPVC SCH-80 CL-5 - 5"X4"</t>
  </si>
  <si>
    <t>CHANNEL; SS CHANNEL HALF SLOTTED U TYPE; 40 X 40 X 3000 MM;</t>
  </si>
  <si>
    <t>TEES ; GI TEE "2"</t>
  </si>
  <si>
    <t>006A-16A</t>
  </si>
  <si>
    <t>REDUCER ; PVC BUSHING SPIGOT X SOCKET REDUCER (6 X 4 INCH SPEARS SCHED 80)</t>
  </si>
  <si>
    <t>TEE; PVC TEE 1" SCH-40 CLASS 4</t>
  </si>
  <si>
    <t>SOCKET; PVC SOCKET 3/4" SCH-40 CLASS 4</t>
  </si>
  <si>
    <t>SOCKET; PVC SOCKET 3/2" SCH-40 CLASS 4</t>
  </si>
  <si>
    <t>SOCKET; PVC SOCKET 5/2" SCH-40 CLASS 4</t>
  </si>
  <si>
    <t>ALLEN KEY ; ALLEN KEY SET HEX</t>
  </si>
  <si>
    <t>FISHER; SCREW PLASTIC 6MM; ;</t>
  </si>
  <si>
    <t>006B-4C</t>
  </si>
  <si>
    <t>FISHER; SCREW PLASTIC 10MM; ;</t>
  </si>
  <si>
    <t>CLAMP ; CPVC PIPE SUPPORT RUBBER CLAMP - 3"</t>
  </si>
  <si>
    <t>CLAMP ; CPVC PIPE SUPPORT RUBBER CLAMP - 4"</t>
  </si>
  <si>
    <t>NIPPLE ; GI NIPPLE 1" X 2"</t>
  </si>
  <si>
    <t>ELBOW ; CPVC FEMALE BRASS, SCH-80, CL-5 - 1-3/4"</t>
  </si>
  <si>
    <t>NIPPLE ; NIPPLE GALVANIZED IRON - 5/4"</t>
  </si>
  <si>
    <t>NIPPLE ; NIPPLE GALVANIZED IRON - 3/2"</t>
  </si>
  <si>
    <t>UNION ; CPVC UNION, SCH-80, CL-5 - 5/4"</t>
  </si>
  <si>
    <t>REDUCER ; UPVC REDUCER - SNAH (1 1/2 X 1 1/4 INCH SCH 80 USA STD)</t>
  </si>
  <si>
    <t>CLAMP ; BEAM CLAMP WIDE MOUTH GALVANIZED BEAM CLAMPS 10MM</t>
  </si>
  <si>
    <t>NIPPLE ; GI NIPPLE 1/2" 6CM</t>
  </si>
  <si>
    <t>VALVE ; ROCA ACTIVE WC FLUSH DUPLO DRAIN VALVE SOCKET - PART NO. AV0025500R/AV0022500R - ROCA</t>
  </si>
  <si>
    <t>006B-15E</t>
  </si>
  <si>
    <t>VALVES ; VALVE SHUT-OFF CONTROL ADJUSTABLE FLANGE, CONCEALED BODY, 4-ARM HANDLE, BLUE INDEX SHUT-OFF CONTROL VALVE, SIZE 1/2" - SPARE PART NO. 0RK2 - T&amp;/S</t>
  </si>
  <si>
    <t>COUPLING ; CPVC COUPLING SCH 80 (3/4") - PART NO. SCH80, 3/4" - CHANNAL</t>
  </si>
  <si>
    <t>006B-17A</t>
  </si>
  <si>
    <t>ADAPTOR ; CPVC BRASS THREADED STD ADAPTER - (FEMALE 1 1/2 X 1 1/2 INCH SCH 80)</t>
  </si>
  <si>
    <t>ELBOW; STAINLESS STEEL PIPE FTTING, 90� MALE FEMALE 316, SIZE - 3/4"X3/4" ; ;</t>
  </si>
  <si>
    <t>VALVE ; FLUSHOMETER 1.28, CONNECTION REAR SPUD, SINGLE FLUSH, ELECTRICAL OVERRIDE, TRUFLUSH CONCEALED SENSOR CLOSET TRF 8156-1.28, SLOAN PART NO. 34001022</t>
  </si>
  <si>
    <t>COUPLING ; PVC RPR.COUPLING C/4 (50MM) - PART NO. 50MM, C/4 - APLACO</t>
  </si>
  <si>
    <t>006B-18C</t>
  </si>
  <si>
    <t>ELBOW ; CPVC 90 DEG, SCH-80 CL-5 - 1/2"</t>
  </si>
  <si>
    <t>CPVC ELBOW ; ELBOW 90 DEG. SCH 80 (3/4") - PART NO. SCH80, 3/4" - CHANNAL</t>
  </si>
  <si>
    <t>UNION ; CPVC UNION, SCH-80, CL-5 - 3/2"</t>
  </si>
  <si>
    <t>UNION ; CPVC UNION USA STD UNITED (2 INCH D 2466 SCH.80)</t>
  </si>
  <si>
    <t>CAP; PVC END CAP 3" SCH-40 CLASS 4</t>
  </si>
  <si>
    <t>UNION; 1-1/2" SCH 80CPVC UNION; ;</t>
  </si>
  <si>
    <t>REDUCER ; PVC REDUCER STD - (3 X 2 1/2 INCH SCH 80 D2467)</t>
  </si>
  <si>
    <t>ELBOW; CPVC ELBOW 45� 2 INCH SCH 80SOLVENT JOINT GREY BAHRAIN PIPES; ;</t>
  </si>
  <si>
    <t>UNION ; GI UNION 1"</t>
  </si>
  <si>
    <t>REDUCER ; GI REDUCER (2 X 1 INCH)</t>
  </si>
  <si>
    <t>PLUG; PVC PLUG MALE 1/2" SCH-40 Class 4</t>
  </si>
  <si>
    <t>PLUG; PVC PLUG MALE 3/4" SCH-40 Class 4</t>
  </si>
  <si>
    <t>PLUG; PVC PLUG MALE 1" SCH-40 Class 4</t>
  </si>
  <si>
    <t>PLUG; PVC PLUG MALE 5/4" SCH-40 Class 4</t>
  </si>
  <si>
    <t>PLUG; PVC PLUG MALE 3/2" SCH-40 Class 4</t>
  </si>
  <si>
    <t>ADAPTOR ; CPVC BRASS THREADED STD ADAPTER - (MALE 2 INCH SCH 80)</t>
  </si>
  <si>
    <t>REDUCER; BLACK STAINLESS STEEL FITTING SCH - 40; 1-1/4" X 1"; GEN</t>
  </si>
  <si>
    <t>LED ; PAR LAMP 300W 120V,300PAR561WFL</t>
  </si>
  <si>
    <t>006A-26E</t>
  </si>
  <si>
    <t>FAUCET; WASHBASIN TAP TYPE 186, MAINS OPERATION: BRIGHT CHROME-PLATED, MIXER=WITH MIXER; 116.146.21.5; GEBERIT GMBH</t>
  </si>
  <si>
    <t>FAUCET ; MIXER ELECTRONIC SENSOR BATTERY &amp; ELECTRIC OPERATED - PART NO. GC10 - CONTI+ OR IQUA; 144.000.11CO; CONTI+ OR IQUA</t>
  </si>
  <si>
    <t>COUPLING ; CPVC COUPLING SCH 80 (1-1/2") - PART NO. SCH80, 1-1/2" - CHANNAL</t>
  </si>
  <si>
    <t>ELBOW ; PIPE 3" 45 DEG SCH 40 WHT CL-4</t>
  </si>
  <si>
    <t>006B-14C-14A</t>
  </si>
  <si>
    <t>REDUCER; BUSHING 1-1/2" X 1-1/4" SCH 80CPVC ; ;</t>
  </si>
  <si>
    <t>COUPLING; PIPE FITTING STAINLESS STEEL STRAIGHT FEMALE THREATED STAINLESS STEEL 316 FITTING 3/4"; ;</t>
  </si>
  <si>
    <t>CONNECTOR ; WATER SUPPLY CONNECTOR 2"</t>
  </si>
  <si>
    <t>CONNECTOR ; WATER SUPPLY CONNECTOR 1-1/2"</t>
  </si>
  <si>
    <t>GI UNION 2 - (SAF)</t>
  </si>
  <si>
    <t>COUPLING ; PVC COUPLING STD - (3 INCH SCH 80 D2467)</t>
  </si>
  <si>
    <t>REDUCER ; PVC REDUCER - (2 X 1 INCH SCH 80 D 2467)</t>
  </si>
  <si>
    <t>PLUMBING ; CPVC REDUCER 1-1/2" X 2" SCH 80 USA</t>
  </si>
  <si>
    <t>ELBOW ; UPVC ELBOW STD - SNAH CO (1 1/2 INCH 90 DEGREE SCH 80 D 2467)</t>
  </si>
  <si>
    <t>ADAPTOR; PVC MALE THREAD ADAPTOR 3/4" SCH-40 CLASS 4</t>
  </si>
  <si>
    <t>REDUCER; BUSHING 3" X 2" SCH 80CPVC ; ;</t>
  </si>
  <si>
    <t>ADAPTOR ; CPVC BRASS MALE THREAD ADAPTOR 1-1/2" SCH 80</t>
  </si>
  <si>
    <t>ADAPTOR ; CPVC BRASS THREADED USA STD ADAPTER - UNITED (FEMALE 1 INCH SCH 80)</t>
  </si>
  <si>
    <t>ADAPTOR ; CPVC BRASS THREADED TEE ADAPTER STD - (FEMALE 1/2 INCH SCH 80)</t>
  </si>
  <si>
    <t>ADAPTOR; PVC MALE THREAD ADAPTOR 5/2" SCH-40 CLASS 4</t>
  </si>
  <si>
    <t>NIPPLE ; G.I. 2"</t>
  </si>
  <si>
    <t>SOCKET; SOCKET PP-R� PN20 SIZE; 1/2"; GENC</t>
  </si>
  <si>
    <t>SOCKET; SOCKET PP-R� PN20 SIZE; 3/4"; GENC</t>
  </si>
  <si>
    <t>TRANSITION ; TRANSITION PIECE ROUND-FEMALE PP-R PN20 SIZE; 1/2"; GENC</t>
  </si>
  <si>
    <t>TRANSITION ; TRANSITION PIECE ROUND-FEMALE PP-R PN20 SIZE; 1"; GENC</t>
  </si>
  <si>
    <t>SINK; KITCHEN RETTA POLISHED CHROME CONNECTION 3/8" SPOUT LENTH 11.5X21.8X32.7CM, BC176AA- IDEAL STANDARD GMBH</t>
  </si>
  <si>
    <t>FAUCET; BASIN CHROME PLATED SEQUENTIAL MIXER, 120MM LEVER POP-UP WASTE ONE-HOLE FLEXIBLE HOSES PEX, G3/8”, B8218AA- IDEAL STANDARD GMBH</t>
  </si>
  <si>
    <t>FAUCET; WASH BASIN MIXER,EUROSMART,SINGLE-LEVER BASIN MIXER 1/2"" S-SIZE,SINGLE HOLE; 33265002/2332810D; GROHE, HANS GMBH &amp; CO KG</t>
  </si>
  <si>
    <t>FAUCET ; LAVATORY G3/8":CHROME PLATED MM186HT SPOUT W/6L/MIN ECONOMY AERATOR,MM350LG HOSE,TOUCH-FREE IR-SENSOR BATT OPERATED; 5024A.65G - AMERICAN STANDARD</t>
  </si>
  <si>
    <t>FLANGE ; PVCI FLANGE - SPEARS (2 1/2 INCH BOLT TORQUE 25FT LBS NSF 61 150 PSI) MADE IN USA</t>
  </si>
  <si>
    <t>006B-19A</t>
  </si>
  <si>
    <t>FLANGE ; PVCI FLANGE - ZENITH (3 INCH SCH 80 150 MAX)</t>
  </si>
  <si>
    <t>DISPENSER; AUTOMATIC DECK MOUNTED SOAP; 20333; AMERICAN SPECIALTIES INC</t>
  </si>
  <si>
    <t>006A-20A</t>
  </si>
  <si>
    <t>LED ; LED PANEL 60X60 40W ,4000K - LEDVANCE</t>
  </si>
  <si>
    <t>ADAPTOR ; CPVC FEEMALE BRASS THREADED, SCH-80 CL-5 - 1-3/4"</t>
  </si>
  <si>
    <t>006B-19B</t>
  </si>
  <si>
    <t>COUPLING; TC SIZE 110MM LENGTH 120-135MM WITH 4 CLAMPSREPAIR PIPE RUBBER JOINT ; ;</t>
  </si>
  <si>
    <t>COUPLING; COMPRESSION GI 1 1/4"; ;</t>
  </si>
  <si>
    <t>COUPLING; COMPRESSION GI 1"; ;</t>
  </si>
  <si>
    <t>COUPLING ; CPVC COUPLING - SENITH (3 INCH)</t>
  </si>
  <si>
    <t>ADAPTOR ; CPVC BRASS MALE THREAD ADAPTOR 1" SCH 80</t>
  </si>
  <si>
    <t>COUPLING ; CPVC COUPLING SCH 80 (1") - PART NO. SCH80, 1" - CHANNAL</t>
  </si>
  <si>
    <t>ELBOW ; ELBOW CPVC (1/2 INCH 90 DEGREE)</t>
  </si>
  <si>
    <t>REDUCER ; REDUCER BUSH CPVC SCH-80 CL-5 - 1-1/2"X1/2"</t>
  </si>
  <si>
    <t>COUPLING ; PVC COUPLING USA STD UNITED (1-1/4 INCH D2467 SHC.80)</t>
  </si>
  <si>
    <t>REDUCER ; CPVC REDUCER BUSH 1" X 1-1/2" SCH 80</t>
  </si>
  <si>
    <t>REDUCER ; CPVC REDUCER BUSH 1" X 1/2" SCH 80</t>
  </si>
  <si>
    <t>NIPPLE ; GALVANIZED IRON NIPPLE 1/2" 6CM</t>
  </si>
  <si>
    <t>ELBOW ; CPVC FEMALE BRASS, SCH-80 CL-5 - 3/4"</t>
  </si>
  <si>
    <t>ELBOW; THREATED ELBOW 45, BLACK STAINLESS THREAT, SCH-40; 3/4"; GEN</t>
  </si>
  <si>
    <t>REDUCER; THREATED REDUCER BLACK STAINLESS STEEL FITTING SCH - 40; 1-1/2" X 1-1/4"; GEN</t>
  </si>
  <si>
    <t>FAUCET; BASIN MIXER CERAFINE O BASIN MIXER 1HOLE H12CM POP-UP WASTE H120, BO773AA/B0704AA- IDEAL STANDARD GMBH</t>
  </si>
  <si>
    <t>MIXER; CONNECTION 1/2" (15MM) OPERATION PRESSURE 22N @250-300KPA AUTO SHUT-OFF ENWARE TEMPOMIX SHOWER MIXER; 790925; DELABIE</t>
  </si>
  <si>
    <t>CIVIL ; ANCHOR SLEEVE - MM10 X 12 CM, - SAUDI MADE</t>
  </si>
  <si>
    <t>006B-1A</t>
  </si>
  <si>
    <t>CIVIL; ANCHOR SLEEVE, THROUGH/ FIX BOLT, GI; 12X100MM ; CHINA</t>
  </si>
  <si>
    <t>CARPENTRY; BLACK SCREW, 1000 PCS/BOX; 1/2 INCH; KSA</t>
  </si>
  <si>
    <t>SCREW &amp; FISHER ; WOOD SCREW 2 X 7 BLACK</t>
  </si>
  <si>
    <t>006B-6C</t>
  </si>
  <si>
    <t>CIVIL; ANCHOR SLEEVE BOLTS, HEX HEAD TYPE ; 16 MM X 120 MM- CHINA</t>
  </si>
  <si>
    <t>006B-1B</t>
  </si>
  <si>
    <t>CIVIL; ANCHOR SLEEVE BOLTS, HEX HEAD TYPE ; 6 MM X 80 MM- CHINA</t>
  </si>
  <si>
    <t>NAIL; COMMON NAIL, FLAT HEAD ; 3 MM X 20 MM;</t>
  </si>
  <si>
    <t>KG</t>
  </si>
  <si>
    <t>006B-7C</t>
  </si>
  <si>
    <t>ANCHOR; STUD:10MM,68MM,25MM; HSA-K M 10X68;</t>
  </si>
  <si>
    <t>FISHER ; ANCHOR FISHER 10 MM</t>
  </si>
  <si>
    <t>006B-1C</t>
  </si>
  <si>
    <t>CIVIL; ANCHOR SLEEVE BOLTS, HEX HEAD TYPE ; 10 MM X 60 MM- CHINA</t>
  </si>
  <si>
    <t>CIVIL; ANCHOR SLEEVE BOLTS, HEX HEAD TYPE ; 10 MM X 100 MM- CHINA</t>
  </si>
  <si>
    <t>006B-1D</t>
  </si>
  <si>
    <t>CIVIL; ANCHOR SLEEVE BOLTS, HEX HEAD TYPE ; 16 MM X 80 MM- CHINA</t>
  </si>
  <si>
    <t>CIVIL; ANCHOR SLEEVE BOLTS, HEX HEAD TYPE ; 10 MM X 80 MM- CHINA</t>
  </si>
  <si>
    <t>CONNECTOR; STRAIGHT WC BS5503 WHITE OD 97MM - 108MM LENGTH 99-105; MUL-MKS2; MULTIKWIK</t>
  </si>
  <si>
    <t>FLANGE ; PVCI FLANGE - ZENITH (4 INCH SCH 80 150 MAX)</t>
  </si>
  <si>
    <t>KIT ; DUPLO DISCHARGE MECHANISM KIT 2015 FLUSH VALVE - PART NO. AV0031300R / AV0025800R - ROCA</t>
  </si>
  <si>
    <t>KIT ; FEED MECHANISM KIT DUPLO 2014 FILLING VALVE - PART NO. AV0025600R - ROCA</t>
  </si>
  <si>
    <t>COUPLING ; CPVC COUPLING (1 1/4 INCH)</t>
  </si>
  <si>
    <t>REDUCER; BUSHING 2-1/2" X 2" SCH 80; ;</t>
  </si>
  <si>
    <t>ELBOW; 1 1/4" SCH 80CPVC 45 ELBOW; ;</t>
  </si>
  <si>
    <t>COUPLING ; CPVC COUPLING STD - (1/2 INCH SCH 80 GREY F439)</t>
  </si>
  <si>
    <t>CPVC ELBOW ; ELBOW 90 DEG. SCH 80 (1-1/2") - PART NO. SCH80, 1-1/2" - CHANNAL</t>
  </si>
  <si>
    <t>COUPLING ; CPVC COUPLING STD - (1 1/2 INCH SCH 80 D2467)</t>
  </si>
  <si>
    <t>ELBOW; 1-1/2" SCH 80CPVC 45 ELBOW 9817-015; ;</t>
  </si>
  <si>
    <t>ELBOW ; CPVC ELBOW 2" 45 DEG SCH 40</t>
  </si>
  <si>
    <t>COUPLING; TC COUPLING SIZE 110MM LENGTH 150-165MM WITH 4 PIPE RUBBER JOINT ; ;</t>
  </si>
  <si>
    <t>COUPLING; TC COUPLING SIZE 110MM LENGTH 175-190MM WITH 4 PIPE RUBBER JOINT ; ;</t>
  </si>
  <si>
    <t>SOCKET; SOCKET PP-R� PN20 SIZE; 1"; GENC</t>
  </si>
  <si>
    <t>ADAPTER; MALE ADAPTOR PP-R PN20 SIZE; 1/2" X 1/2"; GENC</t>
  </si>
  <si>
    <t>006B-20D</t>
  </si>
  <si>
    <t>ADAPTER; MALE ADAPTOR PP-R PN20 SIZE; 1" X 1"; GENC</t>
  </si>
  <si>
    <t>VALVE; CHECK VALVE BRASS, MADE IN ITALY ; 1"; GENC</t>
  </si>
  <si>
    <t>CIVIL ; RIVET BLIND STEEL, 500 PC/BOX - DIA 3/16 x 5/8 INCH ( 5X16MM ) - SAUDI MADE</t>
  </si>
  <si>
    <t>006B-6D</t>
  </si>
  <si>
    <t>CIVIL; STEEL POP RIVET, 500PCS/PKT; 3/16''X 3/4''; KSA</t>
  </si>
  <si>
    <t>ANCHOR; STUD:10MM,115MM, 50MM BOLT; ;</t>
  </si>
  <si>
    <t>CIVIL ; RIVET BLIND ALUMINUM, 1000PC/BOX - DIA 3/16 x 5/8 INCH ( 5X16MM ) - SAUDI MADE</t>
  </si>
  <si>
    <t>006B-7D</t>
  </si>
  <si>
    <t>CIVIL ; RIVET BLIND ALUMINUM DIA - 4MM X 12MM - SAUDI MADE</t>
  </si>
  <si>
    <t>TOOLS CIVIL; RIVET BLIND ALUMINUM� -� PART NO.- 3/15 DIA X 5 MMKSA�3/15 DIA X 5 MM</t>
  </si>
  <si>
    <t>CIVIL; ALUMINUM POP RIVETS, 500PCS/PKT; 3/16"X1"; KSA</t>
  </si>
  <si>
    <t>CIVIL; ALUMINUM POP RIVETS, 500PCS/PKT; 3/16"X3/4"; KSA</t>
  </si>
  <si>
    <t>FISHER; SCREW PLASTIC 8MM; ;</t>
  </si>
  <si>
    <t>FISHER ; FISHER - ALCON (8 MM) MADE IN ITALY</t>
  </si>
  <si>
    <t>FISHER ; FISHER - ALCON (10 MM) MADE IN ITALY</t>
  </si>
  <si>
    <t>ELBOW; ANCHOR SELF-DRILL,SNAP-OFF 16MM STEEL IMPACT EXPANDEDEXTENSION TOOTH SHIELD WITH INTERNAL THREAD WITHOUTBOLT; ;</t>
  </si>
  <si>
    <t>SCREW &amp; FISHER ; ANCHOR FISHER 14MM</t>
  </si>
  <si>
    <t>CIVIL; ANCHOR SLEEVE BOLTS, HEX HEAD TYPE ; 16 MM X 100 MM- CHINA</t>
  </si>
  <si>
    <t>ANCHOR; STUD:SLEEVE,1.25MM MALE; 10 MM DRILL;</t>
  </si>
  <si>
    <t>CIVIL; GI SCREW, 500 PCS/BOX; 5X30 MM ; SAUDI MADE</t>
  </si>
  <si>
    <t>006B-5C</t>
  </si>
  <si>
    <t>CARPENTRY; BLACK SCREW 1-1/2 INCH, 1000 PCS/BOXKSA1-1/2"</t>
  </si>
  <si>
    <t>CARPENTRY; COMMON NAIL, 2.5 KG/BOX; 3 INCH; KSA</t>
  </si>
  <si>
    <t>006B-3B</t>
  </si>
  <si>
    <t>CIVIL TOOL &amp; ACCESSORIES ; SCREW SELF DRILLING FLAT (7 X 2)(500PC)</t>
  </si>
  <si>
    <t>CIVIL; CLOSER DOOR FLOOR ; ZM-7300; ZMCO</t>
  </si>
  <si>
    <t>006C-3D</t>
  </si>
  <si>
    <t>CIVIL; GLASS DOOR HANDLE; ZM-D-440; ZMCO</t>
  </si>
  <si>
    <t>SCREW &amp; FISHER ; FISHER (12 MM) - ALCON</t>
  </si>
  <si>
    <t>006B-4B</t>
  </si>
  <si>
    <t>Anchor Kit ; Wall Anchor Kit Red Mixed, 14X 1-1/2, 5/16, - WAKJ15 - Metallics</t>
  </si>
  <si>
    <t>CIVIL; BOLT, BARREL LOCK, CARBON STEEL WITH OVAL COUNTERSUNK HEAD SCREW; 15 MM X 50 MM</t>
  </si>
  <si>
    <t>006C-5B</t>
  </si>
  <si>
    <t>CIVIL; BOLT BARREL DOOR LOCK, ZINC PLATED; 6 INCH</t>
  </si>
  <si>
    <t>CIVIL; BOLT BARREL DOOR LOCK, ZINC PLATE BLACK; 2-1/2 INCH</t>
  </si>
  <si>
    <t>CIVIL; BOLT BARREL DOOR LOCK, CORBON STEEL WITH OVAL COUNTERSUNK HEAD SCRW; 3 INCH</t>
  </si>
  <si>
    <t>HINGES ; CABINET DRAWER HINGES</t>
  </si>
  <si>
    <t>006C-5C</t>
  </si>
  <si>
    <t>LOCK ; PANEL BREAKER CYBER LOCK - PART NO. 181 - L&amp;T</t>
  </si>
  <si>
    <t>LOCK ; PANEL BREAKER LOCK TRIANGLE INSERT, CHROME - PART NO. SS 302 - L&amp;T</t>
  </si>
  <si>
    <t>LOCK ; PANEL BREAKER KEYMAN STEEL KNOB TYPE BLACK AND SILVER FINISH - PART NO. NI111 - L&amp;T</t>
  </si>
  <si>
    <t>LOCK ; PANEL BREAKER LOCK AND KEY CHROME TRIANGLE PIN TYPE HEAVY DUTY 20MM - L&amp;T</t>
  </si>
  <si>
    <t>SCREW; SS ALLEN KEY HEX SCREW, ROUND HEAD; M4*20;</t>
  </si>
  <si>
    <t>SCREW; SS ALLEN KEY HEX SCREW, ROUND HEAD; M5*25;</t>
  </si>
  <si>
    <t>SCREW; SS ALLEN KEY HEX SCREW, ROUND HEAD; M6*25;</t>
  </si>
  <si>
    <t>SCREW; SS ALLEN KEY HEX SCREW, ROUND HEAD; M7*25;</t>
  </si>
  <si>
    <t>SCREW; SS ALLEN KEY HEX SCREW, ROUND HEAD; M8*25;</t>
  </si>
  <si>
    <t>CIVIL ; SAND PAPER WATER PROOF - P120</t>
  </si>
  <si>
    <t>CIVIL; SAND PAPER WATER PROOF ; GRIT#60; KSA</t>
  </si>
  <si>
    <t>006C-2D</t>
  </si>
  <si>
    <t>CIVIL; SAND PAPER GRIT#80 WET &amp; DRY</t>
  </si>
  <si>
    <t>NAIL; COMMON STEEL NAIL #11.5,� DIAMOND POINT BRAD HEAD, 3 INCH,; NL#11.5 X 3"</t>
  </si>
  <si>
    <t>CIVIL; SCREW BOLT STEEL WITH NUT FULL THREAD, HEX HEAD; 10 MM X 50 MM</t>
  </si>
  <si>
    <t>006B-7A</t>
  </si>
  <si>
    <t>CARPENTRY ; COMMON NAIL (2") 3KG/BOX - PART NO. 2" X 3 KG/BOX - KSA</t>
  </si>
  <si>
    <t>006B-8B</t>
  </si>
  <si>
    <t>CARPENTRY ; COMMON NAIL, (2 KG/BOX) - 1-1/2 INCH- SAUDI MADE</t>
  </si>
  <si>
    <t>006B-8C</t>
  </si>
  <si>
    <t>NAIL; COMMON NAIL #12.5,� FLAT HEAD, DIAMOND POINT,� 1-1/2 INCH; NL#12.5 X 1-1/2"</t>
  </si>
  <si>
    <t>006B-5B</t>
  </si>
  <si>
    <t>BOLT; BOLT, HEX SSTL FULL THREAD 16 TPI; 10 MM X 76 MM</t>
  </si>
  <si>
    <t>BOLT; BOLT, HEX SSTL FULL THREAD 13 TPI; 15 MM X 90 MM</t>
  </si>
  <si>
    <t>006B-5A</t>
  </si>
  <si>
    <t>BOLT; HEX SSTL FULL THREAD ; 12 MM X 65 MM;</t>
  </si>
  <si>
    <t>NAIL; FINISHING NAIL #13, DIAMOND POINT BRAD HEAD; NL#13 X 2"</t>
  </si>
  <si>
    <t>006B-8A</t>
  </si>
  <si>
    <t>NUT; NUT, BOLT &amp; WASHER 30 MM DIA- 180 MM LENGTH x HEAD 46 MM, HALF THREADED</t>
  </si>
  <si>
    <t>BOLT; HEX SSTL FULL THREAD ; 6 MM X 55 MM;</t>
  </si>
  <si>
    <t>PIN; STAPLER PIN FOR FABRIC STITCHING 80/08 SERIES; 8 MM</t>
  </si>
  <si>
    <t>NUT ; STEEL NUT 12 MM SS</t>
  </si>
  <si>
    <t>006B-6B</t>
  </si>
  <si>
    <t>NUT ; STEEL NUT 16 MM SS</t>
  </si>
  <si>
    <t>WASHER; PLAIN WASHER; M6 ID 6MM;</t>
  </si>
  <si>
    <t>WASHER; PLAIN WASHER; M8 ID 8MM;</t>
  </si>
  <si>
    <t>WASHER; PLAIN WASHER; M10 ID 10MM;</t>
  </si>
  <si>
    <t>WASHER; PLAIN WASHER; M12 ID 12MM;</t>
  </si>
  <si>
    <t>WASHER; LOCK WASHER ; 12 MM;</t>
  </si>
  <si>
    <t>WASHER; LOCK WASHER ; 8 MM;</t>
  </si>
  <si>
    <t>WASHER; LOCK WASHER ; 6 MM;</t>
  </si>
  <si>
    <t>NUT; NUT &amp; WASHER; 10 MM;</t>
  </si>
  <si>
    <t>UPHOLSTERY; ZIP RUNNER 8 NUMBER BLACK COLOR; ZIP-8</t>
  </si>
  <si>
    <t>NUT; SSTL NUT HEX; 10 MM;</t>
  </si>
  <si>
    <t>BOLT; STEEL NUT WITH BOLT FULL THREAD, HEX HEAD; 10 MM X 50 MM;</t>
  </si>
  <si>
    <t>BOLT; HEX SSTL FULL THREAD ; 8 MM X 65 MM;</t>
  </si>
  <si>
    <t>BRUSH ; PAINT BRUSH - (2 INCH)</t>
  </si>
  <si>
    <t>006B-9C</t>
  </si>
  <si>
    <t>NUT; NUT, BOLT &amp; WASHER 25 MM DIA- 140 MM LENGTH x HEAD 42 MM, HALF THREADED</t>
  </si>
  <si>
    <t>ANCHOR; SLEEVE,5/16 X 2-1/2IN; HN-1624;</t>
  </si>
  <si>
    <t>NAIL; COMMON NAIL#11, STEEL FLAT HEAD, DIAMOND POINT, 2-1/2 INCH; NL#11 X 2-1/2"</t>
  </si>
  <si>
    <t>NUT ; STEEL NUT 8 MM SS</t>
  </si>
  <si>
    <t>NUT ; STEEL NUT 14 MM SS</t>
  </si>
  <si>
    <t>006B-6A</t>
  </si>
  <si>
    <t>CIVIL; TAPE, FASTERN HOOK; 20 YARD/ROLL</t>
  </si>
  <si>
    <t>CIVIL; TAPE, FASTERN LOOP 1 INCH BLACK; 20 YARD/ROLL</t>
  </si>
  <si>
    <t>SCREW &amp; FISHER ; BLACK SCREW (1-1/2") 1000 PCS/BOX - PART NO. 1-1/2" - KSA</t>
  </si>
  <si>
    <t>UPHOLSTERY; CLOTH, SUPERIOR MILL QUALITY, CREAM COLOR 1 ROLL/15 METERS; 150 CM X 15 YARD</t>
  </si>
  <si>
    <t>006B-5D</t>
  </si>
  <si>
    <t>PAINT BRUSH OSCO 1 X 1/2"</t>
  </si>
  <si>
    <t>PAINT BRUSH OSCO 4"</t>
  </si>
  <si>
    <t>OIL PAINT BRUSH ROXY 1"</t>
  </si>
  <si>
    <t>PAINT BRUSH OSCO 1 "</t>
  </si>
  <si>
    <t>NAIL; STEEL COMMON NAIL, DIAMOND POINT FLAT HEAD; NL#15 X 1"</t>
  </si>
  <si>
    <t>006B-7B</t>
  </si>
  <si>
    <t>HINGES; DOOR, 2PCS/PKT, 4-1/2 X 4-1/2- CHINA</t>
  </si>
  <si>
    <t>PAIRS</t>
  </si>
  <si>
    <t>NAIL; STEEL COMMON NAIL #14,� DIAMOND POINT FLAT HEAD; NL#14 X 3/4"</t>
  </si>
  <si>
    <t>NAIL; COMMON NAIL #18,� DIAMOND POINT BRAD HEAD, 3/4 INCH; NL#18 X 3/4"</t>
  </si>
  <si>
    <t>CARPENTRY; COMMON NAIL, 2.5 KG/BOX; 4 INCH; KSA</t>
  </si>
  <si>
    <t>NAIL; STEEL CONCRETE NAIL #7, DIAMOND POINT SCREW DRIVE HARDENED; NL#7 X 1-1/2"</t>
  </si>
  <si>
    <t>CIVIL; COTTON WHITE CLOTH; 20 YARD/ROLL</t>
  </si>
  <si>
    <t>BRUSH ; PAINT BRUSH - (3 INCH)</t>
  </si>
  <si>
    <t>CIVIL; PULL UP DOOR HANDLE BROWN &amp; SHARP WITH SSTL PLATE 16 GAUGE,; TH 1.5 MM X 4" WD X 16" LG</t>
  </si>
  <si>
    <t>006C-3C</t>
  </si>
  <si>
    <t>DOOR STOPPER ; HALF MOON DOOR STOPPER</t>
  </si>
  <si>
    <t>006C-4D</t>
  </si>
  <si>
    <t>DOOR CLOSER ; DOOR STOPPER LEG TYPE</t>
  </si>
  <si>
    <t>DOOR LOCK ; TOILET DOOR LOCK ROUND TYPE (60MM)</t>
  </si>
  <si>
    <t>DOOR CYLINDER ; DOOR CYLINDER (70MM)</t>
  </si>
  <si>
    <t>ZMCO GLASS ACCESSORIES</t>
  </si>
  <si>
    <t>CIVIL; DOOR STOPPER FLOOR MOUNTED, STEEL ROUNDED; 1.5 X 1 X 1 INCH</t>
  </si>
  <si>
    <t>STOPER; WALL MOUNTED DOOR STOPER WITH HOOK, POLISH CHROMED BRASS, 35WDX75DPX65HT MM; 09022.B ; NOFER</t>
  </si>
  <si>
    <t>DOOR ; CLOSER, FLOOR SPRING, VALVE ADJ VARIABLE CAPACITY- 100 KG - PART NO. BTS-65 - DORMA</t>
  </si>
  <si>
    <t>HANDLE; DOOR HANDLE; T12.14RS/1422; LOGIC</t>
  </si>
  <si>
    <t>006C-6D</t>
  </si>
  <si>
    <t>HANDLE; DOOR HANDLE, MADE IN GREECE, COLOR: NICKLE MAT 0006; 2436 04PZ; ILAVIO</t>
  </si>
  <si>
    <t>WELDING ROD ; WELDING ELECTRODE,  4.0 MM x 7018 - ZULFI</t>
  </si>
  <si>
    <t>006C-8B</t>
  </si>
  <si>
    <t>CIVIL; WELDING ELECTRODE CI MS TO SS; CI 400 - 3.2 X 300 MM; CHOSUN</t>
  </si>
  <si>
    <t>CIVIL ; STAINLESS STEEL WELDING ROD E316 (2.6 MM) - 4.2KG/BOX - ESAB</t>
  </si>
  <si>
    <t>ALUMINIUM HINGE SET 3"</t>
  </si>
  <si>
    <t>006C-10B</t>
  </si>
  <si>
    <t>LOCK; BRASS PADLOCK; 60 MM; YALE</t>
  </si>
  <si>
    <t>006C-6B</t>
  </si>
  <si>
    <t>CIVIL; MS TO SS WELDING ROD; E309L - 2.5 MM; ZULFI</t>
  </si>
  <si>
    <t>006C-9A</t>
  </si>
  <si>
    <t>SAFETY; PADLOCK 30MM; UNITY LOCK</t>
  </si>
  <si>
    <t>LOCK; BRASS PADLOCK; 40 MM; YALE</t>
  </si>
  <si>
    <t>LOCK; BRASS PADLOCK; 50 MM; YALE</t>
  </si>
  <si>
    <t>HOSI PADLOCK 25MM</t>
  </si>
  <si>
    <t>YALE PADLOCK 70MM</t>
  </si>
  <si>
    <t>SAFETY; LOTO LOCK; MONSTER LOCK</t>
  </si>
  <si>
    <t>LIGHT; DOWN SASSO 100,TRIMLESS,052-1922448-000,000246638,00083826;048-2470511F000 - XAL</t>
  </si>
  <si>
    <t>006C-10C</t>
  </si>
  <si>
    <t>PLUMBING; ADHESHIVE; INSTANT ADHESIVE, LOCTITE 406 LOCTITE406</t>
  </si>
  <si>
    <t>LIGHT; INDICATING LED 220-240VAC 50/60HZ 12 W COB SASSO PRO 80 IP44 FL DL CHROME,3000K, 000083821/TL WHITE CEILING THICKNESS 12 5/15/25;848-2372514F+052-1921327; - XAL</t>
  </si>
  <si>
    <t>006C-10D</t>
  </si>
  <si>
    <t>LIGHT; INDICATING LED 220-240VAC 27 W COB SASSO PRO 100 FL DL BLACK/CHROME,COB,3000K, FLUSH/TL/KIS WHITE CEILING THICKNESS 12/15/25 ;048-2472511F+052-1921447; - XAL</t>
  </si>
  <si>
    <t>WELDING ROD ; WELDING ELECTRODE,  4.0 MM x 6013 - ZULFI</t>
  </si>
  <si>
    <t>WELDING ROD ; WELDING ELECTRODE,  2.6 MM x 7018 - ZULFI</t>
  </si>
  <si>
    <t>006C-8A</t>
  </si>
  <si>
    <t>LIGHT ; LED BULB 18W, E27 4000K 100-240V</t>
  </si>
  <si>
    <t>WELDING ROD ; WELDING ELECTRODE - STAINLESS STEEL,  2.5 x 300 MM, E 308 L-16,  ZULFI</t>
  </si>
  <si>
    <t>006C-7B</t>
  </si>
  <si>
    <t>WELDING ROD ; WELDING ELECTRODE - STAINLESS STEEL,  3.2 x 350 MM,  E 308 L-16 - ZULFI</t>
  </si>
  <si>
    <t>WELDING ROD ; WELDING ELECTRODE - CAST IRON,  2.6 x 300 MM - CHOSUN CI 400</t>
  </si>
  <si>
    <t>WELDING ROD ; WELDING ELECTRODES - ALUMINIUM,  3.2 x 350 MM - ALUMINIL Si5</t>
  </si>
  <si>
    <t>WELDING ROD ; WELDING ELECTRODES - ALUMINIUM,  2.5 x 350 MM -  ALUMINIL Si5</t>
  </si>
  <si>
    <t>BRAZING ; HARRIS FLUX-COATED SILVER BRAZING ALLOY 1/16 INCH</t>
  </si>
  <si>
    <t>WELDING ROD ; WELDING ELECTRODE,  3.2 MM x 7018 - ZULFI</t>
  </si>
  <si>
    <t>BRAZING ; BLUE BRAZING ROD 45%</t>
  </si>
  <si>
    <t>BLADE ; HACK SAW BLADE (SINGLE)</t>
  </si>
  <si>
    <t>NC 316 Electrodes</t>
  </si>
  <si>
    <t>Box</t>
  </si>
  <si>
    <t>WELDING ROD STAINLESS STEEL 2.5 MM ( 1PACKET = 1 KGS )</t>
  </si>
  <si>
    <t>WELDING ROD ; WELDING ELECTRODE,  2.6 MM x 6013 - ZULFI</t>
  </si>
  <si>
    <t>ROD; ELECTRODE COST IRON WELDING ROD; 3.2 MM X 350 MM, 2 KG/PKT; KSN- 100; KISWEL</t>
  </si>
  <si>
    <t>SWITCH ; DISCONNECT SAFETY SWITCH 30A 3P N3R 240V NONFUSE</t>
  </si>
  <si>
    <t>006C-11D</t>
  </si>
  <si>
    <t>ELBOW ; ELECTRIC AL ELBOW 90° 3/4", EMT</t>
  </si>
  <si>
    <t>LIGHT ; PHILIPS LED DOWNLIGHT 20W 6500K RECESSED TYPE 220V</t>
  </si>
  <si>
    <t>WELDING ROD ; WELDING ELECTRODE,  3.2 MM x 6013 - ZULFI</t>
  </si>
  <si>
    <t>LIGHT; DUAL LED STRIP/ROPE LIGHT 12V, 3000K, 220-240V, 50 MTR; 12V-3000K; OSRAM</t>
  </si>
  <si>
    <t>DRIVER ; XAL INS60 1463 CRI-80 INCL. REFELCTOR 34W E2 220-240, 4000K - PART NO. XAL007-93M5617 - XENON</t>
  </si>
  <si>
    <t>006C-13B</t>
  </si>
  <si>
    <t>LED ; LED STRIP 4000K 8W - LEDVANCE</t>
  </si>
  <si>
    <t>MIXER ; FAUCET ELECTRONIC SENSOR BATTERY &amp; ELECTRIC OPERATED - PART NO. GC10 - CONTI+ OR IQUA</t>
  </si>
  <si>
    <t>006C-12C</t>
  </si>
  <si>
    <t>LIGHT; DUAL LED STRIP/ROPE LIGHT, 220-240V, 50 MTR; 12V-24V 4000K; MAX</t>
  </si>
  <si>
    <t>LOCK ; PANEL BREAKER LOCK SQUARE TYPE WITH KEY CHROME 25 MM - L&amp;T</t>
  </si>
  <si>
    <t>LOCK ; PANEL LOCK WITH KEY 25MM - SCHNEIDER</t>
  </si>
  <si>
    <t>LED ; LED STRIP LIGHT</t>
  </si>
  <si>
    <t>006C-12D</t>
  </si>
  <si>
    <t>LIGHT; DUAL LED STRIP/ROPE LIGHT 220-240V, 50 MTR; 12V-24V 6500K; MAX</t>
  </si>
  <si>
    <t>BALLAST ; BALLAST HPS 400W 480V 60HZ</t>
  </si>
  <si>
    <t>006C-13A</t>
  </si>
  <si>
    <t>SOCKET; COMMANDO STRAIGHT SOCKET OUTLET 32 AMP 2P+E 200-250 V; K9433 ; MK</t>
  </si>
  <si>
    <t>PLUG; COMMANDO PLUG 32A, 2P+E 200-240V IP44 BLUE; K9033; MK</t>
  </si>
  <si>
    <t>A1/A2 INDUSTERIAL CABLE  GLAND KIT SIZE 20 ,WITH LSF SHROUD</t>
  </si>
  <si>
    <t>A1/A2 INDUSTERIAL CABLE  GLAND KIT SIZE 20S ,WITH LSF SHROUD</t>
  </si>
  <si>
    <t>LIGHT; JISO 96514-2494 5-METERS ROLL OF SMD LED FLEXIBLE STRIP 14.4W, 4000K IP65 - PART NO. 96514-2494 - JISO</t>
  </si>
  <si>
    <t>IGNITER; LIGHTTING IGNITOR SI 51 PLUS IGNITOR , HPI ( -T0 , 250-400-1000W); 913710011113; PHILIPS</t>
  </si>
  <si>
    <t>LIGHT; DUAL LED STRIP/ROPE LIGHT 12V, GREEN, 220-240V, 50 MTR; 12V-GREEN; OSRAM</t>
  </si>
  <si>
    <t>006C-13C</t>
  </si>
  <si>
    <t xml:space="preserve">WIRE; FIBER GLASS INSULATED WRAPPED WIRE; 10AWG-91MTR; </t>
  </si>
  <si>
    <t>SWITCH; SWITCH 20A, 250V WHITE, 1 GANG 2 MODULE 2POLE; 678115; LEGRAND</t>
  </si>
  <si>
    <t>006C-11A</t>
  </si>
  <si>
    <t>BOX; FLOOR BOX, 3 COMPARTMENT GRAY COLOR RAL7031; 689630; LEGRAND</t>
  </si>
  <si>
    <t>LED ; STRIP LIGHT 6500K, 220V, 580 LM/M - PART NO. 8 W/M - LEDVANCE</t>
  </si>
  <si>
    <t>006C-13D</t>
  </si>
  <si>
    <t>JUNCTION BOX ; ELECTRICAL METAL JUNCTION BOX ,10*10</t>
  </si>
  <si>
    <t>LIGHT ; PORCELAIN LAMP HOLDER E-27 4A 250V</t>
  </si>
  <si>
    <t>006C-14A</t>
  </si>
  <si>
    <t>LIGHT ; LED DRIVER 300W 12V 25A IP68 220V</t>
  </si>
  <si>
    <t>LIGHT; LED CONVERTER 220-240V; 30W-12V-; MAX</t>
  </si>
  <si>
    <t>BREAKER; CIRCUIT BREAKER THERMAL MAGNETIC PROTECTOR; 3RV2021-4PA10; SIEMENS</t>
  </si>
  <si>
    <t>CONTACTOR; CONTACTOR AC-3, 25A 11 KW/400V 1NO+1 NC 230V; 3RT2026-1AL20; SIEMENS</t>
  </si>
  <si>
    <t>BULB HOLDER ; TUBE LIGHT HOLDER WITH STARTER</t>
  </si>
  <si>
    <t>RELAY; MONITORING RELAY 3 PHASE DPDT; 3UG4511-1BP20; SEIMENS</t>
  </si>
  <si>
    <t>006C-14B</t>
  </si>
  <si>
    <t>BLOCK; LIGHT BLOCK, 320V 24VAC/VDC 20MA, RED LED SCREW FRONTPLATE MOUNTING; 3SU1401-1BB20-1AA0; SEIMENS</t>
  </si>
  <si>
    <t>BLOCK; LIGHT YELLOW LED 320V 24 VAC/VDC 20MA, SCREW TERMINALS FRONTPLATE MOUNTING; 3SU1401-1BB30-1AA0; SEIMENS</t>
  </si>
  <si>
    <t>BLOCK; GREEN LED 320V 24 VAC/VDC 20MA, SCREW TERMINALS FRONTPLATE MOUNTING; 3SU1401-1BB40-1AA0; SEIMENS</t>
  </si>
  <si>
    <t>BLOCK; LIGHT WHITE LED 320V,24VDC 20MA SCREW-TYPE TERMINALS FRONTPLATE MOUNTING; 3SU1401-1BB60-1AA0; SEIMENS</t>
  </si>
  <si>
    <t>RELAY; OVERLOAD RELAY 690VAC 4.5-6.3A, 3P, 1NO-1NC, AUX CONTACT THERMAL TRIP WITH AUTO-MAN RESET; 3RU1126-1GB0; SEIMENS</t>
  </si>
  <si>
    <t>LUGS; COPPER/ALUMINUM, CABLE LUGS 1HOLE,SHORT BARREL, 600V 2/AWG STR, OLIVE; 5/16"; RS</t>
  </si>
  <si>
    <t>LUGS; COPPER/ALUMINUM, CABLE LUGS 1HOLE,SHORT BARREL, 600V 4/AWG STR, WHITE; 1/2"; RS</t>
  </si>
  <si>
    <t>LUGS; TINPLATED COPPER, CABLE LUGS 1HOLE,SHORT BARREL, 600V 1AWG STR/2AWG WELD, GREEN; 3/8"; RS</t>
  </si>
  <si>
    <t>LUGS; COPPER/ALUMINUM, CABLE LUGS 2HOLE, LONG BARREL, 15KV 3/AWG STR, ORANGE; 1/2"; RS</t>
  </si>
  <si>
    <t>LUGS; COPPER/ALUMINUM, SOLDERLESS CABLE LUGS 1HOLE SINGLE BARREL, 600V 6AWG-250MCM STR, LOCKTITE WITH SCRW RECESSED ; 3/8"; RS</t>
  </si>
  <si>
    <t>LUGS; COPPER/ALUMINUM, SOLDERLESS CABLE LUGS 1HOLE SINGLE BARREL, 600V 6AWG-250MCM STR, LOCKTITE WITH SCRW RECESSED ; 5/16"; RS</t>
  </si>
  <si>
    <t>LUGS; COPPER/ALUMINUM, SOLDERLESS CABLE LUGS 1HOLE SINGLE BARREL, 600V 2/0-4/AWG STR, LOCKTITE W/SCREW SOCKET HEX HEAD; 3/8"; RS</t>
  </si>
  <si>
    <t>LUGS; COPPER/ALUMINUM, CABLE LUGS 1HOLE,LONG BARREL, 600V 2/AWG STR, BLACK; 3/8"; RS</t>
  </si>
  <si>
    <t>LUGS; COPPER/ALUMINUM, CABLE LUGS 2HOLE,LONG BARREL, 600V 3/AWG STR, ORANGE; 1/2"; RS</t>
  </si>
  <si>
    <t>CONNECTOR; CONDUIT CONNECTOR 1" , EMT RAIN &amp; CONCRETE TIGHT, FEMALE COMPRESSION X MNPT WITH LOCKNUT; 2914; RACO</t>
  </si>
  <si>
    <t>CONNECTOR; CONDUIT CONNECTOR 1" , EMT RAIN &amp; CONCRETE TIGHT, FEMALE SCREWED X MNPT, DIECAST IRON WITHLOCKNUT; 2604; RACO</t>
  </si>
  <si>
    <t>CONNECTOR; CONDUIT CONNECTOR 1-1/2" , EMT RAIN &amp; CONCRETE TIGHT, FEMALE COMPRESSION X MNPT, DIE CAST IRON WITHLOCKNUT, WITHOUT INSULATION; 754 DC; GEN</t>
  </si>
  <si>
    <t>CONNECTOR; CONDUIT CONNECTOR 1" , EMT,RAIN &amp; CONCRETE TIGHT, FEMALE COMPRESSION X MNPT, IRON/STL, WITHOUT INSULATION, WITH LOCKNUT; 7100S; GEDNEY</t>
  </si>
  <si>
    <t>CONNECTOR; CONDUIT CONNECTOR 3/4" , EMT,RAIN &amp; CONCRETE TIGHT, FEMALE COMPRESSION X MNPT, DIE CAST IRON, WITHOUT INSULATION,WITH LOCKNUT; 2803; RACO</t>
  </si>
  <si>
    <t>ELECTRICAL; LED GU10 5W (50) DIM 840 35 SA TU 400 lmTUNGSRAM210040</t>
  </si>
  <si>
    <t>006C-14C</t>
  </si>
  <si>
    <t>PLATE; WHITE PVC 150 X 92MM FOR 2 GANG SWITCHED SOCKET ; 678022; LEGRAND</t>
  </si>
  <si>
    <t>006C-14D</t>
  </si>
  <si>
    <t>FRAME; SUPPORT SUPPORT FRAME 2X2 MOD; 678002; LEGRAND</t>
  </si>
  <si>
    <t>SOCKET; ELECTRICAL FEMALE CONNECTOR 32A 200-250V IP DESIGNATION IP44; 555254; LEGRAND</t>
  </si>
  <si>
    <t>BALLAST ; S1000 ML TLC3M 500K HPS BALLAST 100W S54 LAMP 120,208,240,277V 60HZ</t>
  </si>
  <si>
    <t>006C-15A</t>
  </si>
  <si>
    <t>BALLAST ; S400ML TAC4M 5S0K HPS BALLAST 400W S51 LAMP 120-277V 60HZ</t>
  </si>
  <si>
    <t>CONDUIT ; FLEXIBLE STEEL CONDUIT 10 SFC-075 3/4"</t>
  </si>
  <si>
    <t>006C-15B</t>
  </si>
  <si>
    <t>CONDUIT ; CONDUIT STEEL FLEXIBLE SFC-0.50 1/2"</t>
  </si>
  <si>
    <t>SOCKET ; 1 GANG DUAL EARTH, ALUMINUM 250V, 13A, 1G DP SWITCH SOCKET - PART NO. K2977ALM - MK</t>
  </si>
  <si>
    <t>006C-15C</t>
  </si>
  <si>
    <t>RECEPTACLE; ELECTRICAL MOUNTING BOX 4 MOD METAL CONCERT FLOOR BOX; 54023; LEGRAND</t>
  </si>
  <si>
    <t>SOCKET; SWITCHED SOCKET WITH NEON �13A 2 GANG DP WHITE�; K2647WHI; MK</t>
  </si>
  <si>
    <t>PLUG ; 3 PIN PLUG 13A UK TYPE CABLE MOUNTED 2P+E - PART NO. 647-WHI - MK</t>
  </si>
  <si>
    <t>SWITCH; 2-WAY ACTION 1P 250V 10A 50/60HZ 2 GANG,PLATE 86 X 86MM GRAY EPOXY COATED STEEL,CONFORM TO BS EN 60669-1:2000,METAL CLAD; 733802; LEGRAND</t>
  </si>
  <si>
    <t>006C-15D</t>
  </si>
  <si>
    <t>SWITCH; 1-WAY VOLTAGE : 250V 10A MAGNESIUM ARTEOR,1-MODULE SQR; 572504; LEGRAND</t>
  </si>
  <si>
    <t>SOCKET; ELECTRICAL SINGLE SINGLE SOCKET 2 MODULE BS DEDICATED RED 14 A ,250 V AC, 2P + E; 678240; LEGRAND</t>
  </si>
  <si>
    <t>PLATE; ELECTRICAL FACE PLATE MATERIAL METAL FACE PLATE, SINGLE SOCKET, 2 MODULES 22.5 X 45 MM; 678071; LEGRAND</t>
  </si>
  <si>
    <t>SOCKET; ELECTRICAL DOUBLE USB AMPERAGE : 3A 5V 15W 2 MODULE,WHITE; 572078; LEGRAND</t>
  </si>
  <si>
    <t>CONDUIT ; FLEXIBLE STEEL CONDUIT 1" SFC-100 1"</t>
  </si>
  <si>
    <t>006C-16A</t>
  </si>
  <si>
    <t>CONNECTOR; CONDUIT CONNECTOR 2" , EMT RAIN &amp; CONCRETE TIGHT, FEMALE COMPRESSION X MNPT, IRON/STL WITHLOCKNUT, WITHOUT INSULATION; 7200S; GEDNEY</t>
  </si>
  <si>
    <t>006C-16B</t>
  </si>
  <si>
    <t>CONNECTOR; CONDUIT CONNECTOR 3" , EMT RAIN &amp; CONCRETE TIGHT, FEMALE COMPRESSION X MNPT, IRON/STL, WITHOUT INSULATION WITH SEAL RING AND NUT; 3"; GEN</t>
  </si>
  <si>
    <t>CONNECTOR; CONDUIT CONNECTOR 2" , EMT,RAIN &amp; CONCRETE TIGHT, FEMALE COMPRESSION X MNPT, G.IRON, WITHOUT INSULATION WITH SEAL RING AND NUT; 2918; RACO</t>
  </si>
  <si>
    <t>CONNECTOR; CONDUIT CONNECTOR 1-1/2" , FLEXIBLE, FEMALE COMPRESSION X MNPT, G.IRON, WITHOUT INSULATION WITH NYLON AT INSULATION THROAT; 3516; RACO</t>
  </si>
  <si>
    <t>CONNECTOR; CONDUIT CONNECTOR 1" ,FLEXIBLE,LIQUID TIGHT, FEMALE COMPRESSION X MNPT, IRON/STL, WITHOUT INSULATION,WITH LOCKNUT AND SEAL RING; 3404; RACO</t>
  </si>
  <si>
    <t>CONNECTOR; CONDUIT CONNECTOR 2" ,FLEXIBLE,LIQUID TIGHT, FEMALE COMPRESSION X MNPT, IRON/STL, WITHOUT INSULATION,WITH LOCKNUT AND SEAL RING; 435-LT; GEN</t>
  </si>
  <si>
    <t>CONNECTOR; CONDUIT CONNECTOR 2" ,FLEXIBLE,LIQUID TIGHT, FEMALE COMPRESSION X MNPT, IRON/STL, WITH INSULATION,WITH LOCKNUT SEAL RING,NYLONINSUL THROAT; 5337; THOMAS</t>
  </si>
  <si>
    <t xml:space="preserve">CLAMP; CONDUIT HANGER CLAMP 3/4, INCH EMT/RIGID/IMC STEEL WITH BOLT  - 3/4 INCH - LOCAL
</t>
  </si>
  <si>
    <t xml:space="preserve">CLAMP; CONDUIT HANGER CLAMP 1, INCH EMT/RIGID/IMC STEEL WITH BOLT - 1 INCH - LOCAL
</t>
  </si>
  <si>
    <t>CLAMP ; STEEL CLAMP 1/2 INCH</t>
  </si>
  <si>
    <t>CLAMP; EMT C CLAMP ONE HOLE; 1/2";</t>
  </si>
  <si>
    <t xml:space="preserve">CONNECTOR; SET SCREW CONNECTOR DIE CAST - 1 INCH - LOCAL
</t>
  </si>
  <si>
    <t>CONNECTOR ; EMT CONNECTOR DIE CAST TC-502 1/2"</t>
  </si>
  <si>
    <t>PLATE; ELECTRICAL WHITE PVC DIMENSION : 88 X 92MM 678 021 FOR 1 GANG SWITCHED SOCKET; 678021; LEGRAND</t>
  </si>
  <si>
    <t>006C-16D</t>
  </si>
  <si>
    <t>SOCKET; 13A VOLTAGE 250V 2P+E,2 GANG SWITCHED,MATERIAL:WHITE PVC,CONFORM TO BS 1363:PART.2; 678142; LEGRAND</t>
  </si>
  <si>
    <t>SWITCH; 1-WAY VOLTAGE 250V 10A MAGNESIUM ARTEOR,2-MODULE SQR; 572534; LEGRAND</t>
  </si>
  <si>
    <t>SOCKET; ELECTRICAL 77505 SOCKET OUTLET 2P + E 13 A ,250 V AC,BS 2 MODULES WHITE; 77505; LEGRAND</t>
  </si>
  <si>
    <t>SOCKET ; PANASONIC SOCKET OUTLET WALL SWITCH WHITE 2 GANG 3 - PART NO. PANASONIC/WBC1222 - PANASONIC</t>
  </si>
  <si>
    <t>006C-17A</t>
  </si>
  <si>
    <t>CONNECTOR; SLEAVE 4 POLE, 5 WIRE 125A,220/380 240/415V RED NYLON HSG STRAIGHT CONNECTOR HP - IP66/IP67/IP68/IP69 - 3P+N+E - RED - 6H - MANTLE TERMINAL; GW62061H; GEWISS</t>
  </si>
  <si>
    <t>SWITCH ; AC SWITCH (45 AMPS - 7 X 14)</t>
  </si>
  <si>
    <t>006C-17B</t>
  </si>
  <si>
    <t>SWITCH; DOUBLE POLE SWITCH WITH LED INDICATOR 1 GANG 7X7, 45A, WHITE; AN17; AL FANAR</t>
  </si>
  <si>
    <t>LED ; LED DRIVER FEXC SC ADV - PART NO. LC 25W 350-600MA - TRIDONIC</t>
  </si>
  <si>
    <t>SOCKET ; FLOOR SOCKET BOX 13A DUALPHASE LEGRAND RECTANGLE</t>
  </si>
  <si>
    <t xml:space="preserve">COUPLING; SET EMT SCREW COUPLING DIE CAST - 1/2 INCH - LOCAL
</t>
  </si>
  <si>
    <t>006C-17C</t>
  </si>
  <si>
    <t xml:space="preserve">COUPLING; SET EMT SCREW COUPLING DIE CAST - 1 INCH - LOCAL
</t>
  </si>
  <si>
    <t>CONNECTOR ; EMT CONNECTOR SCREW TYPE (3/4 INCH)</t>
  </si>
  <si>
    <t xml:space="preserve">COUPLING; SET EMT SCREW COUPLING DIE CAST - 3/4 INCH - LOCAL
</t>
  </si>
  <si>
    <t>LAMP, LED 220VAC 50/60HZ 4W DIMMABLE,30000HR LIFE E14 BASE 2700K; E14 BASE; WONDERFUL</t>
  </si>
  <si>
    <t>FRAME; MOSAIC SUPPORT FRAME 1 GANG, 2 MODULE GRAY; 678000; LEGRAND</t>
  </si>
  <si>
    <t>COVER; STEEL PLATE 2 GANG 4 MODULE, 22.5 x 45 MM; 678073; LEGRAND</t>
  </si>
  <si>
    <t>COVER; FACE PLATE 1 GANG FOR 2 MODULES 22.5 X 45 MM, WHITE COLOR; 678011; LEGRAND</t>
  </si>
  <si>
    <t>CONNECTOR; CONDUIT CONNECTOR 3/4" , EMT RAIN &amp; CONCRETE TIGHT, FEMALE SCREWED X MNPT, GALVANIZED PLATED STEEL WITHLOCKNUT; 5033; RACO</t>
  </si>
  <si>
    <t>SWITCH ; 1G 2 W WEATHER PROOF SWITCH - LEGRAND 69711 (10 AX 250 V) MADE IN FRANCE</t>
  </si>
  <si>
    <t>006C-17D</t>
  </si>
  <si>
    <t>PLUG; ELECTRICAL STRAIGHT TRAIGHT PLUG 32 A, 3P+E IP 44- P17, 200/250 V PLUG; 555235; LEGRAND</t>
  </si>
  <si>
    <t>SWITCH; ROCKER 10 AMPS, 250 V,1G, WEATHER PROOF SWITCH (GREY), IK07, IP 55; 69711; LEGRAND</t>
  </si>
  <si>
    <t>FRAME; PLEXO 55 SUPPORT WITH SMOKE FLAP; 69580; LEGRAND</t>
  </si>
  <si>
    <t>SOCKET; ELECTRICAL SINGLE 13A 250V IP DESIGNATION IP55 2P+E,SURFACE MOUNT,BS,WEATHER PROOF; 69732; LEGRAND</t>
  </si>
  <si>
    <t>SWITCH; ROCKER 10 AMPS,250 V, 1G, 2 WAY SWITCH, 2 MOD WHITE; 678103; LEGRAND</t>
  </si>
  <si>
    <t>006C-18A</t>
  </si>
  <si>
    <t>SWITCH; 1-WAY ACTION 1P VOLTAGE 250V 10A 1 GANG,PLATE 86 X 86MM GRAY EPOXY COATED STEEL,CONFORM TO BS EN 60669-1:2000; 733800; LEGRAND</t>
  </si>
  <si>
    <t>SWITCH; 1-WAY ACTION 2P 250V 20A MOUNT SURFACE IP DESIGNATION IP66 6 846 02 GREY RAL 7016/TO29,1G,IK08; 684602; LEGRAND</t>
  </si>
  <si>
    <t>SOCKET; ELECTRICAL TWIN 13A 250V IP DESIGNATION IP55 2P+E,SURFACE MOUNT,BS,WEATHER PROOF; 69739; LEGRAND</t>
  </si>
  <si>
    <t>SOCKET; PLEXO SCREW 13A 250V IP DESIGNATION IP55-IL07 0 697 32 POLE:2P+E,ENCLOSURE:WHETHER PROOF,; 69732; LEGRAND</t>
  </si>
  <si>
    <t>006C-18B</t>
  </si>
  <si>
    <t>SWITCH; ELECTRIC 20 AMPS DP SWITCH WITH NEON INDICATOR, WHITE; 673425/ NEW 678115; LEGRAND</t>
  </si>
  <si>
    <t>SWITCH; ROCKER 10 AMPS,250 V, 1G, 1 WAY SWITCH, 2MOD WHITE; 678101; LEGRAND</t>
  </si>
  <si>
    <t>SOCKET; ELECTRICA 13A 250V IP DESIGNATION IP55 69585 2P+E,BS,WHETHER PROOF,PLEXO SURFACE MOUNT; 69585; LEGRAND</t>
  </si>
  <si>
    <t>SOCKET; ELECTRICAL: SINGLE ARTEOR BRITISH STANDARD SOCKET OUTLET 2P+E 13A SHUTTERED WHITE BS 1363 : PART 2.; 572111; LEGRAND</t>
  </si>
  <si>
    <t>SOCKET; SINGLE SOCKET BS 13A , 1 GANG, 2 POLE, 250V, 2MOD ANTIMICROBIAL RANGE; 678148; LEGRAND</t>
  </si>
  <si>
    <t>SOCKET; TWIN CAPTIVE SCREW 13A 250V 2P,2 GANG SWITCHED,BSS:PLATE 86 X 146MM NON-MAGNETIC AUSTENITIC BRUSHED 304L; 833070; LEGRAND</t>
  </si>
  <si>
    <t>006C-18C</t>
  </si>
  <si>
    <t>SOCKET ; FLOOR SOCKET BOX 54011LEGRAND142.5X120 LIGHT GREY</t>
  </si>
  <si>
    <t>SOCKET; SINGLE CAPTIVE SCREW 13A 250V 2P,1 GANG SWITCHED,BSS:PLATE 86 X 86MM NON-MAGNETIC AUSTENITIC BRUSHED 304L STAINLESS STEEL,CONFORM TO BS 363:PART.2; 833060 ; LEGRAND</t>
  </si>
  <si>
    <t>DIMMER; DIMMER SWITCH ROTARY, WALL MOUNTED, 1000W 100/240V, 50/60HZ, SYNRG. WHITE; 7X7 CM; TEMPO</t>
  </si>
  <si>
    <t>SOCKET; FEMALE CONNECTOR SCREW 32A 380/415V IP DESIGNATION IP67 INDUSTRIAL P17 TEMPER PRO,MOUNT:SURFACE, 3P+E,MATERIAL:POLYAMIDE 6; 555459; LEGRAND</t>
  </si>
  <si>
    <t>006C-18D</t>
  </si>
  <si>
    <t>SOCKET FEMALE CONNECTOR SCREW 32A 200/250V IP DESIGNATION IP67 INDUSTRIAL P17 TEMPER PRO,MOUNT:SURFACE, 2P+E,MATERIAL:POLYAMIDE 6; 555454; LEGRAND</t>
  </si>
  <si>
    <t>RECEPTACLE; ELECTRICAL MOUNTING BOX 4 MOD METAL POP UP BOX; 54001; LEGRAND</t>
  </si>
  <si>
    <t>006C-19A</t>
  </si>
  <si>
    <t>SOCKET; ELECTRICAL FEMALE CONNECTOR 16A 200-250V IP DESIGNATION IP44 2P+E,SURFACE MOUNT; 555154; LEGRAND</t>
  </si>
  <si>
    <t>SWITCH; 1-WAY 1P VOLTAGE 250V 10A 1 GANG,BSS:PLATE 86 X 86MM NON-MAGNETIC AUSTENITIC BRUSHED 304L STAINLESS STEEL, CONFORM TO BS EN 60669-1; 833000 ; LEGRAND</t>
  </si>
  <si>
    <t>006C-19B</t>
  </si>
  <si>
    <t>RECEPTACLE; ELECTRICAL MOUNTING BOX 4 MOD STAINLESS STEEL POP UP BOX; 54021; LEGRAND</t>
  </si>
  <si>
    <t>PLUG; ELECTRICAL STRAIGHT STRAIGHT PLUG 16 A, 2P+E IP 44- P17, 200/250 V PLUG; 555124; LEGRAND</t>
  </si>
  <si>
    <t>BOX; ELECTRICAL SCREED FLOOR BACK 3 COMPARTMENT,FOR DUCTING UP TO 225MM; 689634; LEGRAND</t>
  </si>
  <si>
    <t>DRIVER ; EGO0160 POWER SUPPLY LED 24V DC 60W FB60 - PART NO. EGO0160 - EGOLUCE</t>
  </si>
  <si>
    <t>006C-19C</t>
  </si>
  <si>
    <t>SOCKET; SINGLE CAPTIVE SCREW 13A 250V; 733860; LEGRAND</t>
  </si>
  <si>
    <t>006C-19D</t>
  </si>
  <si>
    <t>PAINTING PLASTIC TRAY</t>
  </si>
  <si>
    <t>006C-1A</t>
  </si>
  <si>
    <t>LED DOWNLIGHT 20W , 4000K ORION</t>
  </si>
  <si>
    <t>006C-20A</t>
  </si>
  <si>
    <t>LIGHT ; LED DOWNLIGHT RECESSED 15W 110-277V 6000K</t>
  </si>
  <si>
    <t>BALLAST ; 71A5791 AUTO TRANSFORMER BALLAST 250W 120-277V 60HZ</t>
  </si>
  <si>
    <t>BALLAST ; BALLAST KIT 100W,C71A8071,120/208/240/277V,S54 HP SODIUM</t>
  </si>
  <si>
    <t>COVER; SPLASH PROOF PROTECTION 95WD X 50DP X 110HT MM FOR SINGLE SWITCH SOCKET IN WASH ROOM; 617131; LEGRAND</t>
  </si>
  <si>
    <t>006C-20B</t>
  </si>
  <si>
    <t>PLUG; ELECTRICAL STRAIGHT STRAIGHT PLUG 16 A, 4P+E IP 44- P17, 380/415 V PLUG; 555129; LEGRAND</t>
  </si>
  <si>
    <t>BULB HOLDER , BULB HOLDER - PART NO.E27</t>
  </si>
  <si>
    <t>COVER; BLANK PLATES FOR FLOOR BOX; 689662; LEGRAND</t>
  </si>
  <si>
    <t>006C-20C</t>
  </si>
  <si>
    <t>SOCKET; P17 TEMPERA PRO IP44 RED WALL MOUNT 3P+N+E INDUSTRIAL POWER SOCKET, RATED AT 32A, 415V; 555259; LEGRAND</t>
  </si>
  <si>
    <t>SOCKET; SINGLE AMPERAGE 13A VOLTAGE 250V 2P+E,1 GANG SWITCHED,MATERIAL WHITE PVC,CONFORM TO BS 1363:PART.2; 678140 ; LEGRAND</t>
  </si>
  <si>
    <t>SOCKET; ELECTRICAL 3P+N+E, 16A-6H,380-415 V AC INDUSTRIAL SOCKET IP 44; 555159; LEGRAND</t>
  </si>
  <si>
    <t>LIGHT ; LIGHT ZONE RUM MEDIUM DOWN LIGHT 10W- 220V, 1250 LM, 4000K IP-44 - PART NO. LZ-DLM-RUM-10W - NASSLI</t>
  </si>
  <si>
    <t>006C-20D</t>
  </si>
  <si>
    <t>SOCKET ; BRITISH STANDARD SOCKET OUTLET BELANKO COLOURS -2 GANG 1 POLE SWITCHED WITH INBOARD ROCKERS -13 A 250 V -DARK GREY - PART NO. 617346 - LEGRAND</t>
  </si>
  <si>
    <t>SWITCH ; SINGLE POLE SWITCH BELANKO - 1 GANG - 1-WAY - 20 AX - 250 V~ - LARGE ROCKER - PART NO. 617020 - LEGRAND</t>
  </si>
  <si>
    <t>TRUNKING ; HALF - MOON TRUNKING 90 MM - GREY COLOR - PART NO. WD-R90GR - CHINA</t>
  </si>
  <si>
    <t>Rubber gloves</t>
  </si>
  <si>
    <t>CUTTING TOOLS ; HACKSAW FRAME</t>
  </si>
  <si>
    <t>006D-7C</t>
  </si>
  <si>
    <t>CIVIL; GLASS DOOR PIOT PLATE; ZM-9124; ZMCO</t>
  </si>
  <si>
    <t>006C-5D</t>
  </si>
  <si>
    <t>BLADE ; SPARE CUTTER BLADE KNIFE</t>
  </si>
  <si>
    <t>CIVIL; PATCH FITTING GLASS DOOR BOTTOM ; ZM-10M; ZMCO</t>
  </si>
  <si>
    <t>CIVIL; PATCH FITTING GLASS DOOR TOP ; ZM-20; ZMCO</t>
  </si>
  <si>
    <t>CIVIL; LOCK NUT GLASS DOOR ; ZM-50 CL; ZMCO</t>
  </si>
  <si>
    <t>HINGE; DOOR HINGE 4.8 INCH x 3.2 INCH; JC 620 4BB; DORMA</t>
  </si>
  <si>
    <t>BLADE ; UTILITY BLADE FRAME</t>
  </si>
  <si>
    <t>BIT; STEEL DRILL UK; 5 MM; DORMER</t>
  </si>
  <si>
    <t>BIT; STEEL DRILL UK; 3.5 MM; DORMER</t>
  </si>
  <si>
    <t>BIT; STEEL DRILL UK; 4 MM; DORMER</t>
  </si>
  <si>
    <t>WIRE ; STEEL WIRE BRUSH</t>
  </si>
  <si>
    <t>CIVIL; HSS TWIST DRILL BIT, 10 PCS/PKT; 5 MM; DEWESSER</t>
  </si>
  <si>
    <t>006C-9C</t>
  </si>
  <si>
    <t>CIVIL; HSS TWIST DRILL BIT, 10 PCS/PKT; 4 MM; DEWESSER</t>
  </si>
  <si>
    <t>CIVIL; HSS TWIST DRILL BIT, 10 PCS/PKT; 3 MM; DEWESSER</t>
  </si>
  <si>
    <t>CIVIL; HSS TWIST DRILL BIT, 10 PCS/PKT; 6 MM; DEWESSER</t>
  </si>
  <si>
    <t>CIVIL; HSS TWIST DRILL BIT, 10 PCS PKT; 7 MM; DEWESSER</t>
  </si>
  <si>
    <t>CIVIL; HSS TWIST DRILL BIT, 10 PCS/PKT; 8 MM; DEWESSER</t>
  </si>
  <si>
    <t>CIVIL; HSS TWIST DRILL BIT; 9 MM; DEWESSER</t>
  </si>
  <si>
    <t>CIVIL; OXYGEN/ACETYLENE FLASH BACK ARRESTOR B SIZE, 2 PCS; 9/16-18</t>
  </si>
  <si>
    <t>006C-1B</t>
  </si>
  <si>
    <t>CIVIL; STAINLESS STEEL COBALT DRILL BIT, 10 PCS/PKT; 3 MM; DEWESSER</t>
  </si>
  <si>
    <t>CIVIL; STAINLESS STEEL COBALT DRILL BIT, 10 PCS/PKT; 4 MM; DEWESSER</t>
  </si>
  <si>
    <t>CIVIL; STAINLESS STEEL COBALT DRILL BIT, 10 PCS/PKT; 5 MM; DEWESSER</t>
  </si>
  <si>
    <t>CIVIL; STAINLESS STEEL COBALT DRILL BIT, 10 PCS/PKT; 6 MM; DEWESSER</t>
  </si>
  <si>
    <t>CIVIL ; WEATHER STRIP FOR WINDOW BLOCK</t>
  </si>
  <si>
    <t>006C-9D</t>
  </si>
  <si>
    <t>CIVIL ; GRINDING DISK 115*6*22.33 - ROCKLANDER/DEWESSER</t>
  </si>
  <si>
    <t>TOOLS &amp; ACCESSORIES ; DRILL BIT 5MM</t>
  </si>
  <si>
    <t>CIVIL ; DRILL BIT SET (1 TO 13 MM) - HILTI</t>
  </si>
  <si>
    <t>TOOLS &amp; ACCESSORIES ; DRILL BIT 5 X 160 MM - SDS DRILL</t>
  </si>
  <si>
    <t>TOOLS &amp; ACCESSORIES ; DRILL BIT 6 X 160 MM - SDS DRILL</t>
  </si>
  <si>
    <t>TOOLS &amp; ACCESSORIES ; DRILL BIT 7 X 160 MM - SDS DRILL</t>
  </si>
  <si>
    <t>TOOLS &amp; ACCESSORIES ; DRILL BIT 8 X 160 MM - SDS DRILL</t>
  </si>
  <si>
    <t>TOOLS &amp; ACCESSORIES ; DRILL BIT 9X160 MM - SDS DRILL</t>
  </si>
  <si>
    <t>TOOLS &amp; ACCESSORIES ; DRILL BIT 10 X 160 MM - SDS DRILL</t>
  </si>
  <si>
    <t>TOOLS &amp; ACCESSORIES ; DRILL BIT 12 X 160 MM - SDS DRILL</t>
  </si>
  <si>
    <t>TOOLS &amp; ACCESSORIES ; DRILL BIT 4MM</t>
  </si>
  <si>
    <t>CIVIL; KNIFE SPARE BLADE 18MM, 10 PCS/PKT; LBB-10; OLFA</t>
  </si>
  <si>
    <t>CARPENTRY; CIRCULAR SAW BLADE / HAND WOOD CUTTER, 40 TEETH; 4-1/2" / 115; DEWESSER</t>
  </si>
  <si>
    <t>CIVIL; SCREW BIT / POWER BIT DOUBLE ENDED, 10PCS/PKT; PH2 x PH2 x 65MM; DEWESSER</t>
  </si>
  <si>
    <t>CABLE ; ELECL 450/750V,HEAT RES,1,4MM2 BCC 12133150 WIRE 1 X 4 CU/PVC 450/750V H07V2-R 90*C, BLACK 100Y/R - PART NO. BCC 12133140 - ALFANAR/BAHRA/RIYADH</t>
  </si>
  <si>
    <t>006D-12A</t>
  </si>
  <si>
    <t>CABLE ; ELECL 450/750V HEAT RESISTENT 1,2.5MM2 BCC 12133140 WIRE 1 X 2.5 CU/PVC 450/750V HO7V2-R 90*C BLACK 100Y/R - PART NO. BCC 12133150 - ALFANAR/BAHRA/RIYADH</t>
  </si>
  <si>
    <t>WIRE; MTW GREEN WIRE 152 MTR; CU 12 AWG; RIYADH CABLES</t>
  </si>
  <si>
    <t>WIRE ; WIRE CU 12 AWG MTW RED 4MM</t>
  </si>
  <si>
    <t>WIRE ; WIRE CU 12 AWG MTW BLUE RIYADH CABLES - PART NO. 12 AWG BLUE - RIYADH CABLES</t>
  </si>
  <si>
    <t>CONNECTOR ; INSULATED RING TERMINAL - M6 STUD (4 MM2 TO 6 MM2 WIRE SIZE) - RS PRO</t>
  </si>
  <si>
    <t>ELECTRICAL SPARE PARTS</t>
  </si>
  <si>
    <t>006D-12B</t>
  </si>
  <si>
    <t>CONNECTOR ; INSULATED RING TERMINAL - 2.5 MM2 WIRE SIZE - KSA</t>
  </si>
  <si>
    <t>ELECTRICAL ; TERMINAL (4 MM)</t>
  </si>
  <si>
    <t>ELECTRICAL ; TERMINAL (6 MM)</t>
  </si>
  <si>
    <t>ELECTRICAL ; TERMINAL (8 MM)</t>
  </si>
  <si>
    <t>CONNECTOR ; INSULATED RING TERMINAL - 1.5 MM2 WIRE SIZE - KSA</t>
  </si>
  <si>
    <t>CONNECTOR ; INSULATED Y-TYPE (FORK) TERMINAL - 2.5 MM2 WIRE SIZE - KSA</t>
  </si>
  <si>
    <t>CONNECTOR ; INSULATED FEMALE SPADE CONNECTOR (1.5 MM) - CHINA</t>
  </si>
  <si>
    <t>CONNECTOR ; INSULATED FEMALE SPADE CONNECTOR (2.5 MM) - CHINA</t>
  </si>
  <si>
    <t>CONNECTOR ; INSULATED Y-TYPE (FORK) TERMINAL - 1.5 MM2 WIRE SIZE - KSA</t>
  </si>
  <si>
    <t>CONNECTOR ; INSULATED Y-TYPE (FORK) TERMINAL - 1.5 MM2 WIRE SIZE - CHINA</t>
  </si>
  <si>
    <t>CONNECTOR ; INSULATED Y-TYPE (FORK) TERMINAL - 2.5 MM2 WIRE SIZE - CHINA</t>
  </si>
  <si>
    <t>FISHER; SCREW PLASTIC 12MM; ;</t>
  </si>
  <si>
    <t>006D-12C</t>
  </si>
  <si>
    <t>CONNECTOR ; INSULATED Y-TYPE (FORK) TERMINAL - (4 MM2 TO 6 MM2 WIRE SIZE) - KSA</t>
  </si>
  <si>
    <t>SCREW &amp; FISHER ; FISHER WITH SCREW - PART NO. 50106 - FISCHER</t>
  </si>
  <si>
    <t>006D-18A</t>
  </si>
  <si>
    <t>TERMINAL; NON FUSE TERMINAL BLOCK 32A, 12 WAY SCREW DOWN; 6 MM; LEGRAND</t>
  </si>
  <si>
    <t>CONNECTOR; QUICK CONNECTOR, WIRE TERMINAL LEVER, 50 PCS; 2.5MM-2-4MM2;</t>
  </si>
  <si>
    <t>TERMINAL; NON FUSE TERMINAL BLOCK 25A, 12 WAY SCREW DOWN; 4 MM; LEGRAND</t>
  </si>
  <si>
    <t>ELECTRICAL ; SELF-ADHESIVE CABLE TIE MOUNTS</t>
  </si>
  <si>
    <t>CONNECTOR ; INSULATED Y-TYPE (FORK) TERMINAL - (4 MM2 TO 6 MM2 WIRE SIZE) - CHINA</t>
  </si>
  <si>
    <t>LUGS; FEMALE SPADE CONNECTOR FLAG TERMINAL 14 AWG - 16 AWG, 1.5MM� TO 2.5MM� 50PC; 1788337; RS COMPONENTS</t>
  </si>
  <si>
    <t>FISHER; SCREW PLASTIC 14MM; ;</t>
  </si>
  <si>
    <t>TERMINAL; TONGUE RING, 600V450-512MHZ, 8AWG, 3/16IN BOLT
COPPER TIN PLATED RED SELF-INSUL GRIP, 50 PCS/PKT; 10 SQMM; GEN</t>
  </si>
  <si>
    <t>TERMINAL; TONGUE RING, 12-10 AWG 600V, 3/8 IN BOLT COPPER TIN LATEDYELLOW NYLON INSUL GRIP, 50 PCS/PKT; 4-6 SQMM; GEN</t>
  </si>
  <si>
    <t>TERMINAL; TONGUE RING, 12-10 AWG 600V, 4-6mm2 BOLT COPPER TIN LATEDYELLOW NYLON INSUL GRIP, 50 PCS/PKT; RC10-6; GEN</t>
  </si>
  <si>
    <t>TERMINAL; TONGUE RING, 12-10 AWG 600V, 14AWG, 5MM BOLT COPPER TIN PLATED NON INSULGRIP,SOLDERLESS, 50PCS/PKT; 2.5 SQMM; GEN</t>
  </si>
  <si>
    <t>TERMINAL; TONGUE RING, 12-10 AWG 600V, 12AWG, 5MM BOLT COPPER
TIN PLATED NON-INSULATION, GRIP,SOLDER LESS, 50PCS/PKT; 4 SQMM; GEN</t>
  </si>
  <si>
    <t>TERMINAL; DISCONNECT, 600V, 0.5-1.5 SQMM PIGGY-BACK FEMALE PUSH-ONCOPPER TIN PLATED RED PVC INSUL GRIP,SOLDRLESS TAB 0.25"WD; 0.5-1.5 SQMM; GEN</t>
  </si>
  <si>
    <t>TERMINAL; DISCONNECT, 300V, 12-10AWG , 4-6 mm2 FEMALE PUSH-ON 300V COPPER TIN PLATED YELLOW NYLON FULLY INSULSOLDERLESS; 10RC-2577; GEN</t>
  </si>
  <si>
    <t>LED; LAMP STICK 10W 840 4000K 220-240V 15,000hrs FR E27 1X10;105183- OSRAM</t>
  </si>
  <si>
    <t>006D-12D</t>
  </si>
  <si>
    <t>LED; LAMP ECO A60 13.5W 865 E27 TU SADS;210036- TUNGSRAM</t>
  </si>
  <si>
    <t>LAMP; LED LAMP LV CL A60 9.5W 220-240V E27 WARM WHITE;105023- OSRAM</t>
  </si>
  <si>
    <t>LAMP; LVCLA 8.5W 865 6500K 100-240V FR E27;300028- OSRAM</t>
  </si>
  <si>
    <t>REFLECTIVE SHEET RED</t>
  </si>
  <si>
    <t>006D-12E</t>
  </si>
  <si>
    <t>WIRE ; WIRE CU 10 AWG MTW WHITE RIYADH CABLES - PART NO. 10 AWG WHITE - RIYADH CABLES</t>
  </si>
  <si>
    <t>006D-13A</t>
  </si>
  <si>
    <t>WIRE ; WIRE CU 10 AWG MTW RED RIYADH CABLES - PART NO. 10 AWG RED - RIYADH CABLES</t>
  </si>
  <si>
    <t>WIRE ; WIRE CU 8 AWG MTW YELLOW MESC</t>
  </si>
  <si>
    <t>LIGHT; COMPACT PILOT LED LIGHT 22MM, PLASTIC ROUND 380V, 20 MA YELLOW; 3SB6218-6AA30-1AA0 ; SEIMENS</t>
  </si>
  <si>
    <t>006D-13B</t>
  </si>
  <si>
    <t>LIGHT; COMPACT PILOT LED LIGHT 22MM, PLASTIC ROUND 220V, 20 MA BLUE; 3SB6216-6AA50-1AA0; SEIMENS</t>
  </si>
  <si>
    <t>LIGHT; COMPACT PILOT LED LIGHT 22MM, PLASTIC ROUND 48VDC, 20 MA RED; 3SB6214-6AA20-1AA0; SEIMENS</t>
  </si>
  <si>
    <t>INDICATOR ; PILOT INDICATOR LED 230/240VAC FLUSH 22MM UNIBODY YELLOW - PART NO. XB7EV08MP - SCHNEIDER</t>
  </si>
  <si>
    <t>INDICATOR ; PILOT INDICATOR LED 230/240VAC FLUSH 22MM UNIBODY BLUE - PART NO. XB7EV06MP - SCHNEIDER</t>
  </si>
  <si>
    <t>INDICATOR - PILOT INDICATOR LED 230/240VAC FLUSH 22MM UNIBODY GREEN; PART NO. XB7EV03MP - SCHNEIDER</t>
  </si>
  <si>
    <t>INDICATOR ; PILOT INDICATOR LED 230/240VAC FLUSH 22MM UNIBODY RED - PART NO. XB7EV04MP - SCHNEIDER</t>
  </si>
  <si>
    <t>PANEL BOARD ; PANEL BOARD LED GREEN LIGHT INDICATOR - XIDER TYPE AD22-22DS (AC DC 24V 20 MA) MADE IN CHINA</t>
  </si>
  <si>
    <t>PANEL BOARD ; RED COLOR PANEL BOARD LED LIGHT INDICATOR (220V XIDER TYPE AD22 22DS) MADE IN CHINA</t>
  </si>
  <si>
    <t xml:space="preserve">LIGHT; INDICATING PILOT LED INDICATOR 220-230VAC RED ;XA2EVB4LC;SCHNEIDER ELECTRIC SA
</t>
  </si>
  <si>
    <t xml:space="preserve">LIGHT; INDICATING PILOT LED INDICATOR 220-230VAC YELLOW
;XA2EVB5LC;SCHNEIDER ELECTRIC SA
</t>
  </si>
  <si>
    <t xml:space="preserve">LIGHT; INDICATING PILOT LED INDICATOR 220-230VAC
BLUE;XA2EVB6LC;SCHNEIDER ELECTRIC SA
</t>
  </si>
  <si>
    <t xml:space="preserve">LIGHT; INDICATING LED 220-230VAC GREEN;XA2 EVB3LC;SCHNEIDER ELECTRIC SA
</t>
  </si>
  <si>
    <t xml:space="preserve">INDICATOR; LED 220-230V,GREEN
;XA2EVM6LC - GREEN
;SCHNEIDER ELECTRIC SA
</t>
  </si>
  <si>
    <t>INDICATOR ; PILOT LIGHT HEAD - RED - ILLUMINATED - 230V AC - PART NO. CL2-523R - ABB</t>
  </si>
  <si>
    <t>INDICATOR ; PILOT LIGHT HEAD - YELLOW - ILLUMINATED - 230V AC - PART NO. CL2-523Y - ABB</t>
  </si>
  <si>
    <t>INDICATOR ; PILOT LIGHT HEAD - BLUE - ILLUMINATED - 230V AC - PART NO. CL2-523L - ABB</t>
  </si>
  <si>
    <t>INDICATOR ; PILOT LIGHT, 22MM, ROUND, PLASTIC, WHITE, SMOOTH LENS - PART NO. 3SU1001-6AA60-0AA0 - SIEMENS</t>
  </si>
  <si>
    <t>LIGHT ; LED DOWN LIGHT 10W 4000K - PART NO. 100-277VAC - MR</t>
  </si>
  <si>
    <t>006D-13C</t>
  </si>
  <si>
    <t>LIGHT ; LED DOWN LIGHT 7W 4000K - PART NO. MR007</t>
  </si>
  <si>
    <t>LIGHT ; LED BULB 12W E27 3000K - PART NO.MR0012 - WHITEBOX</t>
  </si>
  <si>
    <t xml:space="preserve">INDICATOR; LED 220-230 V,RED
;XA2EVM6LC - RED
;SCHNEIDER ELECTRIC SA
</t>
  </si>
  <si>
    <t>LIGHT; BEACON LIGHT WITH FIXTURES BULB E12 3000K 220V, 6-1620205 - REV. 8 - ROLLC</t>
  </si>
  <si>
    <t>RELAY ; AIR COND 250VAC PCB 24VAC 16A 1COSPDT STANDARD SOCKET PLUGGABLE FUNCTION MODULES,12.7WDX15.7HTX29DP MM - PART NO. 1SVR405600R - ABB</t>
  </si>
  <si>
    <t>LIGHT ; LED DOWN LIGHT RECESSED 35W PART NO. IP44 6000K - SIDRA</t>
  </si>
  <si>
    <t>LAMP; LVCLA 8.5W 830 3000K 100-240V FR E27;300027- OSRAM</t>
  </si>
  <si>
    <t>006D-13D</t>
  </si>
  <si>
    <t>LIGHT; LED Slim Downlight RD 8"inch 18W 6500K 220-240V 30000hrs DL KSA 20pc/box;105155- LEDVANCE</t>
  </si>
  <si>
    <t>LIGHT; LED DOWNLIGHT 15W 3000K 100-250V; RN-P063; ORION</t>
  </si>
  <si>
    <t>WIRE ; WIRE CU 10 AWG MTW YELLOW RIYADH CABLES - PART NO. 10 AWG YELLOW - RIYADH CABLES</t>
  </si>
  <si>
    <t>006D-14A</t>
  </si>
  <si>
    <t>WIRE ; WIRE CU 8 AWG MTW BLACK MESC</t>
  </si>
  <si>
    <t>DRIVER ; TCI VST 70W, 24 V IP20 220-240V 50/60HZ, DC 70W TCI 122750 - PART NO. JISO-3070-2324V - JISO</t>
  </si>
  <si>
    <t>006D-14B</t>
  </si>
  <si>
    <t>BALLAST ; HIGH FREQUENCY BALLAST T5 2X14/21/28/35 - PART NO. 214/35 T5 - PHILIPS</t>
  </si>
  <si>
    <t>LED ; LED DRIVER 300W 12V 25A IP68 220V - PART NO. HH11243-11015A</t>
  </si>
  <si>
    <t>ADAPTOR ; LED POWER SUPPLY - PART NO. 12V-5A-60W - WONDERFUL</t>
  </si>
  <si>
    <t>DRIVER; XITANIUM 36W 0.12-0.4A 115V 230V; PHI-929000950606; PHILLIPS</t>
  </si>
  <si>
    <t>POWER SUPPLY; LED POWER SUPPLY 24V, 6.5 A, 150W - LRS-150-24 - MEAN WELL</t>
  </si>
  <si>
    <t>006D-14C</t>
  </si>
  <si>
    <t>LED ; LED DRIVER 220V 12VDC 500W NERFA - PART NO. S-400-12 - NERFA</t>
  </si>
  <si>
    <t>DRIVER; LAC 17W 250-700MA ONE4ALL SC PRE; TRD-28000674; TRIDONIC</t>
  </si>
  <si>
    <t>DRIVER; MONITORING MODULE 4-400W 220-240V/50-60HZ, 176-275VDC (VCG- SE 4-400W), OMD=L30XW110XH21; CEAG-40071352528; EATON</t>
  </si>
  <si>
    <t>DRIVER; MONITORING MOUDLE &amp;LED SUPPLY V-CG-SLS 28VDC 220-240V\50-60HZ; CEAG-40071352419; EATON</t>
  </si>
  <si>
    <t>DRIVER ; HALOGEN 12V 70W VOLTAGE 220-240V 50/60HZ - PART NO. 2.380 20 70W - VOSSLOH SCHWABE</t>
  </si>
  <si>
    <t>MODULE; LED 220 - 240 V, 50/60 HZ / 176 - 275 V DC MONITORING MODULE WITH CONTROL INPUT;V-CG-SE 4-400 W;EATON</t>
  </si>
  <si>
    <t>MODULE; LED 220 - 240 V, 50/60 HZ / 176 - 275 V DC LED SUPPLY- AND MONITORING MODULE;V-CG-SLS 28; EATON</t>
  </si>
  <si>
    <t>DRIVER; LED DRIVER, �18-26W, 180-265V 150-400MA; LED-24VATDR; ULTRA LIGHT</t>
  </si>
  <si>
    <t>LED ; PHILIPS LED DRIVER 38W 220-240V 50/60HZ</t>
  </si>
  <si>
    <t>BALLAST ; QUICK TRONIC QTP OPTIMAL 2X54 58W 220V - PART NO. QTP-OPTIMAL-2-54-58 - OSRAM</t>
  </si>
  <si>
    <t>BALLAST ; QUICK TRONIC QTP-OPTIMAL 1 X 54-58W (58W T8 / 55W PL-L / 54W T5) HIGH FREQUENCY BALLAST - PART NO. QTP-OPTIMAL 1 X 54-58W - OSRAM</t>
  </si>
  <si>
    <t>LIGHT; LC 10W 150-400MMA FLEXC SC EXC 28000704 -TRIDONIC; RAW-280000704; TRIDONIC</t>
  </si>
  <si>
    <t>DRIVER ; LED ELECTRICAL DRIVER XITANIUM 36W 0.3-1.0A 54V 230V - PART NO. 9290 016 94106 - PHILIPS</t>
  </si>
  <si>
    <t>LIGHT ; LED DOWN LIGHT RECESSED 20W PART NO. WSC.P20 - MR</t>
  </si>
  <si>
    <t>006D-14D</t>
  </si>
  <si>
    <t>LIGHT; LDVAL Downlight COB DL 6"inch 20W 865 6500K 110-240V 20X1 KSA 30,000hrs IP20;109341- LEDVANCE</t>
  </si>
  <si>
    <t>WIRE ; WIRE CU 12 AWG MTW WHITE RIYADH CABLES - PART NO. 12 AWG WHITE - RIYADH CABLES</t>
  </si>
  <si>
    <t>006D-15A</t>
  </si>
  <si>
    <t>WIRE ; WIRE CU 12 AWG MTW YELLOW RIYADH CABLES - PART NO. 12 AWG YELLOW - RIYADH CABLES</t>
  </si>
  <si>
    <t>LED; LAMP, LED 220-240V 50/60HZ, MINI GLOBE; 6W-3000K; POWER</t>
  </si>
  <si>
    <t>006D-17A</t>
  </si>
  <si>
    <t>LIGHT ; LED BULB 20W 6500K, D/L 100-240V</t>
  </si>
  <si>
    <t>006D-15B</t>
  </si>
  <si>
    <t>LIGHT ; LED BULB 11W, E27 6500K 100-240V</t>
  </si>
  <si>
    <t>LIGHT ; LED BULB 15W E27 3000K - PART NO.LT0015 - WHITEBOX</t>
  </si>
  <si>
    <t>LED ; LED SURFACE MOUNTED - PART NO. 10 INCH ,36W,6500K - PHILIPS</t>
  </si>
  <si>
    <t>LED ; LAMP MECURY 400W MOGAL BASE ED37 - PART NO. GE/ HR400DX33 - GE</t>
  </si>
  <si>
    <t>DRIVER ; LED DRIVER DIGITAL DIMMABLE LCA 150W 24V - PART NO. LCA 150W 24V ONE4ALL SC PRE - TRIDONIC</t>
  </si>
  <si>
    <t>006D-16A</t>
  </si>
  <si>
    <t>BALLAST ; QUICK TRONIC QTP-M, 2X26:32 W 4 PIN LAMP TYPE ,220-240 V ELECTRONIC BALLAST - PART NO. QTP-M, 2X26:32 - OSRAM</t>
  </si>
  <si>
    <t>SOCKET ; PANASONIC WBC1214 SOCKET OUTLET SWITCH WHITE 1GANG - PART NO. PANASONIC/WBC1214 - PANASONIC</t>
  </si>
  <si>
    <t>SOCKET ; PANASONIC SOCKET OUTLET SWITCH WHITE 1 GANG - PART NO. PANASONIC/WBC1212 - PANASONIC</t>
  </si>
  <si>
    <t>DRIVER; OSRAM 4052899551763 OTI DALI35/220-240/700 LT2L G2 VS20OSRAM; OSRAM-4052899551763; OSRAM</t>
  </si>
  <si>
    <t>SOCKET ; DUPLEX RECEPTACLE 1-GANG PLASTIC WALLPLATE IVORY - PART NO. LEVITON/86003 - LEVITON</t>
  </si>
  <si>
    <t>006D-16B</t>
  </si>
  <si>
    <t>SWITCH ; SWITCH 2 GANG 1 WAY (8.6 X 8.6 X 8.6 CM) - PART NO. 617602 - LEGRAND</t>
  </si>
  <si>
    <t>SOCKET ; FLOOR SOCKET BOX 54011LEGRAND142.5X120 LIGHT GREY - PART NO. 572314 4 - LEGRAND</t>
  </si>
  <si>
    <t>HEATER ; HEATER OVERLOAD 2.90-3.95 FLA - PART NO. EATON/FH29 (A200/B100) - EATON</t>
  </si>
  <si>
    <t>BREAKER ; BREAKER 40A 2P 240V MCCB BOLT ON TYPE - PART NO. SIEMENS/BQ2B040 - SIEMENS</t>
  </si>
  <si>
    <t>SOCKET ; FLOOR SOCKET 2 GANG PLATE OULET - PART NO. MK ELECTRIC/CXP10731 - MK ELECTRIC</t>
  </si>
  <si>
    <t>RELAY; FINDER BIPOLAR 8-AMP 250V MICRO PCB PLUG-IN RELAY;40.52.8.120.0000 ;FINDER</t>
  </si>
  <si>
    <t>SWITCH ; TOGGLE SWITCH SINGLE POLE 15A 120V IVORY W/COVER - PART NO. LEVITON/1451-ICP - LEVITON</t>
  </si>
  <si>
    <t>BREAKER ; BREAKER 30A 2P 240V MCCB BOLT ON TYPE - PART NO. I-T-E ELECTRICAL/BQ2B030 - I-T-E ELECTRICAL</t>
  </si>
  <si>
    <t>SOCKET ; 2 GANG SOCKET DUPLEX RECEPTACLE 125V + STEEL COVER - PART NO. USA STANDARD/5320-2B - WI - USA STANDARD</t>
  </si>
  <si>
    <t>RELAY; AIR COND 250VAC PCB,24VAC 16A 1CO SPDT MODULES,12.7WDX15.7HTX29DP MM;1SVR405600R;ABB CONTROL AB</t>
  </si>
  <si>
    <t>CLIP; SWING LID DC TAPE CLIP 25 X 3 MM 0.07 KG FOR EARTHING, LIGHTNING &amp; SURGE PROTECTION; CP210-H; FURSE CO. LTD</t>
  </si>
  <si>
    <t>HOLDER; LAMP HOLDER, DICR, 250 CABLE PTFE, 10A 50V T 250 FOR THE CONTACTS 140 MM; GU5.3; QENOS</t>
  </si>
  <si>
    <t>CONNECTOR ; CLIP STANDARD FEED-THROUGH POLYAMIDE, 22-8 AWG WIRE - PART NO. SRK 6/2A 6MM2 - CABLECRAFT</t>
  </si>
  <si>
    <t>TERMINAL; SCREW ON 12AWG, 4 SQMM, DOUBLE LEVEL POLYAMIDE IMPACT AND COMBUSTION RESISTANT SNAP-INDIN RAIL MOUNTED; UKK3; GEN</t>
  </si>
  <si>
    <t>FUSE; FUSE MINIATURE SLOW BLOW 5A 250V FERRULE GLASS 6.4DIA X 32OAL MM (MM6.4X32); T5A250 ; LEGRAND</t>
  </si>
  <si>
    <t>FUSE; FUSE MINIATURE/SLOW BLOW/TIME DELAY 10A 250V FERRULE CARTRIDGE GLASS 6DIA X 30OAL MM; ;</t>
  </si>
  <si>
    <t>FUSE ; FUSE BS1362 CERAMIC 250V 13A - PART NO. FUSE BS1362 CERAMIC 250V - CHINA</t>
  </si>
  <si>
    <t>FUSE; FAST ACTING 2A 250V 35KA AT 50HZ GLASS 5DIA X 20LG MM;S500-2-R;BUSSMANN DIV</t>
  </si>
  <si>
    <t>FUSE ; FUSE 10X38 C10G2 CERAMIC 2A 500V</t>
  </si>
  <si>
    <t>CONTACTOR; CONTACTOR, ELECTRICAL MAGNETIC 40A, �460VAC, �3 POLE; MC-40A-AC460; LS SYSTEM</t>
  </si>
  <si>
    <t>LED ; LED STRIP LIGHT GOQ-03 WS-LD 1.08W 12DC 6500K</t>
  </si>
  <si>
    <t>LED ; LED DOWNLIGHT 7W 3000L 220-240V - PART NO. ULTRA LIGHT/WL-DL2066-7W - ULTRA LIGHT</t>
  </si>
  <si>
    <t>FUSE; MINIATURE/DUAL ELEMENT 1A 250V 10KA FERRULE GLASS 1/4DIA X 1-1/4OAL IN TIME DELAY6DIA X 30OAL MM; MDL 1; BUSSMANN</t>
  </si>
  <si>
    <t>LED ; LED SPOT LIGHT 6.2W GU10 450LM 3000K 220-240V - PART NO. ULTRALIGHT/UTL450LD - ULTRALIGHT</t>
  </si>
  <si>
    <t>LED ; LED LAMP 14.5W 6500K DAYLIGHT 220V - PART NO. ULTRA LIGHT/NONE - ULTRA LIGHT</t>
  </si>
  <si>
    <t>ELECTRICAL; LED PANEL LIGHT 20W 8" - 6500K AC100 240V 50/60HZREDHA LIGHTAC100 240V</t>
  </si>
  <si>
    <t>LIGHT ; EGOA4515.45/40/W PLANA LED CM. 45 - PART NO. EGO-A4515.45/40/W - EGOLUCE</t>
  </si>
  <si>
    <t>LED ; LED STRIP LIGHT DRIVER - PART NO. 220 AC/DC ,8W - LEDVANCE</t>
  </si>
  <si>
    <t>LIGHT; LED, LAMP, SPOT 7W, AC100- 240 V, 50/60 HZ, 3000K, GU10, REDIUM,; SP-07-03-38- WW; REDIUM</t>
  </si>
  <si>
    <t>FIXTURE; FR-02-03-38-WHBK FRAME M DOUBLE BLACK &amp; WHITE RADIUM / FRAME M DOUBLE BLACK &amp; WHITE RADIUM; FR-02- 03-38- WHBK; REDIUM</t>
  </si>
  <si>
    <t>LED ; LED SPOT LIGHT - SOLIN MR-16 (7W)</t>
  </si>
  <si>
    <t>LAMP; LED CUP LIGHT 10W,3000K (PG-C0110); PG-C0110; QENOS</t>
  </si>
  <si>
    <t>LED ; LED STICK 9.5W E27 6500K 220-240V - PART NO. OSRAM/9290019016 - OSRAM</t>
  </si>
  <si>
    <t>LED ; LED SPOT LIGHT 220V GU10 4000K 7W 550LM - PART NO. ULTRA LIGHT/UTL-M650ST-CW - ULTRA LIGHT</t>
  </si>
  <si>
    <t>LED ; LED LAMP LED 11/A60/827/100-240/E27/F 11W</t>
  </si>
  <si>
    <t>006D-17C</t>
  </si>
  <si>
    <t>LED ;LED DOWNLIGHT 105MM 220-240V 4000K 10W PHILIPS</t>
  </si>
  <si>
    <t>LED ; LED DOWNLIGHT WL-DL6233-10 10W - PART NO. WL-DL6233-10WL - ULTRALIGHT</t>
  </si>
  <si>
    <t>LIGHT ; LED DOWN 15W 4000K 1200LM 220-240V; DAYLIGHT</t>
  </si>
  <si>
    <t>LIGHT; LED DOWNLIGHT 15W 4000K 100-250V; RN-P064; ORION</t>
  </si>
  <si>
    <t>006D-17D</t>
  </si>
  <si>
    <t>LIGHT ; LED BULB 20W, 4000K E27, 100-240V</t>
  </si>
  <si>
    <t>LED ;LED DOWNLIGHT 244MM 220-240V 25W 2450LM</t>
  </si>
  <si>
    <t>006A-17B</t>
  </si>
  <si>
    <t>LIGHT ; LED FLOOD LIGHT 100W - PART NO. IP65,6500K - OSRAM</t>
  </si>
  <si>
    <t>LIGHT ; HQI-T250 W/D PRO, 5500K, E4 - PART NO. AC34329 - OSRAM</t>
  </si>
  <si>
    <t>006D-19A</t>
  </si>
  <si>
    <t>ELECTRICAL ; CABLE TIE - BLACK - 200X2.5 MM (100 PCS/PKT) - GOCABLETIES</t>
  </si>
  <si>
    <t>006D-18B</t>
  </si>
  <si>
    <t>ELECTRICAL ; CABLE TIE - WHITE - 200X2.5 MM (100 PCS/PKT) - GOCABLETIES</t>
  </si>
  <si>
    <t>ELECTRICAL ; CABLE TIE - WHITE - 300X3.5 MM (100 PCS/PKT) - GOCABLETIES</t>
  </si>
  <si>
    <t>ELECTRICAL ; CABLE TIE BLACK/WHITE (2.5X200 MM) - NYLONKSS</t>
  </si>
  <si>
    <t>ELECTRICAL ; CABLE TIE WHITE (2.5X200 MM) - NYLONKSS</t>
  </si>
  <si>
    <t>ELECTRICAL ; CABLE TIE BLACK (3.5X300 MM) - NYLONKSS</t>
  </si>
  <si>
    <t>LIGHT ; LED BULBL LIGHT (6W)</t>
  </si>
  <si>
    <t>LIGHT ; LED BULB 15W 6500K, 1425 LM, RESTOLITE ; WL-A7015D</t>
  </si>
  <si>
    <t>006D-18C</t>
  </si>
  <si>
    <t>LED; LED BULB 15W 6500K, E27, 1500LM; L-ST-0100; LUCIO</t>
  </si>
  <si>
    <t>LIGHT ; SQUARE LED PANEL LIGHT 32W, 3000K, 2560LM, 23X23CM; OPT-SQ01; OPTIMAL</t>
  </si>
  <si>
    <t>006D-18D</t>
  </si>
  <si>
    <t>LIGHT ; LED BULB 15W , E27, 3000K 100-240V</t>
  </si>
  <si>
    <t>ACCESSORIES ; HEAT SHRINK INSULATION TUBE (2.5 MM) - KSA</t>
  </si>
  <si>
    <t>ACCESSORIES ; HEAT SHRINK INSULATION TUBE (6 MM) - KSA</t>
  </si>
  <si>
    <t>ACCESSORIES ; HEAT SHRINK INSULATION TUBE (2.5 MM) - CHINA</t>
  </si>
  <si>
    <t>ACCESSORIES ; HEAT SHRINK INSULATION TUBE (4 MM) - CHINA</t>
  </si>
  <si>
    <t>ACCESSORIES ; HEAT SHRINK INSULATION TUBE (6 MM) - CHINA</t>
  </si>
  <si>
    <t>JUNCTION BOX ; PVC BOX 7 X 7 CM SINGLE OUTLET - PART NO. 7X7CM - DEENA</t>
  </si>
  <si>
    <t>JUNCTION BOX ; PVC BOX (7X14)</t>
  </si>
  <si>
    <t>LIGHT; LED TUBE ST8A 0.6M 7.5W 840 4000K 100-240V EM 25X1 KSA 50,000hrs;OSRAM ;105389- OSRAM</t>
  </si>
  <si>
    <t>LED ; LAMP MERCURY 250W MOGUL BASE E40 DELUXE WHITE - PART NO. GENERAL ELECTRIC/HR250DX3 - GENERAL ELECTRIC</t>
  </si>
  <si>
    <t>006C-12E</t>
  </si>
  <si>
    <t>SWITCH ; LEVITON SWITCH OUTLET 13A 250V - PART NO. LEVITON/BSRDP-W/I - LEVITON</t>
  </si>
  <si>
    <t>SOCKET ; PANASONIC 1 GANG SOCKET 3 PIN W/ USB PORT - PART NO. PANASONIC/WSBC1017W - PANASONIC</t>
  </si>
  <si>
    <t>GLAND; CABLE GLAND 25MM STRAIGHT ; HAM0505G1; HAM0505G1; ABB</t>
  </si>
  <si>
    <t>GLAND; CABLE GLAND 4MM ,THREAD 15.2 MM, -40 TO 100DEG; PG9; UXCELL</t>
  </si>
  <si>
    <t>LIGHT ; LED BULB 18W E27 4000K - PART NO.DX03013 - WHITEBOX</t>
  </si>
  <si>
    <t>CONTACTOR; TESYS DECA, 3P(3NO), AC-3/AC-3E, 440V, 95A, 24V AC 50/60HZ COIL, SCREW CLAMP TERMINALS; LC1D95B7; SCHNEIDER</t>
  </si>
  <si>
    <t>006D-19B</t>
  </si>
  <si>
    <t>BREAKER; MAIN CIRCUTI BREAKER 3 POLE 14-20A 690V 7.5 KW, N-RELEASE 260 A, SIZE S2, MOTOR PROTECTION ; 3RV1031-4BA10; SEIMENS</t>
  </si>
  <si>
    <t>BLOCK; CONTACT BLOCK, 1NO, 6 A, 230 V, 1 POLE, SCREW HARMONY XB4, XB5 SERIES PUSHBUTTON SWITCHES; ZBE-101/12063; SCHEINDER</t>
  </si>
  <si>
    <t>BREAKER ; CIRCUIT S0 FOR MOTOR PROTECTION CLASS 10 A-RELEASE STANDARD SWITCHING CAPACITY - PART NO. 3RV1021-1FA10 - SEIMENS</t>
  </si>
  <si>
    <t>FUSE; FUSE POWER 100A SIZE 000 HN 100A 500V 250VDC ; NH000 ; BUSSMANN</t>
  </si>
  <si>
    <t>SWITCH ; COMPLETE UNIT COMBINATION 22 MM PLASTIC BLACK ROUND SELECTOR SWITCH 2 POSITIONS L-R 90DEG, V POSITION LATCHING NON-ILLUMINATED WITH HOLDER SCREW, 1 NO - PART NO. 3SB6110-2AA10-1BA0 - SEIMENS</t>
  </si>
  <si>
    <t>FUSE; 2A MN 5 X 20MM LBC 9030000278 CYLINDER BODY; SE-FU-GS-0001; GUNNEBO</t>
  </si>
  <si>
    <t>WIRE ; SOLDERING WIRE (1.2 MM) - AUSTOR</t>
  </si>
  <si>
    <t>006D-19C</t>
  </si>
  <si>
    <t>ADHESSIVES ; SOLDERING PASTE - PART NO. 50G - GOOT - BS15 - FLUX</t>
  </si>
  <si>
    <t>WIRE ; SOLDERING LEAD (1.2 MM) - 100GM - FELDER - GERMANY</t>
  </si>
  <si>
    <t>LUGS; CABLE LUGS; 6 MM; RS</t>
  </si>
  <si>
    <t>CONTACTOR; TESYS DECA, 3P(3NO), AC-3/AC-3E, 440V, 95A, 220V AC 50/60HZ COIL, SCREW CLAMP TERMINALS; LC1D95M7; SCHNEIDER</t>
  </si>
  <si>
    <t>BREAKER ; CIRCUIT BREAKER SIZE S00 FOR MOTOR PROTECTION - PART NO. 3RV2011-1KA10 - SIEMENS</t>
  </si>
  <si>
    <t>BREAKER ; CIRCUIT BREAKER SIZE S0 FOR MOTOR PROTECTION 82 A SCREW TERMINAL STANDARD SWITCHING CAPACITY - PART NO. 3RV2021-1GA10 - SIEMENS</t>
  </si>
  <si>
    <t>CONTACTOR; TESYS DECA, 3P(3NO), AC-3/AC-3E, 440V, 12A, 220V AC 50/60HZ COIL, SCREW CLAMP TERMINALS; LC1D12M7; SCHNEIDER</t>
  </si>
  <si>
    <t>RELAY ; SAFETY - 24VDC,230VAC 0.5A 50/60HZ 2.5W3NO-1NC AUXILARY SCREW FOR E-STOP BUTTON - PART NO. 774 318 - PILZ GMBH</t>
  </si>
  <si>
    <t>LIGHT; LED ECO Downlight DL 8"inch 18W 830 3000K 220- 240V 10X1 G1 15,000hrs IP20;109357- LEDVANCE</t>
  </si>
  <si>
    <t>006D-19D</t>
  </si>
  <si>
    <t>DRIVER; LED DRIVER, CERTADRIVE 65W 200/350MA 185V 230V EL ; PHI-929002874880; PHILIPS</t>
  </si>
  <si>
    <t>DRIVER ; LED ELECTRICAL DRIVER XITANIUM 20W WH 0.15-0.5A 54V IS G2 [P-B] - PART NO. 929001471006 - PHILIPS</t>
  </si>
  <si>
    <t>CIVIL; GLASS DOOR PVC SEAL ( FOR 12 MM TH GLASS); ZM-011; ZMCO</t>
  </si>
  <si>
    <t>CONNECTOR ; TWIST-ON WIRE CONNECTOR FOR CABLE 2.5 MM - KSA</t>
  </si>
  <si>
    <t>006D-20A</t>
  </si>
  <si>
    <t>CONNECTOR ; TWIST-ON WIRE CONNECTOR FOR CABLE 4 MM - KSA</t>
  </si>
  <si>
    <t>CONNECTOR ; TWIST-ON WIRE CONNECTOR FOR CABLE 6 MM - KSA</t>
  </si>
  <si>
    <t>BREAKER; CIRCUIT RCBO 220-240VAC 50HZ 1P+NE2:E34 20A/30MA 10KA 4KV E2:E5SINGLE TERMINAL 36WD X 73DP X 85HT EN/IEC 61009-2-1,IP2+E2:E350, TEM 25 TO 60DEG C;A9D07620
;SCHNEIDER ELECTRIC SA</t>
  </si>
  <si>
    <t xml:space="preserve">BREAKER; CIRCUIT MINIATURE 3P 32A C- CURVE;A9N3P32C
;SCHNEIDER ELECTRIC SA
</t>
  </si>
  <si>
    <t xml:space="preserve">BREAKER; CIRCUIT RESIDUAL CURRENT 2P 20A 30MA, ACTI 9 ,IC60,C- CURVE;A9D17220
;SCHNEIDER ELECTRIC SA
</t>
  </si>
  <si>
    <t xml:space="preserve">BREAKER; CIRCUIT RESIDUAL CURRENT 4P 40A 30MA,C- CURVE;16752
;SCHNEIDER ELECTRIC SA
</t>
  </si>
  <si>
    <t xml:space="preserve">BREAKER; CIRCUIT MINIATURE 440VAC 50/60HZ 3P 40A
ACTI9 IC60N,C-CURVE;A9F44340
;SCHNEIDER ELECTRIC SA
</t>
  </si>
  <si>
    <t xml:space="preserve">RELAY; CONTROL 230VAC 6/8A;RXM4AB2P7;SCHNEIDER ELECTRIC SA
</t>
  </si>
  <si>
    <t>SOCKET ; SOCKET OULET BOX 7X7 PVC WHITE - PART NO. INDIA/7X7 - INDIA</t>
  </si>
  <si>
    <t>WIRE ; WIRE NUT CONNECTOR (RED)</t>
  </si>
  <si>
    <t xml:space="preserve">BREAKER; CIRCUIT 220-240VAC 50HZ 1P+N 32A/30MA SINGLE TERMINAL 10KA 4KV 36WD X 73DP X 85HT MM EN/IEC 61009-2-1,IP20,TEM 25 TO 60DEG C;A9D07632;SCHNEIDER ELECTRIC SA
</t>
  </si>
  <si>
    <t xml:space="preserve">BREAKER; CIRCUIT 230/400V 50/60HZ 4P 25A/30MA 10KA TYPE B IMPULSE 4KV 72WD X 76DP X 86HT MM IEC 61008,IP20,TEM 25 TO 40DEG C;16750;SCHNEIDER ELECTRIC SA
</t>
  </si>
  <si>
    <t xml:space="preserve">BREAKER; CIRCUIT THERMAL MAGNETIC 240VAC 50/60HZ 1P 10A 7.5KA AC,IMPULSE VOLTAGE 6KV CONTROL TOGGLE,MOUNT 18WD X 78.5DP X 85HT MM EN/IEC 60947-2 IP20 TEMP 35 TO 70DEG C;A9F54110
;SCHNEIDER ELECTRIC SA
</t>
  </si>
  <si>
    <t xml:space="preserve">BREAKER; CIRCUIT MINIATURE 1P 16A C- CURVE
;A9N1P16C
;SCHNEIDER ELECTRIC SA
</t>
  </si>
  <si>
    <t xml:space="preserve">BREAKER; CIRCUIT MINIATURE 1P 20A C- CURVE
;A9N1P20C;SCHNEIDER ELECTRIC SA
</t>
  </si>
  <si>
    <t xml:space="preserve">BREAKER; CIRCUIT MINIATURE 1P 32A C- CURVE;A9N1P32C
;SCHNEIDER ELECTRIC SA
</t>
  </si>
  <si>
    <t xml:space="preserve">BREAKER; CIRCUIT MINIATURE 3P 20A C- CURVE;A9N3P20C
;SCHNEIDER ELECTRIC SA
</t>
  </si>
  <si>
    <t xml:space="preserve">BREAKER; CIRCUIT MINIATURE 4P 40A C- CURVE;A9N4P40C
;SCHNEIDER ELECTRIC SA
</t>
  </si>
  <si>
    <t xml:space="preserve">BREAKER; CIRCUIT MINIATURE 220-240VAC 50HZ 1P 25A XC60,C-CURVE;A9N1P25C
;SCHNEIDER ELECTRIC SA
</t>
  </si>
  <si>
    <t>CONTACTOR; CONTACTOR 32A; 2NO + 2NC 110V; SEIMENS</t>
  </si>
  <si>
    <t xml:space="preserve">BREAKER; CIRCUIT RESIDUAL CURRENT 2P 20A 100MA,ACTI 9 I DPN N VIGI,C- CURVE;A9D52620
;SCHNEIDER ELECTRIC SA
</t>
  </si>
  <si>
    <t>CONTACTOR; ABB AF80-30-11-13 CONTACTOR, 100-250 VAC/VDC COIL, 80A, 1 NO-1 NC, AUXILIARY (3NO, 1 NC); AF80-30-11-13; ABB</t>
  </si>
  <si>
    <t xml:space="preserve">BREAKER; CIRCUIT RESIDUAL CURRENT 220-240VAC 50HZ 2P 16A 15KA ACTI9 IC60,C-CURVE;A9D17216
;SCHNEIDER ELECTRIC SA
</t>
  </si>
  <si>
    <t>006D-20C</t>
  </si>
  <si>
    <t xml:space="preserve">BREAKER; CIRCUIT RESIDUAL CURRENT 16A/30MA ;IC60H RCBO/ A9D11816;SCHNEIDER ELECTRIC SA
</t>
  </si>
  <si>
    <t xml:space="preserve">CONTACTOR; MOTOR STARTER 440/220VAC 50A 50/60HZ 3P 1NO-1NC,RAIL MOUNT;LC1D50AM7
;SCHNEIDER ELECTRIC SA
</t>
  </si>
  <si>
    <t xml:space="preserve">CONTACTOR; MOTOR STARTER 220VDC 50/60HZ COIL 3P 440VAC 9A 1NO+1NC AUXILIARY CONTACT SCREW TERMINAL 45WDX77LG MM;LC1D09MD
;SCHNEIDER ELECTRIC SA
</t>
  </si>
  <si>
    <t xml:space="preserve">CONTACTOR; ELECTRICAL 440VAC 12A 3PH COIL 24VDC 3NO 3P
;LC1D12BD;SCHNEIDER ELECTRIC SA
</t>
  </si>
  <si>
    <t xml:space="preserve">BREAKER; CIRCUIT 220-240VAC 50HZ 1P + N 40A/30MA 1P 6KA 4KV TOGGLE MOUNT 36WD X 73DP X 85HT EN/IEC 61009-2-1,IP20 5 TO 60DEG C;A9D31640; SCHNEIDER ELECTRIC SA
</t>
  </si>
  <si>
    <t xml:space="preserve">BREAKER; CIRCUIT MINIATURE 4P 63A XC 60,C- CURVE;A9N4P63C
;SCHNEIDER ELECTRIC SA
</t>
  </si>
  <si>
    <t>HOLDER; ACTI9 - FUSE-DISCONNECTOR STI - 1, POLE - 32 A - FOR FUSE 10.3 X 38 MM; A9N15636; SCHEINDER</t>
  </si>
  <si>
    <t>CONTACTOR; TESYS DECA, 3P(3NO), AC-3/AC-3E, 440V, 9A, 24V AC 50/60HZ COIL, SCREW CLAMP TERMINALS; LC1D09B7; SCHNEIDER</t>
  </si>
  <si>
    <t>CONTACTOR; TESYS DECA, 3P(3 NO), AC-3/AC-3E, 400V, 40A, 24V AC 50/60HZ COIL, SCREW CLAMP TERMINALS; LC1D40AB7; SCHNEIDER</t>
  </si>
  <si>
    <t xml:space="preserve">BREAKER; CIRCUIT MINIATURE 3P 40A C- CURVE;A9N3P40C
;SCHNEIDER ELECTRIC SA
</t>
  </si>
  <si>
    <t>006D-20D</t>
  </si>
  <si>
    <t xml:space="preserve">BREAKER; CIRCUIT MOLDED CASE 415VAC 3P 125A 36KA NSX160F,TMD TRIP UNIT 125A,2D;LV430621
;SCHNEIDER ELECTRIC SA
</t>
  </si>
  <si>
    <t xml:space="preserve">BREAKER; CIRCUIT MINIATURE 3P 16A IC 60N C16A;IC 60N C16A/ A9F44316;SCHNEIDER ELECTRIC SA
</t>
  </si>
  <si>
    <t>RELAY; CONTROL 380-480VAC 2CO 3PH,SWITCHING: 250VAC 8A 2000VA ;RM22TR33;RS COMPONENST</t>
  </si>
  <si>
    <t xml:space="preserve">SWITCH; SELECTOR 15-240VAC 3A CONTACT BLOCK ZA2EE101;GB14048.5 
;SCHNEIDER ELECTRIC SA
</t>
  </si>
  <si>
    <t>CONTACTOR; TESYS DECA, 3P(3NO), AC-3/AC-3E, 440V, 12A, 24V AC 50/60HZ COIL, SCREW CLAMP TERMINALS; LC1D12B7; SCHNEIDER</t>
  </si>
  <si>
    <t>CONTACTOR; TESYS DECA, 3P(3NO), AC-3/AC-3E, 440V, 18A, 24V AC 50/60HZ COIL, SCREW CLAMP TERMINALS; LC1D18B7; SCHNEIDER</t>
  </si>
  <si>
    <t>CONTACTOR; TESYS DECA, 3P(3 NO), AC-3/AC-3E, 0 TO 440V, 25A, 24VAC 50/60HZ COIL; LC1D25B7; SCHNEIDER</t>
  </si>
  <si>
    <t>CONTACTOR; TESYS DECA, 3P(3 NO), AC-3/AC-3E, 400V, 50A, 24V AC 50/60HZ COIL, SCREW CLAMP TERMINALS; LC1D50AB7; SCHNEIDER</t>
  </si>
  <si>
    <t>CONTACTOR; TESYS DECA, NONREVERSING, 18A, 10HP AT 480VAC, UP TO 100KA SCCR, 3 PHASE, 3 NO, 220VAC 50/60HZ COIL, OPEN; LC1D18M7; SCHNEIDER</t>
  </si>
  <si>
    <t>CONTACTOR; TESYS DECA, 3P(3NO), AC-3/AC-3E, 440V, 80A, 24V AC 50/60HZ COIL, SCREW CLAMP TERMINALS; LC1D80B7; SCHNEIDER</t>
  </si>
  <si>
    <t xml:space="preserve">BREAKER; CIRCUIT MINIATURE 4P 125A C 120 N,C- CURVE;A9N18376
;SCHNEIDER ELECTRIC SA
</t>
  </si>
  <si>
    <t>006D-21A</t>
  </si>
  <si>
    <t xml:space="preserve">BREAKER; CIRCUIT MOLDED CASE 415VAC 3P 160A
36KA NSX160F,TMD TRIP UNIT 160A,3D;LV430630
;SCHNEIDER ELECTRIC SA
</t>
  </si>
  <si>
    <t xml:space="preserve">BREAKER; CIRCUIT THERMAL MAGNETIC,TRIP 690V 48-65A 3P 690V MCCB 6KA ADJUSTABLE RAIL/PANEL MTD W/AUX PN GVAD1010;GV3P65(690V)+AUX GVAD1010;SCHNEIDER ELECTRIC SA
</t>
  </si>
  <si>
    <t xml:space="preserve">BREAKER; CIRCUIT MOLDED CASE 415VAC 3P 40A 36KA NSX100F,TMD TRIP UNIT 40A,3D;LV429634
;SCHNEIDER ELECTRIC SA
</t>
  </si>
  <si>
    <t>SOCKET ; 2 GANG, 13A DUAL EARTH DOUBLE SWITCHED SOCKET BRUSHED STAINLESS STEEL WITH DOUBLE POLE - PART NO. K24347 BSS W - MK</t>
  </si>
  <si>
    <t>006D-21B</t>
  </si>
  <si>
    <t>CONTACTOR; TESYS DECA, 3P(3NO), AC-3/AC-3E, 440V, 140A/150A, 24V AC 50/60HZ COIL, SCREW CLAMP TERMINALS; LC1D150B7; SCHNEIDER</t>
  </si>
  <si>
    <t>RELAY ; CONTROL 230V 50/60HZ - 600VAC MAX3NO-2NC, 10A SNAP-ON DIN-RAIL/SCREWTEL - PART NO. CAD32P7 - EMECANIQUE ELECTRIQUE</t>
  </si>
  <si>
    <t>LED ; LED DOWNLIGHT NPV-DL7W 220-240V 6500K 7W</t>
  </si>
  <si>
    <t>006D-21C</t>
  </si>
  <si>
    <t>LIGHT ; MASTER LIGHT - PART NO. PL-C 4P, 26W, 4000K - OSRAM</t>
  </si>
  <si>
    <t>BREAKER ; CIRCUIT MINIATURE 3 POLE, 16A TYPE C-CURVE, 240/415V CAPACITY 10KA - PART NO. BB30160C - L&amp;T</t>
  </si>
  <si>
    <t>SOCKET ; 1 GANG DP WITH RED FRONTPLATE, 13A, 250V RED ROCKER AND DUAL EARTH - PART NO. K2757D1RED - MK</t>
  </si>
  <si>
    <t>006D-21D</t>
  </si>
  <si>
    <t>SOCKET ; 2 GANG DP WITH RED FRONTPLATE AND RED ROCKERS, 13A, 250V - PART NO. K2747D1RED - MK</t>
  </si>
  <si>
    <t>LED STICK 11W 3000K PHILIPS</t>
  </si>
  <si>
    <t>006D-22A</t>
  </si>
  <si>
    <t>LED DOWNLIGHT 7W 6500K PHILIPS</t>
  </si>
  <si>
    <t>CABLE ; EXTENSION CORD 3 MTR (13A GERMANY)</t>
  </si>
  <si>
    <t>PLUG ; ELECTRICAL</t>
  </si>
  <si>
    <t>PLUG ; 3 PIN TOP PLUG (220V)</t>
  </si>
  <si>
    <t>LAMP HOLDER ; LAMPHOLDER REDUCER ADAPTER E40-E27 220-240V</t>
  </si>
  <si>
    <t>LED ; LED LAMP LED 10/STIK/830/100-240/E27/F 10W</t>
  </si>
  <si>
    <t>006D-22B</t>
  </si>
  <si>
    <t>LED ; LED DOWNLIGHT 105MM 220-240V 3000K - PART NO. PHILIPS/A-LIGHT061/LED005 - PHILIPS</t>
  </si>
  <si>
    <t>LED ; LED DOWN LIGHT 7W 100-240V "3000K"</t>
  </si>
  <si>
    <t>SOCKET ; 13A 1 GANG DOUBLE POLE SWITCH SOCKET OUTLET WITH RED ROCKER - METALLIC - PART NO. 2977D6ALM - MK</t>
  </si>
  <si>
    <t>006D-22C</t>
  </si>
  <si>
    <t>SOCKET ; 2 GANG, SOCKET OUTLET DUAL EARTH RR 13A, DOUBLE POLE, 250 V - PART NO. K24357 BSS W - MK</t>
  </si>
  <si>
    <t>SWITCH ; SWITCH AC 7X7 45A 250V WNBP 5428690DF-S</t>
  </si>
  <si>
    <t>006D-22D</t>
  </si>
  <si>
    <t>SWITCH ; RECEPTACLE 2 GANG 13A 250V SSTL MAT FINISH - PART NO. PANASONIC/WNBP 1120610 ST - PANASONIC</t>
  </si>
  <si>
    <t>SWITCH ; 2 G SOCKET WITH CONTROL SWITCH MK ( 13A 250V K2747WHI 7 X 14) MADE IN UK</t>
  </si>
  <si>
    <t>SOCKET ; SWITCH SOCKET 1 GANG DOUBLE POLE WITH DUAL EARTH 250V, WHITE - PART NO. K2757WHI - MK</t>
  </si>
  <si>
    <t>BREAKER ; FUSE, FUSIBLE DISCONNECT SWITCH, SINGLE POLE, BUSSMANN DIN RAIL,UL 98, 30A; CCP2-1-30CC; EATON</t>
  </si>
  <si>
    <t>LIGHT ; LED FLOOD LIGHT IP65 220-240V 50W 6500K LEDVANCE</t>
  </si>
  <si>
    <t>LIGHT ; LED DOWNLIGHT 20W 3000K 100-250V CUTOUT 140MM &amp; DIMENSION 180MM - ENERGIA</t>
  </si>
  <si>
    <t>LIGHT, DRIVER ELECTRICAL LED 220-240VAC 50/60HZ 83% 16-35V 25W IP20 700MA,BASIC PHASE CUT-SR;28002476;TRIDONIC</t>
  </si>
  <si>
    <t xml:space="preserve">TRUNKING; HALFMOON TRUNKING, 3 CHANNEL  – 48MM WIDTH
</t>
  </si>
  <si>
    <t>CIVIL ; SILICON GUN WITHOUT COVER DEWESSER GERMANY</t>
  </si>
  <si>
    <t>006D-2D</t>
  </si>
  <si>
    <t>PLUMBING ; GREASE GUN HAND OPERATED - PRISSOL (GERMANY)</t>
  </si>
  <si>
    <t>TRUNKING ; HALF - MOON TRUNKING 12 MM - BEIGE COLOR - PART NO. WDR-RD120BG - CHINA</t>
  </si>
  <si>
    <t>TRUNKING ; HALF - MOON TRUNKING 6.5 MM - BEIGE COLOR - PART NO. WDR-RD65BG - CHINA</t>
  </si>
  <si>
    <t>CIVIL; GALVANIZED IRON WIRE; SAUDI MADE</t>
  </si>
  <si>
    <t>006D-5B</t>
  </si>
  <si>
    <t>SS SHIM 0.1-2MM</t>
  </si>
  <si>
    <t>006D-5C</t>
  </si>
  <si>
    <t>CIVIL; FLAP DISC,115 x 22MM / 4"x 7/8"; GRIT-80; DEWESSER</t>
  </si>
  <si>
    <t>006C-8C</t>
  </si>
  <si>
    <t>CIVIL ; CUTTING DISK 115*1*22 - ROCKLANDER</t>
  </si>
  <si>
    <t>CIVIL ; GRINDING DISC FOR STEEL - 4-1/2 X 1/4 X 7/8 - DEWESSER</t>
  </si>
  <si>
    <t>DISC ; FINISHING FLAP DISC 115 X 22 - GRID#60</t>
  </si>
  <si>
    <t>DISC ; FINISHING FLAP DISC 115 X 22 - GRID#120</t>
  </si>
  <si>
    <t>SAND PAPER ; SANDING / EMERY BELT - ABRASIVE CLOTH ROLL (250 MM) - PART NO. P 400 - GRIT</t>
  </si>
  <si>
    <t>CARPENTRY; CIRCULLAR SAW BLADE ( FOR CUTING OF PLEXIGLASS &amp; PLASTIC); 12" 96 TEETH CMT MADE IN ITALY; CMT</t>
  </si>
  <si>
    <t>006C-8D</t>
  </si>
  <si>
    <t>TOOLS &amp; ACCESSORIES ; DOOR HANDLE</t>
  </si>
  <si>
    <t>DOOR CLOSER 62 SILVER</t>
  </si>
  <si>
    <t>CIVIL; WINDOW HANDLE; WHITE; ALUMINIUM; VANITY</t>
  </si>
  <si>
    <t>006C-7D</t>
  </si>
  <si>
    <t>DOOR ; CLOSER, OVERHEAD MOUNTING STANDARD ARM, SILVER , CAPACITY - 45 KG - PART NO. PN-62 - RYOBI</t>
  </si>
  <si>
    <t>DOOR LOCK ; WOODEN DOOR LOCK SET</t>
  </si>
  <si>
    <t>DOOR STOPPER</t>
  </si>
  <si>
    <t>DOOR KNOB GLOBE DESIGN NICKEL MAT CHROME</t>
  </si>
  <si>
    <t>SAND PAPER INDASA RHYNO WOOD SHEDS P100</t>
  </si>
  <si>
    <t>006C-2B</t>
  </si>
  <si>
    <t>HANDLE; DL MORTISE HANDLE 1070; ;</t>
  </si>
  <si>
    <t>LOCK; DL MORTISE DBS 1070; 5511819; DORMAKABA</t>
  </si>
  <si>
    <t>LOCK ; CHROME SLIDING GLASS DOOR CABINET LOCK</t>
  </si>
  <si>
    <t>006C-6C</t>
  </si>
  <si>
    <t>SQUARE BUTT HINGE 3-1/2" X 3"</t>
  </si>
  <si>
    <t>HINGE STAINLESS STEEL 4" X 3.5" X 3MM</t>
  </si>
  <si>
    <t>HANDLE; INTEGRATED WITH LOCK SET FOR DOOR, COLOR- WHITE; 6110-91130 ; DOMUS</t>
  </si>
  <si>
    <t>HANDLE; WITHOUT LOCK COLOR WHITE FOR DOOR; 6110; DOMUS</t>
  </si>
  <si>
    <t>CIVIL; SANDING / EMRY PAPER ROLL, P80 - 4'' x 50 MTR /ROLL P80</t>
  </si>
  <si>
    <t>LOCK; MORTISE LOCKSET; 52111-45-0-000LA; CISA</t>
  </si>
  <si>
    <t>HANDLE; DOOR, CHINA; 205-813P;</t>
  </si>
  <si>
    <t>CIVIL; SAND PAPER GRIT#220 WET &amp; DRY</t>
  </si>
  <si>
    <t>006C-2C</t>
  </si>
  <si>
    <t>CIVIL; SCRAPER 9 INCH JAMPOJAMPO9 INCH</t>
  </si>
  <si>
    <t>LIGHT; FORTIMO LED SQUARE 2500LM 840 HV/LV2 4000K; 929001696606; PHILIPS</t>
  </si>
  <si>
    <t>006D-8B</t>
  </si>
  <si>
    <t>DRIVER; XITANIUM 300W 0.5-1.4A 300V IXT TD230V; 929002820606; PHILIPS</t>
  </si>
  <si>
    <t>ACC ; LUCKY EVO C END CAP FOR LENIEAR LIGHT 1 SET (2PCS) - PART NO. NOV-100650.01 - NOVALUX</t>
  </si>
  <si>
    <t>ACC.; NOVALUX 18750.01 LUCKY EVO END WHITE CAPS; NOV-18750.01; NOVALUX</t>
  </si>
  <si>
    <t>DRIVER; XITANIUM 100W 0.15-0.5A 300V IXT TD 230V; PHI-92001615906; XITANIUM</t>
  </si>
  <si>
    <t>DRIVER; LED DRIVER LCA 60W 900-1750MA ONE4ALL C PRE; 28000667; TRIDONIC</t>
  </si>
  <si>
    <t>006D-8C</t>
  </si>
  <si>
    <t>LIGHT; NOBILE M0\3\C\3\B TRIPLE RECESSED FRAM BLACK FOR M0SA COMPLETE WITH MODULE M0SA\CM\4K11\B3,DALI MADE IN ITALY DRIVER BLACK REFLEKTOR; NOB-M0\3\C\3\B; NOBILE</t>
  </si>
  <si>
    <t>006D-8D</t>
  </si>
  <si>
    <t>WIRE ; WIRE CU 10 AWG MTW BLACK RIYADH CABLES - PART NO. 10 AWG BLACK - RIYADH CABLES</t>
  </si>
  <si>
    <t>006D-9A</t>
  </si>
  <si>
    <t>WIRE ; WIRE CU 10 AWG MTW BLUE RIYADH CABLES - PART NO. 10 AWG BLUE - RIYADH CABLES</t>
  </si>
  <si>
    <t>WIRE ; WIRE CU 8 AWG MTW WHITE MESC</t>
  </si>
  <si>
    <t>LIGHT; RZB 901530.002.1A RECESSED DOWNLIGHT SERIES :LENODA LED1X40W,IP65 WITH FROSTED GLASS; RZB 901530.002.1AB; LEDONA</t>
  </si>
  <si>
    <t>CABLE ; 3 CORE POWER CABLE (2.5 MM)</t>
  </si>
  <si>
    <t>CABLE; POWER CABLE, BLACK INSULATION CU PVC XLBE COPPER 91MTR/ROLL; 3 CORE 4 MM� ; BAHRA CABLES</t>
  </si>
  <si>
    <t>CABLE; POWER CABLE, BLACK INSULATION CU PVC XLBE COPPER 91MTR/ROLL; 3 CORE 2.5 MM� ; BAHRA CABLES</t>
  </si>
  <si>
    <t>006-PALLET</t>
  </si>
  <si>
    <t>CABLE; POWER CABLE, BLACK INSULATION CU PVC XLBE COPPER 91MTR/ROLL; 3 CORE 6 MM� ; BAHRA CABLES</t>
  </si>
  <si>
    <t>CABLE; POWER CABLE, BLACK INSULATION CU PVC XLBE COPPER 91MTR/ROLL; 4 CORE 2.5 MM� ; BAHRA CABLES</t>
  </si>
  <si>
    <t>CABLE; POWER CABLE, BLACK INSULATION CU PVC XLBE COPPER 91MTR/ROLL; 4 CORE 4 MM� ; BAHRA CABLES</t>
  </si>
  <si>
    <t>CABLE; POWER CABLE, BLACK INSULATION CU PVC XLBE COPPER 91MTR/ROLL; 4 CORE 6 MM� ; BAHRA CABLES</t>
  </si>
  <si>
    <t>WIRE ; WIRE CU 08 AWG MTW RED</t>
  </si>
  <si>
    <t>TISSUES ; TOILET TISSUE - FINE</t>
  </si>
  <si>
    <t>007+UNDER THE MOSQUE</t>
  </si>
  <si>
    <t>OIL SPILL KIT 20L - USA</t>
  </si>
  <si>
    <t>HVAC ; PRE FILTER CLASS G4 CLEANABLE SYNTHETIC MEDIA - PART NO. V-TYPE 12"x24"x2" - GAFCO</t>
  </si>
  <si>
    <t>HVAC ; PRE FILTER CLASS G4 CLEANABLE SYNTHETIC MEDIA - PART NO. V-TYPE 24"x24"x2" - GAFCO</t>
  </si>
  <si>
    <t>FILTER ; BAG POCKET TYPE AIR FILTER 12"x24"x 15" 95% EFFICIENCY / 3 POCKETS, TRIPLE LAYER, MEDIA COLOR: YELLOW - PART NO. SB95-290595-380P3 - GAFCO</t>
  </si>
  <si>
    <t>FILTER ; BAG POCKET TYPE AIR FILTER 24"x24"x 15" 95% EFFICIENCY / 6 POCKETS, TRIPLE LAYER, MEDIA COLOR: YELLOW - PART NO. SB95-595595-380P6 - GAFCO</t>
  </si>
  <si>
    <t>FILTER ; CARBO CELL AIR FILTER SIZE: 592X592X292 MM 90% EFFICIENCY, HIGH-DENSITY ACTIVATED CHARCOAL MEDIA - PART NO. 592x592x292MM - GAFCO</t>
  </si>
  <si>
    <t>FILTER ; SYNTHETIC V-TYPE PRE FILTER 400x500x98 MM - CLASS G4 CLEANABLE SYNTHETIC MEDIA MOISTURE RESISTANCE - PART NO. SV4-392492-95 - GAFCO</t>
  </si>
  <si>
    <t>FILTER ; SYNTHETIC PLATE TYPE FILTER 180X180X8 MM - CLASS G4 CLEANABLE SYNTHETIC MEDIA 2-SIDED EXPANDED MESH SUPPORT - PART NO. SF 180X180X8 MM - GAFCO</t>
  </si>
  <si>
    <t>FILTER ; ALUMINUM WASHABLE AIR FILTER 16" x 25" x 2" - EXPANDED ALUMINUM LAYERED MESH, GALVANIZED STEEL FRAME - PART NO. AG-392620-45 - GAFCO</t>
  </si>
  <si>
    <t>FILTER ; SYNTHETIC V-TYPE PRE FILTER 490x592x98 MM - CLASS G4 CLEANABLE SYNTHETIC MEDIA MOISTURE RESISTANCE - PART NO. SV4-492595-95 - GAFCO</t>
  </si>
  <si>
    <t>FILTER ; BAG POCKET TYPE AIR FILTER : 24" x 24" x 15" 45% EFFICIENCY/6 POCKETS , TRIPLE LAYER SYNTHETIC FIBERS , MEDIA COLOR : ORANGE</t>
  </si>
  <si>
    <t>Under the terminal mosque warehouse</t>
  </si>
  <si>
    <t>FILTER ; BAG POCKET TYPE AIR FILTER : 24" x 24" x 36" 95% EFFICIENCY/8 POCKETS , TRIPLE LAYER SYNTHETIC FIBERS , MEDIA COLOR : YELLOW</t>
  </si>
  <si>
    <t>PIPE ; EMT PIPE (3/4 INCH 3 MTS LENGTH)</t>
  </si>
  <si>
    <t>CIVIL; ROUND BAR STAINLESS STEEL; 125 MM X 1 FT</t>
  </si>
  <si>
    <t>CIVIL; ROUND BAR STAINLESS STEEL; 100 MM X 1 FT</t>
  </si>
  <si>
    <t>CIVIL; ROUND BAR , BRONZE; 50 MM X 2 MTR</t>
  </si>
  <si>
    <t>CIVIL; BAR ROUND, BRASS, NON LEADE� COLD DRAWN; 60 X 1 MTR</t>
  </si>
  <si>
    <t>PLUMBING; CONCEPT FREEDOM WALL HUNG RIMLESS BOWL 70 CMIDEAL STANDARD E8194 01</t>
  </si>
  <si>
    <t>CIVIL; ROUND BAR STAINLESS STEEL; 75 MM X 10 FT</t>
  </si>
  <si>
    <t>CARPENTRY ; ACRYLIC PLASTIC GLASS WHITE COLOR ; 4 MM X 122 CM X 244 CM</t>
  </si>
  <si>
    <t>TILE ; CEILING ACOUSTICAL WHITE, AURATONE BESK RADAR BEVELED ; 15 MM X 304 MM X 304 MM; USG ME</t>
  </si>
  <si>
    <t>GUARD ; CONER SS WALL 1.5 MM TH, SELF ADHESIVE TAPE; 10 CM X 10 CM X 80 CM - LG</t>
  </si>
  <si>
    <t>LIGHT; RZB 312463.002.1.790AB KALEEA RECESSED MODULAR LED PANEL LIGHT, L:595 X B:595 , 36W 4400 LM-24W/3100LM (EUROPEAN DRIVER) 4000K, 220 - 240 V / 50 - 60 HZ, IP40, IK02, WHITE.; RZB-312463.002.1.790AB; HB 601</t>
  </si>
  <si>
    <t>URINAL; EUROVIT URINAL WITH TOP INLET AND CONCEAL OUTLET. FLUSH 0,3-0,7 L/SEC, AT LEAST 2 LITERS OF WATER PER FLUSH. INCLUDING: FIXATION SET, K553901- IDEAL STANDARD GMBH</t>
  </si>
  <si>
    <t>P-TRAP; HOSE FLEXIBLE 1-1/4 THREADED CHROME BOTTLE TRAP; WE913 ; WIEGA</t>
  </si>
  <si>
    <t>CIVIL; ROUND BAR, BRASS ALLOY; 100 MM X 1MTR</t>
  </si>
  <si>
    <t>CIVIL; ROUND BAR, BRASS ALLOY; 75 MM X 8 FT</t>
  </si>
  <si>
    <t>FIRE BLANKET 1 X 50 MTR X 0.5 MM / 19.5 KG HI-TEX-MI- CHINA</t>
  </si>
  <si>
    <t>NITROGEN CYLINDER MEDIUM</t>
  </si>
  <si>
    <t>TISSUES ; FACIAL TISSUE - FINE</t>
  </si>
  <si>
    <t>PLASTIC ROLL ; PLASTIC ROLL 200 MICRON (4 x 25 MTR); STG-KS</t>
  </si>
  <si>
    <t>TISSUES ; TOILET TISSUE ROLL JUMBO 2 PLY - FINE</t>
  </si>
  <si>
    <t>TOOLS &amp; ACCESSORIES ; HOUSE KEEPING TROLY</t>
  </si>
  <si>
    <t>CHOLRINE POWDER (45KG/DRUM)-USA</t>
  </si>
  <si>
    <t>SULPHURIC ACID (37/KG/DRUM)</t>
  </si>
  <si>
    <t>HYDREX-5941(27KG/DRUM)</t>
  </si>
  <si>
    <t>HVAC; MEDIA FILTER PADS PRE-CUT SYNTHETIC 415X320X5MMGAFCOSYNTHETIC 415X320X5MM</t>
  </si>
  <si>
    <t>001A-2A</t>
  </si>
  <si>
    <t>HVAC; MEDIA FILTER PRE-CUT SYNTHETIC 502X392X5MM GAFCOSYNTHETIC 502X392X5MM</t>
  </si>
  <si>
    <t>FILTER ; ACTIVATED CARBON GRANULE, 95% EFF. ON TARGET GASES, VOCS, MOLECULAR ACID (F, CL, NOX, SOX, H2S), MOLECULAR BASES (NH3), FORMALDEHYDE, HONEYCOMB GRID FILLED AND MESH SUPPORTED, CARDBOARD FRAME PART NO. 36x46x3.5 CM - GAFCO</t>
  </si>
  <si>
    <t>FILTER ; PRE-CUT PROGRESSIVE DENSITY 100% SYNTHETIC AIR FILTER MEDIA PADS WITHOUT FRAME - GAFCO</t>
  </si>
  <si>
    <t>CIVIL ; SHEET STEEL STAINLESS 16 GA - 2B FINISH - 1.5 X 4 X 8 FT AISI 304 - SAUDI MADE</t>
  </si>
  <si>
    <t>CIVIL ; SHEET STEEL STAINLESS 18 GA - 2B FINISH - 1.2 X 4 X 8 FT AISI 304 - SAUDI MADE</t>
  </si>
  <si>
    <t>CIVIL ; SHEET STEEL STAINLESS 20 GA - 2B FINISH - 0.8 X 4 X 8 FT AISI 304 - SAUDI MADE</t>
  </si>
  <si>
    <t>CIVIL ; SHEET STEEL STAINLESS 22 GA - 2B FINISH - 0.7 X 4 X 8 FT AISI 304 - SAUDI MADE</t>
  </si>
  <si>
    <t>CIVIL ; SHEET STEEL GALVANIZED 16 GA - 1.50 MM X 4 X 8 FT - G90 - SABIC</t>
  </si>
  <si>
    <t>CIVIL ; SHEET STEEL GALVANIZED 18 GA - 1.20 MM X 4 X 8 FT - G90 - SABIC</t>
  </si>
  <si>
    <t>CIVIL ; SHEET STEEL GALVANIZED 20 GA - 0.90 MM X 4 X 8 FT - G90 - SABIC</t>
  </si>
  <si>
    <t>CIVIL ; SHEET STEEL GALVANIZED 22 GA - 0.70 MM X 4 X 8 FT - G90 - SABIC</t>
  </si>
  <si>
    <t>CEMENT ; SPLICING CEMENT EPDM (3.8 LTR) - PART NO. EP-95, 302342 - CARLISLE</t>
  </si>
  <si>
    <t>CIVIL ; SHEET STEEL GALVANIZED 24 GA - 0.50 MM X 4 X 8 FT - G90 - SABIC</t>
  </si>
  <si>
    <t>CIVIL ; SHEET STEEL CARBON 16 GA - 1.50 MM X 1 X 2 MTRS - A36 - SAUDI MADE</t>
  </si>
  <si>
    <t>TOOLS &amp; ACCESSORIES ; PLYWOOD MDF (6MM X 1220 X 2440 MM)</t>
  </si>
  <si>
    <t>CARPENTRY ; PLYWOOD EXTERIOR 7 PLY SOFTWOOD GROUP 1,GRADE "A" FACE, GRADE "C" BACK,GRADE "C" INNER PLIES, SANDED 2 SIDES - PART NO. MM18X1200X2400 MM - KSA</t>
  </si>
  <si>
    <t>CARPENTRY ; PLYWOOD EXTERIOR, 3 PLY,SOFTWOOD GROUP 1,GRADE "A" FACE, GRADE "C" BACK,GRADE "C" INNER PLIES, , SANDED FACE &amp; BACK - PART NO. - 6 X1200X2400 MM - KSA</t>
  </si>
  <si>
    <t>CARPENTRY; PLYWOOD, EXTERIOR ,7 PLY SOFTWOOD GROUP 1,GRADE "A" FACE, GRADE "C" BACK,GRADE "C" INNER PLIES, SANDED 2 SIDESKSAMM18X1200X2400 MM</t>
  </si>
  <si>
    <t>CARPENTRY; PLYWOOD INTERIOR PLYWOOD, PART NO. 12 MM X 122 CM X 244 CM- SAUDI MADE</t>
  </si>
  <si>
    <t>CIVIL; TUBE CARBON STEEL 6 MTR NOMINAL LG ; 2 X 80 X 40 MM; SAUDI MADE</t>
  </si>
  <si>
    <t>CIVIL; RUBBER FLOOR MAT BLACK HOLLOW TYPE; 100 CM X 150 CM</t>
  </si>
  <si>
    <t>TISSUES ; FOLDED HAND TOWELS SMART 200 SHEETS 2 PLY (200 x 30 PCS) - FINE</t>
  </si>
  <si>
    <t>CIVIL; SHEET SS-304 NO. 4/PE, SASO ASTM; 122 X 244 X 0.6MM</t>
  </si>
  <si>
    <t>DESSERT COOLER PAD HEAVY DUTY CARDBOARD MEDIA;24" x 72" x 4";GAFCO</t>
  </si>
  <si>
    <t>CIVIL; PERFORATED GYPSUN CELINING TILE ; 12 MM X 60 CM X 60 CM</t>
  </si>
  <si>
    <t>007-PILLER6-L</t>
  </si>
  <si>
    <t>CIVIL; GYPSUM CEILING TILES ACOUTICAL, 12PCS/BOX; 600 X 600 X 15 MM; USG BORAL</t>
  </si>
  <si>
    <t>CIVIL; DECORATIVE VINYL FLOOR TILES, CREAMY 60 X 60 CM; CLR-801</t>
  </si>
  <si>
    <t>HEATER; WATER HEATER 100L, 220V, 1500W; EWH-V100; SAUDI CERAMIC</t>
  </si>
  <si>
    <t>CIVIL; GYPSUM BOARD, PART NO. 12MM X 120CM X 240 CM - SAUDI MADE</t>
  </si>
  <si>
    <t>TILE ; CEILING ACOUSTICAL WHITE, PROVISION FOR CEILING TILES, PERFORATED; 12 X 609 MM X 609 MM - USG ME</t>
  </si>
  <si>
    <t>CIVIL; ACOUSTICAL TEGULAR CEILING TILES WHITE COLOR; 600 X 1215 MM; USG BORAL</t>
  </si>
  <si>
    <t>TRASH BAG BLACK - PRIME (55 GAL)</t>
  </si>
  <si>
    <t>TRASH BAG; BLUE PRIME 55 GALL 10KG</t>
  </si>
  <si>
    <t>TRASH BAG; GREEN PRIME 55 GALL 10KG</t>
  </si>
  <si>
    <t>CARPENTRY; ACRYLIC PLASTIC GLASS TRANSPARENT ; 3 MM X 122 CM X 244 CM; RAWAD</t>
  </si>
  <si>
    <t>CARPENTRY; ACRYLIC PLASTIC GLASS WHITE COLOR; 3 MM X 122 CM X 244 CM; RAWAD</t>
  </si>
  <si>
    <t>CARPENTRY; ACRYLIC PLASTIC GLASS TRANSPARENT ; 12 MM X 122 CM X 244 CM; RAWAD</t>
  </si>
  <si>
    <t>CIVIL; ACRYLIC PLASTIC GLASS WHITE COLOR;�� 6 MM X 122 CM X 244 CM; RAWAD</t>
  </si>
  <si>
    <t>SINK; BATHROOM UNDERCOUNTER 434WD X 536LG X 208HTMM BRAND: OVALYN;TF470LM ;AMERICAN STANDARD INC</t>
  </si>
  <si>
    <t>ADHESIVE; TILES VETONIT CERAMIC TILE FIX; WHITE; SAVETO</t>
  </si>
  <si>
    <t>BAG</t>
  </si>
  <si>
    <t>CARPENTRY; PLYWOOD , INTERIOR MDF SMOOTH SURFACE BOTH SIDES ; 25 X 1200 X 2400 MM – SAUDI MADE</t>
  </si>
  <si>
    <t>CIVIL; PLYWOOD EXTERIOR� SOFTWOOD, 5 PLIES, SANDED 2 SIDES; 12 MM X 120 CM X 240 CM</t>
  </si>
  <si>
    <t>CIVIL; PLYWOOD INTERIOR SOFTWOOD, 7 PLIES SANDED 2 SIDES; 15 MM X 120 CM X 240 CM</t>
  </si>
  <si>
    <t>TRASH BAG (70 GAL)</t>
  </si>
  <si>
    <t>TILE ; CEILING ACCOUSTICAL WHITE, MAC BOARD PERFORATED REVEAL EDGE, FIRE RESISTANT, ; 12 X 609 MM X 609 MM - USG ME</t>
  </si>
  <si>
    <t>CIVIL; BRASS ROUND BAR, 6 FT LG; 38 MM DIA</t>
  </si>
  <si>
    <t>CIVIL; BAR ROUND, BRONZE SOLID; 25 MM X 60CM</t>
  </si>
  <si>
    <t>CIVIL; WOODEN FLOOR PERQUET ; 19.3 CM WD X 1.22 MTR LG; MATRIX</t>
  </si>
  <si>
    <t>SQM</t>
  </si>
  <si>
    <t>CARTON; BROWN EMPTY CARTON; 1005 X 705 X 520 MM;</t>
  </si>
  <si>
    <t>CARTON; BROWN EMPTY CARTON; 600 X 500 X 500 MM;</t>
  </si>
  <si>
    <t>CIVIL; WALLBOARD , GYPSUM MANILA FACE PAPER TAPER BEVELED EDGES ASTM C36; 15 MM X 1200 X 2400 MM – SAUDI MADE</t>
  </si>
  <si>
    <t>CIVIL; DECORATIVE PERFORATED FIRE PROOF GYPSUM BOARD; 12 MM X 120 CM X 240 CM; MADE IN SAUDIA</t>
  </si>
  <si>
    <t>CIVIL; WATER PROOFING MEMBRANE LIQUID 25 KG; PU -270; AWAZEL</t>
  </si>
  <si>
    <t>TOOLS CIVIL; Water Proofing Membrane - PART NO.- 1 Meter X 10 Meter X 4MM</t>
  </si>
  <si>
    <t>CIVIL; FIBRE CEMENT SHEET STANDARD; 9 MM X 1200 MM X 2400 MM</t>
  </si>
  <si>
    <t>CIVIL; TEFLON ROUND BAR; DIA 75 MM X 1 MTR</t>
  </si>
  <si>
    <t>CIVIL; TEFLON ROUND BAR WHITE; DIA 100 MM X 1 MTR</t>
  </si>
  <si>
    <t>POP-UP; PUSH DRAIN LESS OVERFLOW, 1-1/4" TAILPIECE; 8888112; AMERICAN STANDERD</t>
  </si>
  <si>
    <t>CIVIL; ACOUSTICAL TEGULAR CEILING TILES WHITE COLOR; 500 X 1500 MM; USG BORAL</t>
  </si>
  <si>
    <t>SEPARATOR; URINALS CERAMIC SCREEN 675X130X320, S612001- IDEAL STANDARD GMBH</t>
  </si>
  <si>
    <t>LIGHT; SLC GREENSPACE G5 DN393B LED2200\NW 80 4000K 19W 220-240V 50\60HZ PSU PC O WH IP20 D200; SLC-DN393B\LED003; PHILIPS</t>
  </si>
  <si>
    <t>LIGHT; GREENPERFOM G3 WT198C LED4145\NW 4000K 29W 220-240V\50-60HZ PSU EU IP65 L1200,138LM\W,PF-0.9,TA25C,50000HRS ,BA:115,SC:15000; WT198C\LED024; PHILIPS</t>
  </si>
  <si>
    <t>LIGHT; GREENPERFORM G3 WT198C LED4145/NW 4000K 29W 220-
240V/50-60HZ PSU EU IP65 L1200, 138LM/W, PF-0.9, TA25�C,50000 HRS, BA:115�, SC:15000; WT198C/LED024; PHILLIPS</t>
  </si>
  <si>
    <t>LIGHT; LUCKY EVO: 36W 4K 2249 OP; NOV-9A546.01; NOVALUX</t>
  </si>
  <si>
    <t>ACC.; NOVALUX-100558.99 LUCKY EVO DIFF. OPAL L=2247.5; NOV-100558.99 ; NOVALUX</t>
  </si>
  <si>
    <t>LIGHT; LUCKY EVO 36 W DALI 4K , L=2249MM OP; NOV-9A546.02; NOVALUX</t>
  </si>
  <si>
    <t>LIGHT; NOVALUX LUCKY EVO :LED 18W DALI 4K , L=1125MM , BLACK; NOV-9A617.02; NOVALUX</t>
  </si>
  <si>
    <t>LIGHT; NOVALUX 9A617.01 LUCKY EVO: LED 18W DALI 4K L=1125; NOV-9A617.01; NOVALUX</t>
  </si>
  <si>
    <t>ACC.; NOVALUX 18742.99 LUCKY EVO: DIFF. OPAL L=1123; NOV-18742.99; NOVALUX</t>
  </si>
  <si>
    <t>ACC ; LUCKY EVO B/C SCHERMO OPALE, L-1686 - PART NO. NOV-100251.99 - NOVALUX</t>
  </si>
  <si>
    <t>LIGHT ; LUCKY EVO C LED 38W 4K L-1687 BIANCO - PART NO. NOV-9A544.01 - NOVALUX</t>
  </si>
  <si>
    <t>LIGHT ; LUCKY EVO C LED ANG, 25W 4K BIA - PART NO. NOV-9A543.01 - NOVALUX</t>
  </si>
  <si>
    <t>ACC ; LUCKY EVO B/C SCHERMO OPALE - PART NO. NOV-100252.99 - NOVALUX</t>
  </si>
  <si>
    <t>ACC.; NOVALUX-18742.99 LUCKY EVO : DIFF. OPAL L=1123; NOV- 18742.99 ; NOVALUX</t>
  </si>
  <si>
    <t>LIGHT; GREENPERFOM G3 WT198C LED 8000\NW 4000K 58W 220-240V\50-60HZ PSU EU IP65 L1500,138 LM\W,PF-0.9,TA25C,50000HRS ,BA:120,SC:15001; WT198C/LED028; PHILIPS</t>
  </si>
  <si>
    <t>LIGHT ; LINEAR LIGHT, LUCKY EVO C LED 32W 4K L=1406 BIANCO - PART NO. NOV-9A679.01 - NOVALUX</t>
  </si>
  <si>
    <t>LIGHT ; TANGO G4 BVP493 LED36400/CW 70 5700K 285W 120-277V/50-60HZ (XI-LP) - PART NO. BVP493/LED007 - PHILIPS</t>
  </si>
  <si>
    <t>LIGHT ; LED4200/NW 80 4000K 38W 220-240V/50-60HZ PSU O WH IP20 W60L60 - PART NO. R-GRID062-G4/LED001 - PHILIPS</t>
  </si>
  <si>
    <t>GROUT ; TILE GROUT 5KGS/BAG; LIGHT GRAY-170 WEBER</t>
  </si>
  <si>
    <t>SIPHON; SIPHON,HORIZONTAL OUTLET TONIC /ECCO URINAL, K8223 67- IDEAL STANDARD GMBH</t>
  </si>
  <si>
    <t>SHEET; CLEAR FLEXI GLASS; 1 MM THK X 122 CM X 244 CM; ROWAD</t>
  </si>
  <si>
    <t>BAR; ROUND BAR, BRASS ALLOY NON LEADED COLD DRAWN; 150 MM X 1 FT</t>
  </si>
  <si>
    <t>BINS ; TRASH BIN 240 LTR</t>
  </si>
  <si>
    <t>008-FLOOR</t>
  </si>
  <si>
    <t>SAVETO TILE GROUT NO. 52 BEIGE - 25KG - (SAF)</t>
  </si>
  <si>
    <t>CEMENT BAG GRAY YAMAMA 50KG</t>
  </si>
  <si>
    <t>008-PALLET</t>
  </si>
  <si>
    <t>CEMENT BAG WHITE 50KG</t>
  </si>
  <si>
    <t>SAND BAG</t>
  </si>
  <si>
    <t>CIVIL ; GIBSON POWDER (40KG) - PART NO. 40 KG/BAG - SAUDI GYPSUM</t>
  </si>
  <si>
    <t>GROUT ; TILE GROUT WHITE VENTONIT - ( 25 KG ) SAVETO MADE IN KSA</t>
  </si>
  <si>
    <t>GROUT ; TILE GROUT GRAY VENTONIT - ( 25 KG ) SAVETO MADE IN KSA</t>
  </si>
  <si>
    <t>GLASS; CLEAR GLASS SHEET, SQUARE EDGE; 6 MM X 1200 MM X 2315 MM</t>
  </si>
  <si>
    <t>GLASS RACK</t>
  </si>
  <si>
    <t>GLASS; CLEAR GLASS SHEET, SQUARE EDGE; 4 MM X 1200 MM X 2315 MM</t>
  </si>
  <si>
    <t>GLASS; WHITE GLASS WIRE REINFORCED; 6 MM X 558 MM X 1445 MM</t>
  </si>
  <si>
    <t>AIR FRESHENER ELECTRO (300 ML)</t>
  </si>
  <si>
    <t>PLUMBING ; LUB AND GREASE (MECH) GREASE</t>
  </si>
  <si>
    <t>SAFETY ; FIRST AID BOX</t>
  </si>
  <si>
    <t>MEDICAL ; FIRST AID KIT (LARGE)</t>
  </si>
  <si>
    <t>ORGANIC VAPOR / ACID GAS RESPIRATOR CATRIDGE ( COP )</t>
  </si>
  <si>
    <t>GLOVES ; ELECTRICAL GLOVES</t>
  </si>
  <si>
    <t>006A-7B</t>
  </si>
  <si>
    <t>DEVICE; LIFTING FLUSH TOILET 8.9X7.3X4.4IN WITH SERVOMOTOR FOR ELECTONIC FLUSH ACTUATION TOILET FLUSH CONTROL; 241.150.00.1; GEBERIT GMBH</t>
  </si>
  <si>
    <t>PLUMBING ; TOILET FLUSH ODEON 220V 50/60HZ POLISHED CHROME FINISH FACE FLAT PSD SENSOR - PART NO. 744T-MC05-CP - KOHLER</t>
  </si>
  <si>
    <t>006B-11E</t>
  </si>
  <si>
    <t>HOSE ; FLEXIBLE WATER SUPPLY FAUCET VESSEL SINK STAINLESS STEEL SIZE - 1/2"</t>
  </si>
  <si>
    <t>COUPLING ; CPVC COUPLING 2 INCH</t>
  </si>
  <si>
    <t>REDUCER; BUSHING 1 1/2" X 1 1/4" SCH 80CPVC; ;</t>
  </si>
  <si>
    <t>GASKET; FLANGE GASKET 5/2" RUBBER</t>
  </si>
  <si>
    <t>ELBOW; PVC ELBOW 1/2" SCH-40 CLASS 4</t>
  </si>
  <si>
    <t>ELBOW; PVC ELBOW 1" SCH-40 CLASS 4</t>
  </si>
  <si>
    <t>ELBOW; PVC ELBOW 1-1/2" SCH-40 CLASS 4</t>
  </si>
  <si>
    <t>ELBOW; PVC ELBOW 3/2" SCH-40 CLASS 4</t>
  </si>
  <si>
    <t>ELBOW; PVC ELBOW 5/2" SCH-40 CLASS 4</t>
  </si>
  <si>
    <t>TEE; PVC TEE 3/2" SCH-40 CLASS 4</t>
  </si>
  <si>
    <t>TEE; PVC TEE 2" SCH-40 CLASS 4</t>
  </si>
  <si>
    <t>TEE; PVC TEE 5/2" SCH-40 CLASS 4</t>
  </si>
  <si>
    <t>Y-TEE; PVC PIPE 5/2 "- SCH-40 CLASS 4</t>
  </si>
  <si>
    <t>P-TRAP; PVC P-TRAP 2" SCH-40 CLASS 4</t>
  </si>
  <si>
    <t>P-TRAP; PVC P-TRAP 4" SCH-40 CLASS 4</t>
  </si>
  <si>
    <t>CAP; PVC END CAP 2" SCH-40 CLASS 4</t>
  </si>
  <si>
    <t>ADAPTOR; PVC MALE THREAD ADAPTOR 1/2" SCH-40 CLASS 4</t>
  </si>
  <si>
    <t>ADAPTOR; PVC MALE THREAD ADAPTOR 1" SCH-40 CLASS 4</t>
  </si>
  <si>
    <t>ADAPTOR; PVC MALE THREAD ADAPTOR 3/2" SCH-40 CLASS 4</t>
  </si>
  <si>
    <t>ADAPTOR; PVC MALE THREAD ADAPTOR 5/4" SCH-40 CLASS 4</t>
  </si>
  <si>
    <t>ADAPTOR; PVC MALE THREAD ADAPTOR 2" SCH-40 CLASS 4</t>
  </si>
  <si>
    <t>ADAPTOR; PVC MALE THREAD ADAPTOR 3" SCH-40 CLASS 4</t>
  </si>
  <si>
    <t>VALVE; PVC DOUBLE UNION BALL VALVE 1/2" SCH-40 CLASS 4</t>
  </si>
  <si>
    <t>VALVE; PVC DOUBLE UNION BALL VALVE 3/4" SCH-40 CLASS 4</t>
  </si>
  <si>
    <t>VALVE; PVC DOUBLE UNION BALL VALVE 1" SCH-40 CLASS 4</t>
  </si>
  <si>
    <t>VALVE; PVC DOUBLE UNION BALL VALVE 3/2" SCH-40 CLASS 4</t>
  </si>
  <si>
    <t>VALVE; PVC DOUBLE UNION BALL VALVE 5/4" SCH-40 CLASS 4</t>
  </si>
  <si>
    <t>CIVIL ; SAND PAPER 180</t>
  </si>
  <si>
    <t>CIVIL ; SAND PAPER WATER PROOF - P150</t>
  </si>
  <si>
    <t>CIVIL ; SAND PAPER WATER PROOF - P220</t>
  </si>
  <si>
    <t>CIVIL; SAND PAPER WATER PROOF ; GRIT#320; KSA</t>
  </si>
  <si>
    <t>CARPENTRY ; COMMON NAIL (1") 3KG/BOX - PART NO. 1" X 3 KG/BOX - KSA</t>
  </si>
  <si>
    <t>HOOKS; CLOTH HANGER, SS POLISHED, X-37.013, CORROSION RESISTANT DOUBLE ROBE HOOKS, �16852.S; NOFER</t>
  </si>
  <si>
    <t>COVERALL ; COVERALL</t>
  </si>
  <si>
    <t>ACCESSORIES ; HEAT SHRINK INSULATION TUBE (4 MM) - KSA</t>
  </si>
  <si>
    <t>EXIT SING 12"/X 12"SLIM GLASS</t>
  </si>
  <si>
    <t xml:space="preserve">INDICATOR LED 220-230 V,AMBER
;XA2EVM6LC - AMBER
;SCHNEIDER ELECTRIC SA
</t>
  </si>
  <si>
    <t>ELECTRICAL ; SELF-ADHESIVE CABLE TIE MOUNTS (28.6X28.6X5.3 MM) - PART NO. HC-102 - NYLONKSS</t>
  </si>
  <si>
    <t>CARPENTRY; CABINET HANDLE 4"</t>
  </si>
  <si>
    <t>BLIND RIVETS - 700 PCS</t>
  </si>
  <si>
    <t>DRYWALL SCREWS PHIL BUGLE HEAD 500 PCS</t>
  </si>
  <si>
    <t>SCREW &amp; FISHER ; DRY WALL SCREW BLACK (6 MM 1 1/2 INCH 1000 BOX)</t>
  </si>
  <si>
    <t>CARRIAGES; DOOR CENTERAL LEFT &amp; RIGHT 20/200 4PC SET; 016.040.000; RECORD</t>
  </si>
  <si>
    <t>CIVIL; CARBON STEEL ROUND BAR; DIA 50 MM X 20 FT</t>
  </si>
  <si>
    <t>CIVIL; CARBON ALLOY STEEL ROUND BAR; DIA 25 MM X 20 FT</t>
  </si>
  <si>
    <t>CIVIL; STEEL BAR ROUND ; DIA 38 MM X 20 FT</t>
  </si>
  <si>
    <t>CIVIL; ROUND BAR CARBON STEEL; 16 MM X 20 FT</t>
  </si>
  <si>
    <t>CIVIL; ROUND BAR CARBON STEEL; 60 MM X 6 MTR</t>
  </si>
  <si>
    <t>CIVIL; SSTL SHEET,� CHROMIUM-NICKEL (18-8) COLD ROLLED, ASTM A240, 20GA , PICKLED 2B FINISH; 0.9 MM X 1220 MM X 2440 MM</t>
  </si>
  <si>
    <t>CIVIL; CARBON STEEL SHEET, EXPANDED STYLE 11GA FLATTENED MESH COLD ROLLED ; 3 MM X 1220 MM X 2440 MM</t>
  </si>
  <si>
    <t>CIVIL; MS STEEL PLATE FLAT; 3 MM X 122 CM X 244 CM</t>
  </si>
  <si>
    <t>CIVIL; MS STEEL PLATE FLAT, CHECKER; 3 MM X 122 CM X 244 CM</t>
  </si>
  <si>
    <t>CIVIL; MS STEEL PLATE FLAT, CHECKER; 5 MM X 122 CM X 244 CM</t>
  </si>
  <si>
    <t>SHEET ; BLACK CARBON� STEEL PLATE, HOT ROLLED A36, ; 9.8 MM X 1220 MM X 2440 MM;</t>
  </si>
  <si>
    <t>SHEET ; CARBON STEEL PLATE 18 MM X 1220 MM X 2440 MM;</t>
  </si>
  <si>
    <t>CIVIL; AGGREGATE STONE MIXING, 12 CUBIC MTR/TRUCK; 15-20 MM; KSA</t>
  </si>
  <si>
    <t>CU M</t>
  </si>
  <si>
    <t>BINS ; GARBAGE DRUM - BLACK/BLUE/GREEN -220LTR</t>
  </si>
  <si>
    <t>CIVIL; FLAT BAR, RECTANGLE, HOT ROLLED LOW CARBON STEEL, 20 FT LG; 10 MM TH X 38 MM WD</t>
  </si>
  <si>
    <t>CIVIL; FLAT BAR, RECTANGLE, LOW CARBON STEEL, 20 FT LG; 40 MM� TH X 10 MM WD</t>
  </si>
  <si>
    <t>CIVIL; GALVANIZED STEEL 12GA, ZINC COATED HOT DIPPED, ASTM A527 GRADE G-90; 2.7 MM X 1220 MM X 2440 MM</t>
  </si>
  <si>
    <t>CIVIL; CARBON STEEL SHEET,� HOT ROLLED STRUCTURAL, ASTM A36; 3 MM X 1220 MM X 2440 MM</t>
  </si>
  <si>
    <t>CIVIL; GALVANIZED SSTL SHEET 18GA, ZINC COATED HOT DIPPED, ASTM A527 GRADE G-90; 1.3 MM X 1220 MM X 2440 MM</t>
  </si>
  <si>
    <t>CIVIL ; ANGLE STEEL CARBON NOMINAL LG HOT ROLLED - PART NO. CS 2-1/2X1-1/2" 1/4"TH - ASTM A36</t>
  </si>
  <si>
    <t>CIVIL ; ANGLE STEEL CARBON NOMINAL LG HOT ROLLED - PART NO. CS 2X2",1/4"TH - ASTM A36</t>
  </si>
  <si>
    <t>CIVIL ; ANGLE STEEL CARBON NOMINAL LG HOT ROLLED - PART NO. CS 3X3" 1/4"TH 20FT - ASTM A36</t>
  </si>
  <si>
    <t>CIVIL ; PLATE STEEL FLAT GRADE D - PART NO. 3/16"TH 48WD 96"LG - ASTM A283</t>
  </si>
  <si>
    <t>TILE; CERAMIC FLOOR TILES, GLOSSY BROWN &amp; BLACK SPOT; 60 CM X60 CM; SPAIN</t>
  </si>
  <si>
    <t>SHEET ; GALVANIZED STEEL PLATE, LUG PATTERN ANTI SLIP SURFACE 3 MM X 1220 MM X 2440 MM</t>
  </si>
  <si>
    <t>CIVIL ; PIPE CARBON STEEL BEVELLED ENDS 0.203"WALL 2.875"OD NOM LG SEAMLESS - PART NO. CS 2-1/2"NPS SCH 40 - ASTM A106</t>
  </si>
  <si>
    <t>CARPENTRY; LUMBER SWEDISH TIMBER 4 SIDES FINISH GRADE #2; CM 5X25X390 YARD - SWEEDEN</t>
  </si>
  <si>
    <t>Y-7</t>
  </si>
  <si>
    <t>CARPENTRY; LUMBER SWEDISH TIMBER 4 SIDES FINISH, GRADE #2; CM 5 X 20 X 450 YARD - SWEEDEN</t>
  </si>
  <si>
    <t>MARBLE; FLOOR MRBLE ; 60X60X3CM; SAUDI BIANCO</t>
  </si>
  <si>
    <t>SHEET ; GALVANIZED STEEL SHEET 11GA, ZINC COATED HOT DIPPED - PART NO. ASTM- A527 - 3MM X 1220MM X 2400MM</t>
  </si>
  <si>
    <t>ACRYLIC; CLEAR PLEXI SHEET, SIZES: 6 MM X 200 CM X 300 CM; ;</t>
  </si>
  <si>
    <t>CIVIL; STEEL RECTANGULAR TUBE, 6 MTR; 2 MM X 60 MM X 60 MM</t>
  </si>
  <si>
    <t>MARBLE; RECONSTITUTED FLOOR MARBLE, POLISHED FINISH OFF WHITE; 120 CM X 120 CM X 2 CM ; NEPAL</t>
  </si>
  <si>
    <t>FLOOR TILES; BLACK LABRADOR-POLISH, G015- ITALY, SIZES-W/L/THK: 60CMx60CMx3CM; G015- ITALY; LABRADOR</t>
  </si>
  <si>
    <t>Y-5</t>
  </si>
  <si>
    <t>PIPE; BLACK STAINLESS STEEL PIPE TYPE: SEAMLESS SCH. 40 SIZE: 1/2" - 15MM WALL THICKNESS: 2.77MM LENGTH 6M; ;</t>
  </si>
  <si>
    <t>Y-4</t>
  </si>
  <si>
    <t>PIPE; BLACK STAINLESS STEEL PIPE TYPE: SEAMLESS SCH. 40 SIZE: 3/4" - 20MM WALL THICKNESS: 2.87MM LENGTH 6M; ;</t>
  </si>
  <si>
    <t>PIPE; BLACK STAINLESS STEEL PIPE TYPE: SEAMLESS SCH. 40 SIZE: 1" - 25MM WALL THICKNESS: 3.38MM LENGTH 6M; ;</t>
  </si>
  <si>
    <t>PIPE; BLACK STAINLESS STEEL PIPE TYPE: SEAMLESS SCH. 40 SIZE: 1 1/4" - 32MM WALL THICKNESS: 3.56MM LENGTH 6M; ;</t>
  </si>
  <si>
    <t>PIPE; BLACK STAINLESS STEEL PIPE TYPE: SEAMLESS SCH. 40 SIZE: 1 1/2" - 40MM WALL THICKNESS: 3.68MM LENGTH 6M; ;</t>
  </si>
  <si>
    <t>PIPE; BLACK STAINLESS STEEL PIPE TYPE: SEAMLESS SCH. 40 SIZE: 2" - 50MM WALL THICKNESS: 3.91MM LENGTH 6M; ;</t>
  </si>
  <si>
    <t>PIPE; CPVC PIPE SCH -80; 4" X 6 MTR ;</t>
  </si>
  <si>
    <t>PIPE RACK</t>
  </si>
  <si>
    <t>CPVC PIPE ; PIPE SCH 80 6MTR (1/2") - PART NO. SCH80, 1/2" X 6MTR - CHANNAL</t>
  </si>
  <si>
    <t>PIPE ; CPVC PIPE, SCH-80 CL-5 - 2-1/2"</t>
  </si>
  <si>
    <t>PIPE ; CPVC PIPE, SCH-80 CL-5 - 3"</t>
  </si>
  <si>
    <t>CPVC PIPE ; CPVC PIPE (1 1/4 INCH SCH 80) - 6 MTR</t>
  </si>
  <si>
    <t>CPVC PIPE ; CPVC PIPE (2 INCH SCH 80) - 6 MTR</t>
  </si>
  <si>
    <t>PIPE ; PVC PIPE 3" WHT LENGTH 6MTR SCH 40 CL-4</t>
  </si>
  <si>
    <t>PIPE ; PVC PIPE LENGTH 6MTR 4" WHITE SCH 40 - CL-4</t>
  </si>
  <si>
    <t>PIPE ; PVC PIPE 2" LENGTH 6MTR SCH-40 - CL-4</t>
  </si>
  <si>
    <t>CPVC PIPE ; CPVC PIPE (2 INCH SCH 80)</t>
  </si>
  <si>
    <t>PIPE; PVC PIPE 1/2" - SCH-40 CLASS 4</t>
  </si>
  <si>
    <t>PIPE; PVC PIPE 3/4"- SCH-40 CLASS 4</t>
  </si>
  <si>
    <t>PIPE; PVC PIPE 5/4" - SCH-40 CLASS 4</t>
  </si>
  <si>
    <t>PIPE; PVC PIPE 3/2"- SCH-40 CLASS 4</t>
  </si>
  <si>
    <t>PVC PIPE ; CLS/5 6MTR (63MM) - PART NO. 63MM X 6MTR, CLS/5 - AMS FACTORY</t>
  </si>
  <si>
    <t>PVC PIPE ; CLS/5 6MTR (50MM) - PART NO. 50MM X 6MTR, CLS/5 - AMS FACTORY</t>
  </si>
  <si>
    <t>PVC PIPE ; CLS/5 6MTR (32MM) - PART NO. 32MM X 6MTR, CLS/5 - AMS FACTORY</t>
  </si>
  <si>
    <t>CPVC PIPE ; PIPE SCH 80 6MTR (1-1/2") - PART NO. SCH80, 1-1/2" X 6MTR - CHANNAL</t>
  </si>
  <si>
    <t>CPVC PIPE ; PIPE SCH 80 6MTR (1") - PART NO. SCH80, 1" X 6MTR - CHANNAL</t>
  </si>
  <si>
    <t>PVC PIPE ; PIPE SCH 80 6MTR (3/4") - PART NO. SCH80, 3/4" X 6MTR - CHANNAL</t>
  </si>
  <si>
    <t>PIPE ; PVC PIPE (3/4 GREY)</t>
  </si>
  <si>
    <t>PIPE; PP-R PIPE PN20 SIZE - 1/2" LENGTH - 6 METER; METER; GENC</t>
  </si>
  <si>
    <t>PIPE; PP-R PIPE PN20 SIZE - 3/4" LENGTH - 6 METER; METER; GENC</t>
  </si>
  <si>
    <t>PIPE; PP-R PIPE PN20 SIZE - 1" LENGTH - 6 METER; METER; GENC</t>
  </si>
  <si>
    <t>CIVIL ; SHEET ALUMINUM - 3 MM X 122 CM X 244 CM - FT-AA6061 - SAUDI MADE</t>
  </si>
  <si>
    <t>CIVIL ; SHEET STEEL PERFORATED 18 GA - 1 MTR X 2 MTR - SAUDI MADE</t>
  </si>
  <si>
    <t>FILTER; PURE V-TYPE CLASSIFIED G4 / MERV 8, SYNTHETIC MEDIA, WELDED WIRE MESH SUPPORT UP AND 9 PLEATS/FOOT, GI FRAME WITH STRAP SUPPORT; SV4-746 X 1721 X 48 MM; GAFCO</t>
  </si>
  <si>
    <t>FILTER; PURE V-TYPE CLASSIFIED G4 / MERV 8, SYNTHETIC MEDIA, WELDED WIRE MESH SUPPORT UP AND DOWN STREAM, 9 PLEATS/FOOT, GI FRAME WITH STRAP SUPPORT; SV4-996 X 1721 X 48 MM; GAFCO</t>
  </si>
  <si>
    <t>FILTER; ALUMINIUM - GI FRAME ALUMINIUM WASHABLE AIR FILTER, METAL MESH FILTER, ONE 9-LAYER MEDIA PADS, GI FRAME.; AG-395495-20 15-5/8" X 19-5/8" X 7/8"; GAFCO</t>
  </si>
  <si>
    <t>FILTER; ALUMINIUM - GI FRAME ALUMINIUM WASHABLE AIR FILTER, EXPANDED METAL MESH FILTER, ONE 9-LAYER MEDIA PADS, GI IRON FRAME.; AG-262 X 525 X 22 MM; GAFCO</t>
  </si>
  <si>
    <t>FILTER; ALUMINIUM - GI FRAME ALUMINIUM WASHABLE AIR FILTER, EXPANDED METAL MESH FILTER, ONE 9-LAYER MEDIA PADS, GI IRON FRAME.; AG-365735-22 365 X 735 X 22 MM; GAFCO</t>
  </si>
  <si>
    <t>FILTER; ALUMINIUM - GI FRAME ALUMINIUM WASHABLE AIR FILTER, EXPANDED METAL MESH FILTER, TWO 9-LAYER MEDIA PADS, GI IRON FRAME. ; AG-18" X 24" X 4"; GAFCO</t>
  </si>
  <si>
    <t>FILTER; FIBER GLASS PANEL AIR FILTER, V TYPE CONFIG. SSTL SQ FRAME 1/2", WIRE MESH, 8 PLEATS PER FILTER; 455 x 610 x 70 MM; GAFCO</t>
  </si>
  <si>
    <t>FILTER; FIBER GLASS PANEL AIR FILTER, V TYPE CONFIG. SSTL SQ FRAME 1/2", WIRE MESH, 13 PLEATS PER FILTER; 760 x 760 x 70 MM; GAFCO</t>
  </si>
  <si>
    <t>FILTER; FIBER GLASS PANEL AIR FILTER, V TYPE CONFIG. SSTL SQ FRAME 1/2", WIRE MESH, 13 PLEATS PER FILTER; 455 x 760 x 70 MM; GAFCO</t>
  </si>
  <si>
    <t>FILTER; FIBER GLASS PANEL AIR FILTER, V TYPE CONFIG. SSTL SQ FRAME 1/2", WIRE MESH, 10 PLEATS PER FILTER; 610 x 760 x 70 MM; GAFCO</t>
  </si>
  <si>
    <t>FILTER; FIBER GLASS PANEL AIR FILTER, V TYPE CONFIG. SSTL SQ FRAME 1/2", WIRE MESH, 10 PLEATS PER FILTER; 455 x 610 x 70 MM; GAFCO</t>
  </si>
  <si>
    <t>FILTER; FIBER GLASS PANEL AIR FILTER, V TYPE CONFIG. SSTL SQ FRAME 1/2", WIRE MESH, 10 PLEATS PER FILTER; 610 x 610 x 70 MM; GAFCO</t>
  </si>
  <si>
    <t>FILTER; FIBER GLASS PANEL AIR FILTER, V TYPE CONFIG. SSTL SQ FRAME 1/2", WIRE MESH, 8 PLEATS PER FILTER; 455 x 760 x 70 MM; GAFCO</t>
  </si>
  <si>
    <t>FILTER; FIBER GLASS PANEL AIR FILTER, V TYPE CONFIG. SSTL SQ FRAME 1/2", WIRE MESH, 8 PLEATS PER FILTER; 455 x 455 x 70 MM; GAFCO</t>
  </si>
  <si>
    <t>FILTER ; BAG POCKET TYPE AIR FILTER 24"x20"x22" 95% EFFICIENCY / 8 POCKETS, TRIPLE LAYER SYNTHETIC FIBRES, MEDIA COLOR: YELLOW - GAFCO</t>
  </si>
  <si>
    <t>FILTER ; BAG POCKET TYPE AIR FILTER 20"x24"x22" 95% EFFICIENCY / 5 POCKETS, TRIPLE LAYER SYNTHETIC FIBRES, MEDIA COLOR: YELLOW - GAFCO</t>
  </si>
  <si>
    <t>FILTER ; BAG POCKET TYPE AIR FILTER 24"X24"X22" - PART NO. Dri-Pak 52.3410.0822 - GAFCO</t>
  </si>
  <si>
    <t>FILTER ; ALUMINIUM GI FRAME WASHABLE AIR MESH FILTER, TWO 9-LAYER MEDIA PADS - GI FRAME 20"X20X2" - GAFCO</t>
  </si>
  <si>
    <t>FILTER ; FOUR-CELL ACTIVATED CARBON 8 PARTICULATE 95% ADSORPTION EFFICIENCY ON TARGET GASES, PLASTIC FRAMEW: 592 x H: 287 x D: 292 MM - GAFCO</t>
  </si>
  <si>
    <t>SENSOR; FAUCET ABLUTION AQUIS SANITAR AG ELECTRONICS WITHOUT IQUA CLICK, BATTERY OPERATED;396.041.00; CONTI SANITARAR</t>
  </si>
  <si>
    <t>HAND SANITIZER 1000 ML</t>
  </si>
  <si>
    <t>GASKET; FLANGE GASKET 5" RUBBER</t>
  </si>
  <si>
    <t>ADHESIVES ; GLUE (50 ML) - UHU</t>
  </si>
  <si>
    <t>STEEL DOUBLE OUTLET UK TYPE WITH BOX PANASONIC</t>
  </si>
  <si>
    <t>LED STRIP 3000K WITH DRIVER 12V</t>
  </si>
  <si>
    <t>CIVIL; SAND PAPER GRIT#320 WET &amp; DRY</t>
  </si>
  <si>
    <t>CIVIL; SANDING/ EMRY PAPER ROLL, P220 - 4'' x 50 MTR/ROLLP220</t>
  </si>
  <si>
    <t>CIVIL; SAND PAPER GRIT#150 WET &amp; DRY</t>
  </si>
  <si>
    <t>LOTO LOCK STATION</t>
  </si>
  <si>
    <t>CIVIL: NANO CERAMIC (XPRO 99) 150CM X 30MTRSXPRO 99150CM X 30 MTRS</t>
  </si>
  <si>
    <t>CARPENTRY; CIRCULAR SAW BLADE OPTILINE WOOD 14"; 34 CM X 4 MM; BOSCH</t>
  </si>
  <si>
    <t>TRAP ; GENERAL</t>
  </si>
  <si>
    <t xml:space="preserve">BRUSH ; HARD BRUSH WITH HANDLE
</t>
  </si>
  <si>
    <t>POWDER ; POWER DETERGENT - DAC (90G)</t>
  </si>
  <si>
    <t>CLEANING LIQUID ; GLASS CLEANER - SIDCO (600 ML)</t>
  </si>
  <si>
    <t>CHEMICALS ; FLOOR MAINTAINER HIGH CLASS - EVAN (4 LTR)</t>
  </si>
  <si>
    <t>CHEMICALS ; CLEAN AND SHINE - EVAN (4 LTR)</t>
  </si>
  <si>
    <t>POLISH ; METAL POLISH - FIRST IMPRESSION (8 OZ)</t>
  </si>
  <si>
    <t>MOP ; MIROFIBER DUST MOP FRAM 120CM</t>
  </si>
  <si>
    <t>MOP ; MICROFIBER DUST MOP W/ HANDLE AND HEAD</t>
  </si>
  <si>
    <t>TISSUES ; BULK PACK PLUS - TOILET TISSUE - REZA (1X30 PCS)</t>
  </si>
  <si>
    <t>Micrifiber Dust Mop 120 cm Pad</t>
  </si>
  <si>
    <t>EXTENSION CABLE 50 MTR GERMANY</t>
  </si>
  <si>
    <t>THERMOSTAT; KEY PAD WIRED CONTROLLER -PGD1000F00 UNIT PAHHC-150 CAREL PGD USER INTERFACE; RECN0130014; PETRA</t>
  </si>
  <si>
    <t>PORTABLE PLASTIC SAFETY BARRIER ( YELLOW &amp; BLACK ) 1.5 MTR</t>
  </si>
  <si>
    <t>PADLOCK 60MM</t>
  </si>
  <si>
    <t>GASKET ; RUBBER GASKET 24X63MM WITH 6 HOLES</t>
  </si>
  <si>
    <t>TRIPLE LOCKING (GLASS PULLER)</t>
  </si>
  <si>
    <t>CONNECTOR ; INSULATED FEMALE SPADE CONNECTOR - 1.5 MM WIRE SIZE - KSA</t>
  </si>
  <si>
    <t>CONNECTOR ; INSULATED FEMALE SPADE CONNECTOR - 2.5 MM WIRE SIZE - KSA</t>
  </si>
  <si>
    <t>CONNECTOR ; QUICK CONNECTOR - NOB</t>
  </si>
  <si>
    <t>WIRE ; SOLDERING PASTE - PART NO. B-7000 - ZHANLIDA</t>
  </si>
  <si>
    <t>TRASH BIN PLASTIC WITH TWO WHEELS 220LTR</t>
  </si>
  <si>
    <t>CHEMICALS ; CONTACT CLEANER CRC-33% (400 ML) - BOXMADE</t>
  </si>
  <si>
    <t>SCREW &amp; FISCHER ; FISCHER WITH SCREW (6X40 MM) HAMMER DRIVER WITH COUNTER - SUNK</t>
  </si>
  <si>
    <t>OIL ; RECIPROCATING PISTON AIR COMPRESSOR CORENA (209 LTR) - PART NO. S4 P 100 - SHELL</t>
  </si>
  <si>
    <t>HOSE PIPE ; FIRE HOSE REEL GALVANIZED FIRE PIPE FITTINGS HOSE NIPPLE (3/4 INCH X 1 INCH)</t>
  </si>
  <si>
    <t>MEDICAL ; EYE WASH STATION</t>
  </si>
  <si>
    <t>MASK ; HALF FACE MASK WITH CARTRIDGE - 3M</t>
  </si>
  <si>
    <t>DUCT INSULATION; FIBRE GLASS INSULATION DENSITY: 16KG/M3 - THK. 1'' 24 SQ.MTR /ROLL; 25MMX 1.2M X 20M; AFICO</t>
  </si>
  <si>
    <t>DUCT INSULATION; PANEL FIBRE GLASS INSULATION SHEET;1200MMX600MMX40MM; AFICO</t>
  </si>
  <si>
    <t>UPHOLSTERY; THREAD SEWING WHITE COLOR SPUN POLYESTER ; 10000 YARDS/SPOOL</t>
  </si>
  <si>
    <t>UPHOLSTERY; THREAD SEWING BLACK - 40/2 SPUN POLYESTER ; 10000 YARDS/SPOOL</t>
  </si>
  <si>
    <t>UPHOLSTERY; THREAD SEWING DARK BEIGE COLOR SPUN POLYESTER ; 10000 YARDS/SPOOL</t>
  </si>
  <si>
    <t>UPHOLSTERY; ALL PURPOSE SUPER OIL FOR SEWING MACHINE; 1 LTR; BUDO</t>
  </si>
  <si>
    <t>VALVE; WATER PRESSURE REDUCING VALVE 1- 1/4 INCH DRV; DVGWAT2166; WATTS</t>
  </si>
  <si>
    <t>BATTERY 12V 91.4AH VRLA GENERAL PURPOSE CAPACITY AT 10-HOUR RATE;SWL2500E;YUASA</t>
  </si>
  <si>
    <t>FILM; REFLECTIVE SHEET GREEN, 1.22 X 45.7 MTR/ROLL; GREEN-3277; 3M</t>
  </si>
  <si>
    <t>FILM; REFLECTIVE SHEET BLACK, 1.22 X 45.7 MTR/ROLL; 680-85; 3M</t>
  </si>
  <si>
    <t>GLOVES ; CHEMICAL RESISTANT GLOVES - DELTA PLUS</t>
  </si>
  <si>
    <t>CLEANING LIQUID ; EXTERNAL CONDENSER COIL CLEANER BRIGHTENER (1 GAL) - COM KOIL</t>
  </si>
  <si>
    <t>CAPACITOR ; COMPRESSOR CAPACITOR - FARAD (25 MICRO)</t>
  </si>
  <si>
    <t>CIVIL; ALUMINUM ROUND BAR; 75 MM X 12 FT</t>
  </si>
  <si>
    <t>FILM; STICKER ORACAL TRANSLUCENT 1.22 X 45.7 MTR/ROLL; GRAY-8500; ORAFOL</t>
  </si>
  <si>
    <t>SWITCH; DIFFERENTIAL PRESSURE SWITCH MANUAL (OPERATION RANGE: 0.65 BAR) (RELAY RELEASE TIME: 90S);TIME: 90S; DANFOSS</t>
  </si>
  <si>
    <t>SWITCH; HIGH PRESSURE SWITCHYK-03H 039-320R 390R (OPEN 320, CLOSE 390 ) PSI; RRFC0101057; PETRA</t>
  </si>
  <si>
    <t>SWITCH; LOW PRESSURE SWITCH YK-03L 039 (OPEN 20, CLOSE 40) ;RRFC0101028; PETRA</t>
  </si>
  <si>
    <t>SWITCH; HIGH PRESSURE YK 048 -455R3552 (OPEN 455, CLOSE 355) PSI ; RRFC0101070; PETRA</t>
  </si>
  <si>
    <t>RELAY; TF96-78 THERMAL OVERLOAD RELAY 65-78A ;REMS0201157; PETRA</t>
  </si>
  <si>
    <t>SPRAY ; SPRAY GUN</t>
  </si>
  <si>
    <t>AUXILIARY ; CONTACT BLOCK 1200 CYCLES PER HOUR CIRCUIT 50 / 60 HZ NO/NC; CA5-10; ABB</t>
  </si>
  <si>
    <t>VALVE; CAST IRON BUTTERFLY VALVE DISC; 4"-SS;</t>
  </si>
  <si>
    <t>VALVE; PVC BALL VALVE UNION TYPE ; 4 INCH;</t>
  </si>
  <si>
    <t>FLANGE; CPVC FLANGE WITH ADAPTOR SCH-80; 4 INCH;</t>
  </si>
  <si>
    <t>BUSH; CPVC RED BUSH  SCH-80 ; 1" X 1/2";</t>
  </si>
  <si>
    <t>GAUGE; SS PRESSURE GUAGE 16 BAR FULL SS BODY; ;</t>
  </si>
  <si>
    <t>TEE; CPVC TEE  SCH-80; 4 INCH;</t>
  </si>
  <si>
    <t>ELBOW; CPVC ELBOW 90 DEG SCH-80; 4 INCH;</t>
  </si>
  <si>
    <t>STAINER; CAST IRON Y- STRAINER FLANGE TYPE ; 4 INCH;</t>
  </si>
  <si>
    <t>High Pressure Nylon Tube
O.D. 3/8", 70 Bar
Acid Resistant, Color: Black</t>
  </si>
  <si>
    <t>Pump / Hydraulic Oil
High Premium Crankcase Oil ISO 68</t>
  </si>
  <si>
    <t>FILTER; FIBER GLASS PANEL AIR FILTER, V TYPE CONFIG. SSTL SQ FRAME 1/2", WIRE MESH, 13 PLEATS PER FILTER; 760 x 610 x 70 MM; GAFCO</t>
  </si>
  <si>
    <t>WIRE; WINDING WIRE COPPER WIRE - 0.25MM (12. KG ROLL) - MADE IN TURKEY;0.25MM;EMSAN</t>
  </si>
  <si>
    <t>WINDING WIRE COPPER WIRE - 0.95MM (13.5 KG / ROLL) - MADE IN TURKEY;0.95MM;EMSAN</t>
  </si>
  <si>
    <t>WINDING WIRE COPPER WIRE -1. 40 MM ( 14 KG / ROLL) - MADE IN TURKEY;1. 40 MM;EMSAN</t>
  </si>
  <si>
    <t>SAND ; WHITE SAND 24 CUBIC METER/TRUCK</t>
  </si>
  <si>
    <t>NIPPLE ; GI NIPPLE 1" X 3"</t>
  </si>
  <si>
    <t>NIPPLE ; GI NIPPLE 1" X 4"</t>
  </si>
  <si>
    <t>TROLLEY WHEELS WITH BEARING -MOVABLE @ 360°</t>
  </si>
  <si>
    <t>STRIP; ANTI SLIP FLOOR STEEL STRIPS; 28-CM LENGTH X 4.2-CM WIDE;</t>
  </si>
  <si>
    <t>LED STRIP 50MTR 220-240V 14X6 WARM WHITE HYUNDAI - (SAF)</t>
  </si>
  <si>
    <t>SAFETY VEST FOR TECHNICIANS WITH LOGO</t>
  </si>
  <si>
    <t>SAFETY VEST FOR CLEANERS WITH LOGO</t>
  </si>
  <si>
    <t>LIGHT ; LED TUBE 10W 4000K 100-250V</t>
  </si>
  <si>
    <t>COUPLING ; CPVC WELDING TYPE, SCH-80 CL-5 - 5"</t>
  </si>
  <si>
    <t>WASHER ; STEEL WASHER 8 MM SS</t>
  </si>
  <si>
    <t>WASHER ; STEEL WASHER 10 MM SS</t>
  </si>
  <si>
    <t>WASHER ; STEEL WASHER; 12 MM SS</t>
  </si>
  <si>
    <t>WASHER ; STEEL WASHER 14 MM SS</t>
  </si>
  <si>
    <t>WASHER ; STEEL WASHER; 16 MM; SS</t>
  </si>
  <si>
    <t>ROD; THREDED ROD SIZE - 10MM</t>
  </si>
  <si>
    <t>NUT ; SIZE 10MM</t>
  </si>
  <si>
    <t>GLASS; MIRROR FLAT EDGE POLISHED ; 6 MMX98X221CM; MADE IN SAUDIA</t>
  </si>
  <si>
    <t>GLASS; MIRROR FLAT EDGE POLISHED ; 6 MMX98X227CM; MADE IN SAUDIA</t>
  </si>
  <si>
    <t>LOCK ; SPACIAL SF/SM HANDLE FOR SHAPE INSERTS AND CYLINDRICAL BARRELS - PART NO. NSYSFHS1 - SCHNEIDER</t>
  </si>
  <si>
    <t>SENSOR; ELECTRONIC CONTROL SENSOR/ELECTRONIC WITH CLIP; 397.028.00; CONTI+ OR IQUA</t>
  </si>
  <si>
    <t>CHEMICALS ; CHLORINE TABLET MULTI 200G BT (1 KG)</t>
  </si>
  <si>
    <t>LIGHT; FIXTURES LED SUBMARINE 2X20W 840 IP65 1500MM; SUBMARINE-2X20W-4000K; OSRAM</t>
  </si>
  <si>
    <t>LIGHT; DOWNLIGHT - LED - DL 50615 LED AMBIENTE 15W 4000K JISO ; JISO / 50615-2984-90; BLANCO</t>
  </si>
  <si>
    <t>LOCK ; GLASS DOOR LOCK HINGE 12MM TH L-TYPE; 3 MM X 4 CM WD X 9.5 CM - LG</t>
  </si>
  <si>
    <t>CAPACITOR ; COMPRESSOR CAPACITOR - FARAD (50 MICRO)</t>
  </si>
  <si>
    <t>BEARING ; BEARING SKF EXPLORER</t>
  </si>
  <si>
    <t>BELT ; V-BELT A-125</t>
  </si>
  <si>
    <t>TAPE; ARMAFLEX FLAT SHEET INSULATION 1M WIDE ADHESIVE BACKED CLASS O NITRILE FOAM; ;</t>
  </si>
  <si>
    <t>CIVIL; MS PLATE BAR; 6.5 MM X 40 MM X 6 MTR LG</t>
  </si>
  <si>
    <t>CIVIL;� KYNAR-500 PVDF ALUMINUM COATING COMPOSITE PANEL GLOSS BLACK; 4 MM X 150 CM X 450 CM; KYNAR</t>
  </si>
  <si>
    <t>PAINTS; JOTUN HARDTOP XP BASE 1A 4.1L; JOTUN</t>
  </si>
  <si>
    <t>MARBLE; 'TILE GRY COLOUR FOR FLOOR 80X80X2CM</t>
  </si>
  <si>
    <t>FILTER; SNG CATCH AND FILTER THE LARGE BIG PARTICLES; PRE; EUROMATE</t>
  </si>
  <si>
    <t>FILTER; F9 SNG 2/3 FILTER THE FINE DUST WHICH WILL REMOVE SMALL DUST PARTICLES; NEN EN 799 EA ; EUROMATE</t>
  </si>
  <si>
    <t>FILTER; HEPA FILTER SNG 2/3 FILTER THE TOBACCO SMOKE; NEN EN 1822; EUROMATE</t>
  </si>
  <si>
    <t>FILTER; ACTIVATED CARBON FILTER SNG FILTER AND DECONTAMINATE POLLUTING GASES IN THE AIR; ACF-1; EUROMATE</t>
  </si>
  <si>
    <t>FILTER; ACTIVATED CARBON FILTER SNG FILTER AND DECONTAMINATE POLLUTING GASES IN THE AIR; ACF-2; EUROMATE</t>
  </si>
  <si>
    <t>FILTER; FILTER SNG REMOVE THE TOBACCO SMELL FROM THE AIR; GAS OXIDATION ; EUROMATE</t>
  </si>
  <si>
    <t>SEAT ; COVER CADET ELONGATED CLOSED-FRONT TOILET SEAT WITH SOFT CLOSE - PART NO. EBV-129-A-C - SLOAN</t>
  </si>
  <si>
    <t>CIVIL; SAND PAPER GRIT# P180 WATERPROOF</t>
  </si>
  <si>
    <t>CIVIL; SAND PAPER GRIT# P320 WATERPROOF</t>
  </si>
  <si>
    <t>PAINTS; SIGMAN COVER 480 SCS3300; 15.2 LTR; SIGMA</t>
  </si>
  <si>
    <t>PAINT; PAINT EPOXY RED WITH TWO COMPONENTS, 20 LITERS; S 1085 Y90R; SIGMA</t>
  </si>
  <si>
    <t>PAINT; PAINT EPOXY BLUE WITH TWO COMPONENTS, 20 LITERS; RAL-5012; SIGMA</t>
  </si>
  <si>
    <t>PAINT; ENAMEL GREY HIGH GLOSSCOATED 18L/CON ALKYD RESIN BASED GOOD COLOR ; 7012; SIGMA</t>
  </si>
  <si>
    <t>PAINT; ENAMEL BLUE HIGH GLOSSCOATED 18L/CON ALKYD RESIN BASED GOOD COLOR ; 4550 R 70 B; SIGMA</t>
  </si>
  <si>
    <t>PAINT; ENAMEL GREEN HIGH GLOSSCOATED 18L/CON ALKYD RESIN BASED GOOD COLOR ; 3470; SIGMA</t>
  </si>
  <si>
    <t>PAINT; EPOXY DARK GREEN WITH 2 COMPONENTS; 3460; SIGMA</t>
  </si>
  <si>
    <t>ELBOW ; CPVC FEMALE BRASS, SCH-80 CL-5 - 1/2"</t>
  </si>
  <si>
    <t>NIPPLE; MALE NIPPLE THREADED RIGID 3/4" ; STAINLESS STEEL; ;</t>
  </si>
  <si>
    <t>TEE; STRAIGHT 3/4IN STAINLESS STEEL TEE 316 1/2"; ;</t>
  </si>
  <si>
    <t>GI ELBOW 1/2" 90 DEGREES - (SAF)</t>
  </si>
  <si>
    <t>GI ELBOW 3/4" 90 DEGREES - (SAF)</t>
  </si>
  <si>
    <t>GI ELBOW 1" 90 DEGREES - (SAF)</t>
  </si>
  <si>
    <t>ELBOW; STAINLESS STEEL PIPE FTTING, 90� MALE FEMALE 316, SIZE - 1/2"X1/2; ;</t>
  </si>
  <si>
    <t>COUPLING; PIPE FITTING STAINLESS STEEL STRAIGHT FEMALE THREATED STAINLESS STEEL 316 FITTING 1/2"; ;</t>
  </si>
  <si>
    <t>UNION ; GI UNION 1/2"</t>
  </si>
  <si>
    <t>UNION ; GI UNION 3/4</t>
  </si>
  <si>
    <t>END CAP ; GI END CAP 1/2"</t>
  </si>
  <si>
    <t>END PLUG; THREAD 304 STAINLESS STEEL MALE 3/4"; ;</t>
  </si>
  <si>
    <t>END PLUG; THREAD 304 STAINLESS STEEL MALE 1"; ;</t>
  </si>
  <si>
    <t>GI REDUCER BUSHING - 1" X 3/4 - (SAF)</t>
  </si>
  <si>
    <t>HOSE PIPE; BRASS FLEXIBLE HOSE FEMALE SIZE - 1/2", 10 BAR, 300MM LONG; ;</t>
  </si>
  <si>
    <t>TILE ; ACOUSTIC CEILING TILE, SIZES: 2X60X60CM; ; USG</t>
  </si>
  <si>
    <t>CHANEL; CEILING CHANNEL "T" SHAPE SUSPENDED GRID COMPONENT, SIZES: 1.5X4X120 CM; ; BAMA GRID</t>
  </si>
  <si>
    <t>CHANEL; CEILING CHANNEL "T" SHAPE SUSPENDED GRID COMPONENT, SIZES: 1.5X4X60 CM; ; BAMA GRID</t>
  </si>
  <si>
    <t>DOOR HANDLE ; DOOR HANDLE - AKADA MADE IN CHINA (A-9443-SN/CP)</t>
  </si>
  <si>
    <t>WHEEL ; CABINET SLIDING WHEEL</t>
  </si>
  <si>
    <t>PROTECTOR; MANUAL MOTOR STARTER UL-SIEMENS-SIZE S2- CLASS 10-A-REL.(42...52A) N-RELEASE 741A-3RV2031- 4WA10; REMS0505082; PETRA</t>
  </si>
  <si>
    <t>CONTACTOER; C3-SIEMENS-50A-22KW/400V, 1NO+1NC, 230V AC 50/60HZ, 3-POLE, SZ S2 - 3RT2036-1AL20; REMS0101245; PETRA</t>
  </si>
  <si>
    <t>AUXILARY; CONTACT SIEMINS-11 FOR MMS S0 S00, 3RV1901-2E; REMS0103060; PETRA</t>
  </si>
  <si>
    <t>ALUMINUM; PVC ALUMINUM MOLDING ; 1CM X 9.8CM X 240CM; MADE IN SAUDI</t>
  </si>
  <si>
    <t>MOP ; MOP WRINGER GRAY</t>
  </si>
  <si>
    <t>TILE; CEREMIC TOILET FLOOR "SURFACE"OFF WHITE - MATT 60CMx60CM; A06GZSUR-OWH.M0R;</t>
  </si>
  <si>
    <t>SEAT; PRESQUILE SOFT-CLOSING; I-987816-0; KOHLER</t>
  </si>
  <si>
    <t>FLANGE; PVC PIPE FITTING, VAN STONE FLANGE, CLASS 150, SCH-80, GRAY, 4" SPIGOT; ;</t>
  </si>
  <si>
    <t>ELBOW; CPVC PIPE FITTING 45DEG ELBOW SCH-80; ;</t>
  </si>
  <si>
    <t>VALVE; BRASS BALL FULL PORT 1-1/4" LEAD-FREE BRASS VALVE,FEMALE THREADED NPT CONNECTOR � MAX PRESSURE,150 PSI WSP / 600 PSI WOG-1.25 IN,1 PACK; ;</t>
  </si>
  <si>
    <t>ACRYLIC; CLEAR PLEXI SHEET, SIZES: 2 MM X 200 CM X 400 CM; ;</t>
  </si>
  <si>
    <t>PAINT; STUCCO PAINT, 9L/BKT MAROTEX; MARMO: OR-0002; AL JAZEERA</t>
  </si>
  <si>
    <t>WIRE ; CABLE 4C X 10 AWG 600V</t>
  </si>
  <si>
    <t>MOTOR; FCU MOTOR 1/10HP DUAL SHAFT E-12047 230V 50/60 HZ PH-1 A 1.0 O/P 100W RPM-1200/1100/1000/850 SAMACO 24-99-8-1 D-P C- 5.0 MFD/440VAC ; 249981D-P; CARRIER</t>
  </si>
  <si>
    <t>TILE; WALL CERAMIC; EXAPORCELAIN; SIZES: 30CM x 60CM x 10MM; EFD061R191129; SAUDI MADE</t>
  </si>
  <si>
    <t>TILE; WALL SKIRTING; EFAPORCELAIN; SIZES: 60CM x 60CM x 10MM; EFD061R191112; SAUDI MADE</t>
  </si>
  <si>
    <t>DRYER; REFRIGERANT 7/8IN OD 16CU IN DESICCANT,FEM SOLDER CONNECTIONS 16.7, 85GRAM WATER CAPACITY 6.3TON MINIMUM SYSTEMCAPACITY ENG-167S R134A+R407C+R410A; RRFA0103031; PETRA</t>
  </si>
  <si>
    <t>SWITCH; PRESSURE CONTROLLER -YK-M047-650X520Z- CUTOUT 650 PSI-CUT IN 520 PSI - MANUAL RESET - NORMALLY CLOSED-FOR R410A; RRFC0101077; PETRA</t>
  </si>
  <si>
    <t>SWITCH; PRESSURE CONTROLLER -YK-03L-035G065G-CUTOUT 35 PSI-CUT IN 65 PSI - AUTO RESET -NORMALLY OPENED-FOR R410A; RRFC0101078; PETRA</t>
  </si>
  <si>
    <t>SWITCH; PRESSURE TRANSMITTER CAREL-SPKT00B6R0, 0 TO 5 VDC 1 TO 45 BAR; RECN0137026; PETRA</t>
  </si>
  <si>
    <t>SWITCH; PRESSURE TRANSMITTER CAREL-SPKT0043P0, 0 TO 5 VDC 1 TO 17.3 BAR; RECN0137208; PETRA</t>
  </si>
  <si>
    <t>PIPE ; HOSE FLEXIBLE 3/4" FOR COLD WATER, 3/4" FEMALE CONNECTOR L-SHAPE HOSE LENGTH 1.5M</t>
  </si>
  <si>
    <t>FUSE; CYLINDERICAL CERAMIC FUSE, 3.15A, 250V; 5X20MM; GEN</t>
  </si>
  <si>
    <t>WATER CLOSET - WC AVENTO COMBI-PACK, WALL MOUNTED, HORIZONAL DISCHARGE COLOR: WHITE ALPIN, AVENTO; 5656HR01; VILLEROY &amp; BOCH</t>
  </si>
  <si>
    <t>TILES; TERRAZZO FINISH SIDEWALK LEFT SIDE FOR FLOOR; 4CM X 14CM X 33CM; MADE IN SAUDI</t>
  </si>
  <si>
    <t>TILES; TERRAZZO FINISH SIDEWALK RIGHT SIDE FOR FLOOR; 4CM X 14CM X 33CM; MADE IN SAUDI</t>
  </si>
  <si>
    <t>TILES; PAVER SIDEWALK FOR FLOOR; 4 CM X 14 CM X 14 CM; MADE IN SAUDI</t>
  </si>
  <si>
    <t>TILES; EQUAL TRIANGLE SIDEWALK FOR FLOOR; 3CM X 30CM X 30CM X 30CM; MADE IN SAUDI</t>
  </si>
  <si>
    <t>TILES; RECTANGULAR SIDEWAL FOR FLOOR; 3CM X 15CM X 60CM; MADE IN SAUDI</t>
  </si>
  <si>
    <t>DRYER ; REFRIGERANT 5/8IN SOLID CORE DESSICANT 16MM OD FEMALE SOLDER ALUMINUM OXIDE 20MICRON FILTERING; EK 165S</t>
  </si>
  <si>
    <t>DRYER ; REFRIGERANT 7/8IN OD 16CU IN DESICCANT,FEM SOLDER CONNECTIONS 16.7 CAPACITY 6.3TON MINIMUM SYSTEMCAPACITY - EK-167S</t>
  </si>
  <si>
    <t>LIGHT; LED DOWNLIGHT RECESSED 20W 220V 6500K; DIA 185MM - 145MM; RMAX</t>
  </si>
  <si>
    <t>DRYER; ELECTRICAL HAND DRYER, AIR FLOW 4000L/MIN, 110W 220-240 V - 50/60 Hz; 01451.W; NOFER</t>
  </si>
  <si>
    <t>HOLDER ; STAINLESS STEEL TRASH CONTAINER HOLDER</t>
  </si>
  <si>
    <t>HOSE PIPE ; FLEXIBLE HOSE (1 1/4 X 1 1/2)</t>
  </si>
  <si>
    <t>TILE ; PORCELAIN FLOOR TILE BEIGE COLOR; 120CM x 60CM x 1CM; CHIN</t>
  </si>
  <si>
    <t>LIGHT; TANGO G4 BVP491 LED6600/NW 70 4000K 45W 120-277V/50- 60HZ (XI-LP) 390MA AMB LP 146LM/W PF-0.95, TA 35� IP66 BA: WB 41-80� SC:15000; BVP491/LED001; PHILIPS</t>
  </si>
  <si>
    <t>006A-22A</t>
  </si>
  <si>
    <t>CIVIL ; ROUND BAR; 316 STAINLESS STEEL BAR - 50 MM X 2MTR</t>
  </si>
  <si>
    <t>CUTTER ; DAIMOND CUTTER 115MM</t>
  </si>
  <si>
    <t>SAFETY ; EAR PLUGS</t>
  </si>
  <si>
    <t>FUCET; SENSOR DM FCT-1/2"CNCT-AC POLISHED CHROME ; 13462-CP; KOHLER</t>
  </si>
  <si>
    <t>ADAPTOR; AC ADAPTOR F/SENSOR; 13480-NA; KOHLER</t>
  </si>
  <si>
    <t>SEAT; URINAL LID SUBWAY, SOFT CLOSING 351MM X 292MM, 170MM BORE CENTER DISTANCE SS HINGES, WHITE; 9956S1R3; VILLEROY &amp; BOCH</t>
  </si>
  <si>
    <t>SELECTOR; COMPLETE UNIT COMBINATION 22 MM PLASTIC BLACK ROUND SELECTOR SWITCH 3 SWITCH POSITIONS L-C-R 2X60DEG, V POSITION LATCHING NON-ILLUMINATED WITH HOLDER SCREW TERMINAL, 2 NO BLACK; 3SB6110-2BL10-1NA0; SEIMENS</t>
  </si>
  <si>
    <t>WRINGER PLASTIC YELLOW - SET</t>
  </si>
  <si>
    <t>MARBLE; RECONSTITUTED FLOOR MARBLE, POLISHED FINISH OFF WHITE - 140 CM X 120 CM X 2 CM - NEPAL</t>
  </si>
  <si>
    <t>MARBLE; RECONSTITUTED FLOOR MARBLE, POLISHED FINISH OFF WHITE; 140 CM X 60 CM X 2 CM; NEPAL</t>
  </si>
  <si>
    <t>TUBE; MILD STEEL RECTENGULER TUBE; 2 CM (WD) X 4 CM (L) X 23 MM THK; SAUDI MADE</t>
  </si>
  <si>
    <t>ANGLE; MS ANGLE; 25 MM WD X 25 MM X 3 MM (THK); SAUDI MADE</t>
  </si>
  <si>
    <t>ROD; REINFORCEMENT BAR; 12 MM THK X 12 MTR (L) (6 BARS); SAUDI MADE</t>
  </si>
  <si>
    <t>STOPER; MAGNETIC DOOR STOPER, ROUND MAGNET; 51 MM DIA X 82 MM HT ; GEN</t>
  </si>
  <si>
    <t>STOPER; MAGNETIC DOOR STOPER, 2 ARMS; 55 MM DIA X 51 MM HT ; GEN</t>
  </si>
  <si>
    <t>STOPER; MAGNETIC DOOR STOPER; 55 MM DIA ; GEN</t>
  </si>
  <si>
    <t>LIGHT ; LED TUBE 16W 4000K - PART NO. LT8AB-24</t>
  </si>
  <si>
    <t>UNION ; CPVC UNION SOCKET (2 1/2 INCH 2000 EPDM SPEARS)</t>
  </si>
  <si>
    <t>VALVE; BUGATTI BALL VALVE - BRASS� - WATER LEVEL CONTROL VALVE ; 2"; GENC</t>
  </si>
  <si>
    <t>COUPLING; GALVANIZED COMPRESSION (DRESSER) COUPLINGS; 3/4"; GENC</t>
  </si>
  <si>
    <t>006A-17C</t>
  </si>
  <si>
    <t>BEARING; BALL NU 222 ECP 110MM I.D CYLINDRICAL TOLLER OD 200MM</t>
  </si>
  <si>
    <t>BEARING ; BALL 6000-2Z/C3 SKF DEEP GROOVE BALL BEARING</t>
  </si>
  <si>
    <t>CONTACTOR ; TESYS D CONTACTOR - 3P (3 NO) - AC-3 440 V 50 A - 220 V DC STANDARD COIL ; LC1D50AMD ; SCHNEIDER</t>
  </si>
  <si>
    <t>CIVIL ; TILE GROUT; RED 20 KG; SAVETO</t>
  </si>
  <si>
    <t>CIVIL ; TILE GROUT; BLACK 20 KG; SAVETO</t>
  </si>
  <si>
    <t>CONNECTOR; CONDUIT CONNECTOR 4" , FLEXIBLE,LIQUID TIGHT, FEMALE COMPRESSION X MNPT, IRON/STL, WITHOUT INSULATION WITH SEAL RING AND NUT; 439LT-1; GEN</t>
  </si>
  <si>
    <t>TRAP ; ILLUME - INSECT CAPTURE (WHITE)</t>
  </si>
  <si>
    <t>STARTER ; ELECTRICAL</t>
  </si>
  <si>
    <t>BALLAST ; 30 W BALLAST</t>
  </si>
  <si>
    <t>UNION; UNION STAINLESS STEEL 316; 1"; GEN</t>
  </si>
  <si>
    <t>ELBOW; ELBOW 90DEG STAINLESS STEEL 316; 1"; GEN</t>
  </si>
  <si>
    <t>ELBOW; ELBOW 90DEG STAINLESS STEEL 316; 3/4"; GEN</t>
  </si>
  <si>
    <t>UNION; UNION STAINLESS STEEL 316; 3/4"; GEN</t>
  </si>
  <si>
    <t>BUSH; THREADED HEX REDUCER BUSH STAINLESS STEEL 316; 1/2" * 3/4" ; GEN</t>
  </si>
  <si>
    <t>FILTER; ACTIVATED CARBON GRANULE, 95% EFFICIENCY, MOLECLR ACID (F, CL, NOX, SOX, H2S), MOLECLR BASE (NH3), MESH SUPPORT FRAME 315 x 417 x 25 MM ; CG-315410-20; GAFCO</t>
  </si>
  <si>
    <t>NIPPLE; NIPPLE STAINLESS STEEL 316; 1"; GEN</t>
  </si>
  <si>
    <t>BUSH; THREADED HEX REDUCER BUSH STAINLESS STEEL 316; 1" X 1 -1/2"; GEN</t>
  </si>
  <si>
    <t>CAPACITOR; 12.5 MFD, 450VAC,TUBLR,+/-5%, MADE IN KOREA; ;</t>
  </si>
  <si>
    <t>CAPACITOR; 4 MFD, 450VAC 50/60HZ,+/-5%, MADE IN KOREA; ;</t>
  </si>
  <si>
    <t>CAPACITOR; 7.5 MFD, 370VAC,50/60HZ,+/-6%, MADE IN KOREA; ;</t>
  </si>
  <si>
    <t>CAPACITOR ; 5MFD 440VAC +/-10% 35DIA X 60LG MM SOLDER/QUICK CONNECTTERMINAL ALUMINUMCASE METALLISED POLYPROPYLENE,-25/+85DEG C,M8-10 STUD MOUNTING</t>
  </si>
  <si>
    <t>COUPLING; SET MAX PRESSURE 10 BAR INLET CONNECTION DN 40 OUTLET CONNECTION 1-1/2 INCH EN-GJL-250 ASTM A48 CLASS 250B 
; 96076065/96076063; GRUNDFOS</t>
  </si>
  <si>
    <t>BATTER; FOR GENERATOR 12V, 125AH, 420A ; ( PART NO 655/62512); CHARGER GOLD</t>
  </si>
  <si>
    <t>SAND ; WHITE SAND (50 KG)</t>
  </si>
  <si>
    <t>BREAKER; CIRCUIT BREAKER SIZE S2 FOR MOTOR PROTECTION, MSP BREAKER, 11-16A; 3RV1031-4AA10; SEIMENS</t>
  </si>
  <si>
    <t>CAPACITOR; 4MFD 370VAC OVAL +/-10% QUICK CONNECTTERMINAL
FLAT METAL CASE TYPEON NO-PCB,-55 TO 70DEG C RATED</t>
  </si>
  <si>
    <t>CAPACITOR; 7 MFD, 280VAC,OVL,+/-10%, MADE IN KOREA; ;</t>
  </si>
  <si>
    <t>CAPACITOR; MTR START,189-227MFD,300VAC, MADE IN KOREA; ;</t>
  </si>
  <si>
    <t>SEAL; MECHANICAL SPARE, SHAFT ASSY SGL 1.75" 1 BBVP; 99545568; GRUNDFOS</t>
  </si>
  <si>
    <t>KIT; MECHANICAL SEAL SHAFT BBQE HS A4; 99294142; GRUNDFOS</t>
  </si>
  <si>
    <t>DEVICE; RESIDUAL CURRENT 400/415VAC 4A 50/60HZ,3P,VIGI IC60 - EARTH LEAKAGE ADD-ON BLOCK; A9V41340; SCHNDR</t>
  </si>
  <si>
    <t>BREAKER; CIRCUIT RESIDUAL CURRENT 4 POLE, 63A/30MA C-CURVE; A9R71463; SCHNDR</t>
  </si>
  <si>
    <t>BREAKER ; CIRCUIT, MINIATURE 1P, 10A C-CURVE, 6000 DOMA61; 17045; SCHNEIDER</t>
  </si>
  <si>
    <t>KIT; REPLACEMENT VALVE FLUSHOMETER:1.0GPF(3.8LPF) URINAL, GREEN COLOR REGULATOR EBV-95 - PART NO. SLOAN VALVE CO PN EBV-1022-A</t>
  </si>
  <si>
    <t>HOLDER; GU10 LAMP HOLDER; ZY-11-08-21-00; REDIUM</t>
  </si>
  <si>
    <t>FOAM ; FOAM SPRAY (300ML)</t>
  </si>
  <si>
    <t>HOLDER; SCOUT HANDLE HOLDER FROM 21 TO 29 MM, ITALY; ; TTS</t>
  </si>
  <si>
    <t>VALVE,SOLENOID 3/4" 24VDC FOR ABLUTION; 43828000; GROHE GMBH &amp;CO</t>
  </si>
  <si>
    <t>TRANSFORMER; TRANSFORMER FOR ABLUTION 42278000; GROHE GMBH &amp;CO</t>
  </si>
  <si>
    <t>SENSOR; PROSECURE MOHO EASY MOTION STEREO BLACK - SMALL ; 86011000; DORMA</t>
  </si>
  <si>
    <t>ROLLER; MAIN ES 200 MAIN ROLLER (1PACK X 4PCS) ES200; 9925518502150; DORMA</t>
  </si>
  <si>
    <t>ROLLER ; CARRIER HEAD FOR AUTOMATIC DOORS ES200 - PART NO. 9925518001150 - DORMA</t>
  </si>
  <si>
    <t>FRAME ; GUIDE FLOOR FRAME FOR AUTOMATIC DOOR ES200 - PART NO. 92212001 - DORMA</t>
  </si>
  <si>
    <t>ROLLER ; MAIN FOR AUTOMATIC DOORS ES200 - PART NO. 9925518502150 - DORMA</t>
  </si>
  <si>
    <t>BEARING ; PILLOWBLOCK FOR BLOWER P 209 (UKP) /SKF</t>
  </si>
  <si>
    <t>LIGHT; LED COB, CRI 92, LUMINOUS FLUX (OUTPUT) (LM) - 957 LM POWER ABSORPTION (TOTAL) (W) - 10 W CCT - 3000 K LUMINOUS EFFICACY (LM/W) - 97 LM/W LOW FLICKER- LUMINAIRE WITH VERY LOW FLICKER: EVENLY DISTRIBUTED LIGHT FOR GREATER VISUALSAFETY</t>
  </si>
  <si>
    <t>BOX; POP-UP BOX TO BE EQUIPPED, 3 MODULES, MATT ALUMINUM FINISH; 54010; LEGRAND</t>
  </si>
  <si>
    <t>SHEET; PERFORATED SHEET GYPSUM BOARD; 12 MM X 120 CM X 244 CM; PE03</t>
  </si>
  <si>
    <t>SHEET; PERFORATED SHEET GYPSUM CEILING BOARD; 15 MM X 59.5 CM X 59.5 CM; R6</t>
  </si>
  <si>
    <t>SHEET; ACOUSTIC CEILING TILES EDGE REVEAL; 15 MM X 60.5 CM X 60.5 CM; GENC</t>
  </si>
  <si>
    <t>SHEET; GYPSUM ACOUSTICAL CEILING TILES EDGE REVEAL; 15 MM X 59.5 CM X 59.5 CM ; GENC</t>
  </si>
  <si>
    <t>LOCK; SECURITY TISSUE DISPENSER COMPACT UNIT, C.05.04; NOFER.S.L</t>
  </si>
  <si>
    <t>LIGHT; ECOFITZ WATER - PROOF ECOFITZ LED WP 1500, 220-240V, 46W 4000K, 6400 LM, IP65; 46W C840; OSRAM</t>
  </si>
  <si>
    <t>VALVE; PRESSURE REDUCING VALVES DN25 , BRASS ADJUSTABLE WATER PRESSURE REDUCING REGULATOR VALVES WITH GAUGE; 1-1/2"; GENC</t>
  </si>
  <si>
    <t>VALVE; PRESSURE REDUCING VALVES DN25, BRASS ADJUSTABLE WATER PRESSURE REDUCING REGULATOR VALVES WITH GAUGE; 2"; GENC</t>
  </si>
  <si>
    <t>RELAY; TESYS DECA, THERMAL OVERLOAD RELAY, 690VAC, 1.6 TO 2.5A, 1NO+1NC, CLASS 10A, SCREW CLAMP; LRD07; SCHNDER</t>
  </si>
  <si>
    <t>RELAY; ELECTROMAGNETIC 4PDT 230VAC 6A; RXM4AB1P7; SCHNDR</t>
  </si>
  <si>
    <t>RELAY; ELECTROMAGNETIC 4PDT 24VAC 6A; RXM4AB1B7; SCHNDR</t>
  </si>
  <si>
    <t>SOCKET; SOCKET HARMONY FOR RXM2 RXM4 RELAYS, SCREW CONNECTORS, MIXED CONTACT, 10A 250V; RXZE2M114M; SCHNDR</t>
  </si>
  <si>
    <t>CABLE; CABLE CAT6 ; 1.5 M; GEN</t>
  </si>
  <si>
    <t>BLOCK; POWER TERMINAL BLOCK, 175 AMPS 600 VOLTS AC/DC; 1321570 ; MERATHON</t>
  </si>
  <si>
    <t>MOTOR; LN280F - ZL DC310V 220W RPM - 65 10P CL B IP20 DY - 2004002721 FOR GREE INDOOR UNIT ; ZWK702B500029; GREE</t>
  </si>
  <si>
    <t>CONTACTOR; 3P(3NO), AC-3/AC-3E, &lt;=440V, 32A, 110V AC 50/60HZ COIL, SCREW CLAMP TERMINALS; LC1D32F7; SCHNDR</t>
  </si>
  <si>
    <t>CONTACTOR; CONTACTOR RELAY, 3 NO + 1 NC, 230 V AC, 50 / 60 HZ, SIZE S00, SCREW TERMINAL; 3RH2131-1AP00; SEIMENS</t>
  </si>
  <si>
    <t>CONTACTOR; ELECTRICAL, AUXILIARY 2NO + 2NC; 3RH2911-1HA22; SEIMENS</t>
  </si>
  <si>
    <t>TRANSFORMER; CONTROL 1PH TYPE IP FRAME SIZE 811 WITH TERMINAL BOARD; 9T58K0044; GEN</t>
  </si>
  <si>
    <t>TRANSFORMER; CONTROL 1PH 55DEC CRISE TYPE IP FRAME SIZE 813 WITH SCREW TERM BOARD; 9T58K0045; GEN</t>
  </si>
  <si>
    <t>LIGHT; THREELINE DLO40W-RDOD BN BL 40W ROUND ADJUSTABLE LED DOWNLIGHT WITH DALI OR DSI DIMMABLE DRIVER NATURAL WHITE WHITE; THREE-DLO40W-R-DALI; THREELINE</t>
  </si>
  <si>
    <t>LIGHT; THREELINE DLO60W-RDOD BN BL 60W ROUND ADJUSTABLE LED DOWNLIGHT WITH DALI OR DSI DIMMABLE DRIVER NATURAL WHITE WHITE; THREE-DLO60W-R-DALI; THREELINE</t>
  </si>
  <si>
    <t xml:space="preserve">CONTACTOR; MOTOR STARTER 220VDC 50/60HZ COIL 4P 440VAC 25A 1NO AUXILIARY CONTACT SCREW TERMINAL 45WDX85LG MM;LC1DT25MD
;SCHNEIDER ELECTRIC SA
</t>
  </si>
  <si>
    <t>Dryer; Hand Surface Mounted Sensor, 2.2 KW , 1/4 HP , 7500 RPM , 100-240 AC Volt ;0185-93 - ASI</t>
  </si>
  <si>
    <t>COUPLER; 12-16 KEYED BORE; SE-EL-GS-0006; GUNNEBO</t>
  </si>
  <si>
    <t>GUARD ; THERMOSTAT GUARD WITH LOCK  FOR FAN COIL UNIT JTHDCC24STA6V2X; C-P-101; YORK</t>
  </si>
  <si>
    <t>SWITCH; AUXILIARY SWITCH TRANSVERSE 1 NO + 1 NC FOR CIRCUIT BREAKER SIZE S00....S3 ; 3RV1901-1E; SEIMENS</t>
  </si>
  <si>
    <t>CIVIL ; ABRASIVE : PAINT COVER 211 0 WITH HARDNER (CONTAINER); WHITE 700-20 LITTERS; SIGMA</t>
  </si>
  <si>
    <t>FILTER; PRE VISION AIR BLUE LINE 2 MODEL: VA BL 2 EM &amp; VA BL 2 MECH PRE-FILTER G3 BLUE LINE; 3020367100; EUROMATE</t>
  </si>
  <si>
    <t>FILTER; ELECTROSTATIC VISION AIR BLUE LINE 2 MODEL: VA BL 2 EM EM (ELECTROMAX) BLUE LINE; 9850090080; EUROMATE</t>
  </si>
  <si>
    <t>FILTER; MM HM VISION AIR BLUE LINE 2 MODEL: VA BL 2 MECH FILTER MM HM BLUE LINE; 3020356200; EUROMATE</t>
  </si>
  <si>
    <t>FILTER; FINAL VISION AIR BLUE LINE 2 FINAL FILTER AC PLEATED BLUE LINE; 3020370200; EUROMATE</t>
  </si>
  <si>
    <t>BLOWER; A/C AHU 15"OD DBL INLET/DBL HUB:15"WD 1"BORE W/1EA SQ HEAD SETSCREW GALVANIZED STEEL; LA22LA125; CARRIER</t>
  </si>
  <si>
    <t>005C-4B</t>
  </si>
  <si>
    <t>WHEEL ; BLOWER STEEL L11.8" W11.9" H9.5" 15 POUNDS (LBS) - PART NO. LA22LA094 - CARRIER</t>
  </si>
  <si>
    <t>ASSEMBELY; MOTOR + BLOWER ASSY 50/60HZ 42MD3-20-02-CR; 42MX00007; CARRIER</t>
  </si>
  <si>
    <t>BLOWER; ALUMINUM FINS W/DOUBLE WAVY FINBLOWER FORWARD CURVED CENTRIFUGAL 42MD3-16-2-3-CRE 1300RPM C10CFM; 28234802/28236001; CARRIER</t>
  </si>
  <si>
    <t>MOTOR: BLOWER COMPLETE ASSEMBLY SET 42MD3-16-02-CR; 42MX00006; CARRIER</t>
  </si>
  <si>
    <t>BLOWER; BLOWER BIG 22CM HIGHT 15.5CM BREATH; 28232532; CARRIER</t>
  </si>
  <si>
    <t>HOUSING; BLOWER LEFT HAND ORDER 22CM HIGH 10CM BREATH; 28232762-LH; CARRIER</t>
  </si>
  <si>
    <t>ROLLER; BLOWER RIGHT HAND ORDER 22CM HIGH 12.5CM BREATH; 28232992-RH; CARRIER</t>
  </si>
  <si>
    <t>FUSE ; BUSSMANN FUSE 4A 250VAC</t>
  </si>
  <si>
    <t>WIRE ; FLEXIBLE CABLE NYMHY 3CX8 AWG BLACK 450-750V 10MM</t>
  </si>
  <si>
    <t>METER; POWER MONITOR BACKLIT LCD FLUSH MOUNTED 100-415VAC 45-65HZ; METSEPM5310; SCHNDR</t>
  </si>
  <si>
    <t xml:space="preserve">VALVE; CHECK VIR CAST IRON PN16 MODEL 890 SIZE 200MM; F8905I200.1015; VIR </t>
  </si>
  <si>
    <t xml:space="preserve">VALVE; CHECK VIR CAST IRON PN16 MODEL 890 SIZE 150MM; F8905I150.1015; VIR </t>
  </si>
  <si>
    <t>TESYS D CONTACTOR - 4P(4 NO) - AC-1, 440 V 25 A - 230 V AC 50/60 HZ COIL; LC1DT256P7; SCHNEIDER</t>
  </si>
  <si>
    <t>CPVC PIPE ; CPVC PIPE SCHEDULE 80 - (160 MM)</t>
  </si>
  <si>
    <t>PVC ELBOW 90 DEGREES, 6 - (SAF)</t>
  </si>
  <si>
    <t>COUPLING ; PVC COUPLING - ZENITH (6 INCH SCH 80 GREY D2467) MADE IN KSA</t>
  </si>
  <si>
    <t xml:space="preserve">GLASS; MIRROR ; 6 MM THK X 122 CM X 244 CM; </t>
  </si>
  <si>
    <t>MARBLE; RECONSTITUTED STONE MARBLE TILES SANTA MERGHERITA; 119.6CM X 119.6CM X 69CM X 69CM X 2CM TH; DALMATA BEIGE</t>
  </si>
  <si>
    <t>MARBLE; RECONSTITUTED STONE MARBLE TILES,  OFF WHITE; 119.6CM X 119.6CM X 69CM X 69CM X 2CM TH - NEPAL</t>
  </si>
  <si>
    <t>FUSE; TIME-LAG; 5A; 500VAC; CERAMIC, CYLINDRICAL, BREAKING CAP 1.5kA, 6.3X32MM; 189140.5 ; SIBA</t>
  </si>
  <si>
    <t>BELT ; V-BELT  MITSUBISHI A48</t>
  </si>
  <si>
    <t>VALVE ; BRASS Y STRAINER - RBM (1 1/2 INCH)</t>
  </si>
  <si>
    <t>STRAINER; WYE BRASS, FEMALE THREAD; DN15 - 1/2" ; GENC</t>
  </si>
  <si>
    <t>STRAINER; WYE BRASS, FEMALE THREAD; DN32 - 1 1/4"; GENC</t>
  </si>
  <si>
    <t>STRAINER; WYE BRASS, FEMALE THREAD; DN25 - 1" ; GENC</t>
  </si>
  <si>
    <t>FUSE; CURRENT LIMITING T 15A 600V 200KA FERRULE 9/16DIA X 1-1/2OAL IN VERY FASTACTING CYLINDER BODY; JJS 15; BUSSMANN</t>
  </si>
  <si>
    <t>FUSE; 32A  690V , 10DIA X 38LGMM; SFLM32;  SIGMA</t>
  </si>
  <si>
    <t>FUSE; 32A 690V 10DIA X 38LGMM ; SFLG32;  SIGMA</t>
  </si>
  <si>
    <t>FUSE; 32A , 10.3DIA X 38OAL MM ; DF2CA32; SCHNDER</t>
  </si>
  <si>
    <t>FUSE; MIDGET/TIME DELAY, 0.6A 250V, 100KA FERRULE FIBER 13/32DIA X 1-1/2OAL IN; TRM6/10; MERSEN</t>
  </si>
  <si>
    <t>FUSE; TIME DELAY MIDGET SLOW BLOW 1.8A 250V 10KA : FERRULE FIBER 13/32DIA X 1-1/2OAL IN; TRM1-8/10; MERSEN</t>
  </si>
  <si>
    <t>FUSE; MINI/FAST ACTNG/NON-TME DLY, 3/4A, 250V 10KA FERRULE GLAS, 1/4DIA X 1-1/4OAL IN; AGC3/4; BUSSMANN</t>
  </si>
  <si>
    <t>FUSE; MINIATURE/NORMAL BLOW 1A, 250V  WITH NON-TIME-DELAY FERRULE CERAMIC 1/4DIA X1-1/4OAL IN; ABC 1; BUSSMANN</t>
  </si>
  <si>
    <t>FUSE; MINIATURE/TME DLY/DUAL ELMNT 4A, 250V FERRULE CERAMIC 1/4DIA X1-1/4OAL IN ; MDA 4; BUSSMANN</t>
  </si>
  <si>
    <t>FUSE; 1A 5DIA X 20OAL MM FOR CENTRAL CONTROL CABINET; 6130.26.134; ADBA</t>
  </si>
  <si>
    <t>FUSE; CURRENT LIMITING/TIME DELAY 1A, CLASS CC, 600VAC,300VDC 200KA AC,100KADC FIBERGLASS 10.4DIA X 38.1LG MM; ATQR10; MERSEN</t>
  </si>
  <si>
    <t>FUSE; MINIATURE CERAMIC 1.6A, 500V, 50KA, 6.3DIA X 32LG MM FOR CONSTANT CURRENT ; 6130.27.005; ADBA</t>
  </si>
  <si>
    <t>FUSE; 2.5A 250VGLASS 1/4""DIA 1-1/4""OAL FOR LT8/LT9 CONSTANT CURRENT REGULATOR1-30KW TERMINAL BLOCK SPARE PARTS; F428; ADBA</t>
  </si>
  <si>
    <t>FUSE; CARTRIDGE  6A 10DIA X 38LGMM; C10G6; BUSSMANN</t>
  </si>
  <si>
    <t>CARPET; FLOOR SIZES: 10 MM X 25 CM X 100 CM; N3 SD 8947; MILLIKEN &amp; CO</t>
  </si>
  <si>
    <t>LIGHT; STRIP LIGHT 3000K, SL-120-04-02- WW, AC220-240V, 58200LM / 50M , 12W / 1M , 50M / ROLL; SL-120-04- 02-WW; JMAOKAI</t>
  </si>
  <si>
    <t>PAINT; TRAVERTING WHITE TEXTURE 25 KG; 25 KG; JOTUN</t>
  </si>
  <si>
    <t>PAINT; FENOMASTIC PURE COLORS EMULSION MATT 8395 WHITE 18 LTR; 8395/18 LTR; JOTUN</t>
  </si>
  <si>
    <t>MOTOR: M316T 1/5HP, 208-230V, 50/60HZ, 1PH RPM1050/900/750, 220V, UH-11048</t>
  </si>
  <si>
    <t xml:space="preserve">CYLINDER; MORTISE LOCK SIZE 1.5/32MM 32 MM LG 206 IC ; LOGIC </t>
  </si>
  <si>
    <t xml:space="preserve">CYLINDER; LOCK UNCOMBINATED 32 MM LG 206 IC ;LOGIC </t>
  </si>
  <si>
    <t>AUXILIARY; SWITCH, LATERAL, 2 NC, ON THE LEFT: 51/52, 61/62, ON THE RIGHT: 31/32, 41/42, 1 NC, 1 NC, SCREW TERMINAL; 3RH2921-1DA02; SIEMENS</t>
  </si>
  <si>
    <t>ELEMENTS; LV HRC FUSE ELEMENT, NH000, IN: 100 A, GG, UN AC: 500 V, UN DC: 250 V, COMBINED INDICATOR, LIVE GRIP LUGS; 3NA7830; SIEMENS</t>
  </si>
  <si>
    <t>CONTACTOR; CAPACITOR AC-6B 50 KVAR, / 400 V, 3-POLE, 175-280 V AC/DC, 50/60 HZ, WITH  INTEGRATED VARISTOR, AUX CONTACTS: 2 NC, SIZE: S2; 3RT2636-1NP35 ; SIEMENS</t>
  </si>
  <si>
    <t xml:space="preserve">WASHER; RUBBER WITH WIRE MESH ARC TYPE SIZE 3/4" FOR THE HOSE CONNECTIONS; ; </t>
  </si>
  <si>
    <t>TAPE; ANTI SLIP GRIP SAETY TAPE INDOOR/OUTDOOR TRACTION ANTI SLIP SAFETY WATERPROOF; 5 CM WD X 5 METER; SYOSI</t>
  </si>
  <si>
    <t>RUBBER ; GLASS PANEL PVC RUBBER STRIP -  PART NO. : T1.5MM*W33.5*H5MM</t>
  </si>
  <si>
    <t>006C-3A</t>
  </si>
  <si>
    <t>RUBBER ; GLASS PANEL PVC RUBBER STRIP -  PART NO. : T1.5MM*W192MM*H12MM</t>
  </si>
  <si>
    <t xml:space="preserve">SENSOR; MOTION OPENING DOOR 12-24V ACTIVE INFRARED DETECTION BLACK - DIMENSION:230WDX70HTX440DP MM SINGLE RELAY OUTPUT; 9741/HR100/BL - GEZE </t>
  </si>
  <si>
    <t xml:space="preserve">SENSOR; SAFETY LIGHT - PART NO. 9686/112726 - GEZE GMBH &amp; CO </t>
  </si>
  <si>
    <t>DOOR ; STOPPER CONCEALED HEAVY DUTY OVERHEAD; 1-X36 630; ASSA ABLOY</t>
  </si>
  <si>
    <t>CLAMP; CONDUIT GI, B-2212 1 BOLT, STRAP WITH CHANNEL SLOT CONN IMC AND RIGID CONDUIT PIPE &amp; TUBING; 1-1/2"; GENC</t>
  </si>
  <si>
    <t>CLAMP; CONDUIT 1HOLE GI, 236ST STRAP FOR IMC ANDRIGID METAL CONDUIT ; 2"; GENC</t>
  </si>
  <si>
    <t>LED LIGHT 30W, 50/60HZ 2400LM, 6000K 700MA WITH PHILIPS LED DRIVE;  BR6228-30 ; ULTRA LIGHT</t>
  </si>
  <si>
    <t>006A-17D</t>
  </si>
  <si>
    <t>CABLE; 6AWG, 600V, COPPER PVC INSULATION, 26/3AWG STRANDS TYPE; 3CX1.5 MM2; GENC</t>
  </si>
  <si>
    <t>CABLE; 18 AWG, 300V, COPPER, 41X34AWG STRANDS WHITE; 2CX0.75 MM2 ; GENC</t>
  </si>
  <si>
    <t>VALVE; BUGATTI BALL VALVE - BRASS� - WATER LEVEL CONTROL VALVE; 1-1/4"; GENC</t>
  </si>
  <si>
    <t>VALVE; BUGATTI BALL VALVE - BRASS� - WATER LEVEL CONTROL VALVE; 1-1/2"; GENC</t>
  </si>
  <si>
    <t>LOCK; HEAVY DUTY WITH HANDLE FOR DOOR COMMERCIAL ; 45H7AT3R630; BEST</t>
  </si>
  <si>
    <t>CYLINDER ; STANDARD MORTISE FOR DOOR; ; BEST</t>
  </si>
  <si>
    <t>ADAPTER ; COPER MALE ADAPTER 1/2"</t>
  </si>
  <si>
    <t>PIPE ; COPPER TUBE MULLER 1/2" CLASS A</t>
  </si>
  <si>
    <t>REDUCER ; REDUCER BUSHING (1/2 X 3/8)</t>
  </si>
  <si>
    <t>UNION ; PVC U UNION - APLACO (50 MM PN16)</t>
  </si>
  <si>
    <t>CAPPILARY TUBE ; CAPPILARY TUBE (GU2)</t>
  </si>
  <si>
    <t>PIPE ; COPPER TUBE MULLER 3/8" CLASS A</t>
  </si>
  <si>
    <t>NUT; NUT, BOLT &amp; WASHER 15MM - 8 INCH LENGTH</t>
  </si>
  <si>
    <t>006B-4A</t>
  </si>
  <si>
    <t>PLYWOOD ; EXTERIOR; 18MM X 122 CM X 244 CM   ; THAILAND</t>
  </si>
  <si>
    <t>PLYWOOD ; EXTERIOR; 6MM X 122 CM X 244 CM  ; THAILAND</t>
  </si>
  <si>
    <t>SHEET; PLEXI GLASS CLEAR; 2 MM THK X 122 CM X 244 CM; ROWAD</t>
  </si>
  <si>
    <t>SHEET; PLEXI GLASS CLEAR; 8 MM THK X 122 CM X 244 CM; ROWAD</t>
  </si>
  <si>
    <t>STRIP ; SLIDING GLASS DOOR STRIP RUBBER, 1.5X2.5X250 CM; 32548901120; DORMA</t>
  </si>
  <si>
    <t>ROLLER ; PAINT ROLLER (9 INCH)</t>
  </si>
  <si>
    <t>GUARD ; THERMOSTAT GUARD WITH LOCK   FOR FAN COIL UNIT JTHDCC24STA6V2X; C-P-102; YORK</t>
  </si>
  <si>
    <t xml:space="preserve">NUT; SS NUT BOLT WITH WASHER; 6 MM; </t>
  </si>
  <si>
    <t>SHEET; PLEXI GLASS CLEAR; 10 MM THK X 122 CM X 244 CM; ROWAD</t>
  </si>
  <si>
    <t xml:space="preserve">KEYSTOCK; CROSS SECTIONAL CARBON STEEL SQUARE; 3/8" X 12"; </t>
  </si>
  <si>
    <t>BATTERY; REACHARGEABLE SEALED LEAD ACID BATTERY, 12V 9Ah, 36W/CELL/15 MIN; WP1236W ; LONG</t>
  </si>
  <si>
    <t>FRAME; FUSE SWITCH DISCONNECTOR FRAME SIZE (FS) 000 ; 3ZX1012-0NP11-2AA1; SIEMENS</t>
  </si>
  <si>
    <t xml:space="preserve">CPVC BRASS THREAD MALE ADAPTOR  1 1/2 INCHES </t>
  </si>
  <si>
    <t>EXTENSION NIPPLE 20 MM</t>
  </si>
  <si>
    <t xml:space="preserve">EXTENSION NIPPLE 25 MM </t>
  </si>
  <si>
    <t>REDUCER ; UPVC BUSHING REDUCER STD - SNAH (1 1/2 X 1 INCH SCH 80)</t>
  </si>
  <si>
    <t>REDUCER ; PVC BUSH REDUCER (1 1/2 INCH X 1/2 INCH SCH 40)</t>
  </si>
  <si>
    <t>DRAIN COVER ; STAINLESS STEELFLOOR DRAIN COVER - SCHRODER ( 15CM X15CM SR-102-15 )</t>
  </si>
  <si>
    <t>KIT; ELECTRONIC CONTROL MM105 X105 230/12V MULTIFUNCTION WITH TRANSFORMER FOR TEMPOMATIC WC; 463000; DELABIE</t>
  </si>
  <si>
    <t>006A-20C</t>
  </si>
  <si>
    <t>KIT; ELECTRONIC CONTROL 230/12V STANDARD WITH "DUTY FLUSH" OPTION, TRANSFORMERFOR BASINS; 495444BC; DELABIE</t>
  </si>
  <si>
    <t>TRANSFORMER; SINGLE PHASE TRANSFORMER 150VA, 127/220/340 VAC, OUTPUT 12/24VAC; GEN</t>
  </si>
  <si>
    <t>VALVE; FLUSHOMETER 1.28 GPF, POLISHED CHROME FINISH, FIXTURE CONNECTION TOP SPUD, SINGLE FLUSH, MODEL: ROYAL 111-1.28; 3910168; SLOAN</t>
  </si>
  <si>
    <t>LIGHT; ULTRA SLIM DOWN LIGHT 15W- 220V, EFFICIENCY LM/W:80 , LUMEN: 1200 LM, 4000K DIA : Ø:190 MM X H:15 MM; LZ-ULTRSLM-15W-XXK-SMD; LIGHT ZONE</t>
  </si>
  <si>
    <t>ISOLATOR; VIBRATION SPRING; MOUNT (BLACK) ELATICITY KG/MM 3.6, LOAD RANGE 80-100KG WITH 2EA MOUNT INGHOLES; ME-090; BLK</t>
  </si>
  <si>
    <t>006A-1C</t>
  </si>
  <si>
    <t>ISOLATOR; VIBRATION SPRING; MOUNT (WHITE) ELATICITY KG/MM 4.5, LOAD RANGE 100-130KG WITH 2EA MOUNT INGHOLES; ME-120; BLK</t>
  </si>
  <si>
    <t>ISOLATOR; VIBRATION SPRING; MOUNT (RED) ELATICITY KG/MM 2.84, LOAD RANGE 60-80KG WITH 2EA MOUNT INGHOLES; ME-070; BLK</t>
  </si>
  <si>
    <t>ISOLATOR; VIBRATION SPRING; MOUNT (BLUE) ELATICITY KG/MM 2, LOAD RANGE 40-60KG WITH 2EA MOUNT INGHOLES; ME-050; BLK</t>
  </si>
  <si>
    <t>006A-2C</t>
  </si>
  <si>
    <t>ISOLATOR; VIBRATION SPRING; MOUNT (YELLOW) ELATICITY KG/MM 1.2, LOAD RANGE 20-40KG WITH 2EA MOUNT INGHOLES; ME-030; BLK</t>
  </si>
  <si>
    <t>ISOLATOR; VIBRATION SPRING; MOUNT (GREY) ELATICITY KG/MM 5.6, LOAD RANGE 130-160KG WITH 2EA MOUNT INGHOLES; ME-150; BLK</t>
  </si>
  <si>
    <t>ISOLATOR; VIBRATION SPRING; MOUNT (BROWN) ELATICITY KG/MM 7.2, LOAD RANGE 190-220KG WITH 2EA MOUNT INGHOLES; ME-250; BLK</t>
  </si>
  <si>
    <t>SCREW; ELECTRICAL PANEL SS STEEL TORX PAN HEAD SCREW, TORX SIX-LEAF ROUND HEAD, M5 X 20</t>
  </si>
  <si>
    <t>CHEMICALS ; LIQUID MOP DRSSING - DUST MOP 0660 (5 LTR)</t>
  </si>
  <si>
    <t>ECOLAB 10151 FIRST IMPRESSION 12X17OZ - METAL POLISH(BRASS,COPPER,CHROME&amp;BRONZE) - (SAF)</t>
  </si>
  <si>
    <t>HVAC ; BLOWER COMPLETE ASSY SET FD4ASNF020000E MOTOR 230V 50/60 WASHABLE ALUMINUM FILTER; 314959763S - CARRIER</t>
  </si>
  <si>
    <t>CHEMICALS ; TASKI SPRINT FLOWER (4x5LTR)  - DIVERSEY</t>
  </si>
  <si>
    <t>MARBLE; RECONSTITUTED STONE TILES SANTA MERGHERITA, SIDRO; 120CM X 120CM X 2CM; SIDRO</t>
  </si>
  <si>
    <t>INDICATING REMOTE LED, FOR USE WITH COMMON BASE S4-700, GENT LIMITED - 13449-01</t>
  </si>
  <si>
    <t>LIGHT; SASSO PRO 100 ADJUSTABLE FLUSH TRIM ROUND, 14.5W, 3000K, NON-DIM, MATERIAL: BLACK FLOOD 38� WITH ROUND MOUNTING SET WITH TRIM, COLOUR: BLACK.; 048-2410518F/ 
052-1922448000; XAL/AUSTRIA</t>
  </si>
  <si>
    <t>006D-9B</t>
  </si>
  <si>
    <t>LIGHT; SASSO PRO 100 ADJUSTABLE, COB 27W, 3000K, 220-240V NON-DIM, MATERIAL: WHITE, FLOOD 38� WITH SASSO PRO 100 TRIMLESS MOUNTING SET, FLUSH/TL/KIS WHITE; 048-2412517F10 _ME/ 052-1921447000; XAL/AUSTRIA</t>
  </si>
  <si>
    <t>LIGHT; SASSO 100 DOWNLIGHT ROUND, IP44 FL DL SILVER 17.2/25W COB LED 3000K 500/700MA /MAX 40VDC WITH SASSO/TWIST 100 MOUNTING SET RD/T WHITE CEILING TH 225; 048-2700514F006 _ME/ 048-2796317000; XAL/AUSTRIA</t>
  </si>
  <si>
    <t>COVER; LED CONVERTER 22.5W / 500MA, 220/240V 50/60 HZ; 002-90777000 _ME; XAL/AUSTRIA</t>
  </si>
  <si>
    <t>LIGHT; QUO PROOF BAR LED, L 1200MM W 96MM H 83MM BODY: GREY DIFFUSER: OPAL  IP65 50,000 HRS LED SMD 6750 LM 135 LM/W 4000 K 120� 50 W DIG ON-OFF , IDEOLUX; QPBSM12G O656754012DIG; XAL/AUSTRIA</t>
  </si>
  <si>
    <t>LIGHT; QUO PROOF BAR LED, L1200MM W 96MM H 83MM BODY: GREY DIFFUSER: OPAL  IP65 50,000 HRS LED SMD 6750 LM 135 LM/W 4000 K 120� 50 W DIG ON-OFF; QPBSM12GO656754012DIG; XAL/AUSTRIA</t>
  </si>
  <si>
    <t>CHANNEL; MINIMAL 60 TRIMLESS CHANNEL WHITE, L:1472MM; 3601547000; XAL/AUSTRIA</t>
  </si>
  <si>
    <t>CHANNEL; MINIMAL 60 TRIMLESS CHANNEL CORNER 90� + WHITE COVER OPAL HIGH PERFORMANCE, L: 140X140MM; 03612647H00; XAL/AUSTRIA</t>
  </si>
  <si>
    <t>DRIVER; INS 60, 6601171
FLEX CRI90 HIGH LUMEN INCL. REFLECTOR WHITE 23.3 W LED 3000K 220-240V; 00793MF017010; XAL/AUSTRIA</t>
  </si>
  <si>
    <t>LIGHT; COVER 60 HIGH-PERFORMANCE OPAL L: 2997MM; 00616302H000; XAL/AUSTRIA</t>
  </si>
  <si>
    <t>FAN MOTOR ; FAN 200W 200-240V 2.4A60HZ 1220RPM REBUILT P/N:YSK200-4T,4P CLASS F,12MFD 450VAC CAPACITOR - PART NO. YSK200-4T - AL SALEM YORK</t>
  </si>
  <si>
    <t>BELT ; V BELT  DUNLOP B70</t>
  </si>
  <si>
    <t>CIVIL; THUMBTURN FOR ANSI LOCK; ; CANADA</t>
  </si>
  <si>
    <t>SEAT; MANTA WALL HUNG TOILET; G3481 01; IDEAL STANDARD</t>
  </si>
  <si>
    <t>RUBBER; DOOR SEAL RUBBER GREY COLOR 3000MM LONG; IS7110SI-3000CA; DORMA</t>
  </si>
  <si>
    <t>BEARING ; PILLOWBLOCK BEARING 2-7/16" SPHERICAL ROLLER 2 BLT</t>
  </si>
  <si>
    <t>005A-2A</t>
  </si>
  <si>
    <t>BEARING ; PILLOWBLOCK BEARING 2-3/16" SPHERICAL ROLLER 2 BLT</t>
  </si>
  <si>
    <t>SIEMENS 3UX1418 PLASTIC WIRE BLOCK WITH OVERLOAD 3UA50 12-0K0, 8-1, 25A</t>
  </si>
  <si>
    <t xml:space="preserve">MODULE; SWITCHING POWER SUPPLY, 350W, SINGLE OUTPUT 12VDC; LRS-350-12; MEAN WELL </t>
  </si>
  <si>
    <t xml:space="preserve">DRIVER; LED 100-240V 25W, 0.31A, 50/60 HZ, 22-54V IP67 DIMMING FUNCTION; XLG-25-AB; MEAN WELL </t>
  </si>
  <si>
    <t>LV HRC FUSE ELEMENT, NH000, IN: 50 A, GG, UN AC: 500 V, UN DC: 250 V, COMBINED INDICATOR, LIVE GRIP LUGS ; 3NA7 820 ; SEIMENS</t>
  </si>
  <si>
    <t>CONTACTOR; DEFINITE PURPOSE 120V 3A, 2P, SCREW MOUNTING 600VAC MAX 37.5A RESISTIVE; 8910 KO-2; SQUARE D CO</t>
  </si>
  <si>
    <t>CONNECTOR; HEAVY DUTY SPLICING WIRE CONNECTOR 3 POLE, 32 A, CALIBER 0.08 2.5 MM² / 28.. 12 AWG</t>
  </si>
  <si>
    <t>CONNECTOR; HEAVY DUTY SPLICING WIRE CONNECTOR 4 POLE, 32 A, 0.08 … 2.5 MM² / 28.. 12 AWG</t>
  </si>
  <si>
    <t>006D-9D</t>
  </si>
  <si>
    <t>PLATE; BLANK UNIVERSAL PVC BREAKER FILLER GREY ; 2"</t>
  </si>
  <si>
    <t>HOLDER; FUSE HOLDER 10 X 38, 1 POLE  UL 600V / 30A; IEC 690V/ 32A; CHM1DU; L&amp;T</t>
  </si>
  <si>
    <t>ACC; ADAPTER KIT FOR EXTERNAL NEUTRAL CT, DN2-250 FOR MCCB; CM99994OOOO; L&amp;T</t>
  </si>
  <si>
    <t>ACC; ADAPTOR KIT FOR EXTERNAL NEUTRAL CT, DN3 - 400 FOR MCCB ; CM99995OOOO; L&amp;T</t>
  </si>
  <si>
    <t>ACC; ADAPTOR KIT FOR EXTERNAL NEUTRAL CT, DN3-630 FOR MCCB ; CM99997OOOO; L&amp;T</t>
  </si>
  <si>
    <t>ACC; FUSE HOLDER INDICATION MIN VOLTAGE: 90V IEC-60269-2 32A 690VAC 120KA, 3WTORQUE:2.5NM  MAX; SA00000209; L&amp;T</t>
  </si>
  <si>
    <t>LINK; NEUTRAL LINK ELECTRICAL SPARE; CHM1DNXU; L&amp;T</t>
  </si>
  <si>
    <t>BEARING; PILLOW BLOCK BLOWER BEARING  TIGHT BEARING  FOR UNIT  PAHHC-150 P211 (SNR) GRIP DODGE-P2B-GTMAH-50MM; RFAN2002005; PETRA</t>
  </si>
  <si>
    <t xml:space="preserve">HOSE PIPE; BRASS FLEXIBLE HOSE FEMALE SIZE - 3/4", 10 BAR, 300MM LONG; ; </t>
  </si>
  <si>
    <t>006B-16E</t>
  </si>
  <si>
    <t xml:space="preserve">HOSE PIPE; BRASS FLEXIBLE HOSEFEMALE SIZE - 1", 10 BAR, 300MM LONG; ; </t>
  </si>
  <si>
    <t>TERMINAL; DISCONNECT 600V FOR 0.34-0.75M</t>
  </si>
  <si>
    <t>CIVIL; SAND PAPER GRIT# P120 WATERPROOF</t>
  </si>
  <si>
    <t>MIXER; BASIN 1/2", ALLURE SINGLE-LEVER C</t>
  </si>
  <si>
    <t>TAP AERATOR FOR TYPES 6X, 8X AND 18X WASHBASIN TAPS  BRIGHT CHROME-PLATED, FLOW RATE= 3.8L/MIN, MODEL=RIGID ;  242.834.21.1 ; GEBERIT</t>
  </si>
  <si>
    <t>CIVIL; SAND PAPER GRIT#120 WATERPROOF CW 120 - 2C</t>
  </si>
  <si>
    <t>END PLATE FOR CDL4U/CDL4U(I.S)/ CDL4U(E) SERIES</t>
  </si>
  <si>
    <t>INSULATED PRE ASSEMBLED SHORTING LINKS ( CA741/2)</t>
  </si>
  <si>
    <t>MARKER CARD 6MM PITCH WITH 72 TAGS (MC6)</t>
  </si>
  <si>
    <t>PIN; FLAT PIN TYPE INSULATED  LUGS (2.5MM TO 4 MM); GEN; GENC</t>
  </si>
  <si>
    <t>BLOCK; AUXILIARY CONTACT BLOCK, TESYS DECA, 2NO+2NC (INC. 1NO+1NC MAKE BEFORE BREAK), FRONT, SCREW CLAMP TERMINALS; LADC22; SCHNIEDER</t>
  </si>
  <si>
    <t>BLOCK; AUXILIARY CONTACT BLOCK, TESYS DECA, 1NO+1NC, SIDE MOUNTING, SCREW CLAMP TERMINALS; LAD8N11; SCHNIEDER</t>
  </si>
  <si>
    <t>SCREW; ZINC PLATED HEX HEAD SELF DRILLING SCREW, 500 PCS; 1"; GENC</t>
  </si>
  <si>
    <t>SCREW ; DRY WALL SCREW BLACK (3 INCH 1000 BOX)</t>
  </si>
  <si>
    <t>BEARING; BALL RADIAL,CONRAD ID 9MM, OD 26MM SINGLE 2 SHIELD PRESSED STEEL C0; 629-2Z; SKF</t>
  </si>
  <si>
    <t>BEARING; BALL RADIAL,CONRAD DEEP GROOVE, ID 60MM OD 110MM PRESSED STEEL; 6212ZZ; SKF</t>
  </si>
  <si>
    <t>BEARING ; BEARING 6215 2Z C3  SKF BEARING</t>
  </si>
  <si>
    <t>BEARING ; BEARING 6213 2 Z C3  SKF BEARING</t>
  </si>
  <si>
    <t>1007780 </t>
  </si>
  <si>
    <t>SINGLE CORE XLPS PVC CABLE 1CX16MM RIYADH CABLE</t>
  </si>
  <si>
    <t>SINGLE CORE XLPS PVC CABLE 1CX25MM RIYADH CABLE</t>
  </si>
  <si>
    <t>SINGLE CORE XLPS PVC CABLE 1CX35MM RIYADH CABLE</t>
  </si>
  <si>
    <t>PIPE; FLUSH PIPE FOR EUROPEN WC; 2429T-NA; KOHLER</t>
  </si>
  <si>
    <t>ADAPTOR; AC ADAPTOR F/SENSOR FLVL; 16306T-NA; KOHLER</t>
  </si>
  <si>
    <t>LED  DOWNLIGH 12W, 4000K, LDPFM-DL2-RD06HO-AM</t>
  </si>
  <si>
    <t>LED STRIP LIGHT TT7-12V, 14W, 6500K 5MTR ROLL ULTRA LIGHT</t>
  </si>
  <si>
    <t>LED STRIP LIGHT TT7-12V, 14w, 3000K 5MTR ROLL ULTRA LIGHT</t>
  </si>
  <si>
    <t>CONNECTOR,CONDUIT EMT 1-1/4IN, RAIN &amp; CONCRETE SP-143</t>
  </si>
  <si>
    <t>CONNECTOR, WIRE NUT/ TWIST-ON GRAY 22-16AWG, 300V 100EA/PG</t>
  </si>
  <si>
    <t>CONNECTOR; CONDUIT 1/2" EMT, RAIN &amp; CONCRETE TIGHT FEMALE COMPRESSION X MNPT CAST IRON; 2802; GENC</t>
  </si>
  <si>
    <t>CLAMP; CONDUIT 1HOLE STRAP HOT DIPPED, FOR IMC AND RIGID METAL CONDUIT, GALVANIZED; 3/4"; GENC</t>
  </si>
  <si>
    <t>CLAMP; CLAMP,CONDUIT, CHANNEL GALVANIZED STEEL 1BOLT, STRAP WITH CHANNEL SLOT CONNECTION ; C-105-3/4 ; GENC</t>
  </si>
  <si>
    <t>CONNECTOR; CONDUIT 3/4IN, FLEXIBLE SADDLE GRIP SCREW SQUZ X MNPT  WITH INSULATION;  3303; RACO</t>
  </si>
  <si>
    <t>COVER; PLATE BLACK ARKE 4-MODULE MATT FINISHED; 19654.71; VIMAR</t>
  </si>
  <si>
    <t>RECEPTACAL; MOUNTING BOX 4 MOD STAINLESS STEEL POP UP BOX; 54024; LEGRAND</t>
  </si>
  <si>
    <t xml:space="preserve">LOCK; TISSUE DISPENSER LOCK; 1 X 1.5 INCH; </t>
  </si>
  <si>
    <t>HOLDER ; 10x5 SSTL CONTAINER HOLDER</t>
  </si>
  <si>
    <t>GAFCO/ G4/ PLATED SYNTHETIC MEDIA, WELDED WIRE MESH SUPPORTED DOWNSTREAM, HEAVY DUTY MOSITURE RESISTANT CARD BOARD FRAME, 9 PLEATS (SIZE: 20" X 24" X 2")</t>
  </si>
  <si>
    <t>GAFCO/ G4/ PLATED SYNTHETIC MEDIA, WELDED WIRE MESH SUPPORTED DOWNSTREAM, HEAVY DUTY MOSITURE RESISTANT CARD BOARD FRAME, 9 PLEATS (SIZE: 12" X 24" X 2")</t>
  </si>
  <si>
    <t>GAFCO/ G4/ PLATED SYNTHETIC MEDIA, WELDED WIRE MESH SUPPORTED DOWNSTREAM, HEAVY DUTY MOSITURE RESISTANT CARD BOARD FRAME, 9 PLEATS (SIZE: 24" X 24" X 2")</t>
  </si>
  <si>
    <t>CIVIL ; TROWEL RUBBER PLASTTIC 230X100MM</t>
  </si>
  <si>
    <t>006C-4B</t>
  </si>
  <si>
    <t>SOCKET ; 3 PIN MALE SOCKET 32A</t>
  </si>
  <si>
    <t>PAINTS; SIGMA PAINTS SEMI GLOSS EXTRA 15 LTR  3230; SIGMA</t>
  </si>
  <si>
    <t xml:space="preserve">COVER; SPLASH-PROOF BOX COVER FOR IP55 SOCKET PROTECTION -WATERPROOF BOX 
</t>
  </si>
  <si>
    <t>BELDEN 4300FE 2C X 18AWG LSZH</t>
  </si>
  <si>
    <t>BELDEN 5306FE 8CX18AWG</t>
  </si>
  <si>
    <t>UTILITY KNIFE 18MM OLFA</t>
  </si>
  <si>
    <t>RUBBER STOP YSK 167; 20 02 03 0023; OZAK</t>
  </si>
  <si>
    <t>Plana LED Fixture 190CM 24VDC 18.2W 4000K (L19)</t>
  </si>
  <si>
    <t>OPTOTRONIC®/OT FIT 75/220-240/550 D NFC L/CONSTANT CURRENT LED POWER SUPPLY/, OSRAM</t>
  </si>
  <si>
    <t>CARPENTRY; ANCHOR FISHER WITH SCREW 6 MM, 100PC/PKT; 6 MM; KSA</t>
  </si>
  <si>
    <t>CARPENTRY; ANCHOR FISHER WITH SCREW 8 MM, 100 PC/PKT; 8 MM; KSA</t>
  </si>
  <si>
    <t>COVER; 1470 HPO RAW, COVER 60; 00616152H000; XAL/AUSTRIA</t>
  </si>
  <si>
    <t>LIGHT; G9 HALOGEN BULBS 230V 370LM WARM WHITE DIMMABLE ; 28W-2800K; OSRAM</t>
  </si>
  <si>
    <t>VALVE ; FLOAT VALVE BRASS (1 INCH)</t>
  </si>
  <si>
    <t xml:space="preserve">ADAPTER ; COPPER MALE ADAPTER 1/2" </t>
  </si>
  <si>
    <t>ADAPTER ; BRASS FEMALE ADAPTER 1-1/2"</t>
  </si>
  <si>
    <t>LITTLE FUSE LF 297 10A 32VDC</t>
  </si>
  <si>
    <t xml:space="preserve">STEEL DOUBLE OUTLET UK TYPE WITH BOX </t>
  </si>
  <si>
    <t xml:space="preserve">CLAMP; RUBBER REPAIR CLAMP 4"; ; </t>
  </si>
  <si>
    <t xml:space="preserve">BREAKER; CIRCUIT RESIDUAL CURRENT 2P 32A 30MA,ACTI 9,IC60,C- CURVE;A9D17232
;SCHNEIDER ELECTRIC SA
</t>
  </si>
  <si>
    <t xml:space="preserve">HINGES; BUTT HINGES, STAINLESS STEEL, 2 PCS/PKT; 4 X 4 INCH; </t>
  </si>
  <si>
    <t>SCREW &amp; FISHER ; FLAT SCREW DRIVER</t>
  </si>
  <si>
    <t>006D-7A</t>
  </si>
  <si>
    <t>TILE; CERAMIC; 20 CM X 20 CM 6 MM WHITE ; SAUDI CERAMICS</t>
  </si>
  <si>
    <t>Lock Secirity dispenser with Key C05C.03</t>
  </si>
  <si>
    <t>PADS ; TWISTER PADS 3 COLORS - DIVERSEY</t>
  </si>
  <si>
    <t>SENSOR; EBV312A-U SENSOR ASSEMBLY URINAL; EBV312AU0325313; SLOAN</t>
  </si>
  <si>
    <t xml:space="preserve">LIGHT; LED FLOOD LIGHT 16000LM 6500K </t>
  </si>
  <si>
    <t xml:space="preserve">STAINLESS STEEL COUNTERSUNK SCREWS  4 MM × 0.07 PITCH </t>
  </si>
  <si>
    <t>GALVANIZED STEEL ROUND BAR 20 MM DIAMETER</t>
  </si>
  <si>
    <t>CUTTING OIL ( THREAD CUTTING LUBRICANT)</t>
  </si>
  <si>
    <t>VALVE ; SOLENIDE D5H F ED 100% 24V 50HZ 8W - NMP SIZE - 1/2"; 481865A2 ; PARKER</t>
  </si>
  <si>
    <t>LOCK; DOOR GLASS SLIDING RATCHET LOCK, 6 MM</t>
  </si>
  <si>
    <t>ADHESSIVES ; LOCTITE GLUE</t>
  </si>
  <si>
    <t>BEARING ; 6202-1/2-2RS-KG BALL BEARING</t>
  </si>
  <si>
    <t>HEATER; ELECTRICAL WATER HEATER VERTICAL 200 LTR; EWH-V200; SAUDI CERAMIC</t>
  </si>
  <si>
    <t xml:space="preserve">Recessed DOWNLIGHT, 30W, 3000K </t>
  </si>
  <si>
    <t xml:space="preserve">PUMP; FOR EVAPORATIVE COOLING UNIT  0.125 KW, 50 HZ, CEI-335-2-41; CZ 160 ; BOSTAK </t>
  </si>
  <si>
    <t>DOWNLIGHT, 18W, 4000K, 225MM X 15 MM TH</t>
  </si>
  <si>
    <t>LIGHT ; TANGO LED G2, FLOOD LIGHT BVP283 LED355/NW 350W 220-240V SWB - PART NO. 911401662806 - PHILIPS</t>
  </si>
  <si>
    <t>LIGHT ; FENIX LED SIMMETRIC FLOOD BEAM / WALL MOUNTED LIGHT, 15W, 864.1 LM, 4000K, CRI-80, 220-240V - PART NO. E8500-LBN - PHILIPS</t>
  </si>
  <si>
    <t xml:space="preserve">SIGN PANEL; SPIRITLED CG-S - CENTRAL BATTERY EXIT SIGN PANEL, ALL DIRECTION  (4,62W) - 4,62W, OPTIMAL LIGHT
</t>
  </si>
  <si>
    <t>BEARING; PILLOW BLOCK FIXED STEEL NBR SINGLE LIP ECCENTRIC COLLAR 0.75" ID; FHPMRZ204-12-SP1/360422; GREENHACK</t>
  </si>
  <si>
    <t>BEARING; PILLOW BLOCK 3/4" STEEL BALL NON-EXPENTION 0.75" ID; 055104/360099; GREENHACK</t>
  </si>
  <si>
    <t>SHAFT; STANLESS STEEL 0.75" OD 12" LENTH W/KEY; 365043; GREENHACK</t>
  </si>
  <si>
    <t>SHAFT; STANLESS STEEL 0.75" OD 13" LENTH W/KEY; 365030; GREENHACK</t>
  </si>
  <si>
    <t>SHAFT; STANLESS STEEL 1" OD 17" LENTH W/KEY; 365422; GREENHACK</t>
  </si>
  <si>
    <t>SHAFT; STANLESS STEEL 1" OD 20.75" LENTH W/KEY; 365366; GREENHACK</t>
  </si>
  <si>
    <t>SHAFT; STANLESS STEEL 1" OD 20" LENTH W/KEY; 365017; GREENHACK</t>
  </si>
  <si>
    <t>SHAFT; STANLESS STEEL 1.25" OD 20.5" LENTH W/KEY; 366446; GREENHACK</t>
  </si>
  <si>
    <t>SHAFT; STANLESS STEEL 0.75" OD 13.5" LENTH W/KEY; 365063; GREENHACK</t>
  </si>
  <si>
    <t>BLOWER; WHEEL ALUMINUM  CLOCKWISE QT BUSHING 14"HIGHT X 5.25" BREATH; 879463; GREENHACK</t>
  </si>
  <si>
    <t>BLOWER; WHEEL ALUMINUM, BSQ-180, 1" BORE, CLOCKWISE; 811454; GREENHACK</t>
  </si>
  <si>
    <t>BLOWER; WHEEL, ALUMINUM, BSQ-240, 1"BORE CLOCKWISE; 811442; GREENHACK</t>
  </si>
  <si>
    <t>BLOWER; WHEEL, 10 X 4.187, 11.5"L, 11-1/2"W, 7"H  ALUMINUM, QT BUSHING, CLOCKWISE; 913544; GREENHACK</t>
  </si>
  <si>
    <t>BLOWER; WHEEL, 12 X 3.375, 13.5"L, 13-1/2"W, 3.5"H ALUMINUM, QT BUSHING, CLOCKWISE; 879465; GREENHACK</t>
  </si>
  <si>
    <t>KEY; SHAFT 0.187" X 0.187" X 1.5"; 450034; GREENHACK</t>
  </si>
  <si>
    <t>GUIDE; FLOOR DOOR SLIDING BOTTOM FRAMED MOVING PANELS,FOR ECDRIVE/POWERDRIVE PL LINEAR &amp; SLIMDRIVE SLNT,AUTO SLIDNG DOOR SYS; 167844; GEZE</t>
  </si>
  <si>
    <t>THERMOSTAT; ROOM DIGITAL NON-PROGRAMMABLE,2 FIXED INPUT,3 UNIVERSL INPUT,6BINARY OUTPUT,2 ANALOG OUTPUT &amp; FACTORY LOADED DDC; VLD-362-FF; ALERTON</t>
  </si>
  <si>
    <t>SENSOR; TEMPERATURE CAREL-NTC015WF00 50/100 C L=1.5MTR PAHHC-150 NICO-15WFOO  IP6/501 100SA; RECN5001031; PETRA</t>
  </si>
  <si>
    <t>SEPARATOR; OIL DRY ALL-UL-DAHW-5587-7S-(9-11)TON-410A-7/8�*3/8" SOLDER DSP-450, DAHW (HD) - 5587 - 7C  TYPES OF REFRIGERANT - HFC, HCFC; RRFA1701026; PETRA</t>
  </si>
  <si>
    <t>ACCUMULATOR ; SUCTION 3707-ASME-UL-1 1/8"-R410A-9.45 TON DSP-450
PN 3707; RRFA0302048; PETRA</t>
  </si>
  <si>
    <t>WHITEHORSE COLOR-SWH#9; SIZES: 1 CM THK  50 CM X 50 CM</t>
  </si>
  <si>
    <t>FRAME; MOSAIC SUPPORT FRAME 1 GANG, 3 MODULE GRAY; 678003; LEGRAND</t>
  </si>
  <si>
    <t>COVER; FACE PLATE BRUSHED STEEL 2G, 3 MOD BSS; 678074; LEGRAND</t>
  </si>
  <si>
    <t>FLOOR GUIDE FOR FREMLESS DOOR - PART NO. 33438001150 - DORMA</t>
  </si>
  <si>
    <t>RELAY; PHASE CONTROL BROYCE-LXPRC-S-RD -380- 400-415-440-460-AC-50/60 HZ, 150598-6-1, PETRA36; Alt RECD0301022; PETRA</t>
  </si>
  <si>
    <t>Z- ALUMINUM CHANNEL WITH 2 MM THICKNESS</t>
  </si>
  <si>
    <t>MOTOR; FAN COIL UNIT JTHDCC12STA6V2X MODEL: YDK-35T-4 2 ; 1BCM02146; YORK</t>
  </si>
  <si>
    <t>SWING; MOTOR 24BYJ48 12VDC KFR25Q-01-65-1, 151172 FOR FAN COIL UNIT JTHDCC24STA6V2X 24BYJ48 ; 1BCM02208; YORK</t>
  </si>
  <si>
    <t>DRAIN; PUMP PLD-12 13W 220-240V 50/60HZ FOR FAN COIL UNIT JTHDCC24STA6V2X PLD-12 A059434  ; 1BCM12013; YORK</t>
  </si>
  <si>
    <t>SENSOR ; ROOM TEMPRETURE FOR  FAN COIL UNIT JTHDCC24STA6V2X E237675; 1BCE03885; YORK</t>
  </si>
  <si>
    <t>CONNECTOR ; IEC 60947-7-1 2.5MM�  1000V 24 A  FOR FAN COIL UNIT JTHDCC24STA6V2X; IEC 60947-7-1; YORK</t>
  </si>
  <si>
    <t>ACTUATOR ; FOR FAN COIL UNIT 230V/2W IP41 C82F1266 JTHDCC24STA6V2X MODEL# TWA-Z NC
; TWA-Z NC; YORK</t>
  </si>
  <si>
    <t>TRANSFORMER;  PANEL CONTROL  40110F 24V, 40VA, B INSULATION FOR FAN COIL UNIT JTHDCC24STA6V2X MODEL: 40110F; 1BCE03882; YORK</t>
  </si>
  <si>
    <t>GEBERIT SIGMA 10 STAINLESS STEEL FLUSH PLATE 242.781.SN.1 W/O SERVO MOTOR</t>
  </si>
  <si>
    <t>Insulated busbar 3P 63A,  KDN363B fork 10mm² 57M</t>
  </si>
  <si>
    <t xml:space="preserve">SCREW; FLAT COUNTERSUNK SCREW STAINLESS STEEL LENGTH 1 INCH x 5MM </t>
  </si>
  <si>
    <t xml:space="preserve">SCREW; FLAT COUNTERSUNK SCREW STAINLESS STEEL LENGTH 2 INCH x 5MM </t>
  </si>
  <si>
    <t>ANGLE; MS EQUAL ANGLE ; 20X20X3X6000 MM; GEN</t>
  </si>
  <si>
    <t>CIVIL; STEEL SQUARE TUBE, 6 MTR; 1.5 MM X 40 MM X 40 MM</t>
  </si>
  <si>
    <t>HOSE PIPE ; FLEXIBLE HOSE PIPE (3/8 7/8 INCH 60CM)</t>
  </si>
  <si>
    <t>BLADE ; KNIFE WITH BLADE 25MM</t>
  </si>
  <si>
    <t xml:space="preserve">TAPE; TEFLON TAPE SIZE - LARGE; ; </t>
  </si>
  <si>
    <t xml:space="preserve">ELBOW; THREATED ELBOW 45� BLACK STAINLESS STEEL FITTING SCH. 40 SIZE: 1/2"; ; </t>
  </si>
  <si>
    <t xml:space="preserve">ELBOW; THREATED ELBOW 45� BLACK STAINLESS STEEL FITTING SCH. 40 SIZE:  3/4"; ; </t>
  </si>
  <si>
    <t xml:space="preserve">ELBOW; THREATED ELBOW 45� TYPE: BLACK STAINLESS STEEL FITTING SCH. 40 SIZE: 1"; ; </t>
  </si>
  <si>
    <t xml:space="preserve">REDUCER; THREATED REDUCER TYPE: BLACK STAINLESS STEEL FITTING SCH. 40 SIZE: 1" - 3/4"; ; </t>
  </si>
  <si>
    <t xml:space="preserve">REDUCER; THREATED REDUCER TYPE: BLACK STAINLESS STEEL FITTING SCH. 40 SIZE: 3/4" - 1/2"; ; </t>
  </si>
  <si>
    <t xml:space="preserve">REDUCER; THREATED REDUCER TYPE: BLACK STAINLESS STEEL FITTING SCH. 40 SIZE: 1 1/2" - 1 1/4"; ; </t>
  </si>
  <si>
    <t xml:space="preserve">REDUCER; THREATED REDUCER TYPE: BLACK STAINLESS STEEL FITTING SCH. 40 SIZE: 1 1/4" - 1"; ; </t>
  </si>
  <si>
    <t xml:space="preserve">END CAP; THREATED ENDCAP TYPE: BLACK STAINLESS STEEL FITTING SCH. 40 SIZE: 1/2"; ; </t>
  </si>
  <si>
    <t xml:space="preserve">END CAP; THREATED ENDCAP TYPE: BLACK STAINLESS STEEL FITTING SCH. 40 SIZE: 3/4"; ; </t>
  </si>
  <si>
    <t xml:space="preserve">END CAP; THREATED ENDCAP TYPE: BLACK STAINLESS STEEL FITTING SCH. 40 SIZE: 1 1/4"; ; </t>
  </si>
  <si>
    <t xml:space="preserve">END CAP; THREATED ENDCAP TYPE: BLACK STAINLESS STEEL FITTING SCH. 40 SIZE: 1"; ; </t>
  </si>
  <si>
    <t xml:space="preserve">END CAP; THREATED ENDCAP TYPE: BLACK STAINLESS STEEL FITTING SCH. 40 SIZE: 1 1/2"; ; </t>
  </si>
  <si>
    <t xml:space="preserve">TAPE; ARMAFLEX INSULATION TAPE 3MM X 50MM X 15MTR ; ; </t>
  </si>
  <si>
    <t>ADHESIVE; FORM - A - GASKET SEALENT ; 311g; PERMATEX</t>
  </si>
  <si>
    <t>PHASE MONITORING MODULE DPU (GEM.VDE 0108), INOTEC, 890400</t>
  </si>
  <si>
    <t xml:space="preserve">OUTLET SOCKET, DOUBLE WATERPROOF FLOOR OUTLET SOCKET HGD-3F WITH CE/13A RATED CURRENT AND 110V-250V RATED VOLTAGE SOCKETS       WITH BACK BOX    (SIZE 220 X 120 MM </t>
  </si>
  <si>
    <t>FAUCET; MIXER  WASH BASIN POP-UP WASTE SET 1-1/4" MOUNTING FITTINGS SILVER 33190002; 33 190 20E; GROHE</t>
  </si>
  <si>
    <t>SHEET 47WD X 132LG X 1/4THK IN BLACK NEOPRENE RUBBER</t>
  </si>
  <si>
    <t>WIRE; 14AWG, THHN/THWN 19 STRAND COPPER 600V  THERMOPLASTIC,  NYLON JACKET, RED, 6G-1401-03; 2.5 MM2; GENC</t>
  </si>
  <si>
    <t>006D-8A</t>
  </si>
  <si>
    <t>PIPE ; HIGH DENSITY POLYETHYLENE PIPE (25 MM DIAMETER HDPE PN10)</t>
  </si>
  <si>
    <t>ADAPTER PPR, L NECK, MALE 50 MM X1-1/2 K</t>
  </si>
  <si>
    <t>ADAPTER PPR, L NECK, MALE, 63 MM X2, KTP</t>
  </si>
  <si>
    <t>ADAPTER PPR, FEMALE INSERT, 20 MM X1/2,</t>
  </si>
  <si>
    <t>ADAPTER PPR, FEMALE INSERT, 20 MM X3/4,</t>
  </si>
  <si>
    <t>ADAPTER PPR, FEMALE INSERT, 25 MM X1/2,</t>
  </si>
  <si>
    <t>ADAPTER PPR, FEMALE INSERT, 25 MM X 3/4,</t>
  </si>
  <si>
    <t>ADAPTER PPR, FEMALE INSERT, 32 MM X 3/4,</t>
  </si>
  <si>
    <t>ADAPTER PPR, FEMALE INSERT, 32 MM X1 , K</t>
  </si>
  <si>
    <t>ADAPTER PPR, FEMALE INSERT, 40 MM X1-1/4</t>
  </si>
  <si>
    <t>ADAPTER PPR, FEMALE INSERT, 50 MM X1-1/2</t>
  </si>
  <si>
    <t>ADAPTER PPR, FEMALE INSERT, 63 MM X 2" ,</t>
  </si>
  <si>
    <t>ADAPTER PPR, MALE INSESRT 32 MM X 3/4",</t>
  </si>
  <si>
    <t>REDUCER PPR - BUSH 25X20 MM, FEMALE, KTP</t>
  </si>
  <si>
    <t>REDUCER PPR, 32X20 MM, FEMALE, KTP305040</t>
  </si>
  <si>
    <t>REDUCER PPR - BUSH, 32X25 MM, FEMALE, KT</t>
  </si>
  <si>
    <t>REDUCER PPR, 40X20 MM, FEMALE, KTP305050</t>
  </si>
  <si>
    <t>REDUCER PPR, 40X25 MM, FEMALE KTP3050503</t>
  </si>
  <si>
    <t>REDUCER PPR 40X32 MM FEMALE KTP30505040,</t>
  </si>
  <si>
    <t>REDUCER PPR, 50X25 MM, FEMALE KTP3050603</t>
  </si>
  <si>
    <t>REDUCER PPR 50X32 MM, FEMALE KTP30506040</t>
  </si>
  <si>
    <t>REDUCER PPR, 50X40 MM, FEMALE, KTP305060</t>
  </si>
  <si>
    <t>REDUCER PPR, 63X25 MM, FEMALE, KTP305070</t>
  </si>
  <si>
    <t>REDUCER PPR, 63X32 MM, FEMALE, KTP305070</t>
  </si>
  <si>
    <t>REDUCER PPR, 63X40 MM, FEMALE, KTP305070</t>
  </si>
  <si>
    <t>REDUCER PPR, 63X50 MM, FEMALE KTP3050706</t>
  </si>
  <si>
    <t>TERMINIAL; SPREADER TERMINALS FOR DSINE DN1 &amp; DN2 - 250 3 POLE MCCB; ST98053OOOO; L&amp;T</t>
  </si>
  <si>
    <t>TERMINIAL; SPREADER TERMINALS FOR DSINE DN3-630 3 POLE MCCB; ST98054OOOO; L&amp;T</t>
  </si>
  <si>
    <t>TIMER; GIC, STAR DELTA TIMER, 24VAC 60HZ; 2ASDT0; L&amp;T</t>
  </si>
  <si>
    <t>LINK; CHM MODULAR FUSE HOLDER, 32A, 690V; CHM1DNXU; L&amp;T</t>
  </si>
  <si>
    <t>CONTACTOR; MNX9-40 ADD-ON, 1NO+1NC, FIRST LEFT; CS94220OOOO; L&amp;T</t>
  </si>
  <si>
    <t>BREAKER; CIRCUIT,RESIDUAL CUR,2P,40A/100MA; BC204003; LARSEN &amp; TOUBRO LTD</t>
  </si>
  <si>
    <t>BREAKER; CIRCUIT,MINIATURE,1P,10A, C-CURVE; BB10100C; LARSEN &amp; TOUBRO LTD</t>
  </si>
  <si>
    <t>BREAKER; CIRCUIT,MINIATURE,2P,20A,C-CURVE; BB10205C; LARSEN &amp; TOUBRO LTD</t>
  </si>
  <si>
    <t>BREAKER; CIRCUIT,MINIATURE,1P,25A,BB10250C,TYPE-C; BB10250C; LARSEN &amp; TOUBRO LTD</t>
  </si>
  <si>
    <t>BREAKER; CIRCUIT,MINIATURE,240/415V,1P,16A,10KA, EXORA,C-CURVE; BB10160C; LARSEN &amp; TOUBRO LTD</t>
  </si>
  <si>
    <t>BREAKER; CIRCUIT,4P,AC,MCB, 2A; BB40020C; L&amp;T</t>
  </si>
  <si>
    <t>BREAKER; CIRCUIT,63A DP, 24VAC 60HZ; BB20630C; L&amp;T</t>
  </si>
  <si>
    <t>BREAKER; CIRCUIT,63A SP, 230VAC 60HZ,TYPE-C; BB10630C; L&amp;T</t>
  </si>
  <si>
    <t>BREAKER; CIRCUIT,MCB,1A, 1P,TYPE-B; BB10100B; L&amp;T</t>
  </si>
  <si>
    <t>BREAKER; CIRCUIT,MCB,16A,1P,TYPE-B; BB10160B; L&amp;T</t>
  </si>
  <si>
    <t>BREAKER; CIRCUIT,8A,3P,CURVE C,BRE.CAPA.10KA,HAGER; HLF380S; L&amp;T</t>
  </si>
  <si>
    <t>BREAKER; CIRCUIT,10A,3P,CURVE C,BRE.CAPA.10KA,HAGER; HLF390S; L&amp;T</t>
  </si>
  <si>
    <t>BREAKER; CIRCUIT,16A DP MCB, HAGER; NC216N; L&amp;T</t>
  </si>
  <si>
    <t>ACC; MICROSWITCH FOR READY TO CLOSE INDICATION (RTC), ACCESSORIES OF AIR CIRCUIT BREAKERS ; CL90953OOOO; L&amp;T</t>
  </si>
  <si>
    <t>006A-25B</t>
  </si>
  <si>
    <t>ACC; MICROSWITCH FOR COMMON FAULT INDICATION (CFI), ACCESSORIES OF AIR CIRCUIT BREAKERS ; CL90949OOOO; L&amp;T</t>
  </si>
  <si>
    <t>MODULE; COMMUNICATION MODULE (MODBUS); CL90709-NGR; L&amp;T</t>
  </si>
  <si>
    <t>BREAKER; MPCB ROTARY 1.6-2.5 100KA; MOG-H1-0250; L&amp;T</t>
  </si>
  <si>
    <t>DOOR; DOOR INTERLOCK, U POWER OMEGA;  CL90978OOOO; L&amp;T</t>
  </si>
  <si>
    <t>AUX; AUXILIARY CONTACTS 4NO+4NC, U-POWER ; CL90955OOOO; L&amp;T</t>
  </si>
  <si>
    <t>COUNTER; OPERATION COUNTER; CL90983OOOO; L&amp;T</t>
  </si>
  <si>
    <t>BREAKER; DOUBLE POLE 2 POLE C CURVE TYPE 0.5 A MCB, 10KA; NCN200N; HAGER</t>
  </si>
  <si>
    <t>CONTACTOR; RELAY, 2 NO + 2 NC, 230 V AC, 50/60 HZ, SIZE S00, SCREW TERMINAL; 3RH2122-1AP00; SEIMENS</t>
  </si>
  <si>
    <t>SWITCH; AUXILIARY SWITCH, ON THE FRONT, SCREW TERMINAL, 1 NO + 1 NC, .1/.2, .3/.4; 3RH2911-1HA11; SEIMENS</t>
  </si>
  <si>
    <t>INDICATOR; LED INDICATOR, 64 VAC/DC, 22.5MM RED; EILR064C; L&amp;T</t>
  </si>
  <si>
    <t>INDICATOR; LED INDICATOR, 64 VAC/DC, 22.5MM BLUE; EILB064C; L&amp;T</t>
  </si>
  <si>
    <t>INDICATOR; LED INDICATOR, 64 VAC/DC, 22.5MM YELLOW; EILY064C; L&amp;T</t>
  </si>
  <si>
    <t>METER; RISHABH ANALOG AC VOLTAGE PANEL METER VOLTMETER (0-500V); EASA-EL-0070878; RISHAB</t>
  </si>
  <si>
    <t>METER; RISHABH (0-800 A-ANALOG-AMMETER)  800/5A; EASA-EL-0070810; RISHAB</t>
  </si>
  <si>
    <t>3M NON ACID BATHROOM CLEANER 15L Size : 2 liter Packing : 6*1/Box Made in USA</t>
  </si>
  <si>
    <t>3M PHENOLIC DISINFECANT T/F CLEANER CONCENTRATE , 18 2LTR x 6</t>
  </si>
  <si>
    <t>3M GENERAL PURPOSE CLEANER 8L Size : 2L Packing : 6*1/Box Made in USA</t>
  </si>
  <si>
    <t>3M Neutral Quat Disinfectant Cleaner 23H Size : 2 liter Packing : 6*1/Box Made in USA</t>
  </si>
  <si>
    <t>TERMINAL; TERMINAL CIRCUIT SET SKU.1 (1X6A) FOR SPARE WIRING ; 40071360065; EATON</t>
  </si>
  <si>
    <t>TERMINAL; TERMINAL CIRCUIT SET SKU.1 (2X3A) FOR SPARE WIRING; 40071360087; EATON</t>
  </si>
  <si>
    <t>FUSE; GLASS FUSE 10AT 250V (6.3X32) (SET = 10 PCS) FOR SKU MODULE 1X6A; 40071070715; EATON</t>
  </si>
  <si>
    <t>FUSE; GLASS FUSE 5AT 250V (6.3X32) (SET = 10 PCS) FOR SKU MODULE 2X3 A; 40071689047; EATON</t>
  </si>
  <si>
    <t>SCREW &amp; FISHER ; SELF TAPPING SCREW (1 INCH)</t>
  </si>
  <si>
    <t>006B-2B</t>
  </si>
  <si>
    <t>RELAY; POWER MY2 24VAC OMRON</t>
  </si>
  <si>
    <t>GLOVES ; VINYL GLOVES 100PCS/PKT</t>
  </si>
  <si>
    <t>LIGHT;  LED STRIP LIGHT 14.4W/M, 1650 LM/M, 24VDC, IP65 - 1000MM;  05243; ELCOM</t>
  </si>
  <si>
    <t>3M ™ 3-in-1 Floor Cleaner Concentrate 24</t>
  </si>
  <si>
    <t>FAUCET; MIXER WASH BASIN EUROSMART,SINGLE-LEVER BASIN MIXER1/2" S-SIZE,SINGLE HOLE 33265002; 3326521D; GROHE</t>
  </si>
  <si>
    <t>ANGLE; MS EQUAL ANGLE ; 30X30X6000 MM; GEN</t>
  </si>
  <si>
    <t>FILTER; FOUR-BANK MINI PLEATED ACTIVATED CARBON LAMINATED TO F8 / MERV 14 UP TO 98% ADSORPTION EFFICIENCY ON TARGET GASES, GI FRAME. CMZ8V4-595595-292; 600MM x 600MM x 292 MM; GAFCO</t>
  </si>
  <si>
    <t>ADAPTER PPR, FEMALE INSERT, 75 MM X2-1/2</t>
  </si>
  <si>
    <t>ADAPTER PPR, FEMALE INSERT, 90 MM X 3",</t>
  </si>
  <si>
    <t>ADAPTER PPR, FEMALE INSERT, 110 MM X 4"</t>
  </si>
  <si>
    <t>ADAPTER PPR, MALE INSERT, 20 MM X1/2" KT</t>
  </si>
  <si>
    <t>ADAPTER PPR, MALE INSERT, 20 MM X3/4", K</t>
  </si>
  <si>
    <t>ADAPTER PPR, MALE INSERT, 25 MM X 3/4",</t>
  </si>
  <si>
    <t>ADAPTER PPR, MALE INSERT, 32 MM X 1" , K</t>
  </si>
  <si>
    <t>ADAPTER PPR, MALE INSERT, 40 MM X 1-1/4"</t>
  </si>
  <si>
    <t>ADAPTER PPR, MALE INSERT, 50 MM X 1-1/2"</t>
  </si>
  <si>
    <t>ADAPTER PPR, MALE INSERT, 63 MM X 2" KTP</t>
  </si>
  <si>
    <t>ADAPTER PPR, MALE INSERT, 75 MM X 2-1/2"</t>
  </si>
  <si>
    <t>ADAPTER PPR MALE INSERT, 90 MM X 3" KTP3</t>
  </si>
  <si>
    <t>ADAPTER PPR 110 MM X4 MALE INSERT, KTP30</t>
  </si>
  <si>
    <t>COUPLING PPR, FEMALE 20MM, KTP30202000,</t>
  </si>
  <si>
    <t>COUPLING PPR, FEMALE 25MM, KTP30203000 C</t>
  </si>
  <si>
    <t>COUPLING PPR, FEMALE 32MM KTP30204000 CL</t>
  </si>
  <si>
    <t>COUPLING PPR, FEMALE 40MM, KTP30205000 C</t>
  </si>
  <si>
    <t>COUPLING PPR, FEMALE 50MM KTP30206000 CL</t>
  </si>
  <si>
    <t>COUPLING 63MM KTP30207000, CLASS A ( 2/8</t>
  </si>
  <si>
    <t>COUPLING PPR, FEMALE 75MM, KTP30208000 C</t>
  </si>
  <si>
    <t>COUPLING PPR, FEMALE 90MM, KTP30209000 C</t>
  </si>
  <si>
    <t>COUPLING 110MM KTP30210000 CLASS A ( 2/8</t>
  </si>
  <si>
    <t>CROSS, PIPE 20MM, MALE PPR KTP30102000 C</t>
  </si>
  <si>
    <t>CROSS,PIPE 25MM MALE PPR, KTP30103000 CR</t>
  </si>
  <si>
    <t>CROSS,PIPE 32MM, MALE PPR, KTP30104000,</t>
  </si>
  <si>
    <t>REDUCER PPR - COUP, 25X20 MM, FEMALE KTP</t>
  </si>
  <si>
    <t>REDUCER PPR - COUP, 32X25 MM, FEMALE KTP</t>
  </si>
  <si>
    <t>REDUCER PPR, 75X63 MM FEMALE, KTP3050807</t>
  </si>
  <si>
    <t>REDUCER PPR, 90X63 MM, FEMALE KTP3050908</t>
  </si>
  <si>
    <t>REDUCER PPR 90X75 MM, FEMALE, KTP3050907</t>
  </si>
  <si>
    <t>REDUCER PPR, 110X90 MM FEMALE, KTP305100</t>
  </si>
  <si>
    <t>LIGHT; CORELINE WALL MOUNTED LAMP, LED 12W,  3000K, 1275LM, 220-240VAC 50/60HZ DIMENSION: 344DIA X 120HT MM , WL140V LED12S/830 PSU WH; 911401847382; PHILIPS</t>
  </si>
  <si>
    <t>HOLLOW BLOCK 200 MM X 150 MM X 60 MM</t>
  </si>
  <si>
    <t>U CHANNEL; 3 METER LONG; 2124; GEZE</t>
  </si>
  <si>
    <t>BLOCK; 4 SQ.MM DOUBLE LEVEL TERMINAL BLOCK IN GREY COLOUR; CDL4UN; GENC</t>
  </si>
  <si>
    <t>LINKS;  INSULATED PRE ASSEMBLED SHORTING LINKS;  (CA741/10); CONNECTWELL</t>
  </si>
  <si>
    <t>BLOCK; 6 SQ.MM STANDARD FEED THROUGH TERMINAL BLOCKS ; CTS6U; GENC</t>
  </si>
  <si>
    <t>BLOCK; 10 SQ. MM STANDARD FEED THROUGH TERMINAL BLOCKS; CTS10U; GENC</t>
  </si>
  <si>
    <t>CLAMP; END CLAMP IN POLYAMIDE 66 SUITABLE FOR DIN 32 / DIN 35 / DIN 35-15 RAILS; ; GENC</t>
  </si>
  <si>
    <t>CLAMP; END CLAMP IN POLYAMIDE SUITABLE FOR DIN 35 / DIN 35-15 RAILS; ; GENC</t>
  </si>
  <si>
    <t>TRUNKING; PVC SLOTTED PANEL TRUNKING,GRAY ; 40X60MMX2M; GENC</t>
  </si>
  <si>
    <t>WIRE; WIRE, CU , 2.5 MM , 600/1000 V , 105 C , FR , FLEXIBLE , GRAY; 2.5MM2; RIYADH</t>
  </si>
  <si>
    <t>WIRE; WIRE, CU , 6 MM , 600/1000 V , 105 C , FR , FLEXIBLE , GRAY; 6MM2; RIYADH</t>
  </si>
  <si>
    <t>WIRE; WIRE, CU , 10 MM , 600/1000 V , 105 C , FR , FLEXIBLE , GRAY; 10MM2; RIYADH</t>
  </si>
  <si>
    <t>GLAND; OUTDOOR ARMOURED CABLE GLAND PACK; GLAND32; GENC</t>
  </si>
  <si>
    <t>GLAND; OUTDOOR ARMOURED CABLE GLAND PACK; GLAND40; GENC</t>
  </si>
  <si>
    <t>LUGS; CABLE LUGS; A10-M8; GENC</t>
  </si>
  <si>
    <t>RECTANGULAR MS TUBE - 60x30MMx1.5MMX6M</t>
  </si>
  <si>
    <t>NUT; HEX LOCK NUT 6MM</t>
  </si>
  <si>
    <t>ADAPTER PPR, MALE INSERT, 25 MM X 1/2",</t>
  </si>
  <si>
    <t>DRIVER; LED DRIVER XITANIUM 59W 230V / 42VDC;  MSIP-REI-PIK-X59W-1400MA42V; PHILIPS</t>
  </si>
  <si>
    <t>MARBLE; FLOOR 60 CM X 60 CM X 2 CM TH; B</t>
  </si>
  <si>
    <t>EL WATER HEATER 80 LTR HZTLSAUDI CERAMIC</t>
  </si>
  <si>
    <t>SS TOILET TISSUE DSPNSR Grohe 40-367-001</t>
  </si>
  <si>
    <t>BLOWER FAN AIR CURTAIN SER-30.4.15-28 B</t>
  </si>
  <si>
    <t>JJS Limitron™ 600Vac, 90 A, fast-acting Class T fuses , 200 KA (JJS-90 )</t>
  </si>
  <si>
    <t>Fuse 15A LPJ-15SP</t>
  </si>
  <si>
    <t>Fuse 20A LPJ-20SP</t>
  </si>
  <si>
    <t>Fuse 25A LPJ-25SP</t>
  </si>
  <si>
    <t>Fuse 40A LPJ-40SP</t>
  </si>
  <si>
    <t>Fuse 60A LPJ-60SP</t>
  </si>
  <si>
    <t>Fuse 70A LPJ-70SP</t>
  </si>
  <si>
    <t>Fuse 90A LPJ-90SP</t>
  </si>
  <si>
    <t>Fuse 100A LPJ-100SP</t>
  </si>
  <si>
    <t>Fuse 30A LPJ-30SP</t>
  </si>
  <si>
    <t>Fuse 35A LPJ-35SP</t>
  </si>
  <si>
    <t>Fuse 45A LPJ-45SP</t>
  </si>
  <si>
    <t>Fuse 125A LPJ-125SP</t>
  </si>
  <si>
    <t>Fuse 175A LPJ-175SP</t>
  </si>
  <si>
    <t>Fuse ,JJS-20, Class T  600V   </t>
  </si>
  <si>
    <t>Fuse, JJS-60, Class T  600V</t>
  </si>
  <si>
    <t>Fuse, JJS-80, Class T  600V</t>
  </si>
  <si>
    <t xml:space="preserve">FUSE- 600VAC, 15A,LP-CC-15  TIME DELAY, CLASS CC, </t>
  </si>
  <si>
    <t>Fuse .6A FNQ-R-6/10</t>
  </si>
  <si>
    <t>CYLINDRICAL FUSE 10 x 38 2A GG 500V AC</t>
  </si>
  <si>
    <t xml:space="preserve">SCRAPPER STEEL ; SCRAPPER STEEL 3" </t>
  </si>
  <si>
    <t>FAN; AXIAL 220V 0.4A 22.5X22.5X8CM  50/60HZ, POWER 75, 2600RPM; PF22580R; PLASTIM</t>
  </si>
  <si>
    <t>FAN MOTOR ; FCU 208-230V 60HZ 100W 1.05A 800RPM IP20, 6P THERMALLY PROTECTED, KB150302001176 - PART NO. YDK100-6A - AL SALEM YORK</t>
  </si>
  <si>
    <t>SCRAPPER ; WALL SCRAPER STAINLESS STEEL - (2 INCH)</t>
  </si>
  <si>
    <t>OUTDOOR PCB SAMSUNG FLOOR STAND UNIT MODEL AF55JV1MAEEN</t>
  </si>
  <si>
    <t>OUTDOOR MOTOR SAMSUNG FLOOR STAND UNIT MODEL AF55JV1MAEEN</t>
  </si>
  <si>
    <t>Fuse Block, Class T,  T60060-3SR, 3P, 600V, 60A</t>
  </si>
  <si>
    <t xml:space="preserve">FFuse Block, Class T,  T60100-3C,   3P,600V,  100A </t>
  </si>
  <si>
    <t>Fuse 3.5A FNM-3-1/2</t>
  </si>
  <si>
    <t>FUSE; GLASS FAST ACTING 2A, 250V, 35KA AT 50HZ; S500-2-R</t>
  </si>
  <si>
    <t xml:space="preserve">BLIND ALUMINIUM RIVET 4X10 MM </t>
  </si>
  <si>
    <t xml:space="preserve">BLIND ALUMINIUM  RIVET 4.8MMX25.6 (6100) </t>
  </si>
  <si>
    <t>Grohe Kitchen Faucet Parts Model: 48293000</t>
  </si>
  <si>
    <t>006A-16C</t>
  </si>
  <si>
    <t>Eurosmart Single-lever sink mixer 1/2″ Product Number: 30305DC1 EAN 4005176635472</t>
  </si>
  <si>
    <t>HEX NUT FLAT 1/4 X H7/32 X 7/16 IN A307</t>
  </si>
  <si>
    <t>HEX NUT FLAT 6MM X 5MM X 1MM HEAD 10MM</t>
  </si>
  <si>
    <t>HEX NUT FLAT DIA 3/8 X 16UNC PN FIG47-U</t>
  </si>
  <si>
    <t>LIGHT WITH DRIVER- TROLL 0147L/8440 IP20/IP44, 7WATTS, 40DEG.CRI&gt;80,4000K,220-240V, 50/60HZ</t>
  </si>
  <si>
    <t>ABRASIVE:BREAKER 100 AMP 3 POLE MOLD CASE HE43M100</t>
  </si>
  <si>
    <t>AUX; MNX-A2 ADD-ON BL.1N+1NC (1st LEFT), CS94220OOOO; L&amp;T</t>
  </si>
  <si>
    <t>AUX; MNX-A2 ADD-ON BL.1N+1NC (1st RIGHT), CS94221OOOO; L&amp;T</t>
  </si>
  <si>
    <t>COPPER WINDING WIRE 0.60MM 10KG</t>
  </si>
  <si>
    <t>INSULATING WINDING VARNISH 1 GALLON (3.78L)</t>
  </si>
  <si>
    <t>LOCKSET; LOCK SET WITH HANDLE; YR 09C RHR LFSC 626 L; DORMA</t>
  </si>
  <si>
    <t>006C-3B</t>
  </si>
  <si>
    <t>TOOLS &amp; ACCESSORIES ; DRILL BIR 22MM</t>
  </si>
  <si>
    <t>TOOLS &amp; ACCESSORIES ; DRILL BIT 14MM</t>
  </si>
  <si>
    <t>TOOLS &amp; ACCESSORIES ; DRILL BIT 16MM</t>
  </si>
  <si>
    <t>TOOLS &amp; ACCESSORIES ; DRILL BIT 18MM</t>
  </si>
  <si>
    <t>TOOLS &amp; ACCESSORIES ; DRILL BIT 20MM</t>
  </si>
  <si>
    <t>V-BELT A66 1/2" X 5/16" L68" L68"</t>
  </si>
  <si>
    <t>BELT ; V BELT  DUNLOP A55</t>
  </si>
  <si>
    <t>BLOWER ; CENTIFUGEL TURBINE FOR FAN COIL UNIT  ECA36- BL COIL UNIT  CASSETTE TYPE 476X169.5 THDCC24STA6V2X  ; 1BCP02060; YORK</t>
  </si>
  <si>
    <t>PCB ; BOARD FAN COIL UNIT  JTHDCC24STA6V2X EC-ED-EA03858 REPLACMENT ECA30-NEW ; 1BCE03884; YORK</t>
  </si>
  <si>
    <t>FILTER ; WASHEBLE FOR THE UNIT JTHDCC24STA6V2X JTHDCC18STA6V2X; 1BCO04126; YORK</t>
  </si>
  <si>
    <t>BLADE ; SWING LOUVER VANE ECA30 FOR FAN COIL UNIT JTHDCC24STA6V2X ; 1BCP02071; YORK</t>
  </si>
  <si>
    <t>DRAIN ; PAN FOR FAN COIL UNIT JTHDCC24STA6V2X; 1BCP02059; YORK</t>
  </si>
  <si>
    <t>HACKSAW BLADE HSS DMO5 600 X 45 X 2.25MM</t>
  </si>
  <si>
    <t>LED ; LED DRIVER 200W 12V, 16.5A IP67, 100-277VAC</t>
  </si>
  <si>
    <t>EMERGENCY BATTERY BACKUP / EMERGENCY KIT (OPT-EB01)</t>
  </si>
  <si>
    <t>REL-MR- 24AC/21-21/MS - SINGLE RELAY , 2987956</t>
  </si>
  <si>
    <t>COPPER  TUBE SUCTION LINE   SIZE# 5/8"  LENGTH - 15 METER</t>
  </si>
  <si>
    <t xml:space="preserve">COPPER  TUBE DISCHAGE LINE    SIZE# 3/8"  LENGTH - 15 METER    </t>
  </si>
  <si>
    <t>COPPER  TUBE SUCTION LINE  SIZE# 1/2"       LENGTH - 15 METER</t>
  </si>
  <si>
    <t>COPPER  TUBE DISCHAGE LINE    SIZE# 1/4"        LENGTH - 15 METER</t>
  </si>
  <si>
    <t>COPER TUBE FOR COMPRESSOR   SIZE : 7/8"    LENGTH - 15 METER</t>
  </si>
  <si>
    <t>COPER TUBE FOR COMPRESSOR   SIZE : 1"      LENGTH - 6 METER</t>
  </si>
  <si>
    <t>KASSEL SANITAR TOUCHFREE FAUCET KSL00370</t>
  </si>
  <si>
    <t>006B-13E</t>
  </si>
  <si>
    <t>KIT ; CONTROL PANEL DUPLO 2014 DUAL FLUSH OPERATING PLATE FOR CONCEALED CISTERN - PART NO. AV0025700R - ROCA</t>
  </si>
  <si>
    <t>BATTERY D TYPE-R20UPT/2S -DURACELL</t>
  </si>
  <si>
    <t>LEGRAND WA PLATE - 77MM - TWIN SWITCHED SOCKET</t>
  </si>
  <si>
    <t>LEGRAND FLOOR TRAY PLATE- 77 mm</t>
  </si>
  <si>
    <t>BREAKER 20A ABB DSE201M 2CSR275053R1204</t>
  </si>
  <si>
    <t>EXPANSION VALVE TGEX 15TR 54KW, 145-1</t>
  </si>
  <si>
    <t>CONTROL TRANSFORMER NDK-500, 145-1 PETRA</t>
  </si>
  <si>
    <t>TRANSFORMER NDK-100, 145-1 PETRAPASCC</t>
  </si>
  <si>
    <t>FINDER RELAY 40.52 250V 145-1 PETRAPASC</t>
  </si>
  <si>
    <t>FINDER REALY  BASE 8A 250V 95.85.3 145-1</t>
  </si>
  <si>
    <t>MAGNETIC CONTACTOR NC1-12 145-1 PETRAPAS</t>
  </si>
  <si>
    <t>CONTACTOR AUXILIARY 145-1 F4-11 PETRAPAS</t>
  </si>
  <si>
    <t>MAGNETIC CONTACTOR 1PETRAPAS NB1-63 D10</t>
  </si>
  <si>
    <t>MCB NB1-63-D25 CHINT 145-1 PETRAPASC</t>
  </si>
  <si>
    <t>MCB NB1-63 D20 CHINT 145-1 PETRAPASC</t>
  </si>
  <si>
    <t>FLOODING SENSOR FLOE000010, 145-1 PETRAP</t>
  </si>
  <si>
    <t>SOLENOID VALVE BY240CS, 145-1 PETRAPASCC</t>
  </si>
  <si>
    <t>FUSE T5 A M500V 145-1 PETRA PASCC</t>
  </si>
  <si>
    <t>EXPANSION VALVE TGEX 12TR 43KW, 85-1 PET</t>
  </si>
  <si>
    <t>MCB NB1-63 D16, 85-1 PETRAPASCC</t>
  </si>
  <si>
    <t>FLANGE; FOR SUPPORTING ROD 2EB 1.4308; 9</t>
  </si>
  <si>
    <t>BLOCK; CONTACT 10A, 1NC 600V , 18-12AWG,</t>
  </si>
  <si>
    <t>BLOCK; CONTACT ELECTRICAL 600V 10A TERMI</t>
  </si>
  <si>
    <t>BLOCK; FUSE 2P, 3A, 600V,  HEAVY DUTY NY</t>
  </si>
  <si>
    <t>BLOCK; CONTACT 10A, 600V 1NO, 18-12AWG,7</t>
  </si>
  <si>
    <t>BLOCK; CONTACT BLOCK 600V, 1NO, 2P SCREW</t>
  </si>
  <si>
    <t>STEEL SCREW FOR HINGES 10 MM HEAD DIA</t>
  </si>
  <si>
    <t>BLADE ; HACKSAW BLADE 18TEETH</t>
  </si>
  <si>
    <t>MARATON CONDNSR FANMOTOR HWB48A1101526E</t>
  </si>
  <si>
    <t>WELLING 1PH MOTOR FOR FAN YKT-60-6-250</t>
  </si>
  <si>
    <t>CLEANER; FILTER CLEANER 5KG ; 0000100010; EUROMATE</t>
  </si>
  <si>
    <t>FILTER; FINAL VISION AIR BLUE LINE 2  FINAL FILTER AC PLEATED + SILVER ION BLUE LINE; 3020370205; EUROMATE</t>
  </si>
  <si>
    <t>BREAKER; CIRCUIT,MINIATURE,2P,4A,LATO; BB20040C; LARSEN &amp; TOUBRO LTD</t>
  </si>
  <si>
    <t>BREAKER; CIRCUIT,MINIATURE,2P,10A,LATO; BB20100C; LARSEN &amp; TOUBRO LTD</t>
  </si>
  <si>
    <t>BREAKER; CIRCUIT,MINIATURE,2P,20A,LATO; BB20200C; LARSEN &amp; TOUBRO LTD</t>
  </si>
  <si>
    <t>BREAKER; CIRCUIT,MINIATURE,1P,20A,LATO, TYPE-C; BB10200C; LARSEN &amp; TOUBRO LTD</t>
  </si>
  <si>
    <t>BREAKER; CIRCUIT,MINIATURE,3P,20A,LATO, TYPE-C; BB30200C; LARSEN &amp; TOUBRO LTD</t>
  </si>
  <si>
    <t>BREAKER; CIRCUIT,MINIATURE,,40/415V,3P,32A,10KA, EXORA,C-CURVE; BB30320C; LARSEN &amp; TOUBRO LTD</t>
  </si>
  <si>
    <t>BREAKER; CIRCUIT,2P,AC,MCB,16A; BB20160C; L&amp;T</t>
  </si>
  <si>
    <t>BREAKER; CIRCUIT,3P,AC,MCB,2A; BB30020C; L&amp;T</t>
  </si>
  <si>
    <t>BREAKER; CIRCUIT,3P,AC,MCB, 4A; BB30400C; L&amp;T</t>
  </si>
  <si>
    <t>BREAKER; CIRCUIT,3P,AC,MCB, 5A; BB30500C; L&amp;T</t>
  </si>
  <si>
    <t>BREAKER; CIRCUIT,3P,AC,MCB, 63A; BB30630C; L&amp;T</t>
  </si>
  <si>
    <t>BREAKER; CIRCUIT,32A DP,24VAC 60HZ; BB20320C; L&amp;T</t>
  </si>
  <si>
    <t>BREAKER; CIRCUIT,32A SP, 230VAC 60HZ ,TYPE-C; BB10320C; L&amp;T</t>
  </si>
  <si>
    <t>BREAKER; CIRCUIT,EXTENDED ROMFOR DN2; CM9983OOOOO; L&amp;T</t>
  </si>
  <si>
    <t>BREAKER; CIRCUIT,EXTENDED ROMFOR DN3; CM99861OOOO; L&amp;T</t>
  </si>
  <si>
    <t>BREAKER; CIRCUIT,MCB,6A, 1P,TYPE-B; B10060B; L&amp;T</t>
  </si>
  <si>
    <t>BREAKER; CIRCUIT,240V,3A, 1P,TYPE-C; BB10300C; L&amp;T</t>
  </si>
  <si>
    <t>BREAKER ; CIRCUIT MINIATURE 1P 6A TYPE-C - PART NO. BB1060C - L&amp;T</t>
  </si>
  <si>
    <t>ACC; ARC-CHUTE FOR FRAME-1 &amp; FRAME-3; KKIA-LV-006670019; L&amp;T</t>
  </si>
  <si>
    <t>ACC; ARC-CHUTE FOR FRAME; KKIA-LV-006670020; L&amp;T</t>
  </si>
  <si>
    <t>TRANSFORMER; VOLTAGE TRANSFORMER, 50VA,  AN.66/3/- 1.5 Un 30S ; EASA-EL-0021018; L&amp;T</t>
  </si>
  <si>
    <t>006C-10A</t>
  </si>
  <si>
    <t>AMMETER:96X96,0- 1600A,5A, RISHAB/ LARSEN &amp; TURBO</t>
  </si>
  <si>
    <t>TERMINIAL; SPREAD TERMINAL, DN4 1250 3P; ST98055OOOO; L&amp;T</t>
  </si>
  <si>
    <t>FUSE; SWITCHING FUSE LINK 125A; SF 94030 ; L&amp;T</t>
  </si>
  <si>
    <t>FUSEBASE; HB DIN HRC FUSEBASE 160A 415V AC ; SK90405OOOO; L&amp;T</t>
  </si>
  <si>
    <t>ADAPTER; MATRIX NEUTRAL CONFIGURATION ADAPTOR, NRYB TO RYBN ON SITE; KKIA-LV-006670103; L&amp;T</t>
  </si>
  <si>
    <t>LINK; NEUTRAL LINK 63A, 415V; EASA-EL-0026701 ; L&amp;T</t>
  </si>
  <si>
    <t>END PULLY FOR ES200 EASY 5555567</t>
  </si>
  <si>
    <t>PCB; CONTROLLER MSU-04, 2013379A0015, S0</t>
  </si>
  <si>
    <t>CONTACTOR;  MEGENATIC, NC1-25 40AMPS REF</t>
  </si>
  <si>
    <t>METER; VOLT METER SELECTOR R&lt;Y&lt;B; EASA-EL-0051020; L&amp;T</t>
  </si>
  <si>
    <t>SELECTOR; LOCAL REMOTE SELECTOR; EASA-EL-0051109; L&amp;T</t>
  </si>
  <si>
    <t>SWITCH; SALZER ,AOM SELECTOR SWITCH; SPE0293500446; L&amp;T</t>
  </si>
  <si>
    <t>FUSE; FUSE CG 100A, 415V, 7W, SF 94942 IS 13703 IEC 60269-2, 100KA, FOR MOC70 CONTACTOR; HN100, SIZE 000; L&amp;T</t>
  </si>
  <si>
    <t>006D-15C</t>
  </si>
  <si>
    <t>FUSE; ELECTRICAL SPARE -MODEL: SF901580000, MANUFACTURE -L&amp;T,POWER FUSE, 5A, HF,CYLINDER; SF901580000; LARSEN &amp; TOUBRO LTD</t>
  </si>
  <si>
    <t>FUSE; ELECTRICAL SPARE -MODEL: SF901520000, MANUFACTURE -L&amp;T,POWER FUSE, 25A, HF,CYLINDER; SF901520000; LARSEN &amp; TOUBRO LTD</t>
  </si>
  <si>
    <t>BUTTON; STOP PUSH BUTTON 1NC; SPE0180400004; L&amp;T</t>
  </si>
  <si>
    <t>BUTTON; STAR PUSH BUTTON 1NC; XM81578; L&amp;T</t>
  </si>
  <si>
    <t>BUTTON; PUSH BUTTON &amp; SELECTOR ACTUATOR 22.5 MM GREEN; HD15C2; L&amp;T</t>
  </si>
  <si>
    <t>BUTTON; PUSH BUTTON &amp; SELECTOR ACTUATOR 22.5 MM RED; HD15C1; L&amp;T</t>
  </si>
  <si>
    <t>BREAKER; CIRCUIT,MINIATURE,3P,63A; CM91612OOHOOG; LARSEN &amp; TOUBRO LTD</t>
  </si>
  <si>
    <t>BREAKER; CIRCUIT,2P,AC,MCB,6A; BB20060C; L&amp;T</t>
  </si>
  <si>
    <t>BREAKER; CIRCUIT,MCB,1A, 3P,TYPE-B; BB30100B; L&amp;T</t>
  </si>
  <si>
    <t>TEMP SENSR NTC060HT00IP55-6M RECN5001103</t>
  </si>
  <si>
    <t>TEMP SENSR RECN5001031 NTC015WF00-50/100</t>
  </si>
  <si>
    <t>LCD DISPLAY RECN0105002 FOR CONTRLER EVD</t>
  </si>
  <si>
    <t>DRIVER CONTR RVLV0102026 FOR ELECT.EXP.V</t>
  </si>
  <si>
    <t>PLATE; OUTLET FACE COVER PLATE GALVANISED 7CM x 7CM</t>
  </si>
  <si>
    <t>PLATE; OUTLET FACE COVER PLATE GALVANISED 10CM x 10CM</t>
  </si>
  <si>
    <t>BATTERY; ES200 ACCU PACKAGE; 4010070/992</t>
  </si>
  <si>
    <t>CONTACT ; RAIL PROF 28114 SLUR FIN (6100</t>
  </si>
  <si>
    <t>STRIP; WEATHER RUBBER DOOR SEAL ES-200;</t>
  </si>
  <si>
    <t>SWITCH; PROGRAM EPS WHITE16556901150; 16</t>
  </si>
  <si>
    <t>BEARING,FLANGE BLOCK 1-3/16IN SF19T CAST</t>
  </si>
  <si>
    <t>BELT ; V-BELT SIZE - SPA-2432 PIX</t>
  </si>
  <si>
    <t>GEBERIT FLUSH VALVE TYP 212 831.078.0.0</t>
  </si>
  <si>
    <t>GEBERIT FILL VALVE TYP 380  821.390.00.0</t>
  </si>
  <si>
    <t>6'' PVC PIPE SCHEDULE 40  CLASS 3</t>
  </si>
  <si>
    <t>PVC WYE - 6'' X 4''</t>
  </si>
  <si>
    <t>PVC WYE - 6'' X 3''</t>
  </si>
  <si>
    <t>6'' PVC ELBOW 45 DEG SCH.40</t>
  </si>
  <si>
    <t>6'' PVC ELBOW 90 DEG SCH.40</t>
  </si>
  <si>
    <t>3''  RUBBER COUPLING</t>
  </si>
  <si>
    <t>6'' PVC SOCKET SCH.40</t>
  </si>
  <si>
    <t>4'' PVC SOCKET SCH.40</t>
  </si>
  <si>
    <t>4"PVC FITTING, C/O ADAPTER W/PLUG CONEC</t>
  </si>
  <si>
    <t>10'' PVC PIPE SCHEDULE 40 CLASS 3</t>
  </si>
  <si>
    <t>PVC WYE - 10'' X 3''</t>
  </si>
  <si>
    <t>PVC WYE - 10'' X 10''</t>
  </si>
  <si>
    <t>PVC REDUCER 10'' X 3''</t>
  </si>
  <si>
    <t>10'' PVC ELBOW 45 DEG SCH.40</t>
  </si>
  <si>
    <t>10''  RUBBER COUPLING</t>
  </si>
  <si>
    <t>10'' PVC ELBOW 90 DEG SCH.40</t>
  </si>
  <si>
    <t>10'' REPAIR CLAMP</t>
  </si>
  <si>
    <t>10''PVC END CAP SCH.40</t>
  </si>
  <si>
    <t>KNIFE BLADE 9MM ASB-10-OLFA 10 PCS/PKT</t>
  </si>
  <si>
    <t>CUTTER ; MARBLE CUTTING DISK 180MM EHWA</t>
  </si>
  <si>
    <t>SCREW; STEEL SCREW 4MM x 69MM 500PCS/PKT</t>
  </si>
  <si>
    <t>MTL HALI BALAST400W 60HZ120/208/240/277V</t>
  </si>
  <si>
    <t>LAMP MTL HALIDE 400WBULB CLRMOG SCR BASE</t>
  </si>
  <si>
    <t>MECHANICAL SEAL FOR HZ PUMP 96537605 D38</t>
  </si>
  <si>
    <t>304SS CENTR 3/4" CU HEAD DN15 20 25</t>
  </si>
  <si>
    <t>HOSE PIPE ; FLEXIBLE HOSE FEMALE 1/2 INCH X 1/2 INCH -60CM</t>
  </si>
  <si>
    <t xml:space="preserve">PIPE ; FLEXIBLE WASH BASIN DRAIN PIPE 1-1/4 </t>
  </si>
  <si>
    <t>BELT ; BELT B65</t>
  </si>
  <si>
    <t>HEAVY DUTY WHEEL FOR TROLLEY 4 X 6 GERMAN</t>
  </si>
  <si>
    <t>TROLLEY WHEELS W/BEARING (MOVABLE 360°)</t>
  </si>
  <si>
    <t>TROLLEY WHEEL 5" X 130 MM DIA MADE JAPAN</t>
  </si>
  <si>
    <t>TROLLEY WHEELS WITH BEARING NON MOVABLE</t>
  </si>
  <si>
    <t>304SS CENTR 1/2" CU HEAD DN15 20 25</t>
  </si>
  <si>
    <t>MECH SEAL MG13/28-ZFOR VRPUMP96488302D28</t>
  </si>
  <si>
    <t>SCREW TRUSS HEAD 11MM* 4MM*14.5MM LENGTH</t>
  </si>
  <si>
    <t>SCREW TRUSS HEAD 11MM*4MM*20 MM LENGTH</t>
  </si>
  <si>
    <t>304SS CENTR 1" CU HEAD DN15 20 25</t>
  </si>
  <si>
    <t>006A-17A</t>
  </si>
  <si>
    <t>304SS CENTR 1-1/2" CU DN15 20 25</t>
  </si>
  <si>
    <t>AMMETER; AUTOMATIC ELECTRIC   ASS96D DIGITAL A.C METER; ASS96D; L&amp;T</t>
  </si>
  <si>
    <t>VOLTMETER; DIGITAL AC; VSS96D; L&amp;T</t>
  </si>
  <si>
    <t>TERMINIAL; SPREADER TERMINALS FOR DSINE DN3B &amp; DN3 - 400 3 POLE MCCB; ST98065OOOO; L&amp;T</t>
  </si>
  <si>
    <t>VOLTMETER; RISHABH, 3PH DIGITALVOLTMETER, CL, 1.0, 240V, 0-500V; 3PH-DIGI-VOLT; L&amp;T</t>
  </si>
  <si>
    <t>HOOK; SET OF LIFTING HOOKS; L&amp;T</t>
  </si>
  <si>
    <t xml:space="preserve">POLYMER HINGE STRIP X 4, 5555567 </t>
  </si>
  <si>
    <t>CARRIER HEAD 2ROLLER WITH CUTOUT 6837140</t>
  </si>
  <si>
    <t>BREAKER; CIRCUIT, 1P TYPE; CH101D; L&amp;T</t>
  </si>
  <si>
    <t>CircuitBreaker C-type 4,5kA,32A,3P S203L</t>
  </si>
  <si>
    <t>ORACAL SILVER GREY STICKER 1260X50M 8500</t>
  </si>
  <si>
    <t>CHARGING NIPPLE VALVE GRAND 1/4''</t>
  </si>
  <si>
    <t>RUNNING CAPACITOR AMBER-MI37450R|45MF|3</t>
  </si>
  <si>
    <t>Geberit set backflow preventer for wash basin faucet types 87 and 88 - 241.666.00.1</t>
  </si>
  <si>
    <t>Geberit basket filter set 3/8'' - 244.004.00.1</t>
  </si>
  <si>
    <t>Geberit set mixer handle for types 87 and 88 wash basin faucet, high gloss chrome - 241.660.21.1</t>
  </si>
  <si>
    <t>Geberit temperature indicator for wash basin faucet type 85-88, 185 - 241.655.00.1</t>
  </si>
  <si>
    <t>Geberit tap body with opening for washbasin tap type 88 - 241.664.21.1</t>
  </si>
  <si>
    <t>Geberit Electric Socket Housing Cover - 241.161.00.1</t>
  </si>
  <si>
    <t>Geberit Electrical Socket Housing - 241.302.00.1</t>
  </si>
  <si>
    <t>Power Supply Unit for Geberit Washbasin Tap 185/186/85-88 - 241.672.00.1</t>
  </si>
  <si>
    <t>Geberit extension cable for power supply unit, for Types 8x and 18x washbasin taps: Extension cable: red / black - 242.349.00.1</t>
  </si>
  <si>
    <t>Geberit bayonet lock Varox, for Types 87 and 88 washbasin taps - 241.665.00.1</t>
  </si>
  <si>
    <t>Geberit valve block for Types 87 and 88 washbasin taps with mixer and handle - 242.127.00.1</t>
  </si>
  <si>
    <t>Geberit power supply adapter for Type 81–88, 185 and 186 washbasin taps - 240.747.00.1</t>
  </si>
  <si>
    <t>Geberit battery compartment for Types 87 and 88 washbasin taps - 242.914.00.1</t>
  </si>
  <si>
    <t>Nylon Tubing 152m Coil 3/8''</t>
  </si>
  <si>
    <t>Filter Cartridge 1 Micron 25cm</t>
  </si>
  <si>
    <t>Slim Line Filter Housing 25cm</t>
  </si>
  <si>
    <t>Drain solnoid NC high press Q=2l/m 1/4"</t>
  </si>
  <si>
    <t xml:space="preserve">V Belt Drive  Size 1857mm SPA-1857 </t>
  </si>
  <si>
    <t>V Belt Drive Size 1600mm SPA-1600</t>
  </si>
  <si>
    <t>GEBERIT TAP HS FOR WB TAP 241.663.21.1</t>
  </si>
  <si>
    <t>GEBERIT TAP AERATOR 3.8L/M 242.834.21.1</t>
  </si>
  <si>
    <t>GEBERIT ELEC MODULE SET T88 241.658.00.1</t>
  </si>
  <si>
    <t>3M DEOD COUNTRY GARDEN 2LTR</t>
  </si>
  <si>
    <t xml:space="preserve"> </t>
  </si>
  <si>
    <t>LIT CONTROL UNI-SWITCH BOARD 2ND GEN 43215</t>
  </si>
  <si>
    <t>BLOWR FAN HOUSNG FBAZAGSA45BD 225X240 RH</t>
  </si>
  <si>
    <t>BLOWR FAN HOUSNG FBAZAGSB45BD 225X240 LH</t>
  </si>
  <si>
    <t>MOTOR 230V 60HZ 575W MPDZTK1X6PYF</t>
  </si>
  <si>
    <t>LIGHT; LED MODULE (3 LEDS BY MODULE)1.2W 12VDC 4000K; 2835; REXTIN</t>
  </si>
  <si>
    <t>Touch Timer with 16 level Delay 110-220v</t>
  </si>
  <si>
    <t>CAPACITOR 12UF, 450VAC</t>
  </si>
  <si>
    <t>CHARGING VALVE, 1/4", COPPER</t>
  </si>
  <si>
    <t>CHARG VALVE REPLACEment PIN CORE 1/4"</t>
  </si>
  <si>
    <t>V-BELT, SPA-1132</t>
  </si>
  <si>
    <t>V-BELT, SPA-950</t>
  </si>
  <si>
    <t>V-BELT, SPA-1270</t>
  </si>
  <si>
    <t>V-BELT, SPA-1060</t>
  </si>
  <si>
    <t>Led Driver LCA 45W 500-1400mA one4all</t>
  </si>
  <si>
    <t>CONTROLR PRES YK03L-039-020E040E-20/40PS</t>
  </si>
  <si>
    <t>CONTROLR PRES YK-M048- 455R355Z NC MNUAL</t>
  </si>
  <si>
    <t>CONTACTR ABB-AF30-30-00-13|110-250V-50-6</t>
  </si>
  <si>
    <t>PCB; OUTDOOR BOARD MSG-36HR-1 PHASE|WITH</t>
  </si>
  <si>
    <t>CONTROLLER; FOR INDOOR MID-FOR CASSETTE-</t>
  </si>
  <si>
    <t>MOTOR; FOR INDOOR UNIT MID-FOR CASSETTE|</t>
  </si>
  <si>
    <t>CONTACTOR; ABB-AF12-30-10-13|110-250V- 5</t>
  </si>
  <si>
    <t>LED PANEL LIGHT6060 40W 220-240 4000k lz</t>
  </si>
  <si>
    <t>PC BOARD; INDOOR UNIT CASSETTE TYPE MODA</t>
  </si>
  <si>
    <t>Bearing, 1 Inch, 055106, Product # 36010</t>
  </si>
  <si>
    <t>Bearing, P2B-SCAH-104S, Product # 360311</t>
  </si>
  <si>
    <t>SHAFT KEY, 0.25 X 0.25 X 1.5 PN 450033</t>
  </si>
  <si>
    <t>CONTACTOR UL-CHINT-NC1-2510-3P-25A|COIL</t>
  </si>
  <si>
    <t>Fan Motor, RFAN0501249K, YSWF102L70P6753</t>
  </si>
  <si>
    <t>Low pressure switch RRFC0101028, YK-03L</t>
  </si>
  <si>
    <t>High pressure switch, RRFC0101081, YK-M</t>
  </si>
  <si>
    <t>Drier Filter, RRFC0101081, XF-165S 3450</t>
  </si>
  <si>
    <t>Air Flow Sensor, RECN5001031, NTC015WF0</t>
  </si>
  <si>
    <t>PCB Board copy, Carel PD CPY0000200, PAS</t>
  </si>
  <si>
    <t>PFR, MXPRC/S/RD, RECD0301022K, PASCc 145</t>
  </si>
  <si>
    <t>Flooding sensor, RECD1012002, FLOS000000</t>
  </si>
  <si>
    <t>Manual Switch, RECD0538002, PASCc 145-1</t>
  </si>
  <si>
    <t>Sight Glass, RRFA0201019, 52bar 754psig</t>
  </si>
  <si>
    <t>Accumulator, RRFA0302025, 49011B Capacit</t>
  </si>
  <si>
    <t>Indoor Thermostat, RECN0130014, Carel CH</t>
  </si>
  <si>
    <t>Sensor RECN5005006 Retrn air &amp; Humid tem</t>
  </si>
  <si>
    <t>DPS Switch, RECD0520002, 930.84, JP15, P</t>
  </si>
  <si>
    <t>MCB C6 6A, 2P, RECD0101050, BB20060C, 10</t>
  </si>
  <si>
    <t>Accumulator RRFA302011, PASCc 85-1</t>
  </si>
  <si>
    <t>BREAKER; CIRCUIT,MINIATURE,2P,40A,LATO; BB200400C; LARSEN &amp; TOUBRO LTD</t>
  </si>
  <si>
    <t>LOCK; BREAKER PANEL LOCK; EASA-EL-0200019; L&amp;T</t>
  </si>
  <si>
    <t>led lamp 60W 6500K 120-277VMogul bse e39</t>
  </si>
  <si>
    <t>led lamp 60W 2700K 120-277VMogul bse e39</t>
  </si>
  <si>
    <t>CEAG 3-PM-IO-INV Modul 40071361680 din</t>
  </si>
  <si>
    <t>Genset Battery Charger 12V/24V 10A</t>
  </si>
  <si>
    <t>STADIUM FLOOD LIGHT 1000W, 4000k L4601-1</t>
  </si>
  <si>
    <t>flood light 100w, 3000k, ip65 100-240v</t>
  </si>
  <si>
    <t>garden light 15W, 3000K 9led ip65</t>
  </si>
  <si>
    <t>led up&amp;down light 24w, 3000K ip65 220v</t>
  </si>
  <si>
    <t>BEARING BUSH WIND WHEEL ROLLER RUBBER</t>
  </si>
  <si>
    <t>SIDE BUSH WIND WHEEL ROLLER AIR CURTAIN</t>
  </si>
  <si>
    <t>CENTER BUSH WIND WHEEL ROLLER AIR CURTn</t>
  </si>
  <si>
    <t>MOTOR BUSH FOR FAN COIL UNIT YORK</t>
  </si>
  <si>
    <t>FINDER RELAY 40.52 250V 230-1 PETRAPASC</t>
  </si>
  <si>
    <t>RCBO, 1P+Ns, 10A, 100mA, A type, 10000A</t>
  </si>
  <si>
    <t>GI OUTLET BOX  7 X 7 CM</t>
  </si>
  <si>
    <t>GI OUTLET BOX  7 X 14 CM</t>
  </si>
  <si>
    <t>FLEXIBLE CABLE 1CX120MM</t>
  </si>
  <si>
    <t>SLEAVE WIRE RED&amp;BLACK 120MM</t>
  </si>
  <si>
    <t>EMT CONDUIT 1", 10FT LONG</t>
  </si>
  <si>
    <t>TAG NUMBERING 1-100</t>
  </si>
  <si>
    <t>WIRE CU, 4MM 600/1000V 105C FR FLEX GREY</t>
  </si>
  <si>
    <t>INSULATED PIN TERMINALS 4MM YELLOW</t>
  </si>
  <si>
    <t>HEAT SHRINK TUBE R,Y,B ,BK, 4MM</t>
  </si>
  <si>
    <t>FILTERS ELKAY 51300C Filter Water Cooler</t>
  </si>
  <si>
    <t>SENSOR; FOR CONTI+ OR IQUA MODEL A50 FAUCET ;396.045.00;CONTI SANITARY ARMATUREN</t>
  </si>
  <si>
    <t>PLUMBING; SEAT COVER; SEAT COVER TATO, 607; TATO</t>
  </si>
  <si>
    <t>LED PAR56 LAMP 28-35W 120V 3000K, 3700LM</t>
  </si>
  <si>
    <t>GI C CLAMP 1" 1HOLE</t>
  </si>
  <si>
    <t>EMT ELBOW 1" 90 DEG</t>
  </si>
  <si>
    <t>COMPRESSOR; OUTDOOR UNIT CASSETTE TYPE M</t>
  </si>
  <si>
    <t>FILTER V TYPE SV4-595595-45 24"x24"x45MM</t>
  </si>
  <si>
    <t>FILTER VTYP G4 SV4-292595-45 12"x24"x45M</t>
  </si>
  <si>
    <t>BAG FILTER SB85P6-595595-560 24"x24"x22"</t>
  </si>
  <si>
    <t>BAG FILTER SB85P3-292595-560 12"x24"x22"</t>
  </si>
  <si>
    <t>FILTER DURARP DUR-346540-25 540x346x25mm</t>
  </si>
  <si>
    <t>FILTER DUTRAP DUR-296540-25 540x296x25mm</t>
  </si>
  <si>
    <t>FILTER SCRN O26W48246-046 625x197x25mm</t>
  </si>
  <si>
    <t>K3591ALM METALCLAD PLUS 1 GANG SWITCH</t>
  </si>
  <si>
    <t>SCRED BASE CUB265-3 2 SKT CXP10730CE RED</t>
  </si>
  <si>
    <t>SCRED BASE CUB265-3 2 SOKT CXP20215 RJ45</t>
  </si>
  <si>
    <t>SWITCHED SOCKET 13AMP 1-GANG K56486GRY</t>
  </si>
  <si>
    <t>Covr THERMost Clear Wall Lock Box CG511a</t>
  </si>
  <si>
    <t>Electrical Cable 5 Core X 10mm2  Black</t>
  </si>
  <si>
    <t>Cable Gland 10MM</t>
  </si>
  <si>
    <t>LUGS ; CABLE LUGS (10 MM)</t>
  </si>
  <si>
    <t>pvc trunking 50 x 50 white</t>
  </si>
  <si>
    <t>HRC FUSE 25A 500V 120KA NH000 UPS</t>
  </si>
  <si>
    <t>HRC FUSE 250A 500V 120KA NH000 UPS/170M1</t>
  </si>
  <si>
    <t>FIREPROOF SILICON SEALENT-INSS1440-600ML</t>
  </si>
  <si>
    <t>CONNECT UNDER COUNTERTOP BASIN OVAL55 CM</t>
  </si>
  <si>
    <t>ROCA SEAT COVER  DAMA-N STD A801782004</t>
  </si>
  <si>
    <t>V-Belt, SPA 1357</t>
  </si>
  <si>
    <t>V-Belt, SPA 1732</t>
  </si>
  <si>
    <t>V-Belt, SPA 2430</t>
  </si>
  <si>
    <t>V-Belt, SPB 3150</t>
  </si>
  <si>
    <t>V-Belt, SPB 3450</t>
  </si>
  <si>
    <t>BATTERY TEMMINAL 2 HOLE 14X2.5CM, 4MM TH</t>
  </si>
  <si>
    <t>TISSUES ; AUTO CUT HAND TOWEL ROLLS SMART 200 MTR 2 PLY (BALE OF 6) - PART NO. 10601100103 - FINE</t>
  </si>
  <si>
    <t>Filter Aluminum mash washable 12"X20"X2"</t>
  </si>
  <si>
    <t>Filter Aluminum mash washable 20"X24"X2"</t>
  </si>
  <si>
    <t>GPAD 400W LED CORN E39, 5000K 110-277v</t>
  </si>
  <si>
    <t>2EDGK 5.08 mm Terminal Block 5.08 PlugIn</t>
  </si>
  <si>
    <t>THERMOMTR-30°C-70°C &amp; 20°F-150°F B75 TBM</t>
  </si>
  <si>
    <t>BI-METAL THERMOMETER TBM52040 tbm</t>
  </si>
  <si>
    <t>V-Belt, A-38</t>
  </si>
  <si>
    <t>V-Belt, AP-37</t>
  </si>
  <si>
    <t>V-Belt, SPA 1030</t>
  </si>
  <si>
    <t>V-Belt, SPA 1090</t>
  </si>
  <si>
    <t>V-Belt, SPA 1120</t>
  </si>
  <si>
    <t>V-Belt, SPA 1180</t>
  </si>
  <si>
    <t>V-Belt, SPB 4120</t>
  </si>
  <si>
    <t>V-Belt, SPB 4250</t>
  </si>
  <si>
    <t>BRIVET DIA3/16 X 5/8" LEN5X16MM- 500/BOX.</t>
  </si>
  <si>
    <t>006B-8D</t>
  </si>
  <si>
    <t>FIREPROOF POLYURETHANE FOAM - TEKA750 ML</t>
  </si>
  <si>
    <t>WEEK</t>
  </si>
  <si>
    <t>Remarks</t>
  </si>
  <si>
    <t>S. No</t>
  </si>
  <si>
    <t>Issue Date</t>
  </si>
  <si>
    <t>Received By</t>
  </si>
  <si>
    <t>TICKET NUMBER</t>
  </si>
  <si>
    <t>Issuance Reference</t>
  </si>
  <si>
    <t>Material Request No</t>
  </si>
  <si>
    <t>DEPARTMENT</t>
  </si>
  <si>
    <t>Location</t>
  </si>
  <si>
    <t>Issued By</t>
  </si>
  <si>
    <t>TR 3&amp; 4 PLUMBING</t>
  </si>
  <si>
    <t>TR 3&amp;4 HVAC</t>
  </si>
  <si>
    <t>FLEET</t>
  </si>
  <si>
    <t>Date</t>
  </si>
  <si>
    <t>Ticket Number</t>
  </si>
  <si>
    <t>Department</t>
  </si>
  <si>
    <t>Week</t>
  </si>
  <si>
    <t>Issued Quantity</t>
  </si>
  <si>
    <t>Rack Location</t>
  </si>
  <si>
    <t xml:space="preserve">Picked by:  </t>
  </si>
  <si>
    <t>Requested By:</t>
  </si>
  <si>
    <t xml:space="preserve">Received By:  </t>
  </si>
  <si>
    <t>Signature:</t>
  </si>
  <si>
    <t>Approved by:</t>
  </si>
  <si>
    <t>KHALID FAROOQ</t>
  </si>
  <si>
    <t>Receive Date</t>
  </si>
  <si>
    <t>Supplier Name</t>
  </si>
  <si>
    <t>PO No</t>
  </si>
  <si>
    <t>Invoice No</t>
  </si>
  <si>
    <t xml:space="preserve">MATERIAL RECEIVING FORM </t>
  </si>
  <si>
    <t>PR No</t>
  </si>
  <si>
    <t xml:space="preserve">B. In Hand </t>
  </si>
  <si>
    <t>B.AF.Rec.</t>
  </si>
  <si>
    <t xml:space="preserve">Employees Name </t>
  </si>
  <si>
    <t xml:space="preserve">Week </t>
  </si>
  <si>
    <t>1st Week</t>
  </si>
  <si>
    <t>2nd Week</t>
  </si>
  <si>
    <t>3rd Week</t>
  </si>
  <si>
    <t xml:space="preserve">4th Week </t>
  </si>
  <si>
    <t>TERMINAL 1&amp;2-PLUMBING</t>
  </si>
  <si>
    <t>TERMINAL 1&amp;2-HVAC</t>
  </si>
  <si>
    <t>TR 3&amp;4-ELECTRICAL</t>
  </si>
  <si>
    <t xml:space="preserve">Department </t>
  </si>
  <si>
    <t>5th Week</t>
  </si>
  <si>
    <t xml:space="preserve">MATERIAL PICK LIST - ISSUANCE </t>
  </si>
  <si>
    <t>SWITCH 2P WITH NEON 45A 250V 572587</t>
  </si>
  <si>
    <t>MC BREAKER  S200 - 3P - 63 A K S203-K63</t>
  </si>
  <si>
    <t>EMAS 250V 4AH IP65 SELECTOR SWT CM101S30</t>
  </si>
  <si>
    <t>RCCB 240/415V 4POLE 40A/100MA BC404010</t>
  </si>
  <si>
    <t>PROTECTOR SURGE 230VAC 15A AUSP023PN40</t>
  </si>
  <si>
    <t>LED Driver Electronic XILP 150W 0.5-1.5A</t>
  </si>
  <si>
    <t>DRAGON LIGHT 240W 100-277V E39 5000K,324</t>
  </si>
  <si>
    <t>Fuse Terminal Conta clip, RECD0802028, S</t>
  </si>
  <si>
    <t>Current Transfermor, RECD0202022, BH-0.6</t>
  </si>
  <si>
    <t>BATRY Sprinter XP12V2500 12V 69.5Ah VRLA</t>
  </si>
  <si>
    <t>🔎 Search Instructions</t>
  </si>
  <si>
    <r>
      <t xml:space="preserve">If no match is found, the field will remain </t>
    </r>
    <r>
      <rPr>
        <b/>
        <sz val="11"/>
        <color theme="1"/>
        <rFont val="Calibri"/>
        <family val="2"/>
        <scheme val="minor"/>
      </rPr>
      <t>blank</t>
    </r>
    <r>
      <rPr>
        <sz val="11"/>
        <color theme="1"/>
        <rFont val="Calibri"/>
        <family val="2"/>
        <scheme val="minor"/>
      </rPr>
      <t>.</t>
    </r>
  </si>
  <si>
    <r>
      <t xml:space="preserve">Enter either the </t>
    </r>
    <r>
      <rPr>
        <b/>
        <sz val="14"/>
        <color theme="1"/>
        <rFont val="Calibri"/>
        <family val="2"/>
        <scheme val="minor"/>
      </rPr>
      <t>Oracle Code</t>
    </r>
    <r>
      <rPr>
        <sz val="14"/>
        <color theme="1"/>
        <rFont val="Calibri"/>
        <family val="2"/>
        <scheme val="minor"/>
      </rPr>
      <t xml:space="preserve"> or the </t>
    </r>
    <r>
      <rPr>
        <b/>
        <sz val="14"/>
        <color theme="1"/>
        <rFont val="Calibri"/>
        <family val="2"/>
        <scheme val="minor"/>
      </rPr>
      <t>SAP Code</t>
    </r>
    <r>
      <rPr>
        <sz val="14"/>
        <color theme="1"/>
        <rFont val="Calibri"/>
        <family val="2"/>
        <scheme val="minor"/>
      </rPr>
      <t xml:space="preserve"> in the search field.</t>
    </r>
  </si>
  <si>
    <r>
      <t xml:space="preserve">The system will automatically return the corresponding </t>
    </r>
    <r>
      <rPr>
        <b/>
        <sz val="14"/>
        <color theme="1"/>
        <rFont val="Calibri"/>
        <family val="2"/>
        <scheme val="minor"/>
      </rPr>
      <t>Reff ID</t>
    </r>
    <r>
      <rPr>
        <sz val="14"/>
        <color theme="1"/>
        <rFont val="Calibri"/>
        <family val="2"/>
        <scheme val="minor"/>
      </rPr>
      <t>.</t>
    </r>
  </si>
  <si>
    <t>DELABIE WASH BASIN SENSOR PN 490454</t>
  </si>
  <si>
    <t>DELABIE FLUSH VALVE DIAPHARM RUBBERPN999</t>
  </si>
  <si>
    <t>DELABIE URINAL FLUSH VALVE SYSTEM  430V</t>
  </si>
  <si>
    <t>CONTACTOR; 1BCE04004 E251539 .HLC- 2XU02</t>
  </si>
  <si>
    <t>DOWNLIGHT 18W 240V,4000K,1530LM W/DRIVER</t>
  </si>
  <si>
    <t>TAPE; CIVIL; SELF-ADHESIVE JOINT TAPE HI</t>
  </si>
  <si>
    <t>Water Hammer Arrestor 3/4" PDI-WH 201</t>
  </si>
  <si>
    <t>MOTOR O/D-DRYEAU62002902 EAU62002902</t>
  </si>
  <si>
    <t>REVERCE VALVE 5220AR3228W</t>
  </si>
  <si>
    <t>PCB MAIN EBR76121815</t>
  </si>
  <si>
    <t>THERMISTOR (EBG61406101) EBG61107008</t>
  </si>
  <si>
    <t>THER (EBG61325803/05) EBG61325804</t>
  </si>
  <si>
    <t>BLOWER- 5901AR2441E/D-92441E 5901A92441E</t>
  </si>
  <si>
    <t>FILTER, AIR- MDJ62064402 MDJ62064401</t>
  </si>
  <si>
    <t>PCB SUB- B2428H EBR79843804</t>
  </si>
  <si>
    <t>COMP.(GJT196KBB- R410A) TBZ36835701</t>
  </si>
  <si>
    <t>FAN PROPELLER (MDG62002902) MDG62002901</t>
  </si>
  <si>
    <t>STEP MOTOR 4681A20042E</t>
  </si>
  <si>
    <t>I/D EAU62983001</t>
  </si>
  <si>
    <t>BEARING - 4280A20004A/B 4280A20004M</t>
  </si>
  <si>
    <t>CONTACTOR; MNX 12 POWER 240V AC, 3 POLE</t>
  </si>
  <si>
    <t>CONTACTOR; MNX 12 POWER  24V AC, 3 POLE</t>
  </si>
  <si>
    <t>CONTACTOR; MNX 18 POWER 24V AC, 3 POLE ;</t>
  </si>
  <si>
    <t>CONTACTOR; MNX 40 POWER 220V AC, 3 POLE</t>
  </si>
  <si>
    <t>BREAKER; RCCB 4 POLE, 100A/30 MA; BC4100</t>
  </si>
  <si>
    <t>BREAKER; RESIDUAL CURRENT CIRCUIT BREAKE</t>
  </si>
  <si>
    <t>ITALWEBER BCH 10X38,32A FUSE LINK</t>
  </si>
  <si>
    <t>FUSE HRT18-32 10 X 38 GG 2A 500V 100KA H</t>
  </si>
  <si>
    <t>BRASS NIPPLE 1/2 - (SAF)</t>
  </si>
  <si>
    <t>CONTROLLER; COORDINATED LIGHTNING CONTRO</t>
  </si>
  <si>
    <t>BREAKER; CIRCUIT,RCCB, 240/415V, 4P, 40A</t>
  </si>
  <si>
    <t>CONTROLLER; SURGECONTROLLER V20 V20-C 0-</t>
  </si>
  <si>
    <t>SEAL; PANEL DOOR INGRESS SEAL-DRAW OUT A</t>
  </si>
  <si>
    <t>MODULE; POWER METERING MODULE; CL90704OO</t>
  </si>
  <si>
    <t>METER; AMETER SELECTOR R&lt;Y&lt;B; EASA-EL-00</t>
  </si>
  <si>
    <t>FUSE D02 25A 400V GG WITH INDICATOR HAGR</t>
  </si>
  <si>
    <t>PACK</t>
  </si>
  <si>
    <t>CIVIL TOOL &amp; ACCESSORIES ; SELF DRILLING 1 INCH</t>
  </si>
  <si>
    <t>BEARING ; BEARING 6309-2Z/C3 SKF DEEP GR</t>
  </si>
  <si>
    <t>Block UT6 Feed through 3044131 phoenix</t>
  </si>
  <si>
    <t>FCU Motor, double shaft 200W, YSK51-4CE</t>
  </si>
  <si>
    <t>DYMAPHOS PLUS TOILET CLEANER CHEM(5 LTR)</t>
  </si>
  <si>
    <t>Downlight 11W, 4000K SENSE 68-G2Square</t>
  </si>
  <si>
    <t>005A-5B</t>
  </si>
  <si>
    <t>005A-6B</t>
  </si>
  <si>
    <t>Y-2</t>
  </si>
  <si>
    <t>Y-3,Y-2</t>
  </si>
  <si>
    <t>CHAINDRVE END GEAR ASEMBLY 9400000003527</t>
  </si>
  <si>
    <t>CHAIN 1/2'' PITCH LINK 9400000001568</t>
  </si>
  <si>
    <t>COMBINATION SENSOR SILVER 5511033</t>
  </si>
  <si>
    <t>PROGRAMME SWITCH WITH KEY 19135602150</t>
  </si>
  <si>
    <t>CHARGER MODULE CM 1.7A DC 40071360340</t>
  </si>
  <si>
    <t>BATTERY CONTRL MODL BCM.1ESP 40071361967</t>
  </si>
  <si>
    <t>CHARGER MODULE CM 3.4A DC 40071360370</t>
  </si>
  <si>
    <t>001A-2C-1C</t>
  </si>
  <si>
    <t>001E-3E</t>
  </si>
  <si>
    <t>001C-1A/DOWN</t>
  </si>
  <si>
    <t>001B-4B+001B-5B</t>
  </si>
  <si>
    <t>004A-8C</t>
  </si>
  <si>
    <t>004A-5C</t>
  </si>
  <si>
    <t>004A-2B</t>
  </si>
  <si>
    <t>CARPENTRY; MDF-PLYWOOD INTERIOR PLYWOOD, PART NO. 18 MM X 122 CM X 244 CM- SAUDI MADE</t>
  </si>
  <si>
    <t>CIVIL; DESIGN PLYWOOD FORMWORK, HARDWOOD� 5 PLY AND BACK PLASTIC FILM COATED BOTH SIDE; 12 MM X 1200MM X 2400 MM</t>
  </si>
  <si>
    <t>CIVIL; BLACK PLYWOOD INTERIOR, HARD WOOD, KILN DRIED; 18 MM X 120 CM X 240 CM</t>
  </si>
  <si>
    <t>HOOK; CT FOR NEUTRAL; L&amp;T</t>
  </si>
  <si>
    <t>BRASS GATE VALVE 1/2 - (SAF)</t>
  </si>
  <si>
    <t>VALVE; SF SERIES 2-WAY ZONE 24 V PN10, 5</t>
  </si>
  <si>
    <t>006A-16B</t>
  </si>
  <si>
    <t>PROCUREMENT</t>
  </si>
  <si>
    <t>006D-9C</t>
  </si>
  <si>
    <t>PIPE; PVC PIPE 1"- SCH-40 CLASS 4</t>
  </si>
  <si>
    <t>SURGE PROTR DEV OVER T2-T3 3N 20-275P QS</t>
  </si>
  <si>
    <t>MCB S203M-NA C63 400V 2CDS274001R0634</t>
  </si>
  <si>
    <t>XT1D 160 4P F F 690V AC 1SDA068209R1</t>
  </si>
  <si>
    <t>EPBCLA1-G CYLINDER LOCK 1SKA132002C1001</t>
  </si>
  <si>
    <t>004C-3B</t>
  </si>
  <si>
    <t>BEARING NARROW 20X47X30.5MM SKF YET204</t>
  </si>
  <si>
    <t>Brushless DC Motor ZWR50-FFN60B-ZL DC310</t>
  </si>
  <si>
    <t>Row Labels</t>
  </si>
  <si>
    <t>Grand Total</t>
  </si>
  <si>
    <t>Sum of Issued Qty</t>
  </si>
  <si>
    <t>Sum of Issued Value</t>
  </si>
  <si>
    <t xml:space="preserve">BSR Number </t>
  </si>
  <si>
    <t>Flag</t>
  </si>
  <si>
    <t xml:space="preserve">R-Order Line Items </t>
  </si>
  <si>
    <t xml:space="preserve">BSR In Process </t>
  </si>
  <si>
    <t xml:space="preserve">OK Line Items </t>
  </si>
  <si>
    <t xml:space="preserve">Empty Without Reorder </t>
  </si>
  <si>
    <t>Sum of Received Qty</t>
  </si>
  <si>
    <t>Sum of Received Value</t>
  </si>
  <si>
    <t>Emergency Luminaire accessory TS98253</t>
  </si>
  <si>
    <t>SCHNEIDER - ENCLOSURE 300 X 300 X 150MM</t>
  </si>
  <si>
    <t>DIN RAIL, 35MM WIDTH SLOTTED</t>
  </si>
  <si>
    <t>BOX FOR TOUCH BUTTON TIMER (TDL-2116)</t>
  </si>
  <si>
    <t>AMERICAN STANDARD, THHN WIRE, 14 AWG BLK</t>
  </si>
  <si>
    <t>AMERICAN STANDARD, THHN WIRE, 14 AWG RED</t>
  </si>
  <si>
    <t>MP 80/1400 SVM SLIM, TCI-80</t>
  </si>
  <si>
    <t>TCI 20LC BI LIGHT DRIVER 7.5W, 240V</t>
  </si>
  <si>
    <t>TCI 20 LC BI LIGHT DRIVE 12W, 240V</t>
  </si>
  <si>
    <t>4-6MM INSULATED BLADE TERMINAL 100PC/Pkt</t>
  </si>
  <si>
    <t>006A-25B,25D</t>
  </si>
  <si>
    <t>006A-6A</t>
  </si>
  <si>
    <t>006A-7A</t>
  </si>
  <si>
    <t>006A-21A</t>
  </si>
  <si>
    <t>006A-1D</t>
  </si>
  <si>
    <t>006B-6E</t>
  </si>
  <si>
    <t>006B-3E</t>
  </si>
  <si>
    <t>006B-2E</t>
  </si>
  <si>
    <t>006B-1E</t>
  </si>
  <si>
    <t>006B-3A,3C</t>
  </si>
  <si>
    <t>006A-12D,13A</t>
  </si>
  <si>
    <t>006B-2D</t>
  </si>
  <si>
    <t>006B-12E</t>
  </si>
  <si>
    <t>006B-2C</t>
  </si>
  <si>
    <t>005C-3D</t>
  </si>
  <si>
    <t>005C-3C</t>
  </si>
  <si>
    <t>005C-4D</t>
  </si>
  <si>
    <t>Magnet Track Lamp Alum L544, 30W, 3000K</t>
  </si>
  <si>
    <t>BLOWER WHEEL 20062307 GREE</t>
  </si>
  <si>
    <t>BLADE FAN AXIAL Ø 560 × 130 / IZ YORK</t>
  </si>
  <si>
    <t>SOFT CLOSING SEAT &amp; COVER T3527 01 IDEAL</t>
  </si>
  <si>
    <t>CONCEPT NORMAL CLOSE SEAT &amp;COVER E822501</t>
  </si>
  <si>
    <t>003A-3B</t>
  </si>
  <si>
    <t>RECESS, D/LIGHT 15W, 4000K IP44 220V/60H</t>
  </si>
  <si>
    <t>LED TUBELIGHT 18W T5 3000K SEAMLESS BRKT</t>
  </si>
  <si>
    <t>TOUCH SENSR DOUBLE STATUS 5WG1202-2DB13</t>
  </si>
  <si>
    <t>004B-3C</t>
  </si>
  <si>
    <t>004C-3C</t>
  </si>
  <si>
    <t>004C-2A,2B,004-PALLET</t>
  </si>
  <si>
    <t>006A-25E</t>
  </si>
  <si>
    <t>AWAZEL WATER PROOF MEMBRANE 1MX10MX4MM </t>
  </si>
  <si>
    <t>ROL</t>
  </si>
  <si>
    <t>KS WB FAUCET SOLENOID VALVE KIT 07230017</t>
  </si>
  <si>
    <t>SWITCH-DISCONEC XT4D 250 4P 1SDA068213R1</t>
  </si>
  <si>
    <t>004A-4C</t>
  </si>
  <si>
    <t>TOUCH BUTTON TIMER (TDL-2116) -15 30 60</t>
  </si>
  <si>
    <t>A9C30812 Impulse Relay 2P 2NO 16A 250V</t>
  </si>
  <si>
    <t>Flap Motor GVH60AP-D3DTC7A/O.</t>
  </si>
  <si>
    <t>PCB Display 300020060011  LB900</t>
  </si>
  <si>
    <t>PCB 300002061383.M3 03,GVH60AP-D3DTC7A/O</t>
  </si>
  <si>
    <t>006C-2E</t>
  </si>
  <si>
    <t>006C-3E</t>
  </si>
  <si>
    <t>006C-4E</t>
  </si>
  <si>
    <t>006C-5E</t>
  </si>
  <si>
    <t>006C-10E</t>
  </si>
  <si>
    <t>006C-17E</t>
  </si>
  <si>
    <t>006C-18E</t>
  </si>
  <si>
    <t>006C-20E</t>
  </si>
  <si>
    <t>SOCOMEC FAN 220VAC  172X150 1102576</t>
  </si>
  <si>
    <t>SOCOMEC FAN 24VDC-8M3/H-40X40X10 1102580</t>
  </si>
  <si>
    <t>SOCOMEC FAN 12VDC  80X80X25 1102585</t>
  </si>
  <si>
    <t>SOCOMEC POLYP. 50 µ/400 V - D50 1102611</t>
  </si>
  <si>
    <t>SOCOMEC POLYP. 200µF/250 V - D76 1102617</t>
  </si>
  <si>
    <t>SOCOMECFAN220VAC-160M3/H-119X119 1102905</t>
  </si>
  <si>
    <t>SOCOMEC ISOLATED NUT - M12  ITEM 1102446</t>
  </si>
  <si>
    <t>SOCOMEC ISOLATED WASHER - M12 1102447</t>
  </si>
  <si>
    <t>SOCOMEC CHEMI 3 300µ/420 V - D76 1102610</t>
  </si>
  <si>
    <t>SOCOMEC CAPACITOR POL 120µF 300V 1102844</t>
  </si>
  <si>
    <t>SOCOMEC POLYP 26 µF/530V ITEM 1102849</t>
  </si>
  <si>
    <t>SOCO VENT E170368D22,5+COND2/6µF 1102912</t>
  </si>
  <si>
    <t>SOCO FAN 230V 1000M3/H225X225X80 1102914</t>
  </si>
  <si>
    <t>SOCO CAPACITOR6800µF MX300 A 400 1102840</t>
  </si>
  <si>
    <t>SOCOMEC FAN 24VDC 119X119 1102919</t>
  </si>
  <si>
    <t>SOCOMEC DIA 200+SENSOR ROTATION 1102917</t>
  </si>
  <si>
    <t>PB  BEARING P207 35MM 2HOLE RFAN2004105</t>
  </si>
  <si>
    <t>YES</t>
  </si>
  <si>
    <t>ROOM-2</t>
  </si>
  <si>
    <t>Socket, Cover IP66, 13A UK 1-Gang  MK</t>
  </si>
  <si>
    <t>Multimeter Probe Test leadS FOR FLUKE</t>
  </si>
  <si>
    <t>BREAKER 32A RCBO ABB ST201M-D63</t>
  </si>
  <si>
    <t>Flexible Conduit Pipe -3/4Inch- Black</t>
  </si>
  <si>
    <t>LED DRIVER  PF2101-1 100W</t>
  </si>
  <si>
    <t>CONTACTOR ABB-AF30-30-00-13|110-250V- 5</t>
  </si>
  <si>
    <t>BRASS SHUT OFF VALVE GRAND-PV-44FSA|1/2</t>
  </si>
  <si>
    <t>CHARGING NIPPLE VALVE GRAND|1/4"|</t>
  </si>
  <si>
    <t>BRASS SHUT OFF VALVE GRAND-PV-33FSA|3/8</t>
  </si>
  <si>
    <t>BRASS SHUT OFF VALVE GRAND-PV-55FSA|5/8</t>
  </si>
  <si>
    <t>006C-11E</t>
  </si>
  <si>
    <t>006B-17E</t>
  </si>
  <si>
    <t>HEAVY DUTY UPVC CONDUIT 32 MM BEP-4 BLK</t>
  </si>
  <si>
    <t>STANDARD ELECTRICAL COUPLING 32MM BLACK</t>
  </si>
  <si>
    <t>BUSHING FOR FEMALE ADAPTER  25MM BLACK</t>
  </si>
  <si>
    <t>ELEC LOCK RING FOR MALE ADAPTER 25MM BLK</t>
  </si>
  <si>
    <t>ELECRICAL REDUCER 32 X 25 BLACK</t>
  </si>
  <si>
    <t>WELD ON 705 PVC GLUE 0.946L NEPROPLAST</t>
  </si>
  <si>
    <t>BENDS-HEAVY DUTY W/BELL ENDS 32MM BLACK</t>
  </si>
  <si>
    <t>C CLAMP FOR PIPE SIZE1" W/SCREW &amp; FISHER</t>
  </si>
  <si>
    <t>Cable 600/1000V XLPE/PVC 4C 16mm²- Black</t>
  </si>
  <si>
    <t>006D-14C,14D</t>
  </si>
  <si>
    <t>006B-3C</t>
  </si>
  <si>
    <t>004C-2A,3A</t>
  </si>
  <si>
    <t>20 Watt LED Bulb A90 CRI80 1800LM 4000k</t>
  </si>
  <si>
    <t>SS JOBBERS COBALT DRILL BIT 8 MM 10PC/PK</t>
  </si>
  <si>
    <t>FLEXIBLE HOSE  1/2"X1/2" PUSH TYPE 30 CM</t>
  </si>
  <si>
    <t>001E-1B</t>
  </si>
  <si>
    <t>001E-1C</t>
  </si>
  <si>
    <t>001E-2A</t>
  </si>
  <si>
    <t>001E-2B</t>
  </si>
  <si>
    <t>001D-3A</t>
  </si>
  <si>
    <t>001D-3B</t>
  </si>
  <si>
    <t>001D-4C</t>
  </si>
  <si>
    <t>001E-1A</t>
  </si>
  <si>
    <t>001E-2C</t>
  </si>
  <si>
    <t>001E-3C</t>
  </si>
  <si>
    <t>005C-4C</t>
  </si>
  <si>
    <t>TF42-35 THERMAL OVERLOAD RELAY 29 35 A</t>
  </si>
  <si>
    <t>006A-23A</t>
  </si>
  <si>
    <t>SCREW; STEEL SCREW 4MM x 74MM 500PCS/PKT</t>
  </si>
  <si>
    <t>PAC</t>
  </si>
  <si>
    <t>SSTL PIPE BRACKET SUPPORT 1"</t>
  </si>
  <si>
    <t>SSTL PIPE BRACKET SUPPORT 1.25"</t>
  </si>
  <si>
    <t>V-BELT B-76 DYNAFLEX</t>
  </si>
  <si>
    <t>COUPLING ; REDUCER COMPRESSION 50 X 32 M</t>
  </si>
  <si>
    <t>001B-5A</t>
  </si>
  <si>
    <t>001C-2C-3C</t>
  </si>
  <si>
    <t>007-PILLER-1</t>
  </si>
  <si>
    <t>006C-6A</t>
  </si>
  <si>
    <t>001E-2A-3A</t>
  </si>
  <si>
    <t xml:space="preserve">LAYDOWN </t>
  </si>
  <si>
    <t>006B-11D-11E</t>
  </si>
  <si>
    <t>003A-2D-3D</t>
  </si>
  <si>
    <t>004A-7C</t>
  </si>
  <si>
    <t>005C-5C</t>
  </si>
  <si>
    <t>001D-1E</t>
  </si>
  <si>
    <t>005C-5E</t>
  </si>
  <si>
    <t>005C-2A</t>
  </si>
  <si>
    <t>005C-1B</t>
  </si>
  <si>
    <t>005C-2D</t>
  </si>
  <si>
    <t>005C-1C</t>
  </si>
  <si>
    <t>005C-8E</t>
  </si>
  <si>
    <t>001D-4B</t>
  </si>
  <si>
    <t>005C-5D</t>
  </si>
  <si>
    <t>005C-5A</t>
  </si>
  <si>
    <t>001D-3D</t>
  </si>
  <si>
    <t>005C-6A</t>
  </si>
  <si>
    <t>001D-4D</t>
  </si>
  <si>
    <t>005C-6D</t>
  </si>
  <si>
    <t>005C-2C</t>
  </si>
  <si>
    <t>005C-7E</t>
  </si>
  <si>
    <t>005C-8C</t>
  </si>
  <si>
    <t>005C-7B</t>
  </si>
  <si>
    <t>005C-6C</t>
  </si>
  <si>
    <t>005C-6B</t>
  </si>
  <si>
    <t>005C-1D</t>
  </si>
  <si>
    <t>001D-2D</t>
  </si>
  <si>
    <t>005C-7A</t>
  </si>
  <si>
    <t>001D-5D</t>
  </si>
  <si>
    <t>005C-8D</t>
  </si>
  <si>
    <t>005C-7C</t>
  </si>
  <si>
    <t>YARD</t>
  </si>
  <si>
    <t>006A-8B</t>
  </si>
  <si>
    <t>006A-9B</t>
  </si>
  <si>
    <t>006A-1D-1E</t>
  </si>
  <si>
    <t>006A-24D</t>
  </si>
  <si>
    <t>006A-23B</t>
  </si>
  <si>
    <t>006A-23B-24E</t>
  </si>
  <si>
    <t>005C-8A</t>
  </si>
  <si>
    <t>005C-7D</t>
  </si>
  <si>
    <t>006C-4A,006D-6A</t>
  </si>
  <si>
    <t>007-PILLER-2</t>
  </si>
  <si>
    <t>006C-12A-12E-13A</t>
  </si>
  <si>
    <t>006D-15D-6C-15E</t>
  </si>
  <si>
    <t>006D-16C-6C-16E</t>
  </si>
  <si>
    <t>Y-2-3</t>
  </si>
  <si>
    <t>Y-3-2</t>
  </si>
  <si>
    <t>PIPE RACK-LEFT</t>
  </si>
  <si>
    <t>LAYDOWN</t>
  </si>
  <si>
    <t>YARD-1</t>
  </si>
  <si>
    <t>MASON</t>
  </si>
  <si>
    <t>005C-8B</t>
  </si>
  <si>
    <t>001E-3B</t>
  </si>
  <si>
    <t>UNDER THE MASQUE</t>
  </si>
  <si>
    <t>LAYDOWN AREA 007</t>
  </si>
  <si>
    <t>001D-2B</t>
  </si>
  <si>
    <t>001D-2C</t>
  </si>
  <si>
    <t>Pipe Rac</t>
  </si>
  <si>
    <t xml:space="preserve">1120011881
</t>
  </si>
  <si>
    <t>ACTI9 BUSBAR 3L 18MM PITCH 100A A9XPH357</t>
  </si>
  <si>
    <t>10 ENDCAP 3 POLES FOR ACTI9  A9XPE310</t>
  </si>
  <si>
    <t>LAYDOWN+UNDER MOSQUE</t>
  </si>
  <si>
    <t>LAYDOWN+UNDER MOSQUE+ROOM 1</t>
  </si>
  <si>
    <t>UNDER MOSQUE+ROOM 1+LAYDOWN</t>
  </si>
  <si>
    <t>ROOM 1+ UNDER MOSQUE</t>
  </si>
  <si>
    <t>ROOM 1</t>
  </si>
  <si>
    <t>006A-19A</t>
  </si>
  <si>
    <t>006D-22A, 22B</t>
  </si>
  <si>
    <t>007-PILLER-8</t>
  </si>
  <si>
    <t>Battery XP12V3000 Rated: 12V, 92.8Ah</t>
  </si>
  <si>
    <t>NUMBERING CABLE TAGS (N, U , 0,1,2,3,4,5</t>
  </si>
  <si>
    <t>OVERLOAD BASE-MOUNTING KIT REMS0210003</t>
  </si>
  <si>
    <t>FUSE -2936.0-SI5*20-8A|250V RECD0801091</t>
  </si>
  <si>
    <t>RELAY TA42DU42-1SAZ311201R1003-29- 42A</t>
  </si>
  <si>
    <t>RELAY  CONTROL 24AC 1.83 RECD0304088</t>
  </si>
  <si>
    <t>FUSE HOLDER -STK1-2190.2 RECD0802025</t>
  </si>
  <si>
    <t>RELAY OVER LOAD TF42 REMS0201141</t>
  </si>
  <si>
    <t>MCB UL S201-K06-06A-1PH  RECD0101045</t>
  </si>
  <si>
    <t>RELAY CONTROL  MAX10A 250V RECD0301033K</t>
  </si>
  <si>
    <t>AUXILARY A600 Q300 REMS0103039</t>
  </si>
  <si>
    <t>SWITCH YK03L- 039 -20-40PSI RRFC0SA1010K</t>
  </si>
  <si>
    <t>SWITCH YK-M048-470 470PSI RRFC0SA1011K</t>
  </si>
  <si>
    <t>LINK-BELT F3U223H 1-7/16″ FLANGE BEARING</t>
  </si>
  <si>
    <t>ELECTROVANNE FOR TEMPOMAT URINALS 429101</t>
  </si>
  <si>
    <t>DETECTOR FOR BINOPTIC &amp; TEMPOMAT CEL378V</t>
  </si>
  <si>
    <t>LITHIUM BATTERY FOR BASIN &amp; WC 990223</t>
  </si>
  <si>
    <t>002B-2A</t>
  </si>
  <si>
    <t>THERM DIAL STM4" 1/2'' NPT ADJ 0-250°</t>
  </si>
  <si>
    <t>009-PALLET-1</t>
  </si>
  <si>
    <t>009-PALLET-2</t>
  </si>
  <si>
    <t>009-PALLET-3</t>
  </si>
  <si>
    <t>009A-1A</t>
  </si>
  <si>
    <t>009B-2A</t>
  </si>
  <si>
    <t>009B-2B</t>
  </si>
  <si>
    <t>009C-3A</t>
  </si>
  <si>
    <t>009C-3B</t>
  </si>
  <si>
    <t>009D-4A</t>
  </si>
  <si>
    <t>009D-4B</t>
  </si>
  <si>
    <t>009D-4C</t>
  </si>
  <si>
    <t>009-PALLET-4</t>
  </si>
  <si>
    <t>RELAY 1NO+1NC, 3.2  16A 150MW 193-EEDB</t>
  </si>
  <si>
    <t>Terminal block, 4mm, 600V 100A Din Rail</t>
  </si>
  <si>
    <t>001C-3B</t>
  </si>
  <si>
    <t>005B- 3C</t>
  </si>
  <si>
    <t>LED Driver NR-S20-PS-48V-200W</t>
  </si>
  <si>
    <t>EATON 5E UPS TWR 850VA 480W PN 5E850IUSB</t>
  </si>
  <si>
    <t>FAL ALARABIYA TRADING EST.</t>
  </si>
  <si>
    <t>MOTOR; CONDENSER FAN SPG MOTOR MODEL: IT</t>
  </si>
  <si>
    <t>ASSEMBELY; BLOWER BLO HSG ASSY 09-10A H*</t>
  </si>
  <si>
    <t>MOTOR; BLOWER AIR COND MOT DIR DR 1/4HP</t>
  </si>
  <si>
    <t>BLOWER ; HOUSING HSG ASSY C*Y INCLUDES H</t>
  </si>
  <si>
    <t>WE CARE TECHNOLOGY &amp; TRADING EST.</t>
  </si>
  <si>
    <t>PIPE PVC SIZE 110MM CLASS4 LENGTH 6 MTR</t>
  </si>
  <si>
    <t>PCB Display 300027061153 W9002L</t>
  </si>
  <si>
    <t>RELAY PHASE CONTROL MG21DH RECD0301033K</t>
  </si>
  <si>
    <t>TOILET DOOR LOCK ROUNDTYPE 60/70MM DYI</t>
  </si>
  <si>
    <t>SCREW FLAT COUNTERSUNK 30 INCHX5MM250 PC</t>
  </si>
  <si>
    <t>BBP500 G4 LED180/NW PSD S-WB</t>
  </si>
  <si>
    <t>BCP385 48LED 40K 220V 7 L100 D3</t>
  </si>
  <si>
    <t>BCP383 3LED 40K 24V A2 L11</t>
  </si>
  <si>
    <t xml:space="preserve"> -   </t>
  </si>
  <si>
    <t>AL THULATHIA AL HADETHA CONTRACTING EST.</t>
  </si>
  <si>
    <t>N/A</t>
  </si>
  <si>
    <t>SOLENOID COIL 018F7363-DANFOSS</t>
  </si>
  <si>
    <t>FIVE STARS TRADING CO.</t>
  </si>
  <si>
    <t>009A-1B</t>
  </si>
  <si>
    <t>HAYAT AL RAYAN TRADING EST.</t>
  </si>
  <si>
    <t>001A-5A UNDER</t>
  </si>
  <si>
    <t>CHEMICAL ; SUTTER DRYMOK CARPET SHAMPOO</t>
  </si>
  <si>
    <t>SOCOMEC POL 100µ/400V-D60-FASTON 1102614</t>
  </si>
  <si>
    <t>SOCOMEC CHEMICAL 5 000 µ / 450 V 1103025</t>
  </si>
  <si>
    <t>SOCOMEC CAPACITOR POLY200µF-250V 1102847</t>
  </si>
  <si>
    <t>SAFETY</t>
  </si>
  <si>
    <t>DISPLAY SWITCH PROGRAMM, W/KEY GEZE 9712</t>
  </si>
  <si>
    <t>CHEMICAL; HYDREX 7910 (25 KG/DRUM) - BIO</t>
  </si>
  <si>
    <t>PROJECT OFFICE</t>
  </si>
  <si>
    <t>007-PALLET -1</t>
  </si>
  <si>
    <t>007-PALLET-2</t>
  </si>
  <si>
    <t>007-PALLET-3</t>
  </si>
  <si>
    <t>007-PALLET-4</t>
  </si>
  <si>
    <t>006B-2D, 007-PALLET-8</t>
  </si>
  <si>
    <t>007-PALLET-8</t>
  </si>
  <si>
    <t>007-PALLET-9</t>
  </si>
  <si>
    <t>007-PALLET-10</t>
  </si>
  <si>
    <t>007-PALLET-11</t>
  </si>
  <si>
    <t>007-PALLET-14</t>
  </si>
  <si>
    <t>006B-10A, 007-PALLET-14</t>
  </si>
  <si>
    <t>007-PALLET-15</t>
  </si>
  <si>
    <t>006C-6B, 007-PALLET-15</t>
  </si>
  <si>
    <t>007-PALLET-16</t>
  </si>
  <si>
    <t>007-PALLET-17</t>
  </si>
  <si>
    <t>006B-1A, 007-PALLET-17</t>
  </si>
  <si>
    <t>HVAC SPARE PARTS</t>
  </si>
  <si>
    <t>CIVIL CONSUMABLES</t>
  </si>
  <si>
    <t>ELECTRICAL CONSUMBLES</t>
  </si>
  <si>
    <t>HVAC Spare Parts</t>
  </si>
  <si>
    <t>CIVIL SPARE PARTS</t>
  </si>
  <si>
    <t>CLEANING CONSUMABLES</t>
  </si>
  <si>
    <t>CLEANING SPARE PARTS</t>
  </si>
  <si>
    <t>HVAC CONSUMABLES</t>
  </si>
  <si>
    <t>SAFETY PPE</t>
  </si>
  <si>
    <t>PLUMBING CONSUMABLES</t>
  </si>
  <si>
    <t>ELECTROMECHANICAL SPARE PARTS</t>
  </si>
  <si>
    <t xml:space="preserve">CIVIL TOOLS </t>
  </si>
  <si>
    <t>SAP CODE UNDER CREATION</t>
  </si>
  <si>
    <t>432015421257  </t>
  </si>
  <si>
    <t>401417371258    </t>
  </si>
  <si>
    <t>301815061260 </t>
  </si>
  <si>
    <t xml:space="preserve">Criticality </t>
  </si>
  <si>
    <t>Non critical</t>
  </si>
  <si>
    <t>Critical</t>
  </si>
  <si>
    <t>007-PALLET-18</t>
  </si>
  <si>
    <t>007-PALLET-20</t>
  </si>
  <si>
    <t>007-PALLET-19, 21</t>
  </si>
  <si>
    <t>007-PALLET-22</t>
  </si>
  <si>
    <t>007-PALLET-23</t>
  </si>
  <si>
    <t>005B-4D, 007-PALLET-23</t>
  </si>
  <si>
    <t>007-PALLET-24</t>
  </si>
  <si>
    <t>007-PALLET-25</t>
  </si>
  <si>
    <t>007-PALLET-26</t>
  </si>
  <si>
    <t>007-PALLET-27</t>
  </si>
  <si>
    <t>007-PALLET-28</t>
  </si>
  <si>
    <t>007-PALLET-29</t>
  </si>
  <si>
    <t>007-PALLET-30</t>
  </si>
  <si>
    <t>007-PALLET-31</t>
  </si>
  <si>
    <t>007-PALLET-32</t>
  </si>
  <si>
    <t>007-PALLET-33</t>
  </si>
  <si>
    <t>007-PALLET-34</t>
  </si>
  <si>
    <t>007-PALLET-35</t>
  </si>
  <si>
    <t>007-PALLET-36</t>
  </si>
  <si>
    <t>007-PALLET-37</t>
  </si>
  <si>
    <t>007-PALLET-38</t>
  </si>
  <si>
    <t>007-PALLET-39</t>
  </si>
  <si>
    <t>007-PALLET-40</t>
  </si>
  <si>
    <t>007-PALLET-41</t>
  </si>
  <si>
    <t>007-PALLET-42</t>
  </si>
  <si>
    <t>007-PALLET-43</t>
  </si>
  <si>
    <t>007-PALLET-44</t>
  </si>
  <si>
    <t>007-PALLET-45</t>
  </si>
  <si>
    <t>007-PALLET-46</t>
  </si>
  <si>
    <t>007-PALLET-47</t>
  </si>
  <si>
    <t>007-PALLET-48</t>
  </si>
  <si>
    <t>007-PALLET-49</t>
  </si>
  <si>
    <t>007-PALLET-50</t>
  </si>
  <si>
    <t>007-PALLET-51</t>
  </si>
  <si>
    <t>007-PALLET-52</t>
  </si>
  <si>
    <t>007-PALLET-53</t>
  </si>
  <si>
    <t>007-PALLET-54</t>
  </si>
  <si>
    <t>007-PALLET-55</t>
  </si>
  <si>
    <t>007-PALLET-56</t>
  </si>
  <si>
    <t>IDEAL VISION TECHNOLOGY COMPANY</t>
  </si>
  <si>
    <t>BSR-59</t>
  </si>
  <si>
    <t>AADHIL</t>
  </si>
  <si>
    <t>HARIS</t>
  </si>
  <si>
    <t>UZAIR</t>
  </si>
  <si>
    <t>SAIFULLAH</t>
  </si>
  <si>
    <t>SHIFAZ</t>
  </si>
  <si>
    <t>REZA INVESTMENT CO.LTD</t>
  </si>
  <si>
    <t>BSR-58</t>
  </si>
  <si>
    <t>ALBARIQ SAUDIA TRADING CO.</t>
  </si>
  <si>
    <t>SO-1060</t>
  </si>
  <si>
    <t>BSR-53</t>
  </si>
  <si>
    <t>BSR-62</t>
  </si>
  <si>
    <t>AL-MANA TRADING &amp; BIDDING CO.</t>
  </si>
  <si>
    <t>BSR-61</t>
  </si>
  <si>
    <t>BSR-54/56</t>
  </si>
  <si>
    <t>HV#1574</t>
  </si>
  <si>
    <t>MULTI TECH CONTRACTING EST.</t>
  </si>
  <si>
    <t>BSR-60</t>
  </si>
  <si>
    <t>PRJ-988</t>
  </si>
  <si>
    <t>DNN-95</t>
  </si>
  <si>
    <t>AHMED ZAID ALI EIDROUS TRADING EST.</t>
  </si>
  <si>
    <t>SHAFT 1X16 2K #365036</t>
  </si>
  <si>
    <t>450034 SHAFT KEY, 0.187 X 0.187 X 1.5</t>
  </si>
  <si>
    <t>Blower Wheel, 16 x 5.141Aluminum 879462</t>
  </si>
  <si>
    <t>AL SAADEH TRADING EST.</t>
  </si>
  <si>
    <t>HV1385</t>
  </si>
  <si>
    <t>SOFT SERVICE TR5</t>
  </si>
  <si>
    <t>CIVIL-CARPENTRY SHOP</t>
  </si>
  <si>
    <t>CIVIL-ROOFING SHOP</t>
  </si>
  <si>
    <t>CIVIL-LOCK &amp; KEY SHOP</t>
  </si>
  <si>
    <t>CIVIL-MACHINE SHOP</t>
  </si>
  <si>
    <t>CIVIL-MASONRY SHOP</t>
  </si>
  <si>
    <t>CIVIL-PAINT SHOP</t>
  </si>
  <si>
    <t>CIVIL-SHEET METAL</t>
  </si>
  <si>
    <t>CIVIL-SIGN SHOP</t>
  </si>
  <si>
    <t>CIVIL-LABOUR POOL</t>
  </si>
  <si>
    <t>WAREHOUSE WP03</t>
  </si>
  <si>
    <t>TERMINAL 1&amp;2-ELECTRICAL</t>
  </si>
  <si>
    <t>TERMINAL 5 ELECTRIAL</t>
  </si>
  <si>
    <t>TERMINAL 5 HVAC</t>
  </si>
  <si>
    <t>TERMINAL 5 PLUMBING</t>
  </si>
  <si>
    <t>TERMINAL 5 ELECTRO MECH</t>
  </si>
  <si>
    <t>SOFT SERVICE TR 1,2,3,4</t>
  </si>
  <si>
    <t>Requested By</t>
  </si>
  <si>
    <t>MONIR HUSSAIN</t>
  </si>
  <si>
    <t>MONTHLY ISSUANCE</t>
  </si>
  <si>
    <t>RT5W-1007</t>
  </si>
  <si>
    <t>SHAKIL</t>
  </si>
  <si>
    <t>MAHDI ALKAFI</t>
  </si>
  <si>
    <t>RT2W-1007</t>
  </si>
  <si>
    <t>GOLAM KAUSAR</t>
  </si>
  <si>
    <t>NEAR EXPIRY</t>
  </si>
  <si>
    <t>YEAKUB HUSSAIN</t>
  </si>
  <si>
    <t>W05C01023</t>
  </si>
  <si>
    <t>AHMED EISSA</t>
  </si>
  <si>
    <t>155627668, 155627680</t>
  </si>
  <si>
    <t>ENG. MOHAMMED AFZAL</t>
  </si>
  <si>
    <t>HVW#1066</t>
  </si>
  <si>
    <t>155607674, 155607700, 155607726, 155607778</t>
  </si>
  <si>
    <t>ENG. MOHAMMAD AFZAL</t>
  </si>
  <si>
    <t>HVW#1068</t>
  </si>
  <si>
    <t>155607674, 155607700,155607726, 155607778</t>
  </si>
  <si>
    <t>MOHAMMED JAVED</t>
  </si>
  <si>
    <t>ENG. ABDULLAH KHALAF</t>
  </si>
  <si>
    <t>MUJAHID MOHAMMED</t>
  </si>
  <si>
    <t>W05C01024</t>
  </si>
  <si>
    <t>GOLU SHARMA</t>
  </si>
  <si>
    <t>W05C01029</t>
  </si>
  <si>
    <t>ADNAN AHMED</t>
  </si>
  <si>
    <t>RAC OBSERVATION FOR BHS AREA</t>
  </si>
  <si>
    <t>ENG. WALEED KHALID</t>
  </si>
  <si>
    <t>HVW#1070</t>
  </si>
  <si>
    <t>MAJD GHASSAN</t>
  </si>
  <si>
    <t>FOR PROCUREMENT OFFICE</t>
  </si>
  <si>
    <t>GHOUS PASHA</t>
  </si>
  <si>
    <t>705374, 705535, 705729, 705854</t>
  </si>
  <si>
    <t>ABU TALIB</t>
  </si>
  <si>
    <t>HVW#1069</t>
  </si>
  <si>
    <t>FARMAN</t>
  </si>
  <si>
    <t>ENG. ABDULLAH AHMED</t>
  </si>
  <si>
    <t>HVW#1071</t>
  </si>
  <si>
    <t>ABDUL HAQ</t>
  </si>
  <si>
    <t>ENERGY SAVING</t>
  </si>
  <si>
    <t>ENG. VINOTH KUMAR</t>
  </si>
  <si>
    <t>HVW#1072</t>
  </si>
  <si>
    <t>CRISANDY</t>
  </si>
  <si>
    <t>JIBLAL (61235)</t>
  </si>
  <si>
    <t>MOHA,,ED USMAN (204344)</t>
  </si>
  <si>
    <t>AHMED ADEL</t>
  </si>
  <si>
    <t>IDEALSTANDARD SEAT WITH COVER G E7724 01</t>
  </si>
  <si>
    <t>ENG. ABU TALIB</t>
  </si>
  <si>
    <t>HVW#1073</t>
  </si>
  <si>
    <t>706591, 704893, 706853</t>
  </si>
  <si>
    <t>SADDAM</t>
  </si>
  <si>
    <t>TERMINAL 5 ELECTRICAL</t>
  </si>
  <si>
    <t>9918409101120 ES200 TrackRail+Rubbr Strp</t>
  </si>
  <si>
    <t>DNN-4734</t>
  </si>
  <si>
    <t>HV1555</t>
  </si>
  <si>
    <t>RIYADH AL NOBLA TRADING EST.</t>
  </si>
  <si>
    <t>DNN-0896</t>
  </si>
  <si>
    <t>AHMED</t>
  </si>
  <si>
    <t>BUSINESS BAG COMPANY</t>
  </si>
  <si>
    <t>DNN-000273</t>
  </si>
  <si>
    <t>ESSA IBRAHIM AL DOSSARY TRAD. EST</t>
  </si>
  <si>
    <t>DNN-8063</t>
  </si>
  <si>
    <t>HAYAT AL RAYAN TRADING EST</t>
  </si>
  <si>
    <t>DNN-2317</t>
  </si>
  <si>
    <t>SHABBIR AHMED</t>
  </si>
  <si>
    <t>OBSERVATION</t>
  </si>
  <si>
    <t>ENG.VINOTH KUMAR</t>
  </si>
  <si>
    <t>HV#1555</t>
  </si>
  <si>
    <t>HV1248</t>
  </si>
  <si>
    <t>GOLAM KAUSER</t>
  </si>
  <si>
    <t>706363, 706732, 706733, 706735, 706822, 706827, 706828, 706829, 706833</t>
  </si>
  <si>
    <t>W05C01031</t>
  </si>
  <si>
    <t>SAAD ABBASI</t>
  </si>
  <si>
    <t>SARFRAJ AHMED</t>
  </si>
  <si>
    <t>OFFICE SUPPLY</t>
  </si>
  <si>
    <t>HAMMED BASHIR</t>
  </si>
  <si>
    <t>WAQAS RIYAZ</t>
  </si>
  <si>
    <t>MUHANNAD ALTHAGAFI</t>
  </si>
  <si>
    <t>HV-1385</t>
  </si>
  <si>
    <t>DNN-59</t>
  </si>
  <si>
    <t>HV1540</t>
  </si>
  <si>
    <t>006A-22B</t>
  </si>
  <si>
    <t>ELECTRO POWER TRADING COMPANY</t>
  </si>
  <si>
    <t>DNN-2089</t>
  </si>
  <si>
    <t>DNN-2291</t>
  </si>
  <si>
    <t>BSR-52</t>
  </si>
  <si>
    <t>ABDUL WAHAB SALEH AL RAJHI CO.</t>
  </si>
  <si>
    <t>DNN-369</t>
  </si>
  <si>
    <t>BSR-47</t>
  </si>
  <si>
    <t>W03-SS-113</t>
  </si>
  <si>
    <t>RIYADH AL NOBLA TRADING EST</t>
  </si>
  <si>
    <t>DNN-1003</t>
  </si>
  <si>
    <t>DNN-1002</t>
  </si>
  <si>
    <t>AUXILARY-CONTACT -CA4-10 REMS0103051K</t>
  </si>
  <si>
    <t>FUSE CARTRIDGE -2927 250V RECD0801084</t>
  </si>
  <si>
    <t>RELAY  SOCKET 2900931 2X21 RECD0305015</t>
  </si>
  <si>
    <t>RELAY 2987972 230AC MS 3.25 RECD0304091</t>
  </si>
  <si>
    <t>SOLENOID COIL FOR BY240CS RVLV0309006</t>
  </si>
  <si>
    <t>CONTACTOR  AF52 50/60HZ- REMS0101214</t>
  </si>
  <si>
    <t>RELAY OVER LOAD  TF65-53 REMS0201152</t>
  </si>
  <si>
    <t>STARTER MOTOR MS132-4-2.5-4A REMS0505015</t>
  </si>
  <si>
    <t>BLOCK MCB-10- -NO-CONTACT RECD0518001</t>
  </si>
  <si>
    <t>GAUGE HIGH PRESSURE  RMSD0101009</t>
  </si>
  <si>
    <t>GAUGE LOW PRESSURE  RMSD0102012</t>
  </si>
  <si>
    <t>WATTS WATER HAMMER ARRESTOR 1/2 INCH</t>
  </si>
  <si>
    <t>GROUT ; TILES GROUT GREY 170 WEBER 5KG</t>
  </si>
  <si>
    <t>SARFARAJ AHMED</t>
  </si>
  <si>
    <t>MONIR HOSSAIN</t>
  </si>
  <si>
    <t>DNN-254</t>
  </si>
  <si>
    <t>HV1010</t>
  </si>
  <si>
    <t>MECHFLIP ARABIA COMPANY</t>
  </si>
  <si>
    <t>DNN-2577</t>
  </si>
  <si>
    <t>BSR-51</t>
  </si>
  <si>
    <t>DNN-2331</t>
  </si>
  <si>
    <t>HV1452</t>
  </si>
  <si>
    <t>680710, 680225, 681603, 679711, 679715</t>
  </si>
  <si>
    <t>ENG. ASSAM KHAN</t>
  </si>
  <si>
    <t>ENG. JEFFREY RECARO</t>
  </si>
  <si>
    <t>HVW#1076</t>
  </si>
  <si>
    <t>FOR PROJECT OFFICE</t>
  </si>
  <si>
    <t>JOYNAL ABEDIN (204314)</t>
  </si>
  <si>
    <t>HVW#1074</t>
  </si>
  <si>
    <t>KEY;  BLANK KEYS ASSA ABLOY A02895 USA;</t>
  </si>
  <si>
    <t>001B-1C-2C</t>
  </si>
  <si>
    <t>001A-4A-DOWN</t>
  </si>
  <si>
    <t>001C-2B</t>
  </si>
  <si>
    <t>001A-4A DOWN</t>
  </si>
  <si>
    <t>001B-3B</t>
  </si>
  <si>
    <t>001E-2D</t>
  </si>
  <si>
    <t>001A-2A = Y4</t>
  </si>
  <si>
    <t>003A-PALLET-1</t>
  </si>
  <si>
    <t>UNDER MOSQUE</t>
  </si>
  <si>
    <t>001-5A SIDE</t>
  </si>
  <si>
    <t>YARD-2</t>
  </si>
  <si>
    <t>001A-3A DOWN</t>
  </si>
  <si>
    <t>001C-1A DOWN</t>
  </si>
  <si>
    <t>003A-PALLET-2</t>
  </si>
  <si>
    <t>003A-6A-6B</t>
  </si>
  <si>
    <t>003A-PALLET-4</t>
  </si>
  <si>
    <t>004-PALLET-4</t>
  </si>
  <si>
    <t>003A-PALLET-3</t>
  </si>
  <si>
    <t>004A-1B-1D</t>
  </si>
  <si>
    <t>004A-PALLET-7</t>
  </si>
  <si>
    <t>004A-3A-4A-4B</t>
  </si>
  <si>
    <t>004-PALLET-2</t>
  </si>
  <si>
    <t>004-PALLET-9</t>
  </si>
  <si>
    <t>004A-9B</t>
  </si>
  <si>
    <t>004C-4A-B-C-D-PALLET-7</t>
  </si>
  <si>
    <t>004A-PALLET-3</t>
  </si>
  <si>
    <t>004-PALLET-8</t>
  </si>
  <si>
    <t>004A-PALLET-6</t>
  </si>
  <si>
    <t>003A-PALLET-5</t>
  </si>
  <si>
    <t>005c-2C</t>
  </si>
  <si>
    <t>006B-2A-3A</t>
  </si>
  <si>
    <t>006B-9A-9B-9D-9E</t>
  </si>
  <si>
    <t>006C-5B+006C-12B</t>
  </si>
  <si>
    <t xml:space="preserve">006C-18A </t>
  </si>
  <si>
    <t xml:space="preserve">006D-1SIDE </t>
  </si>
  <si>
    <t>006C-8E</t>
  </si>
  <si>
    <t xml:space="preserve">001A-5A SIDE </t>
  </si>
  <si>
    <t xml:space="preserve">001A-5A DOWN </t>
  </si>
  <si>
    <t>LAYDOWN + 007</t>
  </si>
  <si>
    <t>006A-16B, 006B-13A-006B12E</t>
  </si>
  <si>
    <t>PIPE RAC</t>
  </si>
  <si>
    <t>Y-6-MASON</t>
  </si>
  <si>
    <t>Y-5-MASON</t>
  </si>
  <si>
    <t>MASON WH</t>
  </si>
  <si>
    <t>006A-18B,C,D</t>
  </si>
  <si>
    <t>006A-19B,C,D</t>
  </si>
  <si>
    <t>001C-2A DOWN</t>
  </si>
  <si>
    <t>006B-9D</t>
  </si>
  <si>
    <t>004-PALLET-5</t>
  </si>
  <si>
    <t>ROOM-1</t>
  </si>
  <si>
    <t>ABOVE OFFICE R</t>
  </si>
  <si>
    <t>001C-1A DONW</t>
  </si>
  <si>
    <t>004-PALLET-1</t>
  </si>
  <si>
    <t>006C-13C-006D-17C</t>
  </si>
  <si>
    <t>001D-PALLET-2</t>
  </si>
  <si>
    <t>YARD-5</t>
  </si>
  <si>
    <t>LED COB LAMP 30W, 100-240VOLT (WARM WHIT0</t>
  </si>
  <si>
    <t>DO/26/1028</t>
  </si>
  <si>
    <t>ASSA ABLOY MIDDLE EAST INDUSTRIES LLC</t>
  </si>
  <si>
    <t>MAJD</t>
  </si>
  <si>
    <t>W05P0363</t>
  </si>
  <si>
    <t>ENG. RAED ALSHEHRI</t>
  </si>
  <si>
    <t>HVW#1075</t>
  </si>
  <si>
    <t>THASMEER IBRAHIM</t>
  </si>
  <si>
    <t>W05C01033</t>
  </si>
  <si>
    <t>ROOM 7-P9</t>
  </si>
  <si>
    <t>004A-3B-2C-1C-2D</t>
  </si>
  <si>
    <t xml:space="preserve">LAYDONW </t>
  </si>
  <si>
    <t>006A-24E</t>
  </si>
  <si>
    <t>006C-5A</t>
  </si>
  <si>
    <t xml:space="preserve"> 007-PALLET-14</t>
  </si>
  <si>
    <t>006B-16A</t>
  </si>
  <si>
    <t xml:space="preserve"> 007-PALLET-17</t>
  </si>
  <si>
    <t>MARBLE ; RECONSTITUTED STONE TILES SANTA MERGHERITA, GREY; 119.6CM X 119.6CM X 69CM X 69CM X 2CM TH; SIDRO</t>
  </si>
  <si>
    <t>MARBLE; RECONSTITUTED STONE MARBLE TILES SANTA MERGHERITA; 120CM X 120CM X 2CM; DALMATA BEIGE</t>
  </si>
  <si>
    <t>703801, 703803</t>
  </si>
  <si>
    <t>HVW#1078</t>
  </si>
  <si>
    <t>CRISANDY (203051)</t>
  </si>
  <si>
    <t>HVW#1080</t>
  </si>
  <si>
    <t>DNN-2340</t>
  </si>
  <si>
    <t>BSR-63</t>
  </si>
  <si>
    <t>DNN-4770</t>
  </si>
  <si>
    <t>ZAMLA TRADING CORPORATION</t>
  </si>
  <si>
    <t>DNN-150</t>
  </si>
  <si>
    <t>GULF AIR FILTERS FACTORY COMPANY</t>
  </si>
  <si>
    <t>DNN-21194772</t>
  </si>
  <si>
    <t>DNN-1339</t>
  </si>
  <si>
    <t>(blank)</t>
  </si>
  <si>
    <t>006A-19B,19C</t>
  </si>
  <si>
    <t>001F-1C</t>
  </si>
  <si>
    <t>001C-4B</t>
  </si>
  <si>
    <t>006C-13E</t>
  </si>
  <si>
    <t>006D-2C</t>
  </si>
  <si>
    <t>MUJHAHID MOHAMMED</t>
  </si>
  <si>
    <t>ENG. RAED AL SHEHRI</t>
  </si>
  <si>
    <t>W05C01034</t>
  </si>
  <si>
    <t>MOHSIN (92860)</t>
  </si>
  <si>
    <t>155607487, 156022631, 156047568, 156169244, 156169252</t>
  </si>
  <si>
    <t>HVW#1079</t>
  </si>
  <si>
    <t>DNN-2355</t>
  </si>
  <si>
    <t>FAL ALARABIYA TRADING EST</t>
  </si>
  <si>
    <t>DNN-18548</t>
  </si>
  <si>
    <t>DNN-4769</t>
  </si>
  <si>
    <t>HADBA NAJD INTERNATIONAL PLASTIC FACTORY CO.LLD</t>
  </si>
  <si>
    <t>DNN-3130</t>
  </si>
  <si>
    <t>001C-1B</t>
  </si>
  <si>
    <t>HVW#1086</t>
  </si>
  <si>
    <t>710473, 709442</t>
  </si>
  <si>
    <t>HVW#1082</t>
  </si>
  <si>
    <t>ENG. MALIK AL OTAIBI</t>
  </si>
  <si>
    <t>HVW#1084</t>
  </si>
  <si>
    <t>001E-1D</t>
  </si>
  <si>
    <t>001E-4D</t>
  </si>
  <si>
    <t>001E-4C</t>
  </si>
  <si>
    <t>001E-4B</t>
  </si>
  <si>
    <t>001E-4A</t>
  </si>
  <si>
    <t>001E-5B</t>
  </si>
  <si>
    <t>001E-5A</t>
  </si>
  <si>
    <t>HVW#1085</t>
  </si>
  <si>
    <t>HARIS SALIM</t>
  </si>
  <si>
    <t>DNN-00343216</t>
  </si>
  <si>
    <t>DNN-1168</t>
  </si>
  <si>
    <t>ESSA IBRAHIM AL DOSSARY TRAD. EST.</t>
  </si>
  <si>
    <t>DNN-8082</t>
  </si>
  <si>
    <t>DANIEL SIN LEV BUILTIN BASINMIXER SK632</t>
  </si>
  <si>
    <t>GLOBAL ALLIANCE EST.</t>
  </si>
  <si>
    <t>DNN-00560</t>
  </si>
  <si>
    <t>DNN-18831</t>
  </si>
  <si>
    <t>DNN-18833</t>
  </si>
  <si>
    <t>AHMAD ZAID ALI EIDROUS TRADING EST</t>
  </si>
  <si>
    <t>DNN-25318</t>
  </si>
  <si>
    <t>KHALIDFAROOQ</t>
  </si>
  <si>
    <t>SHEIKH MURTUZA ALI (203177)</t>
  </si>
  <si>
    <t>W05C01038</t>
  </si>
  <si>
    <t>JOINAL ABEDIN (204314)</t>
  </si>
  <si>
    <t>710487, 155974915, 156023201</t>
  </si>
  <si>
    <t>IBRAHIM ALI (204328)</t>
  </si>
  <si>
    <t>710584, 710627, 710753, 710888</t>
  </si>
  <si>
    <t>HVW#1087</t>
  </si>
  <si>
    <t>MISBAH KIYANI</t>
  </si>
  <si>
    <t>HV-1452</t>
  </si>
  <si>
    <t>UMAR FAROOQ (204356)</t>
  </si>
  <si>
    <t>710251, 710256</t>
  </si>
  <si>
    <t>HVW#1083</t>
  </si>
  <si>
    <t>MELAD HUSSAIN</t>
  </si>
  <si>
    <t>MOHAMMED SHIFAZ</t>
  </si>
  <si>
    <t>RIFADH AHAMMAD</t>
  </si>
  <si>
    <t>W05C01036</t>
  </si>
  <si>
    <t>MOHAMMAD OSMAN (204344)</t>
  </si>
  <si>
    <t>26/04/2026</t>
  </si>
  <si>
    <t>MUHAMMED AHSAN (219556)</t>
  </si>
  <si>
    <t>710978, 711215</t>
  </si>
  <si>
    <t>HVW#1090</t>
  </si>
  <si>
    <t>WAHEED SHAREEF (204337)</t>
  </si>
  <si>
    <t>MUHAMMED JAVED</t>
  </si>
  <si>
    <t>NEAR EXPIRY MATERIALS</t>
  </si>
  <si>
    <t>27/04/2026</t>
  </si>
  <si>
    <t>AHMED EISSAH</t>
  </si>
  <si>
    <t>156103558, 156121715, 156121741, 156121767, 156121793</t>
  </si>
  <si>
    <t>HVW#1088</t>
  </si>
  <si>
    <t>FLANGE BEARINGS 1-7/16" 4-BOLT SEAL</t>
  </si>
  <si>
    <t>DNN-18884</t>
  </si>
  <si>
    <t>MR-1567</t>
  </si>
  <si>
    <t>21/04/2026</t>
  </si>
  <si>
    <t>MOHAMMED JAVED (204002)</t>
  </si>
  <si>
    <t>HV1567</t>
  </si>
  <si>
    <t>SLOAN FLUSHOMETER TRF196-0.50ME 3400002</t>
  </si>
  <si>
    <t>25/04/2026</t>
  </si>
  <si>
    <t>IBRAHIM MOHAMMED AL MAHROON CO EST</t>
  </si>
  <si>
    <t>DNN-00671</t>
  </si>
  <si>
    <t>DNN-18883</t>
  </si>
  <si>
    <t>DNN-1198</t>
  </si>
  <si>
    <t>BSR-57</t>
  </si>
  <si>
    <t>DNN-1295</t>
  </si>
  <si>
    <t>DNN-4783</t>
  </si>
  <si>
    <t>SEVEN PYRAMIDS FOR TRADING CO. (SPT)</t>
  </si>
  <si>
    <t>DNN-1304</t>
  </si>
  <si>
    <t>BSR-54</t>
  </si>
  <si>
    <t>DNN-2367</t>
  </si>
  <si>
    <t>29/04/2026</t>
  </si>
  <si>
    <t>DNN-0449</t>
  </si>
  <si>
    <t>SIGMA PAINTS SAUDI ARABIA LTD</t>
  </si>
  <si>
    <t>DNN-80248547</t>
  </si>
  <si>
    <t>28/04/2026</t>
  </si>
  <si>
    <t>HYGIENIC PAPER COMPANY</t>
  </si>
  <si>
    <t>*109000223325</t>
  </si>
  <si>
    <t>DNN-000293</t>
  </si>
  <si>
    <t>LED DRIVR 40W 200-350mA 240VA 58V-114VDC</t>
  </si>
  <si>
    <t>DNN-000294</t>
  </si>
  <si>
    <t>MR-1577</t>
  </si>
  <si>
    <t>DNN-18917</t>
  </si>
  <si>
    <t>HYGIENIC PAPER CO. LTD</t>
  </si>
  <si>
    <t>*109000223436</t>
  </si>
  <si>
    <t>HYGIENIC PAPER CO.LTD</t>
  </si>
  <si>
    <t>*109000223324</t>
  </si>
  <si>
    <t>*109000223326</t>
  </si>
  <si>
    <t>BSR--59</t>
  </si>
  <si>
    <t>ANWAR AL-SHAHAB TRADING COMPANY</t>
  </si>
  <si>
    <t>DNN-04336</t>
  </si>
  <si>
    <t>23/04/2026</t>
  </si>
  <si>
    <t>AHMAD ZAID ALI EIDROUS TRADING EST.</t>
  </si>
  <si>
    <t>DNN-25344</t>
  </si>
  <si>
    <t>MASK ; DISPOSABLE FACE MASK - 50 PCS/PKT</t>
  </si>
  <si>
    <t>22/04/2026</t>
  </si>
  <si>
    <t>WE CARE TECHNOLOGY &amp; TRADING EST</t>
  </si>
  <si>
    <t>DNN-1293</t>
  </si>
  <si>
    <t>NYLON PIPE SIZE 3/8” PRESSURE 100BAR FOG</t>
  </si>
  <si>
    <t>MALE ADAPTOR, 3/8" TH X 3/8" SL. 100BAR.</t>
  </si>
  <si>
    <t>TEE 3/8", M X F X M. 150 BAR.</t>
  </si>
  <si>
    <t>SLIP LOCK TEE, 3/8" SL PRESSURE 100 BAR.</t>
  </si>
  <si>
    <t>SLIP LOCK ELBOW 3/8" SL PRESSURE 100BAR</t>
  </si>
  <si>
    <t>COMPRESSION COUPLING 3/8” 150 BAR FOG</t>
  </si>
  <si>
    <t>MALE ADAPTER 3/8”X3/8”, 150 BAR FOG</t>
  </si>
  <si>
    <t>COMPRESSION EQUAL TEE 3/8”, 150 BAR FOG</t>
  </si>
  <si>
    <t>PLATED COMPRESSION ELBOW 3/8”, 3000 PSI</t>
  </si>
  <si>
    <t>CALCOOL PUMP OIL 350 ML</t>
  </si>
  <si>
    <t>CARTRIDGE FILTER 10”. 5 MICRON</t>
  </si>
  <si>
    <t>NOZZLE Nozzle Size 0.03 mm</t>
  </si>
  <si>
    <t>BT</t>
  </si>
  <si>
    <t>27-4-26</t>
  </si>
  <si>
    <t>BRIGHT SUPPLY TRADING EST</t>
  </si>
  <si>
    <t>DNN-INV-182</t>
  </si>
  <si>
    <t>BSR-WP3-63</t>
  </si>
  <si>
    <t>TABLE LAMP 4W  2700K</t>
  </si>
  <si>
    <t>BULD LIGHTS  7W 700LM  2700K</t>
  </si>
  <si>
    <t>A9F44350 ACTI9 IC60N 3P 50A C MCB</t>
  </si>
  <si>
    <t>A9F44340 ACTI9 IC60N 3P 40A C MCB</t>
  </si>
  <si>
    <t>3P ISOLATOR SWITCH-40A LEGRAND-735312</t>
  </si>
  <si>
    <t>3 GANG SWITCH 20A LEGRAND-832133</t>
  </si>
  <si>
    <t>29-4-26</t>
  </si>
  <si>
    <t>DNN-INV-18916</t>
  </si>
  <si>
    <t>MR-1453</t>
  </si>
  <si>
    <t>HADBA NAJD INTERNATIONAL PLASTIC FACTORY CO.</t>
  </si>
  <si>
    <t>DNN-21886</t>
  </si>
  <si>
    <t>BSR-WP3-60</t>
  </si>
  <si>
    <t>DNN-21887</t>
  </si>
  <si>
    <t>BSR-WP3-62</t>
  </si>
  <si>
    <t>28-4-26</t>
  </si>
  <si>
    <t>HVW#1094</t>
  </si>
  <si>
    <t>FARMAN ANSARI</t>
  </si>
  <si>
    <t>711561, 711098</t>
  </si>
  <si>
    <t>HVW#1093</t>
  </si>
  <si>
    <t>UMAR SHAHZAD, ID= 202096</t>
  </si>
  <si>
    <t>HVW#1096</t>
  </si>
  <si>
    <t>IBRAHIM ALI, ID=204328</t>
  </si>
  <si>
    <t>712422, 712427, 712063</t>
  </si>
  <si>
    <t>HVW#1095</t>
  </si>
  <si>
    <t>WAHID SHARIF, ID= 204337</t>
  </si>
  <si>
    <t>712633, 156047650, 156103288</t>
  </si>
  <si>
    <t>ENG. AFZAL</t>
  </si>
  <si>
    <t>MOHAMMAD OSMAN, ID= 204344</t>
  </si>
  <si>
    <t>711424, 711654</t>
  </si>
  <si>
    <t>HVW#1097</t>
  </si>
  <si>
    <t>MAHDI AL KAFI</t>
  </si>
  <si>
    <t>UZAIR AHMED</t>
  </si>
  <si>
    <t>RAIS AHMED</t>
  </si>
  <si>
    <t>712472, 712471</t>
  </si>
  <si>
    <t>HV1099</t>
  </si>
  <si>
    <t>HYDRAULIC PIPE SIZE 5/16” 180BAR FOG</t>
  </si>
  <si>
    <t>30/04/2026</t>
  </si>
  <si>
    <t>HV1576</t>
  </si>
  <si>
    <t>RT5W-1008</t>
  </si>
  <si>
    <t>ABDUL MAJED</t>
  </si>
  <si>
    <t>HVW#1098</t>
  </si>
  <si>
    <t>HVW#1091</t>
  </si>
  <si>
    <t>HVW#1092</t>
  </si>
  <si>
    <t>MAHADI AL KAFI</t>
  </si>
  <si>
    <t>RT2W-1008</t>
  </si>
  <si>
    <t>INARA COMPANY LTD.</t>
  </si>
  <si>
    <t>DNN-2047720</t>
  </si>
  <si>
    <t>HV1173</t>
  </si>
  <si>
    <t>BSR-64</t>
  </si>
  <si>
    <t>DNN-3133</t>
  </si>
  <si>
    <t>DNN-00344211</t>
  </si>
  <si>
    <t>GEBERIT ELECTN MDL SET  PN 241.657.00.1</t>
  </si>
  <si>
    <t>SAUDI ARABIAN AGENCIES LIMITED-SARA</t>
  </si>
  <si>
    <t>DNN-0269</t>
  </si>
  <si>
    <t>HV1328</t>
  </si>
  <si>
    <t>DNN-0270</t>
  </si>
  <si>
    <t>DELABIE POWER SUPPLY AC ADAPTOR 490240</t>
  </si>
  <si>
    <t>DELABIE EXTENSION CABLE 490230EXT</t>
  </si>
  <si>
    <t>SAUDI ARABIAN AGENCIES LIMITED- SARA</t>
  </si>
  <si>
    <t>DNN-0272</t>
  </si>
  <si>
    <t>BSR-57&amp;58</t>
  </si>
  <si>
    <t>GEBERIT SOL SUPRT FORWB TAP 241.659.00.1</t>
  </si>
  <si>
    <t xml:space="preserve">SAUDI ARABIAN AGENCIES-SARA </t>
  </si>
  <si>
    <t>DNN-0267</t>
  </si>
  <si>
    <t>DNN-0268</t>
  </si>
  <si>
    <t>DNN-0275</t>
  </si>
  <si>
    <t>SAUDI ARABIA AGENCIES LIMITED-SARA</t>
  </si>
  <si>
    <t>DNN-0274</t>
  </si>
  <si>
    <t>DNN-0273</t>
  </si>
  <si>
    <t>SAUDIA ARABIAN AGENCIES LIMITED-SARA</t>
  </si>
  <si>
    <t>DNN-0271</t>
  </si>
  <si>
    <t>*109000223457</t>
  </si>
  <si>
    <t>*109000223455</t>
  </si>
  <si>
    <t>HUGIENIC PAPER CO.LTD</t>
  </si>
  <si>
    <t>*109000223458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</si>
</sst>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_-* #,##0.00_-;\-* #,##0.00_-;_-* &quot;-&quot;??_-;_-@_-"/>
    <numFmt numFmtId="165" formatCode="_(* #,##0_);_(* \(#,##0\);_(* &quot;-&quot;??_);_(@_)"/>
    <numFmt numFmtId="166" formatCode="dd/mm/yyyy;@"/>
    <numFmt numFmtId="167" formatCode="0.00;[Red]0.00"/>
    <numFmt numFmtId="168" formatCode="[$-409]d\-mmm\-yy;@"/>
    <numFmt numFmtId="169" formatCode="_-* #,##0_-;\-* #,##0_-;_-* &quot;-&quot;??_-;_-@_-"/>
    <numFmt numFmtId="170" formatCode="0.00,&quot;K&quot;"/>
    <numFmt numFmtId="171" formatCode="0,&quot;K&quot;"/>
    <numFmt numFmtId="172" formatCode="dd/mm/yy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b/>
      <sz val="11"/>
      <name val="Calibri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2"/>
      <color theme="0"/>
      <name val="Calibri"/>
      <family val="2"/>
      <scheme val="minor"/>
    </font>
    <font>
      <b/>
      <sz val="12"/>
      <color rgb="FFFFFFFF"/>
      <name val="Calibri"/>
      <family val="2"/>
    </font>
    <font>
      <b/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2"/>
      <color theme="1" tint="4.9989318521683403E-2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24"/>
      <color theme="1"/>
      <name val="Calibri"/>
      <family val="2"/>
      <scheme val="minor"/>
    </font>
    <font>
      <sz val="8"/>
      <color theme="1"/>
      <name val="72 Black"/>
      <family val="2"/>
    </font>
    <font>
      <b/>
      <sz val="12"/>
      <color rgb="FFFFFFFF"/>
      <name val="Calibri"/>
      <family val="2"/>
    </font>
    <font>
      <b/>
      <sz val="14"/>
      <color theme="1"/>
      <name val="Calibri"/>
      <family val="2"/>
      <scheme val="minor"/>
    </font>
    <font>
      <b/>
      <sz val="9"/>
      <name val="Calibri"/>
      <family val="2"/>
    </font>
    <font>
      <b/>
      <sz val="12"/>
      <color rgb="FFC00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9"/>
      <color theme="1"/>
      <name val="Arial"/>
      <family val="2"/>
    </font>
    <font>
      <sz val="14"/>
      <color theme="1"/>
      <name val="Calibri"/>
      <family val="2"/>
      <scheme val="minor"/>
    </font>
    <font>
      <b/>
      <sz val="13.5"/>
      <color rgb="FFFF0000"/>
      <name val="Calibri"/>
      <family val="2"/>
      <scheme val="minor"/>
    </font>
    <font>
      <b/>
      <sz val="8"/>
      <color theme="0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</font>
    <font>
      <b/>
      <sz val="14"/>
      <color rgb="FF00000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4"/>
      <name val="Calibri"/>
      <family val="2"/>
    </font>
    <font>
      <sz val="10"/>
      <color theme="1"/>
      <name val="Arial Nova"/>
      <family val="2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ova"/>
      <family val="2"/>
    </font>
    <font>
      <b/>
      <sz val="10"/>
      <name val="Calibri"/>
      <family val="2"/>
      <scheme val="minor"/>
    </font>
    <font>
      <b/>
      <sz val="12"/>
      <color rgb="FF800000"/>
      <name val="72 Condensed"/>
    </font>
    <font>
      <b/>
      <sz val="12"/>
      <color theme="1"/>
      <name val="Calibri"/>
      <scheme val="minor"/>
    </font>
    <font>
      <sz val="11"/>
      <color theme="1"/>
      <name val="Calibri"/>
      <scheme val="minor"/>
    </font>
    <font>
      <b/>
      <sz val="11"/>
      <color rgb="FF00B050"/>
      <name val="Calibri"/>
      <scheme val="minor"/>
    </font>
    <font>
      <b/>
      <sz val="14"/>
      <color rgb="FFC00000"/>
      <name val="Calibri"/>
      <scheme val="minor"/>
    </font>
    <font>
      <b/>
      <sz val="14"/>
      <color theme="1"/>
      <name val="Calibri"/>
      <scheme val="minor"/>
    </font>
    <font>
      <b/>
      <sz val="11"/>
      <color theme="1"/>
      <name val="Calibri"/>
      <scheme val="minor"/>
    </font>
    <font>
      <b/>
      <sz val="16"/>
      <color rgb="FF00B050"/>
      <name val="Calibri"/>
      <scheme val="minor"/>
    </font>
    <font>
      <b/>
      <sz val="16"/>
      <color rgb="FFC00000"/>
      <name val="Calibri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rgb="FFDDEBF7"/>
      </patternFill>
    </fill>
    <fill>
      <patternFill patternType="solid">
        <fgColor rgb="FF4F81BD"/>
        <bgColor rgb="FF4F81BD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rgb="FF4F81BD"/>
      </patternFill>
    </fill>
    <fill>
      <patternFill patternType="solid">
        <fgColor theme="7" tint="0.39997558519241921"/>
        <bgColor rgb="FFDDEBF7"/>
      </patternFill>
    </fill>
    <fill>
      <patternFill patternType="solid">
        <fgColor rgb="FFFFFF00"/>
        <bgColor rgb="FF4F81BD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rgb="FFDDEBF7"/>
      </patternFill>
    </fill>
    <fill>
      <patternFill patternType="solid">
        <fgColor theme="0"/>
        <bgColor rgb="FFEEF3F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-0.499984740745262"/>
        <bgColor rgb="FFDDEBF7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8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0">
    <xf numFmtId="0" fontId="0" fillId="0" borderId="0"/>
    <xf numFmtId="164" fontId="1" fillId="0" borderId="0"/>
    <xf numFmtId="0" fontId="3" fillId="0" borderId="0"/>
    <xf numFmtId="164" fontId="3" fillId="0" borderId="0"/>
    <xf numFmtId="43" fontId="1" fillId="0" borderId="0"/>
    <xf numFmtId="0" fontId="1" fillId="0" borderId="0"/>
    <xf numFmtId="43" fontId="5" fillId="0" borderId="0"/>
    <xf numFmtId="9" fontId="5" fillId="0" borderId="0"/>
    <xf numFmtId="0" fontId="5" fillId="0" borderId="0"/>
    <xf numFmtId="0" fontId="1" fillId="0" borderId="0"/>
  </cellStyleXfs>
  <cellXfs count="23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66" fontId="0" fillId="0" borderId="0" xfId="0" applyNumberFormat="1"/>
    <xf numFmtId="0" fontId="0" fillId="0" borderId="0" xfId="0" applyAlignment="1">
      <alignment horizontal="left" vertical="center"/>
    </xf>
    <xf numFmtId="2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/>
    </xf>
    <xf numFmtId="0" fontId="0" fillId="0" borderId="2" xfId="0" applyBorder="1"/>
    <xf numFmtId="167" fontId="0" fillId="0" borderId="0" xfId="0" applyNumberFormat="1" applyAlignment="1">
      <alignment horizontal="center"/>
    </xf>
    <xf numFmtId="0" fontId="0" fillId="0" borderId="5" xfId="0" applyBorder="1"/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2" fontId="0" fillId="0" borderId="5" xfId="1" applyNumberFormat="1" applyFont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left"/>
    </xf>
    <xf numFmtId="0" fontId="10" fillId="0" borderId="0" xfId="0" applyFont="1" applyAlignment="1">
      <alignment horizontal="center"/>
    </xf>
    <xf numFmtId="0" fontId="0" fillId="0" borderId="5" xfId="0" applyBorder="1" applyAlignment="1">
      <alignment vertical="center"/>
    </xf>
    <xf numFmtId="0" fontId="8" fillId="0" borderId="0" xfId="0" applyFont="1"/>
    <xf numFmtId="0" fontId="0" fillId="14" borderId="5" xfId="0" applyFill="1" applyBorder="1" applyAlignment="1" applyProtection="1">
      <alignment horizontal="center" vertical="center"/>
      <protection hidden="1"/>
    </xf>
    <xf numFmtId="0" fontId="20" fillId="14" borderId="5" xfId="0" applyFont="1" applyFill="1" applyBorder="1" applyAlignment="1" applyProtection="1">
      <alignment horizontal="left" vertical="center"/>
      <protection hidden="1"/>
    </xf>
    <xf numFmtId="0" fontId="17" fillId="14" borderId="5" xfId="0" applyFont="1" applyFill="1" applyBorder="1" applyAlignment="1" applyProtection="1">
      <alignment horizontal="left" vertical="center"/>
      <protection hidden="1"/>
    </xf>
    <xf numFmtId="168" fontId="0" fillId="0" borderId="0" xfId="0" applyNumberFormat="1"/>
    <xf numFmtId="165" fontId="0" fillId="0" borderId="5" xfId="1" applyNumberFormat="1" applyFont="1" applyBorder="1" applyAlignment="1">
      <alignment horizontal="center" vertical="center"/>
    </xf>
    <xf numFmtId="164" fontId="0" fillId="0" borderId="5" xfId="1" applyFont="1" applyBorder="1"/>
    <xf numFmtId="0" fontId="2" fillId="0" borderId="5" xfId="0" applyFont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0" fillId="2" borderId="5" xfId="0" applyFill="1" applyBorder="1"/>
    <xf numFmtId="0" fontId="6" fillId="0" borderId="5" xfId="0" applyFont="1" applyBorder="1" applyAlignment="1">
      <alignment vertical="center"/>
    </xf>
    <xf numFmtId="165" fontId="27" fillId="0" borderId="5" xfId="1" applyNumberFormat="1" applyFont="1" applyBorder="1"/>
    <xf numFmtId="0" fontId="25" fillId="0" borderId="5" xfId="0" applyFont="1" applyBorder="1"/>
    <xf numFmtId="164" fontId="0" fillId="0" borderId="5" xfId="1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166" fontId="0" fillId="0" borderId="5" xfId="0" applyNumberFormat="1" applyBorder="1" applyAlignment="1">
      <alignment horizontal="center" vertical="center"/>
    </xf>
    <xf numFmtId="0" fontId="28" fillId="0" borderId="5" xfId="0" applyFont="1" applyBorder="1" applyAlignment="1">
      <alignment horizontal="center" vertical="center"/>
    </xf>
    <xf numFmtId="0" fontId="0" fillId="0" borderId="0" xfId="0" applyProtection="1"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1" fillId="7" borderId="6" xfId="0" applyFont="1" applyFill="1" applyBorder="1" applyAlignment="1" applyProtection="1">
      <alignment horizontal="center" vertical="center"/>
      <protection locked="0"/>
    </xf>
    <xf numFmtId="0" fontId="21" fillId="7" borderId="7" xfId="0" applyFont="1" applyFill="1" applyBorder="1" applyAlignment="1" applyProtection="1">
      <alignment horizontal="center" vertical="center"/>
      <protection locked="0"/>
    </xf>
    <xf numFmtId="0" fontId="11" fillId="7" borderId="7" xfId="0" applyFont="1" applyFill="1" applyBorder="1" applyAlignment="1" applyProtection="1">
      <alignment horizontal="center" vertical="center"/>
      <protection locked="0"/>
    </xf>
    <xf numFmtId="0" fontId="18" fillId="11" borderId="7" xfId="0" applyFont="1" applyFill="1" applyBorder="1" applyAlignment="1" applyProtection="1">
      <alignment horizontal="center" vertical="center"/>
      <protection locked="0"/>
    </xf>
    <xf numFmtId="0" fontId="11" fillId="7" borderId="12" xfId="0" applyFont="1" applyFill="1" applyBorder="1" applyAlignment="1" applyProtection="1">
      <alignment horizontal="center" vertical="center"/>
      <protection locked="0"/>
    </xf>
    <xf numFmtId="0" fontId="21" fillId="7" borderId="8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top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5" xfId="0" applyBorder="1" applyAlignment="1" applyProtection="1">
      <alignment horizontal="center" vertical="center"/>
      <protection hidden="1"/>
    </xf>
    <xf numFmtId="0" fontId="19" fillId="0" borderId="0" xfId="0" applyFont="1" applyAlignment="1" applyProtection="1">
      <alignment horizontal="center" vertical="center" wrapText="1"/>
      <protection locked="0"/>
    </xf>
    <xf numFmtId="0" fontId="9" fillId="13" borderId="2" xfId="0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15" fillId="0" borderId="9" xfId="0" applyFont="1" applyBorder="1" applyAlignment="1" applyProtection="1">
      <alignment horizontal="center" vertical="center"/>
      <protection locked="0"/>
    </xf>
    <xf numFmtId="0" fontId="15" fillId="0" borderId="11" xfId="0" applyFont="1" applyBorder="1" applyAlignment="1" applyProtection="1">
      <alignment horizontal="center" vertical="center"/>
      <protection locked="0"/>
    </xf>
    <xf numFmtId="0" fontId="15" fillId="0" borderId="10" xfId="0" applyFont="1" applyBorder="1" applyAlignment="1" applyProtection="1">
      <alignment horizontal="center" vertical="center"/>
      <protection locked="0"/>
    </xf>
    <xf numFmtId="0" fontId="16" fillId="10" borderId="1" xfId="0" applyFont="1" applyFill="1" applyBorder="1" applyAlignment="1" applyProtection="1">
      <alignment horizontal="center" vertical="center"/>
      <protection locked="0"/>
    </xf>
    <xf numFmtId="0" fontId="23" fillId="10" borderId="5" xfId="0" applyFont="1" applyFill="1" applyBorder="1" applyAlignment="1" applyProtection="1">
      <alignment horizontal="center" vertical="center"/>
      <protection locked="0"/>
    </xf>
    <xf numFmtId="0" fontId="16" fillId="10" borderId="5" xfId="0" applyFont="1" applyFill="1" applyBorder="1" applyAlignment="1" applyProtection="1">
      <alignment horizontal="center" vertical="center"/>
      <protection locked="0"/>
    </xf>
    <xf numFmtId="0" fontId="7" fillId="10" borderId="5" xfId="0" applyFont="1" applyFill="1" applyBorder="1" applyAlignment="1" applyProtection="1">
      <alignment horizontal="center" vertical="center"/>
      <protection locked="0"/>
    </xf>
    <xf numFmtId="0" fontId="0" fillId="14" borderId="5" xfId="0" applyFill="1" applyBorder="1" applyAlignment="1" applyProtection="1">
      <alignment horizontal="center" vertical="center"/>
      <protection locked="0"/>
    </xf>
    <xf numFmtId="49" fontId="20" fillId="14" borderId="5" xfId="0" applyNumberFormat="1" applyFont="1" applyFill="1" applyBorder="1" applyAlignment="1" applyProtection="1">
      <alignment horizontal="left" vertical="center"/>
      <protection hidden="1"/>
    </xf>
    <xf numFmtId="0" fontId="24" fillId="0" borderId="5" xfId="0" applyFont="1" applyBorder="1" applyAlignment="1" applyProtection="1">
      <alignment horizontal="center" vertical="center"/>
      <protection hidden="1"/>
    </xf>
    <xf numFmtId="0" fontId="29" fillId="0" borderId="0" xfId="0" applyFont="1" applyProtection="1">
      <protection locked="0"/>
    </xf>
    <xf numFmtId="0" fontId="26" fillId="0" borderId="5" xfId="0" applyFont="1" applyBorder="1" applyAlignment="1" applyProtection="1">
      <alignment horizontal="left" vertical="center"/>
      <protection hidden="1"/>
    </xf>
    <xf numFmtId="0" fontId="30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 indent="1"/>
      <protection locked="0"/>
    </xf>
    <xf numFmtId="0" fontId="29" fillId="0" borderId="0" xfId="0" applyFont="1" applyAlignment="1" applyProtection="1">
      <alignment horizontal="left" vertical="center" indent="1"/>
      <protection locked="0"/>
    </xf>
    <xf numFmtId="0" fontId="17" fillId="0" borderId="0" xfId="0" applyFont="1" applyAlignment="1">
      <alignment horizontal="left" vertical="center"/>
    </xf>
    <xf numFmtId="0" fontId="14" fillId="9" borderId="15" xfId="0" applyFont="1" applyFill="1" applyBorder="1" applyAlignment="1" applyProtection="1">
      <alignment horizontal="center" vertical="center"/>
      <protection locked="0"/>
    </xf>
    <xf numFmtId="0" fontId="14" fillId="9" borderId="16" xfId="0" applyFont="1" applyFill="1" applyBorder="1" applyAlignment="1" applyProtection="1">
      <alignment horizontal="center" vertical="center"/>
      <protection locked="0"/>
    </xf>
    <xf numFmtId="0" fontId="14" fillId="9" borderId="16" xfId="0" applyFont="1" applyFill="1" applyBorder="1" applyAlignment="1" applyProtection="1">
      <alignment horizontal="center" vertical="center" wrapText="1"/>
      <protection locked="0"/>
    </xf>
    <xf numFmtId="0" fontId="14" fillId="9" borderId="17" xfId="0" applyFont="1" applyFill="1" applyBorder="1" applyAlignment="1" applyProtection="1">
      <alignment horizontal="center" vertical="center"/>
      <protection locked="0"/>
    </xf>
    <xf numFmtId="0" fontId="9" fillId="5" borderId="18" xfId="0" applyFont="1" applyFill="1" applyBorder="1" applyAlignment="1">
      <alignment horizontal="center" vertical="center"/>
    </xf>
    <xf numFmtId="0" fontId="9" fillId="5" borderId="3" xfId="0" applyFont="1" applyFill="1" applyBorder="1" applyAlignment="1">
      <alignment horizontal="center" vertical="center"/>
    </xf>
    <xf numFmtId="2" fontId="9" fillId="5" borderId="3" xfId="0" applyNumberFormat="1" applyFont="1" applyFill="1" applyBorder="1" applyAlignment="1">
      <alignment horizontal="center" vertical="center"/>
    </xf>
    <xf numFmtId="14" fontId="9" fillId="5" borderId="3" xfId="0" applyNumberFormat="1" applyFont="1" applyFill="1" applyBorder="1" applyAlignment="1">
      <alignment horizontal="center" vertical="center"/>
    </xf>
    <xf numFmtId="0" fontId="31" fillId="5" borderId="3" xfId="0" applyFont="1" applyFill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0" fontId="17" fillId="0" borderId="5" xfId="0" applyFont="1" applyBorder="1" applyAlignment="1">
      <alignment horizontal="left" vertical="center"/>
    </xf>
    <xf numFmtId="0" fontId="9" fillId="5" borderId="19" xfId="0" applyFont="1" applyFill="1" applyBorder="1" applyAlignment="1">
      <alignment horizontal="center" vertical="center"/>
    </xf>
    <xf numFmtId="0" fontId="12" fillId="0" borderId="0" xfId="0" applyFont="1" applyAlignment="1" applyProtection="1">
      <alignment horizontal="left" vertical="center" wrapText="1"/>
      <protection locked="0"/>
    </xf>
    <xf numFmtId="0" fontId="0" fillId="3" borderId="5" xfId="0" applyFill="1" applyBorder="1" applyAlignment="1">
      <alignment horizontal="center"/>
    </xf>
    <xf numFmtId="0" fontId="15" fillId="0" borderId="3" xfId="0" applyFont="1" applyBorder="1" applyAlignment="1" applyProtection="1">
      <alignment horizontal="center" vertical="center"/>
      <protection locked="0"/>
    </xf>
    <xf numFmtId="0" fontId="2" fillId="19" borderId="5" xfId="0" applyFont="1" applyFill="1" applyBorder="1" applyAlignment="1" applyProtection="1">
      <alignment horizontal="center" vertical="center"/>
      <protection hidden="1"/>
    </xf>
    <xf numFmtId="0" fontId="33" fillId="19" borderId="5" xfId="0" applyFont="1" applyFill="1" applyBorder="1" applyAlignment="1" applyProtection="1">
      <alignment horizontal="left" vertical="center"/>
      <protection hidden="1"/>
    </xf>
    <xf numFmtId="0" fontId="34" fillId="19" borderId="5" xfId="0" applyFont="1" applyFill="1" applyBorder="1" applyAlignment="1" applyProtection="1">
      <alignment horizontal="center" vertical="center"/>
      <protection locked="0"/>
    </xf>
    <xf numFmtId="0" fontId="15" fillId="0" borderId="3" xfId="0" applyFont="1" applyBorder="1" applyAlignment="1" applyProtection="1">
      <alignment horizontal="center" vertical="center" wrapText="1"/>
      <protection locked="0"/>
    </xf>
    <xf numFmtId="49" fontId="15" fillId="0" borderId="3" xfId="0" applyNumberFormat="1" applyFont="1" applyBorder="1" applyAlignment="1" applyProtection="1">
      <alignment horizontal="center" vertical="center"/>
      <protection locked="0"/>
    </xf>
    <xf numFmtId="0" fontId="0" fillId="21" borderId="2" xfId="0" applyFill="1" applyBorder="1"/>
    <xf numFmtId="0" fontId="36" fillId="20" borderId="20" xfId="0" applyFont="1" applyFill="1" applyBorder="1"/>
    <xf numFmtId="0" fontId="0" fillId="0" borderId="0" xfId="0" pivotButton="1"/>
    <xf numFmtId="14" fontId="0" fillId="0" borderId="0" xfId="0" applyNumberFormat="1" applyAlignment="1">
      <alignment horizontal="left"/>
    </xf>
    <xf numFmtId="170" fontId="0" fillId="0" borderId="0" xfId="0" applyNumberFormat="1"/>
    <xf numFmtId="1" fontId="0" fillId="0" borderId="0" xfId="0" applyNumberFormat="1"/>
    <xf numFmtId="165" fontId="0" fillId="0" borderId="0" xfId="0" applyNumberFormat="1"/>
    <xf numFmtId="164" fontId="0" fillId="0" borderId="0" xfId="0" applyNumberFormat="1"/>
    <xf numFmtId="171" fontId="0" fillId="0" borderId="0" xfId="0" applyNumberFormat="1"/>
    <xf numFmtId="169" fontId="0" fillId="0" borderId="0" xfId="0" applyNumberFormat="1"/>
    <xf numFmtId="166" fontId="0" fillId="0" borderId="0" xfId="0" applyNumberFormat="1" applyAlignment="1">
      <alignment horizontal="left"/>
    </xf>
    <xf numFmtId="14" fontId="15" fillId="0" borderId="9" xfId="0" applyNumberFormat="1" applyFont="1" applyBorder="1" applyAlignment="1" applyProtection="1">
      <alignment horizontal="center" vertical="center"/>
      <protection locked="0"/>
    </xf>
    <xf numFmtId="14" fontId="0" fillId="0" borderId="5" xfId="0" applyNumberFormat="1" applyBorder="1" applyAlignment="1">
      <alignment horizontal="center" vertical="center"/>
    </xf>
    <xf numFmtId="165" fontId="22" fillId="0" borderId="5" xfId="1" applyNumberFormat="1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2" fillId="4" borderId="5" xfId="0" applyFont="1" applyFill="1" applyBorder="1" applyAlignment="1">
      <alignment horizontal="center" vertical="center"/>
    </xf>
    <xf numFmtId="0" fontId="37" fillId="0" borderId="5" xfId="0" applyFont="1" applyBorder="1" applyAlignment="1">
      <alignment horizontal="center" vertical="center" wrapText="1"/>
    </xf>
    <xf numFmtId="0" fontId="38" fillId="0" borderId="5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/>
    </xf>
    <xf numFmtId="0" fontId="35" fillId="2" borderId="5" xfId="8" applyFont="1" applyFill="1" applyBorder="1" applyAlignment="1">
      <alignment horizontal="center"/>
    </xf>
    <xf numFmtId="165" fontId="22" fillId="23" borderId="5" xfId="1" applyNumberFormat="1" applyFont="1" applyFill="1" applyBorder="1"/>
    <xf numFmtId="165" fontId="39" fillId="16" borderId="5" xfId="1" applyNumberFormat="1" applyFont="1" applyFill="1" applyBorder="1"/>
    <xf numFmtId="1" fontId="17" fillId="0" borderId="5" xfId="0" applyNumberFormat="1" applyFont="1" applyBorder="1" applyAlignment="1">
      <alignment horizontal="center" vertical="center"/>
    </xf>
    <xf numFmtId="0" fontId="22" fillId="2" borderId="5" xfId="0" applyFont="1" applyFill="1" applyBorder="1" applyAlignment="1">
      <alignment horizontal="center" vertical="center"/>
    </xf>
    <xf numFmtId="2" fontId="0" fillId="2" borderId="5" xfId="1" applyNumberFormat="1" applyFont="1" applyFill="1" applyBorder="1" applyAlignment="1">
      <alignment horizontal="center" vertical="center"/>
    </xf>
    <xf numFmtId="165" fontId="22" fillId="2" borderId="5" xfId="1" applyNumberFormat="1" applyFont="1" applyFill="1" applyBorder="1" applyAlignment="1">
      <alignment horizontal="center" vertical="center"/>
    </xf>
    <xf numFmtId="164" fontId="0" fillId="2" borderId="5" xfId="1" applyFont="1" applyFill="1" applyBorder="1"/>
    <xf numFmtId="165" fontId="39" fillId="2" borderId="5" xfId="1" applyNumberFormat="1" applyFont="1" applyFill="1" applyBorder="1"/>
    <xf numFmtId="0" fontId="25" fillId="2" borderId="5" xfId="0" applyFont="1" applyFill="1" applyBorder="1"/>
    <xf numFmtId="165" fontId="22" fillId="2" borderId="5" xfId="1" applyNumberFormat="1" applyFont="1" applyFill="1" applyBorder="1"/>
    <xf numFmtId="164" fontId="0" fillId="2" borderId="5" xfId="1" applyFont="1" applyFill="1" applyBorder="1" applyAlignment="1">
      <alignment horizontal="center" vertical="center"/>
    </xf>
    <xf numFmtId="0" fontId="40" fillId="6" borderId="3" xfId="0" applyFont="1" applyFill="1" applyBorder="1" applyAlignment="1">
      <alignment horizontal="center" vertical="center"/>
    </xf>
    <xf numFmtId="167" fontId="40" fillId="6" borderId="3" xfId="0" applyNumberFormat="1" applyFont="1" applyFill="1" applyBorder="1" applyAlignment="1">
      <alignment horizontal="center" vertical="center"/>
    </xf>
    <xf numFmtId="166" fontId="40" fillId="6" borderId="3" xfId="0" applyNumberFormat="1" applyFont="1" applyFill="1" applyBorder="1" applyAlignment="1">
      <alignment horizontal="center" vertical="center"/>
    </xf>
    <xf numFmtId="0" fontId="40" fillId="6" borderId="4" xfId="0" applyFont="1" applyFill="1" applyBorder="1" applyAlignment="1">
      <alignment horizontal="center" vertical="center"/>
    </xf>
    <xf numFmtId="0" fontId="7" fillId="10" borderId="1" xfId="0" applyFont="1" applyFill="1" applyBorder="1" applyAlignment="1" applyProtection="1">
      <alignment horizontal="center" vertical="center"/>
      <protection locked="0"/>
    </xf>
    <xf numFmtId="2" fontId="0" fillId="0" borderId="0" xfId="0" applyNumberFormat="1"/>
    <xf numFmtId="0" fontId="2" fillId="24" borderId="5" xfId="8" quotePrefix="1" applyFont="1" applyFill="1" applyBorder="1" applyAlignment="1">
      <alignment horizontal="left" vertical="center"/>
    </xf>
    <xf numFmtId="2" fontId="2" fillId="19" borderId="5" xfId="1" applyNumberFormat="1" applyFont="1" applyFill="1" applyBorder="1" applyAlignment="1">
      <alignment horizontal="center" vertical="center"/>
    </xf>
    <xf numFmtId="0" fontId="2" fillId="19" borderId="5" xfId="0" applyFont="1" applyFill="1" applyBorder="1"/>
    <xf numFmtId="0" fontId="33" fillId="19" borderId="5" xfId="0" applyFont="1" applyFill="1" applyBorder="1" applyAlignment="1" applyProtection="1">
      <alignment horizontal="center"/>
      <protection hidden="1"/>
    </xf>
    <xf numFmtId="0" fontId="35" fillId="19" borderId="5" xfId="0" applyFont="1" applyFill="1" applyBorder="1" applyAlignment="1" applyProtection="1">
      <alignment horizontal="center" vertical="center"/>
      <protection hidden="1"/>
    </xf>
    <xf numFmtId="0" fontId="12" fillId="0" borderId="0" xfId="0" applyFont="1" applyProtection="1">
      <protection locked="0"/>
    </xf>
    <xf numFmtId="0" fontId="34" fillId="0" borderId="5" xfId="0" applyFont="1" applyBorder="1" applyAlignment="1" applyProtection="1">
      <alignment horizontal="center" vertical="center"/>
      <protection locked="0"/>
    </xf>
    <xf numFmtId="14" fontId="12" fillId="0" borderId="2" xfId="0" applyNumberFormat="1" applyFont="1" applyBorder="1" applyAlignment="1" applyProtection="1">
      <alignment horizontal="center" vertical="center" wrapText="1"/>
      <protection locked="0"/>
    </xf>
    <xf numFmtId="12" fontId="22" fillId="0" borderId="5" xfId="0" applyNumberFormat="1" applyFont="1" applyBorder="1" applyAlignment="1">
      <alignment horizontal="center" vertical="center"/>
    </xf>
    <xf numFmtId="12" fontId="22" fillId="2" borderId="5" xfId="0" applyNumberFormat="1" applyFont="1" applyFill="1" applyBorder="1" applyAlignment="1">
      <alignment horizontal="center" vertical="center"/>
    </xf>
    <xf numFmtId="12" fontId="22" fillId="4" borderId="5" xfId="0" applyNumberFormat="1" applyFont="1" applyFill="1" applyBorder="1" applyAlignment="1">
      <alignment horizontal="center" vertical="center"/>
    </xf>
    <xf numFmtId="12" fontId="37" fillId="0" borderId="5" xfId="0" applyNumberFormat="1" applyFont="1" applyBorder="1" applyAlignment="1">
      <alignment horizontal="center" vertical="center" wrapText="1"/>
    </xf>
    <xf numFmtId="12" fontId="38" fillId="0" borderId="5" xfId="0" applyNumberFormat="1" applyFont="1" applyBorder="1" applyAlignment="1">
      <alignment horizontal="center" vertical="center"/>
    </xf>
    <xf numFmtId="12" fontId="22" fillId="0" borderId="5" xfId="0" applyNumberFormat="1" applyFont="1" applyBorder="1" applyAlignment="1">
      <alignment horizontal="center"/>
    </xf>
    <xf numFmtId="12" fontId="35" fillId="2" borderId="5" xfId="8" applyNumberFormat="1" applyFont="1" applyFill="1" applyBorder="1" applyAlignment="1">
      <alignment horizontal="center"/>
    </xf>
    <xf numFmtId="12" fontId="0" fillId="0" borderId="5" xfId="0" applyNumberFormat="1" applyBorder="1" applyAlignment="1">
      <alignment vertical="top"/>
    </xf>
    <xf numFmtId="0" fontId="32" fillId="22" borderId="5" xfId="0" applyFont="1" applyFill="1" applyBorder="1" applyAlignment="1">
      <alignment horizontal="center" vertical="center"/>
    </xf>
    <xf numFmtId="0" fontId="32" fillId="22" borderId="5" xfId="0" applyFont="1" applyFill="1" applyBorder="1" applyAlignment="1">
      <alignment horizontal="center" vertical="center" wrapText="1"/>
    </xf>
    <xf numFmtId="0" fontId="41" fillId="0" borderId="5" xfId="0" applyFont="1" applyBorder="1" applyAlignment="1">
      <alignment horizontal="left" vertical="center"/>
    </xf>
    <xf numFmtId="0" fontId="2" fillId="0" borderId="5" xfId="0" applyFont="1" applyBorder="1"/>
    <xf numFmtId="0" fontId="33" fillId="0" borderId="5" xfId="0" applyFont="1" applyBorder="1" applyAlignment="1" applyProtection="1">
      <alignment horizontal="center"/>
      <protection hidden="1"/>
    </xf>
    <xf numFmtId="2" fontId="2" fillId="0" borderId="5" xfId="1" applyNumberFormat="1" applyFont="1" applyBorder="1" applyAlignment="1">
      <alignment horizontal="center" vertical="center"/>
    </xf>
    <xf numFmtId="0" fontId="35" fillId="0" borderId="5" xfId="0" applyFont="1" applyBorder="1" applyAlignment="1" applyProtection="1">
      <alignment horizontal="center" vertical="center"/>
      <protection hidden="1"/>
    </xf>
    <xf numFmtId="14" fontId="0" fillId="0" borderId="0" xfId="0" applyNumberFormat="1" applyAlignment="1" applyProtection="1">
      <alignment vertical="center"/>
      <protection locked="0"/>
    </xf>
    <xf numFmtId="0" fontId="12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42" fillId="0" borderId="2" xfId="0" applyFont="1" applyBorder="1" applyAlignment="1">
      <alignment horizontal="center" vertical="center"/>
    </xf>
    <xf numFmtId="167" fontId="0" fillId="0" borderId="2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0" fontId="0" fillId="21" borderId="5" xfId="0" applyFill="1" applyBorder="1"/>
    <xf numFmtId="0" fontId="0" fillId="21" borderId="23" xfId="0" applyFill="1" applyBorder="1"/>
    <xf numFmtId="0" fontId="0" fillId="0" borderId="23" xfId="0" applyBorder="1"/>
    <xf numFmtId="0" fontId="0" fillId="2" borderId="0" xfId="0" applyFill="1"/>
    <xf numFmtId="0" fontId="0" fillId="25" borderId="0" xfId="0" applyFill="1"/>
    <xf numFmtId="0" fontId="0" fillId="0" borderId="2" xfId="0" applyBorder="1" applyAlignment="1">
      <alignment vertical="center"/>
    </xf>
    <xf numFmtId="14" fontId="0" fillId="0" borderId="2" xfId="0" applyNumberFormat="1" applyBorder="1" applyAlignment="1">
      <alignment horizontal="center" vertical="center"/>
    </xf>
    <xf numFmtId="0" fontId="17" fillId="0" borderId="2" xfId="0" applyFont="1" applyBorder="1" applyAlignment="1">
      <alignment horizontal="left" vertical="center"/>
    </xf>
    <xf numFmtId="164" fontId="0" fillId="0" borderId="5" xfId="0" applyNumberFormat="1" applyBorder="1" applyAlignment="1">
      <alignment horizontal="center" vertical="center"/>
    </xf>
    <xf numFmtId="164" fontId="0" fillId="0" borderId="5" xfId="0" applyNumberFormat="1" applyBorder="1"/>
    <xf numFmtId="165" fontId="39" fillId="0" borderId="5" xfId="1" applyNumberFormat="1" applyFont="1" applyBorder="1"/>
    <xf numFmtId="165" fontId="22" fillId="0" borderId="5" xfId="1" applyNumberFormat="1" applyFont="1" applyBorder="1"/>
    <xf numFmtId="166" fontId="0" fillId="0" borderId="22" xfId="0" applyNumberFormat="1" applyBorder="1" applyAlignment="1" applyProtection="1">
      <alignment horizontal="center" vertical="center"/>
      <protection locked="0"/>
    </xf>
    <xf numFmtId="0" fontId="0" fillId="0" borderId="5" xfId="0" applyFill="1" applyBorder="1"/>
    <xf numFmtId="172" fontId="0" fillId="0" borderId="2" xfId="0" applyNumberFormat="1" applyBorder="1" applyAlignment="1">
      <alignment horizontal="center" vertical="center"/>
    </xf>
    <xf numFmtId="0" fontId="0" fillId="0" borderId="5" xfId="0" applyFont="1" applyBorder="1" applyProtection="1">
      <protection locked="0"/>
    </xf>
    <xf numFmtId="0" fontId="0" fillId="21" borderId="5" xfId="0" applyFont="1" applyFill="1" applyBorder="1" applyProtection="1">
      <protection locked="0"/>
    </xf>
    <xf numFmtId="0" fontId="0" fillId="0" borderId="0" xfId="0" applyNumberFormat="1"/>
    <xf numFmtId="0" fontId="12" fillId="2" borderId="22" xfId="0" applyFont="1" applyFill="1" applyBorder="1" applyAlignment="1" applyProtection="1">
      <alignment horizontal="center" vertical="center" wrapText="1"/>
      <protection locked="0"/>
    </xf>
    <xf numFmtId="0" fontId="15" fillId="15" borderId="13" xfId="0" applyFont="1" applyFill="1" applyBorder="1" applyAlignment="1" applyProtection="1">
      <alignment horizontal="center"/>
      <protection locked="0"/>
    </xf>
    <xf numFmtId="0" fontId="15" fillId="15" borderId="14" xfId="0" applyFont="1" applyFill="1" applyBorder="1" applyAlignment="1" applyProtection="1">
      <alignment horizontal="center"/>
      <protection locked="0"/>
    </xf>
    <xf numFmtId="0" fontId="15" fillId="15" borderId="5" xfId="0" applyFont="1" applyFill="1" applyBorder="1" applyAlignment="1" applyProtection="1">
      <alignment horizontal="center"/>
      <protection locked="0"/>
    </xf>
    <xf numFmtId="0" fontId="22" fillId="21" borderId="5" xfId="0" applyFont="1" applyFill="1" applyBorder="1" applyAlignment="1" applyProtection="1">
      <alignment horizontal="center" vertical="center"/>
      <protection locked="0"/>
    </xf>
    <xf numFmtId="0" fontId="0" fillId="21" borderId="2" xfId="0" applyFont="1" applyFill="1" applyBorder="1"/>
    <xf numFmtId="0" fontId="12" fillId="0" borderId="2" xfId="0" applyFont="1" applyBorder="1" applyAlignment="1" applyProtection="1">
      <alignment horizontal="center" vertical="center"/>
      <protection locked="0"/>
    </xf>
    <xf numFmtId="0" fontId="22" fillId="3" borderId="5" xfId="0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5" xfId="0" applyFill="1" applyBorder="1"/>
    <xf numFmtId="0" fontId="0" fillId="0" borderId="5" xfId="0" applyFont="1" applyBorder="1" applyAlignment="1">
      <alignment horizontal="left" vertical="center"/>
    </xf>
    <xf numFmtId="0" fontId="9" fillId="22" borderId="5" xfId="0" applyFont="1" applyFill="1" applyBorder="1" applyAlignment="1">
      <alignment horizontal="center" vertical="center"/>
    </xf>
    <xf numFmtId="0" fontId="44" fillId="0" borderId="5" xfId="0" applyFont="1" applyBorder="1" applyAlignment="1">
      <alignment horizontal="left" vertical="center"/>
    </xf>
    <xf numFmtId="0" fontId="44" fillId="2" borderId="5" xfId="0" applyFont="1" applyFill="1" applyBorder="1" applyAlignment="1">
      <alignment horizontal="left" vertical="center"/>
    </xf>
    <xf numFmtId="0" fontId="44" fillId="3" borderId="5" xfId="0" applyFont="1" applyFill="1" applyBorder="1" applyAlignment="1">
      <alignment horizontal="left" vertical="center"/>
    </xf>
    <xf numFmtId="0" fontId="44" fillId="24" borderId="5" xfId="0" applyFont="1" applyFill="1" applyBorder="1" applyAlignment="1">
      <alignment horizontal="left" vertical="center"/>
    </xf>
    <xf numFmtId="14" fontId="44" fillId="0" borderId="5" xfId="0" applyNumberFormat="1" applyFont="1" applyBorder="1" applyAlignment="1">
      <alignment horizontal="left" vertical="center"/>
    </xf>
    <xf numFmtId="0" fontId="0" fillId="0" borderId="0" xfId="0" applyFont="1" applyAlignment="1">
      <alignment horizontal="left"/>
    </xf>
    <xf numFmtId="0" fontId="0" fillId="0" borderId="5" xfId="0" applyBorder="1" applyAlignment="1"/>
    <xf numFmtId="2" fontId="0" fillId="0" borderId="5" xfId="1" applyNumberFormat="1" applyFont="1" applyFill="1" applyBorder="1" applyAlignment="1">
      <alignment horizontal="center" vertical="center"/>
    </xf>
    <xf numFmtId="165" fontId="0" fillId="0" borderId="5" xfId="1" applyNumberFormat="1" applyFont="1" applyFill="1" applyBorder="1" applyAlignment="1">
      <alignment horizontal="center" vertical="center"/>
    </xf>
    <xf numFmtId="164" fontId="0" fillId="0" borderId="5" xfId="1" applyFont="1" applyFill="1" applyBorder="1"/>
    <xf numFmtId="165" fontId="27" fillId="0" borderId="5" xfId="1" applyNumberFormat="1" applyFont="1" applyFill="1" applyBorder="1"/>
    <xf numFmtId="164" fontId="0" fillId="0" borderId="5" xfId="1" applyNumberFormat="1" applyFont="1" applyFill="1" applyBorder="1" applyAlignment="1">
      <alignment horizontal="center" vertical="center"/>
    </xf>
    <xf numFmtId="0" fontId="15" fillId="0" borderId="5" xfId="0" applyNumberFormat="1" applyFont="1" applyBorder="1" applyAlignment="1">
      <alignment horizontal="center" vertical="center"/>
    </xf>
    <xf numFmtId="0" fontId="0" fillId="0" borderId="5" xfId="0" applyNumberFormat="1" applyBorder="1"/>
    <xf numFmtId="14" fontId="15" fillId="0" borderId="3" xfId="0" applyNumberFormat="1" applyFont="1" applyBorder="1" applyAlignment="1" applyProtection="1">
      <alignment horizontal="center" vertical="center"/>
      <protection locked="0"/>
    </xf>
    <xf numFmtId="0" fontId="8" fillId="0" borderId="0" xfId="0" applyFont="1" applyProtection="1">
      <protection locked="0"/>
    </xf>
    <xf numFmtId="2" fontId="2" fillId="0" borderId="5" xfId="1" applyNumberFormat="1" applyFont="1" applyBorder="1" applyAlignment="1" applyProtection="1">
      <alignment horizontal="center" vertical="center"/>
      <protection locked="0"/>
    </xf>
    <xf numFmtId="0" fontId="45" fillId="0" borderId="5" xfId="0" applyFont="1" applyBorder="1" applyAlignment="1" applyProtection="1">
      <alignment horizontal="center"/>
      <protection hidden="1"/>
    </xf>
    <xf numFmtId="0" fontId="35" fillId="0" borderId="5" xfId="0" applyFont="1" applyBorder="1" applyAlignment="1" applyProtection="1">
      <alignment horizontal="center" vertical="center" wrapText="1"/>
      <protection hidden="1"/>
    </xf>
    <xf numFmtId="0" fontId="2" fillId="19" borderId="5" xfId="0" applyFont="1" applyFill="1" applyBorder="1" applyProtection="1">
      <protection locked="0"/>
    </xf>
    <xf numFmtId="2" fontId="48" fillId="0" borderId="5" xfId="1" applyNumberFormat="1" applyFont="1" applyFill="1" applyBorder="1" applyAlignment="1">
      <alignment horizontal="center" vertical="center"/>
    </xf>
    <xf numFmtId="165" fontId="48" fillId="0" borderId="5" xfId="1" applyNumberFormat="1" applyFont="1" applyFill="1" applyBorder="1" applyAlignment="1">
      <alignment horizontal="center" vertical="center"/>
    </xf>
    <xf numFmtId="164" fontId="48" fillId="0" borderId="5" xfId="1" applyFont="1" applyFill="1" applyBorder="1"/>
    <xf numFmtId="165" fontId="49" fillId="0" borderId="5" xfId="1" applyNumberFormat="1" applyFont="1" applyFill="1" applyBorder="1"/>
    <xf numFmtId="0" fontId="50" fillId="0" borderId="5" xfId="0" applyFont="1" applyBorder="1"/>
    <xf numFmtId="165" fontId="51" fillId="23" borderId="5" xfId="1" applyNumberFormat="1" applyFont="1" applyFill="1" applyBorder="1"/>
    <xf numFmtId="164" fontId="48" fillId="0" borderId="5" xfId="1" applyNumberFormat="1" applyFont="1" applyFill="1" applyBorder="1" applyAlignment="1">
      <alignment horizontal="center" vertical="center"/>
    </xf>
    <xf numFmtId="0" fontId="47" fillId="0" borderId="5" xfId="0" applyNumberFormat="1" applyFont="1" applyBorder="1" applyAlignment="1">
      <alignment horizontal="center" vertical="center"/>
    </xf>
    <xf numFmtId="0" fontId="22" fillId="16" borderId="5" xfId="0" applyFont="1" applyFill="1" applyBorder="1" applyAlignment="1" applyProtection="1">
      <alignment horizontal="center" vertical="center"/>
      <protection hidden="1"/>
    </xf>
    <xf numFmtId="0" fontId="13" fillId="8" borderId="4" xfId="0" applyFont="1" applyFill="1" applyBorder="1" applyAlignment="1" applyProtection="1">
      <alignment horizontal="center" vertical="center"/>
      <protection locked="0"/>
    </xf>
    <xf numFmtId="0" fontId="13" fillId="8" borderId="0" xfId="0" applyFont="1" applyFill="1" applyAlignment="1" applyProtection="1">
      <alignment horizontal="center" vertical="center"/>
      <protection locked="0"/>
    </xf>
    <xf numFmtId="0" fontId="15" fillId="15" borderId="13" xfId="0" applyFont="1" applyFill="1" applyBorder="1" applyAlignment="1" applyProtection="1">
      <alignment horizontal="center"/>
      <protection locked="0"/>
    </xf>
    <xf numFmtId="0" fontId="15" fillId="15" borderId="14" xfId="0" applyFont="1" applyFill="1" applyBorder="1" applyAlignment="1" applyProtection="1">
      <alignment horizontal="center"/>
      <protection locked="0"/>
    </xf>
    <xf numFmtId="0" fontId="19" fillId="12" borderId="0" xfId="0" applyFont="1" applyFill="1" applyAlignment="1" applyProtection="1">
      <alignment horizontal="center" vertical="center" wrapText="1"/>
      <protection locked="0"/>
    </xf>
    <xf numFmtId="4" fontId="0" fillId="0" borderId="5" xfId="0" applyNumberFormat="1" applyBorder="1" applyAlignment="1">
      <alignment horizontal="center" vertical="center"/>
    </xf>
    <xf numFmtId="0" fontId="47" fillId="0" borderId="2" xfId="0" applyFont="1" applyBorder="1" applyAlignment="1">
      <alignment horizontal="center" vertical="center"/>
    </xf>
    <xf numFmtId="0" fontId="47" fillId="18" borderId="2" xfId="0" applyFont="1" applyFill="1" applyBorder="1" applyAlignment="1">
      <alignment horizontal="center" vertical="center"/>
    </xf>
    <xf numFmtId="0" fontId="52" fillId="18" borderId="2" xfId="0" applyFont="1" applyFill="1" applyBorder="1" applyAlignment="1">
      <alignment horizontal="center" vertical="center"/>
    </xf>
    <xf numFmtId="2" fontId="47" fillId="0" borderId="2" xfId="0" applyNumberFormat="1" applyFont="1" applyBorder="1" applyAlignment="1">
      <alignment horizontal="center" vertical="center"/>
    </xf>
    <xf numFmtId="165" fontId="47" fillId="17" borderId="2" xfId="0" applyNumberFormat="1" applyFont="1" applyFill="1" applyBorder="1" applyAlignment="1">
      <alignment horizontal="center" vertical="center"/>
    </xf>
    <xf numFmtId="169" fontId="47" fillId="17" borderId="2" xfId="0" applyNumberFormat="1" applyFont="1" applyFill="1" applyBorder="1" applyAlignment="1">
      <alignment horizontal="center" vertical="center"/>
    </xf>
    <xf numFmtId="165" fontId="53" fillId="17" borderId="2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64" fontId="47" fillId="17" borderId="2" xfId="0" applyNumberFormat="1" applyFont="1" applyFill="1" applyBorder="1" applyAlignment="1">
      <alignment horizontal="center" vertical="center"/>
    </xf>
    <xf numFmtId="164" fontId="47" fillId="0" borderId="2" xfId="0" applyNumberFormat="1" applyFont="1" applyBorder="1" applyAlignment="1">
      <alignment horizontal="center" vertical="center"/>
    </xf>
    <xf numFmtId="0" fontId="47" fillId="0" borderId="21" xfId="0" applyFont="1" applyBorder="1" applyAlignment="1">
      <alignment horizontal="center" vertical="center"/>
    </xf>
  </cellXfs>
  <cellStyles count="10">
    <cellStyle name="Comma" xfId="1" builtinId="3"/>
    <cellStyle name="Comma 2" xfId="3"/>
    <cellStyle name="Comma 3" xfId="4"/>
    <cellStyle name="Comma 4" xfId="6"/>
    <cellStyle name="Normal" xfId="0" builtinId="0"/>
    <cellStyle name="Normal 2" xfId="2"/>
    <cellStyle name="Normal 2 2" xfId="8"/>
    <cellStyle name="Normal 5" xfId="5"/>
    <cellStyle name="Normal 6" xfId="9"/>
    <cellStyle name="Percent 2" xfId="7"/>
  </cellStyles>
  <dxfs count="245">
    <dxf>
      <numFmt numFmtId="170" formatCode="0.00,&quot;K&quot;"/>
    </dxf>
    <dxf>
      <numFmt numFmtId="170" formatCode="0.00,&quot;K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4" formatCode="_-* #,##0.00_-;\-* #,##0.00_-;_-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9" formatCode="_-* #,##0_-;\-* #,##0_-;_-* &quot;-&quot;??_-;_-@_-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_(* #,##0_);_(* \(#,##0\);_(* &quot;-&quot;??_);_(@_)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4" formatCode="_-* #,##0.00_-;\-* #,##0.00_-;_-* &quot;-&quot;??_-;_-@_-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C00000"/>
        <name val="Calibri"/>
        <scheme val="minor"/>
      </font>
      <numFmt numFmtId="1" formatCode="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9" formatCode="_-* #,##0_-;\-* #,##0_-;_-* &quot;-&quot;??_-;_-@_-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Calibri"/>
        <scheme val="minor"/>
      </font>
      <numFmt numFmtId="165" formatCode="_(* #,##0_);_(* \(#,##0\);_(* &quot;-&quot;??_);_(@_)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9" formatCode="_-* #,##0_-;\-* #,##0_-;_-* &quot;-&quot;??_-;_-@_-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_(* #,##0_);_(* \(#,##0\);_(* &quot;-&quot;??_);_(@_)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757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7575"/>
        </patternFill>
      </fill>
    </dxf>
    <dxf>
      <fill>
        <patternFill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57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757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70" formatCode="0.00,&quot;K&quot;"/>
    </dxf>
    <dxf>
      <numFmt numFmtId="170" formatCode="0.00,&quot;K&quot;"/>
    </dxf>
    <dxf>
      <numFmt numFmtId="1" formatCode="0"/>
    </dxf>
    <dxf>
      <numFmt numFmtId="171" formatCode="0,&quot;K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d/mm/yy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d/mm/yyyy;@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u val="none"/>
        <vertAlign val="baseline"/>
        <sz val="9"/>
        <color theme="1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rgb="FFDDEBF7"/>
          <bgColor theme="9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8"/>
        <name val="Calibri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2" formatCode="dd/mm/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indexed="64"/>
          <bgColor theme="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0" formatCode="General"/>
      <border diagonalUp="0" diagonalDown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164" formatCode="_-* #,##0.00_-;\-* #,##0.00_-;_-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_(* #,##0_);_(* \(#,##0\);_(* &quot;-&quot;??_);_(@_)"/>
      <fill>
        <patternFill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4"/>
        <color rgb="FFC00000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condense val="0"/>
        <extend val="0"/>
        <outline val="0"/>
        <shadow val="0"/>
        <u val="none"/>
        <vertAlign val="baseline"/>
        <sz val="11"/>
        <color rgb="FF00B050"/>
        <name val="Calibri"/>
        <scheme val="minor"/>
      </font>
      <numFmt numFmtId="165" formatCode="_(* #,##0_);_(* \(#,##0\);_(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165" formatCode="_(* #,##0_);_(* \(#,##0\);_(* &quot;-&quot;??_);_(@_)"/>
      <alignment horizontal="center" vertical="center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" formatCode="0.00"/>
      <alignment horizontal="center" vertical="center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alignment horizontal="left" vertical="center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border outline="0"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[4.INVENTORY 30 APRIL-2026 updated.xlsm]Pvt Issuance !PivotTable2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Issuance Trends (Quantity)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bg1">
                <a:lumMod val="95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bg1"/>
            </a:solidFill>
            <a:ln w="9525">
              <a:solidFill>
                <a:schemeClr val="bg1">
                  <a:lumMod val="95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bg1">
                <a:lumMod val="95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bg1"/>
            </a:solidFill>
            <a:ln w="9525">
              <a:solidFill>
                <a:schemeClr val="bg1">
                  <a:lumMod val="95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bg1">
                <a:lumMod val="95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bg1"/>
            </a:solidFill>
            <a:ln w="9525">
              <a:solidFill>
                <a:schemeClr val="bg1">
                  <a:lumMod val="95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>
              <a:bevelT w="139700" h="139700" prst="divot"/>
              <a:bevelB w="152400" h="50800" prst="softRound"/>
            </a:sp3d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'Pvt Issuance 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bg1">
                  <a:lumMod val="9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>
                    <a:lumMod val="95000"/>
                  </a:schemeClr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39700" h="139700" prst="divot"/>
                <a:bevelB w="152400" h="50800" prst="softRound"/>
              </a:sp3d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'Pvt Issuance '!$A$4:$A$21</c:f>
              <c:strCache>
                <c:ptCount val="17"/>
                <c:pt idx="0">
                  <c:v>3/17/2026</c:v>
                </c:pt>
                <c:pt idx="1">
                  <c:v>4/5/2026</c:v>
                </c:pt>
                <c:pt idx="2">
                  <c:v>4/6/2026</c:v>
                </c:pt>
                <c:pt idx="3">
                  <c:v>4/7/2026</c:v>
                </c:pt>
                <c:pt idx="4">
                  <c:v>4/8/2026</c:v>
                </c:pt>
                <c:pt idx="5">
                  <c:v>4/9/2026</c:v>
                </c:pt>
                <c:pt idx="6">
                  <c:v>4/10/2026</c:v>
                </c:pt>
                <c:pt idx="7">
                  <c:v>4/11/2026</c:v>
                </c:pt>
                <c:pt idx="8">
                  <c:v>4/12/2026</c:v>
                </c:pt>
                <c:pt idx="9">
                  <c:v>4/2/2026</c:v>
                </c:pt>
                <c:pt idx="10">
                  <c:v>4/13/2026</c:v>
                </c:pt>
                <c:pt idx="11">
                  <c:v>4/14/2026</c:v>
                </c:pt>
                <c:pt idx="12">
                  <c:v>4/15/2026</c:v>
                </c:pt>
                <c:pt idx="13">
                  <c:v>4/16/2026</c:v>
                </c:pt>
                <c:pt idx="14">
                  <c:v>4/19/2026</c:v>
                </c:pt>
                <c:pt idx="15">
                  <c:v>4/21/2026</c:v>
                </c:pt>
                <c:pt idx="16">
                  <c:v>4/20/2026</c:v>
                </c:pt>
              </c:strCache>
            </c:strRef>
          </c:cat>
          <c:val>
            <c:numRef>
              <c:f>'Pvt Issuance '!$B$4:$B$21</c:f>
              <c:numCache>
                <c:formatCode>General</c:formatCode>
                <c:ptCount val="17"/>
                <c:pt idx="0">
                  <c:v>35</c:v>
                </c:pt>
                <c:pt idx="1">
                  <c:v>471</c:v>
                </c:pt>
                <c:pt idx="2">
                  <c:v>856</c:v>
                </c:pt>
                <c:pt idx="3">
                  <c:v>935</c:v>
                </c:pt>
                <c:pt idx="4">
                  <c:v>6651</c:v>
                </c:pt>
                <c:pt idx="5">
                  <c:v>137</c:v>
                </c:pt>
                <c:pt idx="6">
                  <c:v>203</c:v>
                </c:pt>
                <c:pt idx="7">
                  <c:v>1102</c:v>
                </c:pt>
                <c:pt idx="8">
                  <c:v>240</c:v>
                </c:pt>
                <c:pt idx="9">
                  <c:v>1390</c:v>
                </c:pt>
                <c:pt idx="10">
                  <c:v>625</c:v>
                </c:pt>
                <c:pt idx="11">
                  <c:v>210</c:v>
                </c:pt>
                <c:pt idx="12">
                  <c:v>1031</c:v>
                </c:pt>
                <c:pt idx="13">
                  <c:v>453</c:v>
                </c:pt>
                <c:pt idx="14">
                  <c:v>1081</c:v>
                </c:pt>
                <c:pt idx="15">
                  <c:v>1131</c:v>
                </c:pt>
                <c:pt idx="16">
                  <c:v>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FB-4508-B108-F5A4259CBE4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69038159"/>
        <c:axId val="1369033839"/>
      </c:lineChart>
      <c:catAx>
        <c:axId val="136903815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69033839"/>
        <c:crosses val="autoZero"/>
        <c:auto val="1"/>
        <c:lblAlgn val="ctr"/>
        <c:lblOffset val="100"/>
        <c:noMultiLvlLbl val="0"/>
      </c:catAx>
      <c:valAx>
        <c:axId val="136903383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6903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rotWithShape="1">
      <a:gsLst>
        <a:gs pos="0">
          <a:schemeClr val="dk1">
            <a:lumMod val="110000"/>
            <a:satMod val="105000"/>
            <a:tint val="67000"/>
          </a:schemeClr>
        </a:gs>
        <a:gs pos="50000">
          <a:schemeClr val="dk1">
            <a:lumMod val="105000"/>
            <a:satMod val="103000"/>
            <a:tint val="73000"/>
          </a:schemeClr>
        </a:gs>
        <a:gs pos="100000">
          <a:schemeClr val="dk1">
            <a:lumMod val="105000"/>
            <a:satMod val="109000"/>
            <a:tint val="81000"/>
          </a:schemeClr>
        </a:gs>
      </a:gsLst>
      <a:lin ang="5400000" scaled="0"/>
    </a:gradFill>
    <a:ln w="63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[4.INVENTORY 30 APRIL-2026 updated.xlsm]Pvt Issuance !PivotTable3</c:name>
    <c:fmtId val="1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Trends Value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sq">
            <a:solidFill>
              <a:srgbClr val="FFFF00">
                <a:alpha val="68000"/>
              </a:srgbClr>
            </a:solidFill>
            <a:bevel/>
            <a:headEnd w="lg" len="lg"/>
          </a:ln>
          <a:effectLst/>
        </c:spPr>
        <c:marker>
          <c:symbol val="circle"/>
          <c:size val="5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  <a:scene3d>
              <a:camera prst="orthographicFront"/>
              <a:lightRig rig="threePt" dir="t"/>
            </a:scene3d>
            <a:sp3d>
              <a:bevelT w="165100" h="139700" prst="divot"/>
              <a:bevelB w="171450" h="50800" prst="softRound"/>
            </a:sp3d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'Pvt Issuance '!$B$35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sq">
              <a:solidFill>
                <a:srgbClr val="FFFF00">
                  <a:alpha val="68000"/>
                </a:srgbClr>
              </a:solidFill>
              <a:bevel/>
              <a:headEnd w="lg" len="lg"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65100" h="139700" prst="divot"/>
                <a:bevelB w="171450" h="50800" prst="softRound"/>
              </a:sp3d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'Pvt Issuance '!$A$36:$A$53</c:f>
              <c:strCache>
                <c:ptCount val="17"/>
                <c:pt idx="0">
                  <c:v>3/17/2026</c:v>
                </c:pt>
                <c:pt idx="1">
                  <c:v>4/5/2026</c:v>
                </c:pt>
                <c:pt idx="2">
                  <c:v>4/6/2026</c:v>
                </c:pt>
                <c:pt idx="3">
                  <c:v>4/7/2026</c:v>
                </c:pt>
                <c:pt idx="4">
                  <c:v>4/8/2026</c:v>
                </c:pt>
                <c:pt idx="5">
                  <c:v>4/9/2026</c:v>
                </c:pt>
                <c:pt idx="6">
                  <c:v>4/10/2026</c:v>
                </c:pt>
                <c:pt idx="7">
                  <c:v>4/11/2026</c:v>
                </c:pt>
                <c:pt idx="8">
                  <c:v>4/12/2026</c:v>
                </c:pt>
                <c:pt idx="9">
                  <c:v>4/2/2026</c:v>
                </c:pt>
                <c:pt idx="10">
                  <c:v>4/13/2026</c:v>
                </c:pt>
                <c:pt idx="11">
                  <c:v>4/14/2026</c:v>
                </c:pt>
                <c:pt idx="12">
                  <c:v>4/15/2026</c:v>
                </c:pt>
                <c:pt idx="13">
                  <c:v>4/16/2026</c:v>
                </c:pt>
                <c:pt idx="14">
                  <c:v>4/19/2026</c:v>
                </c:pt>
                <c:pt idx="15">
                  <c:v>4/21/2026</c:v>
                </c:pt>
                <c:pt idx="16">
                  <c:v>4/20/2026</c:v>
                </c:pt>
              </c:strCache>
            </c:strRef>
          </c:cat>
          <c:val>
            <c:numRef>
              <c:f>'Pvt Issuance '!$B$36:$B$53</c:f>
              <c:numCache>
                <c:formatCode>0.00,"K"</c:formatCode>
                <c:ptCount val="17"/>
                <c:pt idx="0">
                  <c:v>4830</c:v>
                </c:pt>
                <c:pt idx="1">
                  <c:v>47790</c:v>
                </c:pt>
                <c:pt idx="2">
                  <c:v>10675</c:v>
                </c:pt>
                <c:pt idx="3">
                  <c:v>24849.879999999997</c:v>
                </c:pt>
                <c:pt idx="4">
                  <c:v>127645.7</c:v>
                </c:pt>
                <c:pt idx="5">
                  <c:v>4420</c:v>
                </c:pt>
                <c:pt idx="6">
                  <c:v>1813.5</c:v>
                </c:pt>
                <c:pt idx="7">
                  <c:v>7917.75</c:v>
                </c:pt>
                <c:pt idx="8">
                  <c:v>23271</c:v>
                </c:pt>
                <c:pt idx="9">
                  <c:v>154870</c:v>
                </c:pt>
                <c:pt idx="10">
                  <c:v>65069.45</c:v>
                </c:pt>
                <c:pt idx="11">
                  <c:v>13939</c:v>
                </c:pt>
                <c:pt idx="12">
                  <c:v>42128</c:v>
                </c:pt>
                <c:pt idx="13">
                  <c:v>26709.34</c:v>
                </c:pt>
                <c:pt idx="14">
                  <c:v>104450</c:v>
                </c:pt>
                <c:pt idx="15">
                  <c:v>25217.360000000001</c:v>
                </c:pt>
                <c:pt idx="16">
                  <c:v>10237.51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B4-46BC-BEB4-2A0C72D5CB4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60850400"/>
        <c:axId val="1660849440"/>
      </c:lineChart>
      <c:catAx>
        <c:axId val="16608504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660849440"/>
        <c:crosses val="autoZero"/>
        <c:auto val="1"/>
        <c:lblAlgn val="ctr"/>
        <c:lblOffset val="100"/>
        <c:noMultiLvlLbl val="0"/>
      </c:catAx>
      <c:valAx>
        <c:axId val="1660849440"/>
        <c:scaling>
          <c:orientation val="minMax"/>
        </c:scaling>
        <c:delete val="1"/>
        <c:axPos val="l"/>
        <c:numFmt formatCode="0.00,&quot;K&quot;" sourceLinked="1"/>
        <c:majorTickMark val="none"/>
        <c:minorTickMark val="none"/>
        <c:tickLblPos val="nextTo"/>
        <c:crossAx val="1660850400"/>
        <c:crosses val="autoZero"/>
        <c:crossBetween val="between"/>
      </c:valAx>
      <c:spPr>
        <a:noFill/>
        <a:ln w="19050" cap="flat" cmpd="sng" algn="ctr">
          <a:noFill/>
          <a:prstDash val="solid"/>
          <a:miter lim="800000"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rotWithShape="1">
      <a:gsLst>
        <a:gs pos="0">
          <a:schemeClr val="dk1">
            <a:lumMod val="110000"/>
            <a:satMod val="105000"/>
            <a:tint val="67000"/>
          </a:schemeClr>
        </a:gs>
        <a:gs pos="50000">
          <a:schemeClr val="dk1">
            <a:lumMod val="105000"/>
            <a:satMod val="103000"/>
            <a:tint val="73000"/>
          </a:schemeClr>
        </a:gs>
        <a:gs pos="100000">
          <a:schemeClr val="dk1">
            <a:lumMod val="105000"/>
            <a:satMod val="109000"/>
            <a:tint val="81000"/>
          </a:schemeClr>
        </a:gs>
      </a:gsLst>
      <a:lin ang="5400000" scaled="0"/>
    </a:gradFill>
    <a:ln w="63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[4.INVENTORY 30 APRIL-2026 updated.xlsm]Pvt Issuance !PivotTable4</c:name>
    <c:fmtId val="2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900" b="1"/>
              <a:t>Top Ten Department Material Issuance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'Pvt Issuance '!$B$71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'Pvt Issuance '!$A$72:$A$82</c:f>
              <c:strCache>
                <c:ptCount val="10"/>
                <c:pt idx="0">
                  <c:v>CIVIL-LOCK &amp; KEY SHOP</c:v>
                </c:pt>
                <c:pt idx="1">
                  <c:v>TERMINAL 1&amp;2-PLUMBING</c:v>
                </c:pt>
                <c:pt idx="2">
                  <c:v>TERMINAL 5 ELECTRO MECH</c:v>
                </c:pt>
                <c:pt idx="3">
                  <c:v>TERMINAL 1&amp;2-ELECTRICAL</c:v>
                </c:pt>
                <c:pt idx="4">
                  <c:v>TERMINAL 1&amp;2-HVAC</c:v>
                </c:pt>
                <c:pt idx="5">
                  <c:v>TR 3&amp;4-ELECTRICAL</c:v>
                </c:pt>
                <c:pt idx="6">
                  <c:v>CIVIL-SHEET METAL</c:v>
                </c:pt>
                <c:pt idx="7">
                  <c:v>TERMINAL 5 PLUMBING</c:v>
                </c:pt>
                <c:pt idx="8">
                  <c:v>SOFT SERVICE TR5</c:v>
                </c:pt>
                <c:pt idx="9">
                  <c:v>SOFT SERVICE TR 1,2,3,4</c:v>
                </c:pt>
              </c:strCache>
            </c:strRef>
          </c:cat>
          <c:val>
            <c:numRef>
              <c:f>'Pvt Issuance '!$B$72:$B$82</c:f>
              <c:numCache>
                <c:formatCode>General</c:formatCode>
                <c:ptCount val="10"/>
                <c:pt idx="0">
                  <c:v>100</c:v>
                </c:pt>
                <c:pt idx="1">
                  <c:v>103</c:v>
                </c:pt>
                <c:pt idx="2">
                  <c:v>142</c:v>
                </c:pt>
                <c:pt idx="3">
                  <c:v>150</c:v>
                </c:pt>
                <c:pt idx="4">
                  <c:v>280</c:v>
                </c:pt>
                <c:pt idx="5">
                  <c:v>301</c:v>
                </c:pt>
                <c:pt idx="6">
                  <c:v>345</c:v>
                </c:pt>
                <c:pt idx="7">
                  <c:v>521</c:v>
                </c:pt>
                <c:pt idx="8">
                  <c:v>2956</c:v>
                </c:pt>
                <c:pt idx="9">
                  <c:v>11718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42-4E62-855D-F742D41F46E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650594064"/>
        <c:axId val="1650594544"/>
      </c:barChart>
      <c:catAx>
        <c:axId val="1650594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0594544"/>
        <c:crosses val="autoZero"/>
        <c:auto val="1"/>
        <c:lblAlgn val="ctr"/>
        <c:lblOffset val="100"/>
        <c:noMultiLvlLbl val="0"/>
      </c:catAx>
      <c:valAx>
        <c:axId val="16505945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65059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rotWithShape="1">
      <a:gsLst>
        <a:gs pos="0">
          <a:schemeClr val="dk1">
            <a:satMod val="103000"/>
            <a:lumMod val="102000"/>
            <a:tint val="94000"/>
          </a:schemeClr>
        </a:gs>
        <a:gs pos="50000">
          <a:schemeClr val="dk1">
            <a:satMod val="110000"/>
            <a:lumMod val="100000"/>
            <a:shade val="100000"/>
          </a:schemeClr>
        </a:gs>
        <a:gs pos="100000">
          <a:schemeClr val="dk1">
            <a:lumMod val="99000"/>
            <a:satMod val="120000"/>
            <a:shade val="78000"/>
          </a:schemeClr>
        </a:gs>
      </a:gsLst>
      <a:lin ang="5400000" scaled="0"/>
    </a:gradFill>
    <a:ln w="6350" cap="flat" cmpd="sng" algn="ctr">
      <a:solidFill>
        <a:schemeClr val="dk1"/>
      </a:solidFill>
      <a:prstDash val="solid"/>
      <a:miter lim="800000"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[4.INVENTORY 30 APRIL-2026 updated.xlsm]Pvt Issuance !PivotTable5</c:name>
    <c:fmtId val="3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100" b="1"/>
              <a:t>Top Ten Department Value Wise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'Pvt Issuance '!$B$89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B9-4673-B811-C7C65472902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B9-4673-B811-C7C654729023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B9-4673-B811-C7C654729023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B9-4673-B811-C7C65472902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B9-4673-B811-C7C654729023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B9-4673-B811-C7C654729023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B9-4673-B811-C7C654729023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B9-4673-B811-C7C654729023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7EB9-4673-B811-C7C654729023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7EB9-4673-B811-C7C6547290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'Pvt Issuance '!$A$90:$A$100</c:f>
              <c:strCache>
                <c:ptCount val="10"/>
                <c:pt idx="0">
                  <c:v>CIVIL-PAINT SHOP</c:v>
                </c:pt>
                <c:pt idx="1">
                  <c:v>TERMINAL 1&amp;2-PLUMBING</c:v>
                </c:pt>
                <c:pt idx="2">
                  <c:v>TERMINAL 1&amp;2-ELECTRICAL</c:v>
                </c:pt>
                <c:pt idx="3">
                  <c:v>TERMINAL 5 ELECTRO MECH</c:v>
                </c:pt>
                <c:pt idx="4">
                  <c:v>TERMINAL 1&amp;2-HVAC</c:v>
                </c:pt>
                <c:pt idx="5">
                  <c:v>TERMINAL 5 ELECTRIAL</c:v>
                </c:pt>
                <c:pt idx="6">
                  <c:v>TERMINAL 5 ELECTRICAL</c:v>
                </c:pt>
                <c:pt idx="7">
                  <c:v>SOFT SERVICE TR5</c:v>
                </c:pt>
                <c:pt idx="8">
                  <c:v>TR 3&amp;4-ELECTRICAL</c:v>
                </c:pt>
                <c:pt idx="9">
                  <c:v>SOFT SERVICE TR 1,2,3,4</c:v>
                </c:pt>
              </c:strCache>
            </c:strRef>
          </c:cat>
          <c:val>
            <c:numRef>
              <c:f>'Pvt Issuance '!$B$90:$B$100</c:f>
              <c:numCache>
                <c:formatCode>General</c:formatCode>
                <c:ptCount val="10"/>
                <c:pt idx="0">
                  <c:v>7064</c:v>
                </c:pt>
                <c:pt idx="1">
                  <c:v>7504</c:v>
                </c:pt>
                <c:pt idx="2">
                  <c:v>7707.2</c:v>
                </c:pt>
                <c:pt idx="3">
                  <c:v>8679.2000000000007</c:v>
                </c:pt>
                <c:pt idx="4">
                  <c:v>10252.51</c:v>
                </c:pt>
                <c:pt idx="5">
                  <c:v>12170</c:v>
                </c:pt>
                <c:pt idx="6">
                  <c:v>17161.64</c:v>
                </c:pt>
                <c:pt idx="7">
                  <c:v>124109.76000000001</c:v>
                </c:pt>
                <c:pt idx="8">
                  <c:v>141647.12</c:v>
                </c:pt>
                <c:pt idx="9">
                  <c:v>336481.06000000006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2B-4815-BC5B-5973176860F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overlap val="-100"/>
        <c:axId val="275321679"/>
        <c:axId val="275322159"/>
      </c:barChart>
      <c:catAx>
        <c:axId val="2753216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322159"/>
        <c:crosses val="autoZero"/>
        <c:auto val="1"/>
        <c:lblAlgn val="ctr"/>
        <c:lblOffset val="100"/>
        <c:noMultiLvlLbl val="0"/>
      </c:catAx>
      <c:valAx>
        <c:axId val="27532215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75321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rotWithShape="1">
      <a:gsLst>
        <a:gs pos="0">
          <a:schemeClr val="dk1">
            <a:satMod val="103000"/>
            <a:lumMod val="102000"/>
            <a:tint val="94000"/>
          </a:schemeClr>
        </a:gs>
        <a:gs pos="50000">
          <a:schemeClr val="dk1">
            <a:satMod val="110000"/>
            <a:lumMod val="100000"/>
            <a:shade val="100000"/>
          </a:schemeClr>
        </a:gs>
        <a:gs pos="100000">
          <a:schemeClr val="dk1">
            <a:lumMod val="99000"/>
            <a:satMod val="120000"/>
            <a:shade val="78000"/>
          </a:schemeClr>
        </a:gs>
      </a:gsLst>
      <a:lin ang="5400000" scaled="0"/>
    </a:gradFill>
    <a:ln w="6350" cap="flat" cmpd="sng" algn="ctr">
      <a:solidFill>
        <a:schemeClr val="dk1"/>
      </a:solidFill>
      <a:prstDash val="solid"/>
      <a:miter lim="800000"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[4.INVENTORY 30 APRIL-2026 updated.xlsm]Pvt Issuance !PivotTable6</c:name>
    <c:fmtId val="4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1" i="0" u="none" strike="noStrike" kern="1200" spc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50" b="1"/>
              <a:t>Top Ten Fast Moving Material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barChart>
        <c:barDir val="bar"/>
        <c:grouping val="stacked"/>
        <c:varyColors val="1"/>
        <c:ser>
          <c:idx val="0"/>
          <c:order val="0"/>
          <c:tx>
            <c:strRef>
              <c:f>'Pvt Issuance '!$B$113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ACC-4EF6-AA25-BA149104029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ACC-4EF6-AA25-BA1491040293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ACC-4EF6-AA25-BA1491040293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ACC-4EF6-AA25-BA149104029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ACC-4EF6-AA25-BA1491040293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ACC-4EF6-AA25-BA1491040293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BACC-4EF6-AA25-BA1491040293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BACC-4EF6-AA25-BA1491040293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BACC-4EF6-AA25-BA1491040293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BACC-4EF6-AA25-BA1491040293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8EC5-4B99-9EDD-B94A5DCB2B9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'Pvt Issuance '!$A$114:$A$124</c:f>
              <c:strCache>
                <c:ptCount val="10"/>
                <c:pt idx="0">
                  <c:v>MASK ; FACE MASK (CLEANING MASK) - (50 PCS)</c:v>
                </c:pt>
                <c:pt idx="1">
                  <c:v>BATTERY D TYPE-R20UPT/2S -DURACELL</c:v>
                </c:pt>
                <c:pt idx="2">
                  <c:v>TISSUES ; TOILET TISSUE ROLL JUMBO 2 PLY - FINE</c:v>
                </c:pt>
                <c:pt idx="3">
                  <c:v>CLOTH; MICRO FIBER CLOTH – RED 40X40 CM - TTS</c:v>
                </c:pt>
                <c:pt idx="4">
                  <c:v>CLOTH ; MICRO FIBER CLOTH - YELLOW</c:v>
                </c:pt>
                <c:pt idx="5">
                  <c:v>CLOTH ; MICRO FIBER CLOTH - BLUE</c:v>
                </c:pt>
                <c:pt idx="6">
                  <c:v>BATTERY ; BATTERY AA - 1.5V ALKALINE - LR6 NON RECHARGEABLE - PART NO. MN1500 - DURACELL</c:v>
                </c:pt>
                <c:pt idx="7">
                  <c:v>GLOVES ; COTTON GLOVES</c:v>
                </c:pt>
                <c:pt idx="8">
                  <c:v>TISSUES ; AUTO CUT HAND TOWEL ROLLS SMART 200 MTR 2 PLY (BALE OF 6) - PART NO. 10601100103 - FINE</c:v>
                </c:pt>
                <c:pt idx="9">
                  <c:v>GLOVES ; VINYL GLOVES 100PCS/PKT</c:v>
                </c:pt>
              </c:strCache>
            </c:strRef>
          </c:cat>
          <c:val>
            <c:numRef>
              <c:f>'Pvt Issuance '!$B$114:$B$124</c:f>
              <c:numCache>
                <c:formatCode>General</c:formatCode>
                <c:ptCount val="10"/>
                <c:pt idx="0">
                  <c:v>286</c:v>
                </c:pt>
                <c:pt idx="1">
                  <c:v>288</c:v>
                </c:pt>
                <c:pt idx="2">
                  <c:v>300</c:v>
                </c:pt>
                <c:pt idx="3">
                  <c:v>360</c:v>
                </c:pt>
                <c:pt idx="4">
                  <c:v>540</c:v>
                </c:pt>
                <c:pt idx="5">
                  <c:v>744</c:v>
                </c:pt>
                <c:pt idx="6">
                  <c:v>996</c:v>
                </c:pt>
                <c:pt idx="7">
                  <c:v>1630</c:v>
                </c:pt>
                <c:pt idx="8">
                  <c:v>2282</c:v>
                </c:pt>
                <c:pt idx="9">
                  <c:v>3280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4A-43D0-8232-6833CAED6AF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07142527"/>
        <c:axId val="507145407"/>
      </c:barChart>
      <c:catAx>
        <c:axId val="5071425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145407"/>
        <c:crosses val="autoZero"/>
        <c:auto val="1"/>
        <c:lblAlgn val="ctr"/>
        <c:lblOffset val="100"/>
        <c:noMultiLvlLbl val="0"/>
      </c:catAx>
      <c:valAx>
        <c:axId val="50714540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07142527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rotWithShape="1">
      <a:gsLst>
        <a:gs pos="0">
          <a:schemeClr val="dk1">
            <a:satMod val="103000"/>
            <a:lumMod val="102000"/>
            <a:tint val="94000"/>
          </a:schemeClr>
        </a:gs>
        <a:gs pos="50000">
          <a:schemeClr val="dk1">
            <a:satMod val="110000"/>
            <a:lumMod val="100000"/>
            <a:shade val="100000"/>
          </a:schemeClr>
        </a:gs>
        <a:gs pos="100000">
          <a:schemeClr val="dk1">
            <a:lumMod val="99000"/>
            <a:satMod val="120000"/>
            <a:shade val="78000"/>
          </a:schemeClr>
        </a:gs>
      </a:gsLst>
      <a:lin ang="5400000" scaled="0"/>
    </a:gradFill>
    <a:ln w="9525" cap="flat" cmpd="sng" algn="ctr">
      <a:noFill/>
      <a:round/>
    </a:ln>
    <a:effectLst>
      <a:outerShdw blurRad="57150" dist="19050" dir="5400000" algn="ctr" rotWithShape="0">
        <a:srgbClr val="000000">
          <a:alpha val="63000"/>
        </a:srgbClr>
      </a:outerShdw>
    </a:effectLst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[4.INVENTORY 30 APRIL-2026 updated.xlsm]Pvt Issuance !PivotTable7</c:name>
    <c:fmtId val="6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080" b="0" i="0" u="none" strike="noStrike" kern="1200" spc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lt1"/>
                </a:solidFill>
                <a:latin typeface="+mn-lt"/>
                <a:ea typeface="+mn-ea"/>
                <a:cs typeface="+mn-cs"/>
              </a:rPr>
              <a:t>Material Issued By Warehouse Team </a:t>
            </a:r>
            <a:endParaRPr lang="en-US"/>
          </a:p>
        </c:rich>
      </c:tx>
      <c:layout>
        <c:manualLayout>
          <c:xMode val="edge"/>
          <c:yMode val="edge"/>
          <c:x val="0.25071691450657158"/>
          <c:y val="2.2421410109995793E-2"/>
        </c:manualLayout>
      </c:layout>
      <c:overlay val="0"/>
      <c:spPr>
        <a:gradFill rotWithShape="1">
          <a:gsLst>
            <a:gs pos="0">
              <a:schemeClr val="dk1">
                <a:satMod val="103000"/>
                <a:lumMod val="102000"/>
                <a:tint val="94000"/>
              </a:schemeClr>
            </a:gs>
            <a:gs pos="50000">
              <a:schemeClr val="dk1">
                <a:satMod val="110000"/>
                <a:lumMod val="100000"/>
                <a:shade val="100000"/>
              </a:schemeClr>
            </a:gs>
            <a:gs pos="100000">
              <a:schemeClr val="dk1">
                <a:lumMod val="99000"/>
                <a:satMod val="120000"/>
                <a:shade val="78000"/>
              </a:schemeClr>
            </a:gs>
          </a:gsLst>
          <a:lin ang="5400000" scaled="0"/>
        </a:gradFill>
        <a:ln w="6350" cap="flat" cmpd="sng" algn="ctr">
          <a:solidFill>
            <a:schemeClr val="dk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8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prstMaterial="metal">
            <a:bevelT w="88900" h="88900"/>
          </a:sp3d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prstMaterial="metal">
            <a:bevelT w="88900" h="88900"/>
          </a:sp3d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prstMaterial="metal">
            <a:bevelT w="88900" h="88900"/>
          </a:sp3d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prstMaterial="metal">
            <a:bevelT w="88900" h="88900"/>
          </a:sp3d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prstMaterial="metal">
            <a:bevelT w="88900" h="88900"/>
          </a:sp3d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prstMaterial="metal">
            <a:bevelT w="88900" h="88900"/>
          </a:sp3d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prstMaterial="metal">
            <a:bevelT w="88900" h="88900"/>
          </a:sp3d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prstMaterial="metal">
            <a:bevelT w="88900" h="88900"/>
          </a:sp3d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prstMaterial="metal">
            <a:bevelT w="88900" h="88900"/>
          </a:sp3d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prstMaterial="metal">
            <a:bevelT w="88900" h="88900"/>
          </a:sp3d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prstMaterial="metal">
            <a:bevelT w="88900" h="88900"/>
          </a:sp3d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prstMaterial="metal">
            <a:bevelT w="88900" h="88900"/>
          </a:sp3d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prstMaterial="metal">
            <a:bevelT w="88900" h="88900"/>
          </a:sp3d>
        </c:spPr>
      </c:pivotFmt>
    </c:pivotFmts>
    <c:plotArea>
      <c:layout>
        <c:manualLayout>
          <c:layoutTarget val="inner"/>
          <c:xMode val="edge"/>
          <c:yMode val="edge"/>
          <c:x val="3.2808570150078625E-2"/>
          <c:y val="0.35543765450728609"/>
          <c:w val="0.91062987947232832"/>
          <c:h val="0.59132378776111005"/>
        </c:manualLayout>
      </c:layout>
      <c:pieChart>
        <c:varyColors val="1"/>
        <c:ser>
          <c:idx val="0"/>
          <c:order val="0"/>
          <c:tx>
            <c:strRef>
              <c:f>'Pvt Issuance '!$B$139</c:f>
              <c:strCache>
                <c:ptCount val="1"/>
                <c:pt idx="0">
                  <c:v>Total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 prstMaterial="metal">
              <a:bevelT w="88900" h="88900"/>
            </a:sp3d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1-E323-4672-83D3-E7F9DAAD9C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E323-4672-83D3-E7F9DAAD9C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5-E323-4672-83D3-E7F9DAAD9C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7-E323-4672-83D3-E7F9DAAD9C0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9-E323-4672-83D3-E7F9DAAD9C0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B-8F4C-4726-8035-FAE7CECA17E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D-8F4C-4726-8035-FAE7CECA17E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'Pvt Issuance '!$A$140:$A$147</c:f>
              <c:strCache>
                <c:ptCount val="7"/>
                <c:pt idx="0">
                  <c:v>UZAIR</c:v>
                </c:pt>
                <c:pt idx="1">
                  <c:v>SAIFULLAH</c:v>
                </c:pt>
                <c:pt idx="2">
                  <c:v>AADHIL</c:v>
                </c:pt>
                <c:pt idx="3">
                  <c:v>SHIFAZ</c:v>
                </c:pt>
                <c:pt idx="4">
                  <c:v>HARIS</c:v>
                </c:pt>
                <c:pt idx="5">
                  <c:v>MAJD</c:v>
                </c:pt>
                <c:pt idx="6">
                  <c:v>(blank)</c:v>
                </c:pt>
              </c:strCache>
            </c:strRef>
          </c:cat>
          <c:val>
            <c:numRef>
              <c:f>'Pvt Issuance '!$B$140:$B$147</c:f>
              <c:numCache>
                <c:formatCode>General</c:formatCode>
                <c:ptCount val="7"/>
                <c:pt idx="0">
                  <c:v>8345</c:v>
                </c:pt>
                <c:pt idx="1">
                  <c:v>6531</c:v>
                </c:pt>
                <c:pt idx="2">
                  <c:v>735</c:v>
                </c:pt>
                <c:pt idx="3">
                  <c:v>588</c:v>
                </c:pt>
                <c:pt idx="4">
                  <c:v>530</c:v>
                </c:pt>
                <c:pt idx="5">
                  <c:v>100</c:v>
                </c:pt>
                <c:pt idx="6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323-4672-83D3-E7F9DAAD9C01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rotWithShape="1">
      <a:gsLst>
        <a:gs pos="0">
          <a:schemeClr val="dk1">
            <a:satMod val="103000"/>
            <a:lumMod val="102000"/>
            <a:tint val="94000"/>
          </a:schemeClr>
        </a:gs>
        <a:gs pos="50000">
          <a:schemeClr val="dk1">
            <a:satMod val="110000"/>
            <a:lumMod val="100000"/>
            <a:shade val="100000"/>
          </a:schemeClr>
        </a:gs>
        <a:gs pos="100000">
          <a:schemeClr val="dk1">
            <a:lumMod val="99000"/>
            <a:satMod val="120000"/>
            <a:shade val="78000"/>
          </a:schemeClr>
        </a:gs>
      </a:gsLst>
      <a:lin ang="5400000" scaled="0"/>
    </a:gradFill>
    <a:ln w="9525" cap="flat" cmpd="sng" algn="ctr">
      <a:noFill/>
      <a:round/>
    </a:ln>
    <a:effectLst>
      <a:outerShdw blurRad="57150" dist="19050" dir="5400000" algn="ctr" rotWithShape="0">
        <a:srgbClr val="000000">
          <a:alpha val="63000"/>
        </a:srgbClr>
      </a:outerShdw>
    </a:effectLst>
    <a:scene3d>
      <a:camera prst="orthographicFront"/>
      <a:lightRig rig="balanced" dir="t">
        <a:rot lat="0" lon="0" rev="8700000"/>
      </a:lightRig>
    </a:scene3d>
    <a:sp3d>
      <a:bevelT w="190500" h="38100"/>
    </a:sp3d>
  </c:spPr>
  <c:txPr>
    <a:bodyPr/>
    <a:lstStyle/>
    <a:p>
      <a:pPr>
        <a:defRPr lang="en-US" sz="900" b="0" i="0" u="none" strike="noStrike" kern="1200" baseline="0"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 Order Point </a:t>
            </a:r>
            <a:r>
              <a:rPr lang="en-US" sz="1600"/>
              <a:t>Report</a:t>
            </a:r>
            <a:r>
              <a:rPr lang="en-US"/>
              <a:t> </a:t>
            </a:r>
          </a:p>
        </c:rich>
      </c:tx>
      <c:layout>
        <c:manualLayout>
          <c:xMode val="edge"/>
          <c:yMode val="edge"/>
          <c:x val="0.21546723210662436"/>
          <c:y val="3.8441816947937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spPr>
            <a:scene3d>
              <a:camera prst="orthographicFront"/>
              <a:lightRig rig="threePt" dir="t"/>
            </a:scene3d>
            <a:sp3d prstMaterial="matte">
              <a:bevelT w="127000" h="63500"/>
            </a:sp3d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127000" h="63500"/>
              </a:sp3d>
            </c:spPr>
            <c:extLst>
              <c:ext xmlns:c16="http://schemas.microsoft.com/office/drawing/2014/chart" uri="{C3380CC4-5D6E-409C-BE32-E72D297353CC}">
                <c16:uniqueId val="{00000001-4460-43DE-AA4C-D95A1BA7296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127000" h="63500"/>
              </a:sp3d>
            </c:spPr>
            <c:extLst>
              <c:ext xmlns:c16="http://schemas.microsoft.com/office/drawing/2014/chart" uri="{C3380CC4-5D6E-409C-BE32-E72D297353CC}">
                <c16:uniqueId val="{00000003-4460-43DE-AA4C-D95A1BA7296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127000" h="63500"/>
              </a:sp3d>
            </c:spPr>
            <c:extLst>
              <c:ext xmlns:c16="http://schemas.microsoft.com/office/drawing/2014/chart" uri="{C3380CC4-5D6E-409C-BE32-E72D297353CC}">
                <c16:uniqueId val="{00000005-4460-43DE-AA4C-D95A1BA72961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127000" h="63500"/>
              </a:sp3d>
            </c:spPr>
            <c:extLst>
              <c:ext xmlns:c16="http://schemas.microsoft.com/office/drawing/2014/chart" uri="{C3380CC4-5D6E-409C-BE32-E72D297353CC}">
                <c16:uniqueId val="{00000007-4460-43DE-AA4C-D95A1BA72961}"/>
              </c:ext>
            </c:extLst>
          </c:dPt>
          <c:dLbls>
            <c:dLbl>
              <c:idx val="0"/>
              <c:layout>
                <c:manualLayout>
                  <c:x val="-2.8700296268412737E-2"/>
                  <c:y val="-7.80843150745151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4460-43DE-AA4C-D95A1BA72961}"/>
                </c:ext>
              </c:extLst>
            </c:dLbl>
            <c:dLbl>
              <c:idx val="1"/>
              <c:layout>
                <c:manualLayout>
                  <c:x val="2.870029626841266E-2"/>
                  <c:y val="-7.808431507451520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4460-43DE-AA4C-D95A1BA7296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MASTER_SHEET!$S$3523:$S$3526</c:f>
              <c:strCache>
                <c:ptCount val="4"/>
                <c:pt idx="0">
                  <c:v>R-Order Line Items </c:v>
                </c:pt>
                <c:pt idx="1">
                  <c:v>BSR In Process </c:v>
                </c:pt>
                <c:pt idx="2">
                  <c:v>OK Line Items </c:v>
                </c:pt>
                <c:pt idx="3">
                  <c:v>Empty Without Reorder </c:v>
                </c:pt>
              </c:strCache>
            </c:strRef>
          </c:cat>
          <c:val>
            <c:numRef>
              <c:f>MASTER_SHEET!$T$3523:$T$3526</c:f>
              <c:numCache>
                <c:formatCode>General</c:formatCode>
                <c:ptCount val="4"/>
                <c:pt idx="0">
                  <c:v>40</c:v>
                </c:pt>
                <c:pt idx="1">
                  <c:v>139</c:v>
                </c:pt>
                <c:pt idx="2">
                  <c:v>2699</c:v>
                </c:pt>
                <c:pt idx="3">
                  <c:v>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60-43DE-AA4C-D95A1BA72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rotWithShape="1">
      <a:gsLst>
        <a:gs pos="0">
          <a:schemeClr val="dk1">
            <a:satMod val="103000"/>
            <a:lumMod val="102000"/>
            <a:tint val="94000"/>
          </a:schemeClr>
        </a:gs>
        <a:gs pos="50000">
          <a:schemeClr val="dk1">
            <a:satMod val="110000"/>
            <a:lumMod val="100000"/>
            <a:shade val="100000"/>
          </a:schemeClr>
        </a:gs>
        <a:gs pos="100000">
          <a:schemeClr val="dk1">
            <a:lumMod val="99000"/>
            <a:satMod val="120000"/>
            <a:shade val="78000"/>
          </a:schemeClr>
        </a:gs>
      </a:gsLst>
      <a:lin ang="5400000" scaled="0"/>
    </a:gradFill>
    <a:ln w="6350" cap="flat" cmpd="sng" algn="ctr">
      <a:solidFill>
        <a:schemeClr val="dk1"/>
      </a:solidFill>
      <a:prstDash val="solid"/>
      <a:miter lim="800000"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[4.INVENTORY 30 APRIL-2026 updated.xlsm]Purch. Pvt !PivotTable1</c:name>
    <c:fmtId val="3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Material Received Weeky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/>
            </c:ext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'Purch. Pvt 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'Purch. Pvt '!$A$4:$A$9</c:f>
              <c:strCache>
                <c:ptCount val="5"/>
                <c:pt idx="0">
                  <c:v>1st Week</c:v>
                </c:pt>
                <c:pt idx="1">
                  <c:v>2nd Week</c:v>
                </c:pt>
                <c:pt idx="2">
                  <c:v>3rd Week</c:v>
                </c:pt>
                <c:pt idx="3">
                  <c:v>4th Week </c:v>
                </c:pt>
                <c:pt idx="4">
                  <c:v>5th Week</c:v>
                </c:pt>
              </c:strCache>
            </c:strRef>
          </c:cat>
          <c:val>
            <c:numRef>
              <c:f>'Purch. Pvt '!$B$4:$B$9</c:f>
              <c:numCache>
                <c:formatCode>General</c:formatCode>
                <c:ptCount val="5"/>
                <c:pt idx="0">
                  <c:v>4370</c:v>
                </c:pt>
                <c:pt idx="1">
                  <c:v>5347</c:v>
                </c:pt>
                <c:pt idx="2">
                  <c:v>2962</c:v>
                </c:pt>
                <c:pt idx="3">
                  <c:v>10635</c:v>
                </c:pt>
                <c:pt idx="4">
                  <c:v>9172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01-498A-B93F-272FF3C7A2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7955679"/>
        <c:axId val="2037956639"/>
      </c:lineChart>
      <c:catAx>
        <c:axId val="203795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7956639"/>
        <c:crosses val="autoZero"/>
        <c:auto val="1"/>
        <c:lblAlgn val="ctr"/>
        <c:lblOffset val="100"/>
        <c:noMultiLvlLbl val="0"/>
      </c:catAx>
      <c:valAx>
        <c:axId val="203795663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03795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rotWithShape="1">
      <a:gsLst>
        <a:gs pos="0">
          <a:schemeClr val="dk1">
            <a:lumMod val="110000"/>
            <a:satMod val="105000"/>
            <a:tint val="67000"/>
          </a:schemeClr>
        </a:gs>
        <a:gs pos="50000">
          <a:schemeClr val="dk1">
            <a:lumMod val="105000"/>
            <a:satMod val="103000"/>
            <a:tint val="73000"/>
          </a:schemeClr>
        </a:gs>
        <a:gs pos="100000">
          <a:schemeClr val="dk1">
            <a:lumMod val="105000"/>
            <a:satMod val="109000"/>
            <a:tint val="81000"/>
          </a:schemeClr>
        </a:gs>
      </a:gsLst>
      <a:lin ang="5400000" scaled="0"/>
    </a:gradFill>
    <a:ln w="6350" cap="flat" cmpd="sng" algn="ctr">
      <a:noFill/>
      <a:prstDash val="solid"/>
      <a:miter lim="800000"/>
    </a:ln>
    <a:effectLst/>
    <a:scene3d>
      <a:camera prst="orthographicFront"/>
      <a:lightRig rig="threePt" dir="t"/>
    </a:scene3d>
    <a:sp3d prstMaterial="matte">
      <a:bevelT w="127000" h="63500"/>
    </a:sp3d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[4.INVENTORY 30 APRIL-2026 updated.xlsm]Purch. Pvt !PivotTable2</c:name>
    <c:fmtId val="40"/>
  </c:pivotSource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Daily Receiving Trends </a:t>
            </a:r>
          </a:p>
        </c:rich>
      </c:tx>
      <c:layout/>
      <c:overlay val="0"/>
      <c:spPr>
        <a:noFill/>
        <a:ln w="12700" cap="flat" cmpd="sng" algn="ctr">
          <a:noFill/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4"/>
        <c:spPr>
          <a:ln w="28575" cap="rnd">
            <a:gradFill>
              <a:gsLst>
                <a:gs pos="27000">
                  <a:schemeClr val="accent4">
                    <a:lumMod val="60000"/>
                    <a:lumOff val="40000"/>
                  </a:schemeClr>
                </a:gs>
                <a:gs pos="52000">
                  <a:schemeClr val="accent1">
                    <a:lumMod val="45000"/>
                    <a:lumOff val="55000"/>
                  </a:schemeClr>
                </a:gs>
                <a:gs pos="76000">
                  <a:schemeClr val="accent2">
                    <a:lumMod val="60000"/>
                    <a:lumOff val="40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round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"/>
        <c:spPr>
          <a:solidFill>
            <a:schemeClr val="accent1"/>
          </a:solidFill>
          <a:ln w="28575" cap="rnd">
            <a:gradFill>
              <a:gsLst>
                <a:gs pos="27000">
                  <a:schemeClr val="accent4">
                    <a:lumMod val="60000"/>
                    <a:lumOff val="40000"/>
                  </a:schemeClr>
                </a:gs>
                <a:gs pos="52000">
                  <a:schemeClr val="accent1">
                    <a:lumMod val="45000"/>
                    <a:lumOff val="55000"/>
                  </a:schemeClr>
                </a:gs>
                <a:gs pos="76000">
                  <a:schemeClr val="accent2">
                    <a:lumMod val="60000"/>
                    <a:lumOff val="40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gradFill>
              <a:gsLst>
                <a:gs pos="27000">
                  <a:schemeClr val="accent4">
                    <a:lumMod val="60000"/>
                    <a:lumOff val="40000"/>
                  </a:schemeClr>
                </a:gs>
                <a:gs pos="52000">
                  <a:schemeClr val="accent1">
                    <a:lumMod val="45000"/>
                    <a:lumOff val="55000"/>
                  </a:schemeClr>
                </a:gs>
                <a:gs pos="76000">
                  <a:schemeClr val="accent2">
                    <a:lumMod val="60000"/>
                    <a:lumOff val="40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gradFill>
              <a:gsLst>
                <a:gs pos="27000">
                  <a:schemeClr val="accent4">
                    <a:lumMod val="60000"/>
                    <a:lumOff val="40000"/>
                  </a:schemeClr>
                </a:gs>
                <a:gs pos="52000">
                  <a:schemeClr val="accent1">
                    <a:lumMod val="45000"/>
                    <a:lumOff val="55000"/>
                  </a:schemeClr>
                </a:gs>
                <a:gs pos="76000">
                  <a:schemeClr val="accent2">
                    <a:lumMod val="60000"/>
                    <a:lumOff val="40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gradFill>
              <a:gsLst>
                <a:gs pos="27000">
                  <a:schemeClr val="accent4">
                    <a:lumMod val="60000"/>
                    <a:lumOff val="40000"/>
                  </a:schemeClr>
                </a:gs>
                <a:gs pos="52000">
                  <a:schemeClr val="accent1">
                    <a:lumMod val="45000"/>
                    <a:lumOff val="55000"/>
                  </a:schemeClr>
                </a:gs>
                <a:gs pos="76000">
                  <a:schemeClr val="accent2">
                    <a:lumMod val="60000"/>
                    <a:lumOff val="40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gradFill>
              <a:gsLst>
                <a:gs pos="27000">
                  <a:schemeClr val="accent4">
                    <a:lumMod val="60000"/>
                    <a:lumOff val="40000"/>
                  </a:schemeClr>
                </a:gs>
                <a:gs pos="52000">
                  <a:schemeClr val="accent1">
                    <a:lumMod val="45000"/>
                    <a:lumOff val="55000"/>
                  </a:schemeClr>
                </a:gs>
                <a:gs pos="76000">
                  <a:schemeClr val="accent2">
                    <a:lumMod val="60000"/>
                    <a:lumOff val="40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gradFill>
              <a:gsLst>
                <a:gs pos="27000">
                  <a:schemeClr val="accent4">
                    <a:lumMod val="60000"/>
                    <a:lumOff val="40000"/>
                  </a:schemeClr>
                </a:gs>
                <a:gs pos="52000">
                  <a:schemeClr val="accent1">
                    <a:lumMod val="45000"/>
                    <a:lumOff val="55000"/>
                  </a:schemeClr>
                </a:gs>
                <a:gs pos="76000">
                  <a:schemeClr val="accent2">
                    <a:lumMod val="60000"/>
                    <a:lumOff val="40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round/>
          </a:ln>
          <a:effectLst/>
        </c:spPr>
        <c:marker>
          <c:symbol val="none"/>
        </c:marker>
      </c:pivotFmt>
      <c:pivotFmt>
        <c:idx val="11"/>
        <c:spPr>
          <a:ln w="28575" cap="rnd">
            <a:gradFill>
              <a:gsLst>
                <a:gs pos="27000">
                  <a:schemeClr val="accent4">
                    <a:lumMod val="60000"/>
                    <a:lumOff val="40000"/>
                  </a:schemeClr>
                </a:gs>
                <a:gs pos="52000">
                  <a:schemeClr val="accent1">
                    <a:lumMod val="45000"/>
                    <a:lumOff val="55000"/>
                  </a:schemeClr>
                </a:gs>
                <a:gs pos="76000">
                  <a:schemeClr val="accent2">
                    <a:lumMod val="60000"/>
                    <a:lumOff val="40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round/>
          </a:ln>
          <a:effectLst/>
        </c:spPr>
        <c:marker>
          <c:symbol val="none"/>
        </c:marker>
      </c:pivotFmt>
      <c:pivotFmt>
        <c:idx val="12"/>
        <c:spPr>
          <a:ln w="28575" cap="rnd">
            <a:gradFill>
              <a:gsLst>
                <a:gs pos="27000">
                  <a:schemeClr val="accent4">
                    <a:lumMod val="60000"/>
                    <a:lumOff val="40000"/>
                  </a:schemeClr>
                </a:gs>
                <a:gs pos="52000">
                  <a:schemeClr val="accent1">
                    <a:lumMod val="45000"/>
                    <a:lumOff val="55000"/>
                  </a:schemeClr>
                </a:gs>
                <a:gs pos="76000">
                  <a:schemeClr val="accent2">
                    <a:lumMod val="60000"/>
                    <a:lumOff val="40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round/>
          </a:ln>
          <a:effectLst/>
        </c:spPr>
        <c:marker>
          <c:symbol val="none"/>
        </c:marker>
      </c:pivotFmt>
      <c:pivotFmt>
        <c:idx val="13"/>
        <c:spPr>
          <a:ln w="28575" cap="rnd">
            <a:gradFill>
              <a:gsLst>
                <a:gs pos="27000">
                  <a:schemeClr val="accent4">
                    <a:lumMod val="60000"/>
                    <a:lumOff val="40000"/>
                  </a:schemeClr>
                </a:gs>
                <a:gs pos="52000">
                  <a:schemeClr val="accent1">
                    <a:lumMod val="45000"/>
                    <a:lumOff val="55000"/>
                  </a:schemeClr>
                </a:gs>
                <a:gs pos="76000">
                  <a:schemeClr val="accent2">
                    <a:lumMod val="60000"/>
                    <a:lumOff val="40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087301587301587E-2"/>
          <c:y val="0.1875951293759513"/>
          <c:w val="0.92182539682539677"/>
          <c:h val="0.62175301717422315"/>
        </c:manualLayout>
      </c:layout>
      <c:lineChart>
        <c:grouping val="standard"/>
        <c:varyColors val="0"/>
        <c:ser>
          <c:idx val="0"/>
          <c:order val="0"/>
          <c:tx>
            <c:strRef>
              <c:f>'Purch. Pvt '!$B$16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gradFill>
                <a:gsLst>
                  <a:gs pos="27000">
                    <a:schemeClr val="accent4">
                      <a:lumMod val="60000"/>
                      <a:lumOff val="40000"/>
                    </a:schemeClr>
                  </a:gs>
                  <a:gs pos="52000">
                    <a:schemeClr val="accent1">
                      <a:lumMod val="45000"/>
                      <a:lumOff val="55000"/>
                    </a:schemeClr>
                  </a:gs>
                  <a:gs pos="76000">
                    <a:schemeClr val="accent2">
                      <a:lumMod val="60000"/>
                      <a:lumOff val="40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gradFill>
                  <a:gsLst>
                    <a:gs pos="27000">
                      <a:schemeClr val="accent4">
                        <a:lumMod val="60000"/>
                        <a:lumOff val="40000"/>
                      </a:schemeClr>
                    </a:gs>
                    <a:gs pos="52000">
                      <a:schemeClr val="accent1">
                        <a:lumMod val="45000"/>
                        <a:lumOff val="55000"/>
                      </a:schemeClr>
                    </a:gs>
                    <a:gs pos="76000">
                      <a:schemeClr val="accent2">
                        <a:lumMod val="60000"/>
                        <a:lumOff val="40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6259-4718-92F7-A9FF638D66F7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28575" cap="rnd">
                <a:gradFill>
                  <a:gsLst>
                    <a:gs pos="27000">
                      <a:schemeClr val="accent4">
                        <a:lumMod val="60000"/>
                        <a:lumOff val="40000"/>
                      </a:schemeClr>
                    </a:gs>
                    <a:gs pos="52000">
                      <a:schemeClr val="accent1">
                        <a:lumMod val="45000"/>
                        <a:lumOff val="55000"/>
                      </a:schemeClr>
                    </a:gs>
                    <a:gs pos="76000">
                      <a:schemeClr val="accent2">
                        <a:lumMod val="60000"/>
                        <a:lumOff val="40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2D56-40B1-96BF-1796C22FBAE7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28575" cap="rnd">
                <a:gradFill>
                  <a:gsLst>
                    <a:gs pos="27000">
                      <a:schemeClr val="accent4">
                        <a:lumMod val="60000"/>
                        <a:lumOff val="40000"/>
                      </a:schemeClr>
                    </a:gs>
                    <a:gs pos="52000">
                      <a:schemeClr val="accent1">
                        <a:lumMod val="45000"/>
                        <a:lumOff val="55000"/>
                      </a:schemeClr>
                    </a:gs>
                    <a:gs pos="76000">
                      <a:schemeClr val="accent2">
                        <a:lumMod val="60000"/>
                        <a:lumOff val="40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228-438D-BC46-9D12B8D333E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'Purch. Pvt '!$A$17:$A$47</c:f>
              <c:strCache>
                <c:ptCount val="30"/>
                <c:pt idx="0">
                  <c:v>17/03/2026</c:v>
                </c:pt>
                <c:pt idx="1">
                  <c:v>26/03/2026</c:v>
                </c:pt>
                <c:pt idx="2">
                  <c:v>02/04/2026</c:v>
                </c:pt>
                <c:pt idx="3">
                  <c:v>05/04/2026</c:v>
                </c:pt>
                <c:pt idx="4">
                  <c:v>06/04/2026</c:v>
                </c:pt>
                <c:pt idx="5">
                  <c:v>07/04/2026</c:v>
                </c:pt>
                <c:pt idx="6">
                  <c:v>08/04/2026</c:v>
                </c:pt>
                <c:pt idx="7">
                  <c:v>09/04/2026</c:v>
                </c:pt>
                <c:pt idx="8">
                  <c:v>12/04/2026</c:v>
                </c:pt>
                <c:pt idx="9">
                  <c:v>13/04/2026</c:v>
                </c:pt>
                <c:pt idx="10">
                  <c:v>14/04/2026</c:v>
                </c:pt>
                <c:pt idx="11">
                  <c:v>15/04/2026</c:v>
                </c:pt>
                <c:pt idx="12">
                  <c:v>11/04/2026</c:v>
                </c:pt>
                <c:pt idx="13">
                  <c:v>18/04/2026</c:v>
                </c:pt>
                <c:pt idx="14">
                  <c:v>19/04/2026</c:v>
                </c:pt>
                <c:pt idx="15">
                  <c:v>21/04/2026</c:v>
                </c:pt>
                <c:pt idx="16">
                  <c:v>20/04/2026</c:v>
                </c:pt>
                <c:pt idx="17">
                  <c:v>23/04/2026</c:v>
                </c:pt>
                <c:pt idx="18">
                  <c:v>22/04/2026</c:v>
                </c:pt>
                <c:pt idx="19">
                  <c:v>22/02/2026</c:v>
                </c:pt>
                <c:pt idx="20">
                  <c:v>26/04/2026</c:v>
                </c:pt>
                <c:pt idx="21">
                  <c:v>25/04/2026</c:v>
                </c:pt>
                <c:pt idx="22">
                  <c:v>27/04/2026</c:v>
                </c:pt>
                <c:pt idx="23">
                  <c:v>29/04/2026</c:v>
                </c:pt>
                <c:pt idx="24">
                  <c:v>28/04/2026</c:v>
                </c:pt>
                <c:pt idx="25">
                  <c:v>23/04/2026</c:v>
                </c:pt>
                <c:pt idx="26">
                  <c:v>22/04/2026</c:v>
                </c:pt>
                <c:pt idx="27">
                  <c:v>27-4-26</c:v>
                </c:pt>
                <c:pt idx="28">
                  <c:v>29-4-26</c:v>
                </c:pt>
                <c:pt idx="29">
                  <c:v>30/04/2026</c:v>
                </c:pt>
              </c:strCache>
            </c:strRef>
          </c:cat>
          <c:val>
            <c:numRef>
              <c:f>'Purch. Pvt '!$B$17:$B$47</c:f>
              <c:numCache>
                <c:formatCode>General</c:formatCode>
                <c:ptCount val="30"/>
                <c:pt idx="0">
                  <c:v>35</c:v>
                </c:pt>
                <c:pt idx="1">
                  <c:v>45</c:v>
                </c:pt>
                <c:pt idx="2">
                  <c:v>4650</c:v>
                </c:pt>
                <c:pt idx="3">
                  <c:v>651</c:v>
                </c:pt>
                <c:pt idx="4">
                  <c:v>443</c:v>
                </c:pt>
                <c:pt idx="5">
                  <c:v>49</c:v>
                </c:pt>
                <c:pt idx="6">
                  <c:v>97</c:v>
                </c:pt>
                <c:pt idx="7">
                  <c:v>4297</c:v>
                </c:pt>
                <c:pt idx="8">
                  <c:v>242</c:v>
                </c:pt>
                <c:pt idx="9">
                  <c:v>125</c:v>
                </c:pt>
                <c:pt idx="10">
                  <c:v>162</c:v>
                </c:pt>
                <c:pt idx="11">
                  <c:v>17</c:v>
                </c:pt>
                <c:pt idx="12">
                  <c:v>10</c:v>
                </c:pt>
                <c:pt idx="13">
                  <c:v>1856</c:v>
                </c:pt>
                <c:pt idx="14">
                  <c:v>20</c:v>
                </c:pt>
                <c:pt idx="15">
                  <c:v>1330</c:v>
                </c:pt>
                <c:pt idx="16">
                  <c:v>130</c:v>
                </c:pt>
                <c:pt idx="17">
                  <c:v>5475</c:v>
                </c:pt>
                <c:pt idx="18">
                  <c:v>60</c:v>
                </c:pt>
                <c:pt idx="19">
                  <c:v>10</c:v>
                </c:pt>
                <c:pt idx="20">
                  <c:v>198</c:v>
                </c:pt>
                <c:pt idx="21">
                  <c:v>10</c:v>
                </c:pt>
                <c:pt idx="22">
                  <c:v>324</c:v>
                </c:pt>
                <c:pt idx="23">
                  <c:v>1706</c:v>
                </c:pt>
                <c:pt idx="24">
                  <c:v>3365</c:v>
                </c:pt>
                <c:pt idx="25">
                  <c:v>600</c:v>
                </c:pt>
                <c:pt idx="26">
                  <c:v>3000</c:v>
                </c:pt>
                <c:pt idx="27">
                  <c:v>446</c:v>
                </c:pt>
                <c:pt idx="28">
                  <c:v>171</c:v>
                </c:pt>
                <c:pt idx="29">
                  <c:v>2962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59-4718-92F7-A9FF638D66F7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44141216"/>
        <c:axId val="244139296"/>
      </c:lineChart>
      <c:catAx>
        <c:axId val="244141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139296"/>
        <c:crosses val="autoZero"/>
        <c:auto val="1"/>
        <c:lblAlgn val="ctr"/>
        <c:lblOffset val="100"/>
        <c:noMultiLvlLbl val="0"/>
      </c:catAx>
      <c:valAx>
        <c:axId val="24413929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44141216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rotWithShape="1">
      <a:gsLst>
        <a:gs pos="0">
          <a:schemeClr val="accent1">
            <a:satMod val="103000"/>
            <a:lumMod val="102000"/>
            <a:tint val="94000"/>
          </a:schemeClr>
        </a:gs>
        <a:gs pos="50000">
          <a:schemeClr val="accent1">
            <a:satMod val="110000"/>
            <a:lumMod val="100000"/>
            <a:shade val="100000"/>
          </a:schemeClr>
        </a:gs>
        <a:gs pos="100000">
          <a:schemeClr val="accent1">
            <a:lumMod val="99000"/>
            <a:satMod val="120000"/>
            <a:shade val="78000"/>
          </a:schemeClr>
        </a:gs>
      </a:gsLst>
      <a:lin ang="5400000" scaled="0"/>
    </a:gradFill>
    <a:ln w="9525" cap="flat" cmpd="sng" algn="ctr">
      <a:noFill/>
      <a:round/>
    </a:ln>
    <a:effectLst>
      <a:outerShdw blurRad="57150" dist="19050" dir="5400000" algn="ctr" rotWithShape="0">
        <a:srgbClr val="000000">
          <a:alpha val="63000"/>
        </a:srgbClr>
      </a:outerShdw>
    </a:effectLst>
    <a:scene3d>
      <a:camera prst="orthographicFront"/>
      <a:lightRig rig="threePt" dir="t"/>
    </a:scene3d>
    <a:sp3d prstMaterial="matte">
      <a:bevelT w="127000" h="63500"/>
    </a:sp3d>
  </c:spPr>
  <c:txPr>
    <a:bodyPr/>
    <a:lstStyle/>
    <a:p>
      <a:pPr>
        <a:defRPr lang="en-US" sz="1000" b="0" i="0" u="none" strike="noStrike" kern="1200" baseline="0"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[4.INVENTORY 30 APRIL-2026 updated.xlsm]Purch. Pvt !PivotTable4</c:name>
    <c:fmtId val="5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Top 10 Category Purchased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'Purch. Pvt '!$B$50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600-4717-A3A2-7C7904C880A4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600-4717-A3A2-7C7904C880A4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600-4717-A3A2-7C7904C880A4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600-4717-A3A2-7C7904C880A4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600-4717-A3A2-7C7904C880A4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600-4717-A3A2-7C7904C880A4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600-4717-A3A2-7C7904C880A4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600-4717-A3A2-7C7904C880A4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C600-4717-A3A2-7C7904C880A4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C600-4717-A3A2-7C7904C880A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'Purch. Pvt '!$A$51:$A$61</c:f>
              <c:strCache>
                <c:ptCount val="10"/>
                <c:pt idx="0">
                  <c:v>ELECTROMECHANICAL SPARE PARTS</c:v>
                </c:pt>
                <c:pt idx="1">
                  <c:v>CLEANING SPARE PARTS</c:v>
                </c:pt>
                <c:pt idx="2">
                  <c:v>CIVIL CONSUMABLES</c:v>
                </c:pt>
                <c:pt idx="3">
                  <c:v>PLUMBING CONSUMABLES</c:v>
                </c:pt>
                <c:pt idx="4">
                  <c:v>SAFETY PPE</c:v>
                </c:pt>
                <c:pt idx="5">
                  <c:v>CIVIL SPARE PARTS</c:v>
                </c:pt>
                <c:pt idx="6">
                  <c:v>HVAC SPARE PARTS</c:v>
                </c:pt>
                <c:pt idx="7">
                  <c:v>PLUMBING SPARE PARTS</c:v>
                </c:pt>
                <c:pt idx="8">
                  <c:v>ELECTRICAL SPARE PARTS</c:v>
                </c:pt>
                <c:pt idx="9">
                  <c:v>CLEANING CONSUMABLES</c:v>
                </c:pt>
              </c:strCache>
            </c:strRef>
          </c:cat>
          <c:val>
            <c:numRef>
              <c:f>'Purch. Pvt '!$B$51:$B$61</c:f>
              <c:numCache>
                <c:formatCode>General</c:formatCode>
                <c:ptCount val="10"/>
                <c:pt idx="0">
                  <c:v>11067</c:v>
                </c:pt>
                <c:pt idx="1">
                  <c:v>51733.799999999996</c:v>
                </c:pt>
                <c:pt idx="2">
                  <c:v>54943.5</c:v>
                </c:pt>
                <c:pt idx="3">
                  <c:v>67721.2</c:v>
                </c:pt>
                <c:pt idx="4">
                  <c:v>82180</c:v>
                </c:pt>
                <c:pt idx="5">
                  <c:v>86109</c:v>
                </c:pt>
                <c:pt idx="6">
                  <c:v>140711</c:v>
                </c:pt>
                <c:pt idx="7">
                  <c:v>143346.98000000001</c:v>
                </c:pt>
                <c:pt idx="8">
                  <c:v>261514</c:v>
                </c:pt>
                <c:pt idx="9">
                  <c:v>382644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600-4717-A3A2-7C7904C880A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95"/>
        <c:overlap val="10"/>
        <c:axId val="33576608"/>
        <c:axId val="33598208"/>
      </c:barChart>
      <c:catAx>
        <c:axId val="335766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98208"/>
        <c:crosses val="autoZero"/>
        <c:auto val="1"/>
        <c:lblAlgn val="ctr"/>
        <c:lblOffset val="100"/>
        <c:noMultiLvlLbl val="0"/>
      </c:catAx>
      <c:valAx>
        <c:axId val="335982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357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accent1">
            <a:lumMod val="67000"/>
          </a:schemeClr>
        </a:gs>
        <a:gs pos="48000">
          <a:schemeClr val="accent1">
            <a:lumMod val="97000"/>
            <a:lumOff val="3000"/>
          </a:schemeClr>
        </a:gs>
        <a:gs pos="100000">
          <a:schemeClr val="accent1">
            <a:lumMod val="60000"/>
            <a:lumOff val="40000"/>
          </a:schemeClr>
        </a:gs>
      </a:gsLst>
      <a:lin ang="16200000" scaled="1"/>
      <a:tileRect/>
    </a:gradFill>
    <a:ln w="9525" cap="flat" cmpd="sng" algn="ctr">
      <a:noFill/>
      <a:round/>
    </a:ln>
    <a:effectLst/>
    <a:scene3d>
      <a:camera prst="orthographicFront"/>
      <a:lightRig rig="threePt" dir="t"/>
    </a:scene3d>
    <a:sp3d prstMaterial="matte">
      <a:bevelT w="127000" h="63500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[4.INVENTORY 30 APRIL-2026 updated.xlsm]Purch. Pvt !PivotTable5</c:name>
    <c:fmtId val="6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tx1"/>
                </a:solidFill>
              </a:rPr>
              <a:t>Top 10 Supplier Value Wise</a:t>
            </a:r>
            <a:r>
              <a:rPr lang="en-US" sz="1200" b="1" baseline="0">
                <a:solidFill>
                  <a:schemeClr val="tx1"/>
                </a:solidFill>
              </a:rPr>
              <a:t> </a:t>
            </a:r>
            <a:endParaRPr lang="en-US" sz="1200" b="1">
              <a:solidFill>
                <a:schemeClr val="tx1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35070713035870515"/>
          <c:y val="0.1696759259259259"/>
          <c:w val="0.63262620297462813"/>
          <c:h val="0.7793981481481481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'Purch. Pvt '!$B$87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'Purch. Pvt '!$A$88:$A$98</c:f>
              <c:strCache>
                <c:ptCount val="10"/>
                <c:pt idx="0">
                  <c:v>FIVE STARS TRADING CO.</c:v>
                </c:pt>
                <c:pt idx="1">
                  <c:v>GULF AIR FILTERS FACTORY COMPANY</c:v>
                </c:pt>
                <c:pt idx="2">
                  <c:v>SAUDI ARABIAN AGENCIES LIMITED-SARA</c:v>
                </c:pt>
                <c:pt idx="3">
                  <c:v>ABDUL WAHAB SALEH AL RAJHI CO.</c:v>
                </c:pt>
                <c:pt idx="4">
                  <c:v>SAUDI ARABIAN AGENCIES-SARA </c:v>
                </c:pt>
                <c:pt idx="5">
                  <c:v>BUSINESS BAG COMPANY</c:v>
                </c:pt>
                <c:pt idx="6">
                  <c:v>HYGIENIC PAPER COMPANY</c:v>
                </c:pt>
                <c:pt idx="7">
                  <c:v>HYGIENIC PAPER CO. LTD</c:v>
                </c:pt>
                <c:pt idx="8">
                  <c:v>HYGIENIC PAPER CO.LTD</c:v>
                </c:pt>
                <c:pt idx="9">
                  <c:v>AL THULATHIA AL HADETHA CONTRACTING EST.</c:v>
                </c:pt>
              </c:strCache>
            </c:strRef>
          </c:cat>
          <c:val>
            <c:numRef>
              <c:f>'Purch. Pvt '!$B$88:$B$98</c:f>
              <c:numCache>
                <c:formatCode>0,"K"</c:formatCode>
                <c:ptCount val="10"/>
                <c:pt idx="0">
                  <c:v>37789.5</c:v>
                </c:pt>
                <c:pt idx="1">
                  <c:v>39125</c:v>
                </c:pt>
                <c:pt idx="2">
                  <c:v>46188.37</c:v>
                </c:pt>
                <c:pt idx="3">
                  <c:v>58400</c:v>
                </c:pt>
                <c:pt idx="4">
                  <c:v>61528.649999999994</c:v>
                </c:pt>
                <c:pt idx="5">
                  <c:v>75749</c:v>
                </c:pt>
                <c:pt idx="6">
                  <c:v>77800</c:v>
                </c:pt>
                <c:pt idx="7">
                  <c:v>80000</c:v>
                </c:pt>
                <c:pt idx="8">
                  <c:v>111700</c:v>
                </c:pt>
                <c:pt idx="9">
                  <c:v>160088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98-452A-B3E4-7230BE76C62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55191728"/>
        <c:axId val="55193648"/>
      </c:barChart>
      <c:catAx>
        <c:axId val="55191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93648"/>
        <c:crosses val="autoZero"/>
        <c:auto val="0"/>
        <c:lblAlgn val="ctr"/>
        <c:lblOffset val="100"/>
        <c:noMultiLvlLbl val="0"/>
      </c:catAx>
      <c:valAx>
        <c:axId val="55193648"/>
        <c:scaling>
          <c:orientation val="minMax"/>
        </c:scaling>
        <c:delete val="1"/>
        <c:axPos val="b"/>
        <c:numFmt formatCode="0,&quot;K&quot;" sourceLinked="1"/>
        <c:majorTickMark val="out"/>
        <c:minorTickMark val="none"/>
        <c:tickLblPos val="nextTo"/>
        <c:crossAx val="55191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rotWithShape="1">
      <a:gsLst>
        <a:gs pos="0">
          <a:schemeClr val="accent1">
            <a:satMod val="103000"/>
            <a:lumMod val="102000"/>
            <a:tint val="94000"/>
          </a:schemeClr>
        </a:gs>
        <a:gs pos="50000">
          <a:schemeClr val="accent1">
            <a:satMod val="110000"/>
            <a:lumMod val="100000"/>
            <a:shade val="100000"/>
          </a:schemeClr>
        </a:gs>
        <a:gs pos="100000">
          <a:schemeClr val="accent1">
            <a:lumMod val="99000"/>
            <a:satMod val="120000"/>
            <a:shade val="78000"/>
          </a:schemeClr>
        </a:gs>
      </a:gsLst>
      <a:lin ang="5400000" scaled="0"/>
    </a:gradFill>
    <a:ln w="9525" cap="flat" cmpd="sng" algn="ctr">
      <a:noFill/>
      <a:round/>
    </a:ln>
    <a:effectLst>
      <a:outerShdw blurRad="57150" dist="19050" dir="5400000" algn="ctr" rotWithShape="0">
        <a:srgbClr val="000000">
          <a:alpha val="63000"/>
        </a:srgbClr>
      </a:outerShdw>
    </a:effectLst>
    <a:scene3d>
      <a:camera prst="orthographicFront"/>
      <a:lightRig rig="threePt" dir="t"/>
    </a:scene3d>
    <a:sp3d prstMaterial="matte">
      <a:bevelT w="127000" h="63500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[4.INVENTORY 30 APRIL-2026 updated.xlsm]Purch. Pvt !PivotTable6</c:name>
    <c:fmtId val="7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tx1"/>
                </a:solidFill>
              </a:rPr>
              <a:t>Top 10 Supplier Qty. Wise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none" lIns="38100" tIns="0" rIns="38100" bIns="640080" anchor="t" anchorCtr="0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"/>
              <c:y val="-4.629629629629629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none" lIns="38100" tIns="0" rIns="38100" bIns="640080" anchor="t" anchorCtr="0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none" lIns="38100" tIns="0" rIns="38100" bIns="640080" anchor="t" anchorCtr="0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"/>
              <c:y val="-4.629629629629629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none" lIns="38100" tIns="0" rIns="38100" bIns="640080" anchor="t" anchorCtr="0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none" lIns="38100" tIns="0" rIns="38100" bIns="640080" anchor="t" anchorCtr="0">
              <a:spAutoFit/>
            </a:bodyPr>
            <a:lstStyle/>
            <a:p>
              <a:pPr>
                <a:defRPr sz="7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  <c15:layout/>
            </c:ext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"/>
              <c:y val="-4.629629629629629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none" lIns="38100" tIns="0" rIns="38100" bIns="640080" anchor="t" anchorCtr="0">
              <a:spAutoFit/>
            </a:bodyPr>
            <a:lstStyle/>
            <a:p>
              <a:pPr>
                <a:defRPr sz="7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barChart>
        <c:barDir val="col"/>
        <c:grouping val="stacked"/>
        <c:varyColors val="1"/>
        <c:ser>
          <c:idx val="0"/>
          <c:order val="0"/>
          <c:tx>
            <c:strRef>
              <c:f>'Purch. Pvt '!$B$116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3BD-405C-B974-7B71C1DBC87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3BD-405C-B974-7B71C1DBC87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3BD-405C-B974-7B71C1DBC87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3BD-405C-B974-7B71C1DBC87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3BD-405C-B974-7B71C1DBC87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3BD-405C-B974-7B71C1DBC87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3BD-405C-B974-7B71C1DBC87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3BD-405C-B974-7B71C1DBC87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43BD-405C-B974-7B71C1DBC87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43BD-405C-B974-7B71C1DBC87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6661-40D9-B513-7BE978BC3C9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0" rIns="38100" bIns="640080" anchor="t" anchorCtr="0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'Purch. Pvt '!$A$117:$A$127</c:f>
              <c:strCache>
                <c:ptCount val="10"/>
                <c:pt idx="0">
                  <c:v>AL-MANA TRADING &amp; BIDDING CO.</c:v>
                </c:pt>
                <c:pt idx="1">
                  <c:v>GULF AIR FILTERS FACTORY COMPANY</c:v>
                </c:pt>
                <c:pt idx="2">
                  <c:v>HYGIENIC PAPER CO. LTD</c:v>
                </c:pt>
                <c:pt idx="3">
                  <c:v>MULTI TECH CONTRACTING EST.</c:v>
                </c:pt>
                <c:pt idx="4">
                  <c:v>HYGIENIC PAPER COMPANY</c:v>
                </c:pt>
                <c:pt idx="5">
                  <c:v>HYGIENIC PAPER CO.LTD</c:v>
                </c:pt>
                <c:pt idx="6">
                  <c:v>WE CARE TECHNOLOGY &amp; TRADING EST</c:v>
                </c:pt>
                <c:pt idx="7">
                  <c:v>AHMED ZAID ALI EIDROUS TRADING EST.</c:v>
                </c:pt>
                <c:pt idx="8">
                  <c:v>IDEAL VISION TECHNOLOGY COMPANY</c:v>
                </c:pt>
                <c:pt idx="9">
                  <c:v>AHMAD ZAID ALI EIDROUS TRADING EST</c:v>
                </c:pt>
              </c:strCache>
            </c:strRef>
          </c:cat>
          <c:val>
            <c:numRef>
              <c:f>'Purch. Pvt '!$B$117:$B$127</c:f>
              <c:numCache>
                <c:formatCode>0</c:formatCode>
                <c:ptCount val="10"/>
                <c:pt idx="0">
                  <c:v>910</c:v>
                </c:pt>
                <c:pt idx="1">
                  <c:v>1525</c:v>
                </c:pt>
                <c:pt idx="2">
                  <c:v>1600</c:v>
                </c:pt>
                <c:pt idx="3">
                  <c:v>1684</c:v>
                </c:pt>
                <c:pt idx="4">
                  <c:v>2144</c:v>
                </c:pt>
                <c:pt idx="5">
                  <c:v>2316</c:v>
                </c:pt>
                <c:pt idx="6">
                  <c:v>3000</c:v>
                </c:pt>
                <c:pt idx="7">
                  <c:v>3750</c:v>
                </c:pt>
                <c:pt idx="8">
                  <c:v>4380</c:v>
                </c:pt>
                <c:pt idx="9">
                  <c:v>4950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3BD-405C-B974-7B71C1DBC87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72"/>
        <c:overlap val="100"/>
        <c:axId val="33614048"/>
        <c:axId val="33619808"/>
      </c:barChart>
      <c:catAx>
        <c:axId val="33614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19808"/>
        <c:crosses val="autoZero"/>
        <c:auto val="1"/>
        <c:lblAlgn val="ctr"/>
        <c:lblOffset val="100"/>
        <c:noMultiLvlLbl val="0"/>
      </c:catAx>
      <c:valAx>
        <c:axId val="336198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3614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rotWithShape="1">
      <a:gsLst>
        <a:gs pos="0">
          <a:schemeClr val="accent1">
            <a:satMod val="103000"/>
            <a:lumMod val="102000"/>
            <a:tint val="94000"/>
          </a:schemeClr>
        </a:gs>
        <a:gs pos="50000">
          <a:schemeClr val="accent1">
            <a:satMod val="110000"/>
            <a:lumMod val="100000"/>
            <a:shade val="100000"/>
          </a:schemeClr>
        </a:gs>
        <a:gs pos="100000">
          <a:schemeClr val="accent1">
            <a:lumMod val="99000"/>
            <a:satMod val="120000"/>
            <a:shade val="78000"/>
          </a:schemeClr>
        </a:gs>
      </a:gsLst>
      <a:lin ang="5400000" scaled="0"/>
    </a:gradFill>
    <a:ln w="6350" cap="flat" cmpd="sng" algn="ctr">
      <a:solidFill>
        <a:schemeClr val="accent1"/>
      </a:solidFill>
      <a:prstDash val="solid"/>
      <a:miter lim="800000"/>
    </a:ln>
    <a:effectLst/>
    <a:scene3d>
      <a:camera prst="orthographicFront"/>
      <a:lightRig rig="threePt" dir="t"/>
    </a:scene3d>
    <a:sp3d prstMaterial="matte">
      <a:bevelT w="127000" h="63500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[4.INVENTORY 30 APRIL-2026 updated.xlsm]Purch. Pvt !PivotTable7</c:name>
    <c:fmtId val="8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Top 10 Materils Received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60394444444444439"/>
          <c:y val="0.19949074074074077"/>
          <c:w val="0.39605555555555561"/>
          <c:h val="0.77736111111111106"/>
        </c:manualLayout>
      </c:layout>
      <c:barChart>
        <c:barDir val="bar"/>
        <c:grouping val="clustered"/>
        <c:varyColors val="1"/>
        <c:ser>
          <c:idx val="0"/>
          <c:order val="0"/>
          <c:tx>
            <c:strRef>
              <c:f>'Purch. Pvt '!$B$146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DCE-4528-A245-012D6DE67D5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DCE-4528-A245-012D6DE67D5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DCE-4528-A245-012D6DE67D57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DCE-4528-A245-012D6DE67D57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DCE-4528-A245-012D6DE67D57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DCE-4528-A245-012D6DE67D57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DCE-4528-A245-012D6DE67D57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DCE-4528-A245-012D6DE67D57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DCE-4528-A245-012D6DE67D57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DCE-4528-A245-012D6DE67D57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B133-49DD-A00D-8FE5F46B273E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A76F-4876-8C79-19FD0B9F7B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'Purch. Pvt '!$A$147:$A$157</c:f>
              <c:strCache>
                <c:ptCount val="10"/>
                <c:pt idx="0">
                  <c:v>BATTERY ; BATTERY AAA - 1.5V ALKALINE - LR03 NON RECHARGEABLE - PART NO. MN2400 - DURACELL</c:v>
                </c:pt>
                <c:pt idx="1">
                  <c:v>FILTER ; BAG POCKET TYPE AIR FILTER 24"x24"x 15" 95% EFFICIENCY / 6 POCKETS, TRIPLE LAYER, MEDIA COLOR: YELLOW - PART NO. SB95-595595-380P6 - GAFCO</c:v>
                </c:pt>
                <c:pt idx="2">
                  <c:v>TISSUES ; AUTO CUT HAND TOWEL ROLLS SMART 200 MTR 2 PLY (BALE OF 6) - PART NO. 10601100103 - FINE</c:v>
                </c:pt>
                <c:pt idx="3">
                  <c:v>TISSUES ; TOILET TISSUE ROLL JUMBO 2 PLY - FINE</c:v>
                </c:pt>
                <c:pt idx="4">
                  <c:v>HAND SOAP ; FOAM HAND SOAP - FINE (4 LTR)</c:v>
                </c:pt>
                <c:pt idx="5">
                  <c:v>CLOTH ; MICRO FIBER CLOTH - YELLOW</c:v>
                </c:pt>
                <c:pt idx="6">
                  <c:v>TISSUES ; C FOLD TISSUE LEXUS - FINE</c:v>
                </c:pt>
                <c:pt idx="7">
                  <c:v>CLOTH ; MICRO FIBER CLOTH - BLUE</c:v>
                </c:pt>
                <c:pt idx="8">
                  <c:v>MASK ; DISPOSABLE FACE MASK - 50 PCS/PKT</c:v>
                </c:pt>
                <c:pt idx="9">
                  <c:v>GLOVES ; VINYL GLOVES 100PCS/PKT</c:v>
                </c:pt>
              </c:strCache>
            </c:strRef>
          </c:cat>
          <c:val>
            <c:numRef>
              <c:f>'Purch. Pvt '!$B$147:$B$157</c:f>
              <c:numCache>
                <c:formatCode>General</c:formatCode>
                <c:ptCount val="10"/>
                <c:pt idx="0">
                  <c:v>720</c:v>
                </c:pt>
                <c:pt idx="1">
                  <c:v>900</c:v>
                </c:pt>
                <c:pt idx="2">
                  <c:v>1000</c:v>
                </c:pt>
                <c:pt idx="3">
                  <c:v>1290</c:v>
                </c:pt>
                <c:pt idx="4">
                  <c:v>1600</c:v>
                </c:pt>
                <c:pt idx="5">
                  <c:v>1900</c:v>
                </c:pt>
                <c:pt idx="6">
                  <c:v>2100</c:v>
                </c:pt>
                <c:pt idx="7">
                  <c:v>2200</c:v>
                </c:pt>
                <c:pt idx="8">
                  <c:v>3000</c:v>
                </c:pt>
                <c:pt idx="9">
                  <c:v>8700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DCE-4528-A245-012D6DE67D5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2037530175"/>
        <c:axId val="2037530655"/>
      </c:barChart>
      <c:catAx>
        <c:axId val="20375301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7530655"/>
        <c:crosses val="autoZero"/>
        <c:auto val="1"/>
        <c:lblAlgn val="ctr"/>
        <c:lblOffset val="100"/>
        <c:noMultiLvlLbl val="0"/>
      </c:catAx>
      <c:valAx>
        <c:axId val="203753065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375301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rotWithShape="1">
      <a:gsLst>
        <a:gs pos="0">
          <a:schemeClr val="accent1">
            <a:satMod val="103000"/>
            <a:lumMod val="102000"/>
            <a:tint val="94000"/>
          </a:schemeClr>
        </a:gs>
        <a:gs pos="50000">
          <a:schemeClr val="accent1">
            <a:satMod val="110000"/>
            <a:lumMod val="100000"/>
            <a:shade val="100000"/>
          </a:schemeClr>
        </a:gs>
        <a:gs pos="100000">
          <a:schemeClr val="accent1">
            <a:lumMod val="99000"/>
            <a:satMod val="120000"/>
            <a:shade val="78000"/>
          </a:schemeClr>
        </a:gs>
      </a:gsLst>
      <a:lin ang="5400000" scaled="0"/>
    </a:gradFill>
    <a:ln w="6350" cap="flat" cmpd="sng" algn="ctr">
      <a:solidFill>
        <a:schemeClr val="accent1"/>
      </a:solidFill>
      <a:prstDash val="solid"/>
      <a:miter lim="800000"/>
    </a:ln>
    <a:effectLst/>
    <a:scene3d>
      <a:camera prst="orthographicFront"/>
      <a:lightRig rig="threePt" dir="t"/>
    </a:scene3d>
    <a:sp3d prstMaterial="matte">
      <a:bevelT w="127000" h="63500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[4.INVENTORY 30 APRIL-2026 updated.xlsm]Purch. Pvt !PivotTable1</c:name>
    <c:fmtId val="2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Material Received Weeky </a:t>
            </a:r>
          </a:p>
        </c:rich>
      </c:tx>
      <c:layout>
        <c:manualLayout>
          <c:xMode val="edge"/>
          <c:yMode val="edge"/>
          <c:x val="0.1417269425624122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'Purch. Pvt 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'Purch. Pvt '!$A$4:$A$9</c:f>
              <c:strCache>
                <c:ptCount val="5"/>
                <c:pt idx="0">
                  <c:v>1st Week</c:v>
                </c:pt>
                <c:pt idx="1">
                  <c:v>2nd Week</c:v>
                </c:pt>
                <c:pt idx="2">
                  <c:v>3rd Week</c:v>
                </c:pt>
                <c:pt idx="3">
                  <c:v>4th Week </c:v>
                </c:pt>
                <c:pt idx="4">
                  <c:v>5th Week</c:v>
                </c:pt>
              </c:strCache>
            </c:strRef>
          </c:cat>
          <c:val>
            <c:numRef>
              <c:f>'Purch. Pvt '!$B$4:$B$9</c:f>
              <c:numCache>
                <c:formatCode>General</c:formatCode>
                <c:ptCount val="5"/>
                <c:pt idx="0">
                  <c:v>4370</c:v>
                </c:pt>
                <c:pt idx="1">
                  <c:v>5347</c:v>
                </c:pt>
                <c:pt idx="2">
                  <c:v>2962</c:v>
                </c:pt>
                <c:pt idx="3">
                  <c:v>10635</c:v>
                </c:pt>
                <c:pt idx="4">
                  <c:v>9172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9A-4560-8AEE-7A3B334E8A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7955679"/>
        <c:axId val="2037956639"/>
      </c:lineChart>
      <c:catAx>
        <c:axId val="203795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7956639"/>
        <c:crosses val="autoZero"/>
        <c:auto val="1"/>
        <c:lblAlgn val="ctr"/>
        <c:lblOffset val="100"/>
        <c:noMultiLvlLbl val="0"/>
      </c:catAx>
      <c:valAx>
        <c:axId val="203795663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03795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rotWithShape="1">
      <a:gsLst>
        <a:gs pos="0">
          <a:schemeClr val="dk1">
            <a:lumMod val="110000"/>
            <a:satMod val="105000"/>
            <a:tint val="67000"/>
          </a:schemeClr>
        </a:gs>
        <a:gs pos="50000">
          <a:schemeClr val="dk1">
            <a:lumMod val="105000"/>
            <a:satMod val="103000"/>
            <a:tint val="73000"/>
          </a:schemeClr>
        </a:gs>
        <a:gs pos="100000">
          <a:schemeClr val="dk1">
            <a:lumMod val="105000"/>
            <a:satMod val="109000"/>
            <a:tint val="81000"/>
          </a:schemeClr>
        </a:gs>
      </a:gsLst>
      <a:lin ang="5400000" scaled="0"/>
    </a:gradFill>
    <a:ln w="6350" cap="flat" cmpd="sng" algn="ctr">
      <a:noFill/>
      <a:prstDash val="solid"/>
      <a:miter lim="800000"/>
    </a:ln>
    <a:effectLst/>
    <a:scene3d>
      <a:camera prst="orthographicFront"/>
      <a:lightRig rig="threePt" dir="t"/>
    </a:scene3d>
    <a:sp3d prstMaterial="matte">
      <a:bevelT w="127000" h="63500"/>
    </a:sp3d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[4.INVENTORY 30 APRIL-2026 updated.xlsm]Purch. Pvt !PivotTable2</c:name>
    <c:fmtId val="38"/>
  </c:pivotSource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0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Daily Receiving Trends </a:t>
            </a:r>
          </a:p>
        </c:rich>
      </c:tx>
      <c:overlay val="0"/>
      <c:spPr>
        <a:solidFill>
          <a:schemeClr val="accent1"/>
        </a:solidFill>
        <a:ln w="12700" cap="flat" cmpd="sng" algn="ctr">
          <a:noFill/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0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</c:pivotFmt>
      <c:pivotFmt>
        <c:idx val="9"/>
        <c:spPr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'Purch. Pvt '!$B$16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F6BC-48DD-ABBC-FFD20B9600EF}"/>
              </c:ext>
            </c:extLst>
          </c:dPt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F7D7-44CF-961A-A004FA276867}"/>
              </c:ext>
            </c:extLst>
          </c:dPt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C91F-4DB5-96D4-FD84644F6B8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'Purch. Pvt '!$A$17:$A$47</c:f>
              <c:strCache>
                <c:ptCount val="30"/>
                <c:pt idx="0">
                  <c:v>17/03/2026</c:v>
                </c:pt>
                <c:pt idx="1">
                  <c:v>26/03/2026</c:v>
                </c:pt>
                <c:pt idx="2">
                  <c:v>02/04/2026</c:v>
                </c:pt>
                <c:pt idx="3">
                  <c:v>05/04/2026</c:v>
                </c:pt>
                <c:pt idx="4">
                  <c:v>06/04/2026</c:v>
                </c:pt>
                <c:pt idx="5">
                  <c:v>07/04/2026</c:v>
                </c:pt>
                <c:pt idx="6">
                  <c:v>08/04/2026</c:v>
                </c:pt>
                <c:pt idx="7">
                  <c:v>09/04/2026</c:v>
                </c:pt>
                <c:pt idx="8">
                  <c:v>12/04/2026</c:v>
                </c:pt>
                <c:pt idx="9">
                  <c:v>13/04/2026</c:v>
                </c:pt>
                <c:pt idx="10">
                  <c:v>14/04/2026</c:v>
                </c:pt>
                <c:pt idx="11">
                  <c:v>15/04/2026</c:v>
                </c:pt>
                <c:pt idx="12">
                  <c:v>11/04/2026</c:v>
                </c:pt>
                <c:pt idx="13">
                  <c:v>18/04/2026</c:v>
                </c:pt>
                <c:pt idx="14">
                  <c:v>19/04/2026</c:v>
                </c:pt>
                <c:pt idx="15">
                  <c:v>21/04/2026</c:v>
                </c:pt>
                <c:pt idx="16">
                  <c:v>20/04/2026</c:v>
                </c:pt>
                <c:pt idx="17">
                  <c:v>23/04/2026</c:v>
                </c:pt>
                <c:pt idx="18">
                  <c:v>22/04/2026</c:v>
                </c:pt>
                <c:pt idx="19">
                  <c:v>22/02/2026</c:v>
                </c:pt>
                <c:pt idx="20">
                  <c:v>26/04/2026</c:v>
                </c:pt>
                <c:pt idx="21">
                  <c:v>25/04/2026</c:v>
                </c:pt>
                <c:pt idx="22">
                  <c:v>27/04/2026</c:v>
                </c:pt>
                <c:pt idx="23">
                  <c:v>29/04/2026</c:v>
                </c:pt>
                <c:pt idx="24">
                  <c:v>28/04/2026</c:v>
                </c:pt>
                <c:pt idx="25">
                  <c:v>23/04/2026</c:v>
                </c:pt>
                <c:pt idx="26">
                  <c:v>22/04/2026</c:v>
                </c:pt>
                <c:pt idx="27">
                  <c:v>27-4-26</c:v>
                </c:pt>
                <c:pt idx="28">
                  <c:v>29-4-26</c:v>
                </c:pt>
                <c:pt idx="29">
                  <c:v>30/04/2026</c:v>
                </c:pt>
              </c:strCache>
            </c:strRef>
          </c:cat>
          <c:val>
            <c:numRef>
              <c:f>'Purch. Pvt '!$B$17:$B$47</c:f>
              <c:numCache>
                <c:formatCode>General</c:formatCode>
                <c:ptCount val="30"/>
                <c:pt idx="0">
                  <c:v>35</c:v>
                </c:pt>
                <c:pt idx="1">
                  <c:v>45</c:v>
                </c:pt>
                <c:pt idx="2">
                  <c:v>4650</c:v>
                </c:pt>
                <c:pt idx="3">
                  <c:v>651</c:v>
                </c:pt>
                <c:pt idx="4">
                  <c:v>443</c:v>
                </c:pt>
                <c:pt idx="5">
                  <c:v>49</c:v>
                </c:pt>
                <c:pt idx="6">
                  <c:v>97</c:v>
                </c:pt>
                <c:pt idx="7">
                  <c:v>4297</c:v>
                </c:pt>
                <c:pt idx="8">
                  <c:v>242</c:v>
                </c:pt>
                <c:pt idx="9">
                  <c:v>125</c:v>
                </c:pt>
                <c:pt idx="10">
                  <c:v>162</c:v>
                </c:pt>
                <c:pt idx="11">
                  <c:v>17</c:v>
                </c:pt>
                <c:pt idx="12">
                  <c:v>10</c:v>
                </c:pt>
                <c:pt idx="13">
                  <c:v>1856</c:v>
                </c:pt>
                <c:pt idx="14">
                  <c:v>20</c:v>
                </c:pt>
                <c:pt idx="15">
                  <c:v>1330</c:v>
                </c:pt>
                <c:pt idx="16">
                  <c:v>130</c:v>
                </c:pt>
                <c:pt idx="17">
                  <c:v>5475</c:v>
                </c:pt>
                <c:pt idx="18">
                  <c:v>60</c:v>
                </c:pt>
                <c:pt idx="19">
                  <c:v>10</c:v>
                </c:pt>
                <c:pt idx="20">
                  <c:v>198</c:v>
                </c:pt>
                <c:pt idx="21">
                  <c:v>10</c:v>
                </c:pt>
                <c:pt idx="22">
                  <c:v>324</c:v>
                </c:pt>
                <c:pt idx="23">
                  <c:v>1706</c:v>
                </c:pt>
                <c:pt idx="24">
                  <c:v>3365</c:v>
                </c:pt>
                <c:pt idx="25">
                  <c:v>600</c:v>
                </c:pt>
                <c:pt idx="26">
                  <c:v>3000</c:v>
                </c:pt>
                <c:pt idx="27">
                  <c:v>446</c:v>
                </c:pt>
                <c:pt idx="28">
                  <c:v>171</c:v>
                </c:pt>
                <c:pt idx="29">
                  <c:v>2962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BC-48DD-ABBC-FFD20B9600EF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44141216"/>
        <c:axId val="244139296"/>
      </c:lineChart>
      <c:catAx>
        <c:axId val="244141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139296"/>
        <c:crosses val="autoZero"/>
        <c:auto val="1"/>
        <c:lblAlgn val="ctr"/>
        <c:lblOffset val="100"/>
        <c:noMultiLvlLbl val="0"/>
      </c:catAx>
      <c:valAx>
        <c:axId val="24413929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44141216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rotWithShape="1">
      <a:gsLst>
        <a:gs pos="0">
          <a:schemeClr val="accent1">
            <a:satMod val="103000"/>
            <a:lumMod val="102000"/>
            <a:tint val="94000"/>
          </a:schemeClr>
        </a:gs>
        <a:gs pos="50000">
          <a:schemeClr val="accent1">
            <a:satMod val="110000"/>
            <a:lumMod val="100000"/>
            <a:shade val="100000"/>
          </a:schemeClr>
        </a:gs>
        <a:gs pos="100000">
          <a:schemeClr val="accent1">
            <a:lumMod val="99000"/>
            <a:satMod val="120000"/>
            <a:shade val="78000"/>
          </a:schemeClr>
        </a:gs>
      </a:gsLst>
      <a:lin ang="5400000" scaled="0"/>
    </a:gradFill>
    <a:ln w="9525" cap="flat" cmpd="sng" algn="ctr">
      <a:noFill/>
      <a:round/>
    </a:ln>
    <a:effectLst>
      <a:outerShdw blurRad="57150" dist="19050" dir="5400000" algn="ctr" rotWithShape="0">
        <a:srgbClr val="000000">
          <a:alpha val="63000"/>
        </a:srgbClr>
      </a:outerShdw>
    </a:effectLst>
    <a:scene3d>
      <a:camera prst="orthographicFront"/>
      <a:lightRig rig="threePt" dir="t"/>
    </a:scene3d>
    <a:sp3d prstMaterial="matte">
      <a:bevelT w="127000" h="63500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[4.INVENTORY 30 APRIL-2026 updated.xlsm]Purch. Pvt !PivotTable4</c:name>
    <c:fmtId val="4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To Ten Category Purchased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'Purch. Pvt '!$B$50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559-4210-8DF2-2814B4ABFB45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559-4210-8DF2-2814B4ABFB45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559-4210-8DF2-2814B4ABFB45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559-4210-8DF2-2814B4ABFB4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559-4210-8DF2-2814B4ABFB45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559-4210-8DF2-2814B4ABFB45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559-4210-8DF2-2814B4ABFB45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559-4210-8DF2-2814B4ABFB45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C559-4210-8DF2-2814B4ABFB45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C559-4210-8DF2-2814B4ABFB4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'Purch. Pvt '!$A$51:$A$61</c:f>
              <c:strCache>
                <c:ptCount val="10"/>
                <c:pt idx="0">
                  <c:v>ELECTROMECHANICAL SPARE PARTS</c:v>
                </c:pt>
                <c:pt idx="1">
                  <c:v>CLEANING SPARE PARTS</c:v>
                </c:pt>
                <c:pt idx="2">
                  <c:v>CIVIL CONSUMABLES</c:v>
                </c:pt>
                <c:pt idx="3">
                  <c:v>PLUMBING CONSUMABLES</c:v>
                </c:pt>
                <c:pt idx="4">
                  <c:v>SAFETY PPE</c:v>
                </c:pt>
                <c:pt idx="5">
                  <c:v>CIVIL SPARE PARTS</c:v>
                </c:pt>
                <c:pt idx="6">
                  <c:v>HVAC SPARE PARTS</c:v>
                </c:pt>
                <c:pt idx="7">
                  <c:v>PLUMBING SPARE PARTS</c:v>
                </c:pt>
                <c:pt idx="8">
                  <c:v>ELECTRICAL SPARE PARTS</c:v>
                </c:pt>
                <c:pt idx="9">
                  <c:v>CLEANING CONSUMABLES</c:v>
                </c:pt>
              </c:strCache>
            </c:strRef>
          </c:cat>
          <c:val>
            <c:numRef>
              <c:f>'Purch. Pvt '!$B$51:$B$61</c:f>
              <c:numCache>
                <c:formatCode>General</c:formatCode>
                <c:ptCount val="10"/>
                <c:pt idx="0">
                  <c:v>11067</c:v>
                </c:pt>
                <c:pt idx="1">
                  <c:v>51733.799999999996</c:v>
                </c:pt>
                <c:pt idx="2">
                  <c:v>54943.5</c:v>
                </c:pt>
                <c:pt idx="3">
                  <c:v>67721.2</c:v>
                </c:pt>
                <c:pt idx="4">
                  <c:v>82180</c:v>
                </c:pt>
                <c:pt idx="5">
                  <c:v>86109</c:v>
                </c:pt>
                <c:pt idx="6">
                  <c:v>140711</c:v>
                </c:pt>
                <c:pt idx="7">
                  <c:v>143346.98000000001</c:v>
                </c:pt>
                <c:pt idx="8">
                  <c:v>261514</c:v>
                </c:pt>
                <c:pt idx="9">
                  <c:v>382644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4-4814-8CCD-7281983CBDD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95"/>
        <c:overlap val="10"/>
        <c:axId val="33576608"/>
        <c:axId val="33598208"/>
      </c:barChart>
      <c:catAx>
        <c:axId val="335766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98208"/>
        <c:crosses val="autoZero"/>
        <c:auto val="1"/>
        <c:lblAlgn val="ctr"/>
        <c:lblOffset val="100"/>
        <c:noMultiLvlLbl val="0"/>
      </c:catAx>
      <c:valAx>
        <c:axId val="335982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357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accent1">
            <a:lumMod val="67000"/>
          </a:schemeClr>
        </a:gs>
        <a:gs pos="48000">
          <a:schemeClr val="accent1">
            <a:lumMod val="97000"/>
            <a:lumOff val="3000"/>
          </a:schemeClr>
        </a:gs>
        <a:gs pos="100000">
          <a:schemeClr val="accent1">
            <a:lumMod val="60000"/>
            <a:lumOff val="40000"/>
          </a:schemeClr>
        </a:gs>
      </a:gsLst>
      <a:lin ang="16200000" scaled="1"/>
      <a:tileRect/>
    </a:gradFill>
    <a:ln w="9525" cap="flat" cmpd="sng" algn="ctr">
      <a:noFill/>
      <a:round/>
    </a:ln>
    <a:effectLst/>
    <a:scene3d>
      <a:camera prst="orthographicFront"/>
      <a:lightRig rig="threePt" dir="t"/>
    </a:scene3d>
    <a:sp3d prstMaterial="matte">
      <a:bevelT w="127000" h="63500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[4.INVENTORY 30 APRIL-2026 updated.xlsm]Purch. Pvt !PivotTable5</c:name>
    <c:fmtId val="6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tx1"/>
                </a:solidFill>
              </a:rPr>
              <a:t>Top 10 Supplier Value Wise</a:t>
            </a:r>
            <a:r>
              <a:rPr lang="en-US" sz="1200" b="1" baseline="0">
                <a:solidFill>
                  <a:schemeClr val="tx1"/>
                </a:solidFill>
              </a:rPr>
              <a:t> </a:t>
            </a:r>
            <a:endParaRPr lang="en-US" sz="12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3244026684164479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'Purch. Pvt '!$B$87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'Purch. Pvt '!$A$88:$A$98</c:f>
              <c:strCache>
                <c:ptCount val="10"/>
                <c:pt idx="0">
                  <c:v>FIVE STARS TRADING CO.</c:v>
                </c:pt>
                <c:pt idx="1">
                  <c:v>GULF AIR FILTERS FACTORY COMPANY</c:v>
                </c:pt>
                <c:pt idx="2">
                  <c:v>SAUDI ARABIAN AGENCIES LIMITED-SARA</c:v>
                </c:pt>
                <c:pt idx="3">
                  <c:v>ABDUL WAHAB SALEH AL RAJHI CO.</c:v>
                </c:pt>
                <c:pt idx="4">
                  <c:v>SAUDI ARABIAN AGENCIES-SARA </c:v>
                </c:pt>
                <c:pt idx="5">
                  <c:v>BUSINESS BAG COMPANY</c:v>
                </c:pt>
                <c:pt idx="6">
                  <c:v>HYGIENIC PAPER COMPANY</c:v>
                </c:pt>
                <c:pt idx="7">
                  <c:v>HYGIENIC PAPER CO. LTD</c:v>
                </c:pt>
                <c:pt idx="8">
                  <c:v>HYGIENIC PAPER CO.LTD</c:v>
                </c:pt>
                <c:pt idx="9">
                  <c:v>AL THULATHIA AL HADETHA CONTRACTING EST.</c:v>
                </c:pt>
              </c:strCache>
            </c:strRef>
          </c:cat>
          <c:val>
            <c:numRef>
              <c:f>'Purch. Pvt '!$B$88:$B$98</c:f>
              <c:numCache>
                <c:formatCode>0,"K"</c:formatCode>
                <c:ptCount val="10"/>
                <c:pt idx="0">
                  <c:v>37789.5</c:v>
                </c:pt>
                <c:pt idx="1">
                  <c:v>39125</c:v>
                </c:pt>
                <c:pt idx="2">
                  <c:v>46188.37</c:v>
                </c:pt>
                <c:pt idx="3">
                  <c:v>58400</c:v>
                </c:pt>
                <c:pt idx="4">
                  <c:v>61528.649999999994</c:v>
                </c:pt>
                <c:pt idx="5">
                  <c:v>75749</c:v>
                </c:pt>
                <c:pt idx="6">
                  <c:v>77800</c:v>
                </c:pt>
                <c:pt idx="7">
                  <c:v>80000</c:v>
                </c:pt>
                <c:pt idx="8">
                  <c:v>111700</c:v>
                </c:pt>
                <c:pt idx="9">
                  <c:v>160088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4C-4A12-9C5F-58B170DA93B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55191728"/>
        <c:axId val="55193648"/>
      </c:barChart>
      <c:catAx>
        <c:axId val="55191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93648"/>
        <c:crosses val="autoZero"/>
        <c:auto val="0"/>
        <c:lblAlgn val="ctr"/>
        <c:lblOffset val="100"/>
        <c:noMultiLvlLbl val="0"/>
      </c:catAx>
      <c:valAx>
        <c:axId val="55193648"/>
        <c:scaling>
          <c:orientation val="minMax"/>
        </c:scaling>
        <c:delete val="1"/>
        <c:axPos val="b"/>
        <c:numFmt formatCode="0,&quot;K&quot;" sourceLinked="1"/>
        <c:majorTickMark val="out"/>
        <c:minorTickMark val="none"/>
        <c:tickLblPos val="nextTo"/>
        <c:crossAx val="55191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rotWithShape="1">
      <a:gsLst>
        <a:gs pos="0">
          <a:schemeClr val="accent1">
            <a:satMod val="103000"/>
            <a:lumMod val="102000"/>
            <a:tint val="94000"/>
          </a:schemeClr>
        </a:gs>
        <a:gs pos="50000">
          <a:schemeClr val="accent1">
            <a:satMod val="110000"/>
            <a:lumMod val="100000"/>
            <a:shade val="100000"/>
          </a:schemeClr>
        </a:gs>
        <a:gs pos="100000">
          <a:schemeClr val="accent1">
            <a:lumMod val="99000"/>
            <a:satMod val="120000"/>
            <a:shade val="78000"/>
          </a:schemeClr>
        </a:gs>
      </a:gsLst>
      <a:lin ang="5400000" scaled="0"/>
    </a:gradFill>
    <a:ln w="9525" cap="flat" cmpd="sng" algn="ctr">
      <a:noFill/>
      <a:round/>
    </a:ln>
    <a:effectLst>
      <a:outerShdw blurRad="57150" dist="19050" dir="5400000" algn="ctr" rotWithShape="0">
        <a:srgbClr val="000000">
          <a:alpha val="63000"/>
        </a:srgbClr>
      </a:outerShdw>
    </a:effectLst>
    <a:scene3d>
      <a:camera prst="orthographicFront"/>
      <a:lightRig rig="threePt" dir="t"/>
    </a:scene3d>
    <a:sp3d prstMaterial="matte">
      <a:bevelT w="127000" h="63500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[4.INVENTORY 30 APRIL-2026 updated.xlsm]Purch. Pvt !PivotTable6</c:name>
    <c:fmtId val="7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tx1"/>
                </a:solidFill>
              </a:rPr>
              <a:t>Tot 10 Supplier Qty. Wise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0" rIns="38100" bIns="640080" anchor="t" anchorCtr="0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"/>
              <c:y val="-4.629629629629629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0" rIns="38100" bIns="640080" anchor="t" anchorCtr="0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</c:pivotFmt>
      <c:pivotFmt>
        <c:idx val="3"/>
        <c:spPr>
          <a:solidFill>
            <a:schemeClr val="accent3"/>
          </a:solidFill>
          <a:ln>
            <a:noFill/>
          </a:ln>
          <a:effectLst/>
        </c:spPr>
      </c:pivotFmt>
      <c:pivotFmt>
        <c:idx val="4"/>
        <c:spPr>
          <a:solidFill>
            <a:schemeClr val="accent4"/>
          </a:solidFill>
          <a:ln>
            <a:noFill/>
          </a:ln>
          <a:effectLst/>
        </c:spPr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</c:pivotFmt>
      <c:pivotFmt>
        <c:idx val="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stacked"/>
        <c:varyColors val="1"/>
        <c:ser>
          <c:idx val="0"/>
          <c:order val="0"/>
          <c:tx>
            <c:strRef>
              <c:f>'Purch. Pvt '!$B$116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03F-4675-A446-21EBAA7969B3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0A4A-40CD-B6DA-3CE3BC61E9BC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0A4A-40CD-B6DA-3CE3BC61E9BC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0A4A-40CD-B6DA-3CE3BC61E9BC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0A4A-40CD-B6DA-3CE3BC61E9BC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0A4A-40CD-B6DA-3CE3BC61E9BC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0A4A-40CD-B6DA-3CE3BC61E9BC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0A4A-40CD-B6DA-3CE3BC61E9BC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0A4A-40CD-B6DA-3CE3BC61E9BC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0A4A-40CD-B6DA-3CE3BC61E9B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0" rIns="38100" bIns="640080" anchor="t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'Purch. Pvt '!$A$117:$A$127</c:f>
              <c:strCache>
                <c:ptCount val="10"/>
                <c:pt idx="0">
                  <c:v>AL-MANA TRADING &amp; BIDDING CO.</c:v>
                </c:pt>
                <c:pt idx="1">
                  <c:v>GULF AIR FILTERS FACTORY COMPANY</c:v>
                </c:pt>
                <c:pt idx="2">
                  <c:v>HYGIENIC PAPER CO. LTD</c:v>
                </c:pt>
                <c:pt idx="3">
                  <c:v>MULTI TECH CONTRACTING EST.</c:v>
                </c:pt>
                <c:pt idx="4">
                  <c:v>HYGIENIC PAPER COMPANY</c:v>
                </c:pt>
                <c:pt idx="5">
                  <c:v>HYGIENIC PAPER CO.LTD</c:v>
                </c:pt>
                <c:pt idx="6">
                  <c:v>WE CARE TECHNOLOGY &amp; TRADING EST</c:v>
                </c:pt>
                <c:pt idx="7">
                  <c:v>AHMED ZAID ALI EIDROUS TRADING EST.</c:v>
                </c:pt>
                <c:pt idx="8">
                  <c:v>IDEAL VISION TECHNOLOGY COMPANY</c:v>
                </c:pt>
                <c:pt idx="9">
                  <c:v>AHMAD ZAID ALI EIDROUS TRADING EST</c:v>
                </c:pt>
              </c:strCache>
            </c:strRef>
          </c:cat>
          <c:val>
            <c:numRef>
              <c:f>'Purch. Pvt '!$B$117:$B$127</c:f>
              <c:numCache>
                <c:formatCode>0</c:formatCode>
                <c:ptCount val="10"/>
                <c:pt idx="0">
                  <c:v>910</c:v>
                </c:pt>
                <c:pt idx="1">
                  <c:v>1525</c:v>
                </c:pt>
                <c:pt idx="2">
                  <c:v>1600</c:v>
                </c:pt>
                <c:pt idx="3">
                  <c:v>1684</c:v>
                </c:pt>
                <c:pt idx="4">
                  <c:v>2144</c:v>
                </c:pt>
                <c:pt idx="5">
                  <c:v>2316</c:v>
                </c:pt>
                <c:pt idx="6">
                  <c:v>3000</c:v>
                </c:pt>
                <c:pt idx="7">
                  <c:v>3750</c:v>
                </c:pt>
                <c:pt idx="8">
                  <c:v>4380</c:v>
                </c:pt>
                <c:pt idx="9">
                  <c:v>4950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3F-4675-A446-21EBAA7969B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72"/>
        <c:overlap val="100"/>
        <c:axId val="33614048"/>
        <c:axId val="33619808"/>
      </c:barChart>
      <c:catAx>
        <c:axId val="33614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19808"/>
        <c:crosses val="autoZero"/>
        <c:auto val="1"/>
        <c:lblAlgn val="ctr"/>
        <c:lblOffset val="100"/>
        <c:noMultiLvlLbl val="0"/>
      </c:catAx>
      <c:valAx>
        <c:axId val="336198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3614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rotWithShape="1">
      <a:gsLst>
        <a:gs pos="0">
          <a:schemeClr val="accent1">
            <a:satMod val="103000"/>
            <a:lumMod val="102000"/>
            <a:tint val="94000"/>
          </a:schemeClr>
        </a:gs>
        <a:gs pos="50000">
          <a:schemeClr val="accent1">
            <a:satMod val="110000"/>
            <a:lumMod val="100000"/>
            <a:shade val="100000"/>
          </a:schemeClr>
        </a:gs>
        <a:gs pos="100000">
          <a:schemeClr val="accent1">
            <a:lumMod val="99000"/>
            <a:satMod val="120000"/>
            <a:shade val="78000"/>
          </a:schemeClr>
        </a:gs>
      </a:gsLst>
      <a:lin ang="5400000" scaled="0"/>
    </a:gradFill>
    <a:ln w="6350" cap="flat" cmpd="sng" algn="ctr">
      <a:solidFill>
        <a:schemeClr val="accent1"/>
      </a:solidFill>
      <a:prstDash val="solid"/>
      <a:miter lim="800000"/>
    </a:ln>
    <a:effectLst/>
    <a:scene3d>
      <a:camera prst="orthographicFront"/>
      <a:lightRig rig="threePt" dir="t"/>
    </a:scene3d>
    <a:sp3d prstMaterial="matte">
      <a:bevelT w="127000" h="63500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[4.INVENTORY 30 APRIL-2026 updated.xlsm]Purch. Pvt !PivotTable7</c:name>
    <c:fmtId val="8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Top 10 Materils Received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57338888888888884"/>
          <c:y val="0.17171296296296296"/>
          <c:w val="0.39605555555555561"/>
          <c:h val="0.77736111111111106"/>
        </c:manualLayout>
      </c:layout>
      <c:barChart>
        <c:barDir val="bar"/>
        <c:grouping val="clustered"/>
        <c:varyColors val="1"/>
        <c:ser>
          <c:idx val="0"/>
          <c:order val="0"/>
          <c:tx>
            <c:strRef>
              <c:f>'Purch. Pvt '!$B$146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CBD-43EF-A889-2F4B40B3683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CBD-43EF-A889-2F4B40B36833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CBD-43EF-A889-2F4B40B36833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CBD-43EF-A889-2F4B40B3683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CBD-43EF-A889-2F4B40B36833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CBD-43EF-A889-2F4B40B36833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CBD-43EF-A889-2F4B40B36833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CBD-43EF-A889-2F4B40B36833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7CBD-43EF-A889-2F4B40B36833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7CBD-43EF-A889-2F4B40B36833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CBCE-45F1-B73E-C00CC0B6B0FE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AE3F-4533-8F05-FC5B7DE2E3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'Purch. Pvt '!$A$147:$A$157</c:f>
              <c:strCache>
                <c:ptCount val="10"/>
                <c:pt idx="0">
                  <c:v>BATTERY ; BATTERY AAA - 1.5V ALKALINE - LR03 NON RECHARGEABLE - PART NO. MN2400 - DURACELL</c:v>
                </c:pt>
                <c:pt idx="1">
                  <c:v>FILTER ; BAG POCKET TYPE AIR FILTER 24"x24"x 15" 95% EFFICIENCY / 6 POCKETS, TRIPLE LAYER, MEDIA COLOR: YELLOW - PART NO. SB95-595595-380P6 - GAFCO</c:v>
                </c:pt>
                <c:pt idx="2">
                  <c:v>TISSUES ; AUTO CUT HAND TOWEL ROLLS SMART 200 MTR 2 PLY (BALE OF 6) - PART NO. 10601100103 - FINE</c:v>
                </c:pt>
                <c:pt idx="3">
                  <c:v>TISSUES ; TOILET TISSUE ROLL JUMBO 2 PLY - FINE</c:v>
                </c:pt>
                <c:pt idx="4">
                  <c:v>HAND SOAP ; FOAM HAND SOAP - FINE (4 LTR)</c:v>
                </c:pt>
                <c:pt idx="5">
                  <c:v>CLOTH ; MICRO FIBER CLOTH - YELLOW</c:v>
                </c:pt>
                <c:pt idx="6">
                  <c:v>TISSUES ; C FOLD TISSUE LEXUS - FINE</c:v>
                </c:pt>
                <c:pt idx="7">
                  <c:v>CLOTH ; MICRO FIBER CLOTH - BLUE</c:v>
                </c:pt>
                <c:pt idx="8">
                  <c:v>MASK ; DISPOSABLE FACE MASK - 50 PCS/PKT</c:v>
                </c:pt>
                <c:pt idx="9">
                  <c:v>GLOVES ; VINYL GLOVES 100PCS/PKT</c:v>
                </c:pt>
              </c:strCache>
            </c:strRef>
          </c:cat>
          <c:val>
            <c:numRef>
              <c:f>'Purch. Pvt '!$B$147:$B$157</c:f>
              <c:numCache>
                <c:formatCode>General</c:formatCode>
                <c:ptCount val="10"/>
                <c:pt idx="0">
                  <c:v>720</c:v>
                </c:pt>
                <c:pt idx="1">
                  <c:v>900</c:v>
                </c:pt>
                <c:pt idx="2">
                  <c:v>1000</c:v>
                </c:pt>
                <c:pt idx="3">
                  <c:v>1290</c:v>
                </c:pt>
                <c:pt idx="4">
                  <c:v>1600</c:v>
                </c:pt>
                <c:pt idx="5">
                  <c:v>1900</c:v>
                </c:pt>
                <c:pt idx="6">
                  <c:v>2100</c:v>
                </c:pt>
                <c:pt idx="7">
                  <c:v>2200</c:v>
                </c:pt>
                <c:pt idx="8">
                  <c:v>3000</c:v>
                </c:pt>
                <c:pt idx="9">
                  <c:v>8700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6A-4E2B-BE10-C3A8780F7CD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2037530175"/>
        <c:axId val="2037530655"/>
      </c:barChart>
      <c:catAx>
        <c:axId val="20375301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7530655"/>
        <c:crosses val="autoZero"/>
        <c:auto val="1"/>
        <c:lblAlgn val="ctr"/>
        <c:lblOffset val="100"/>
        <c:noMultiLvlLbl val="0"/>
      </c:catAx>
      <c:valAx>
        <c:axId val="203753065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375301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rotWithShape="1">
      <a:gsLst>
        <a:gs pos="0">
          <a:schemeClr val="accent1">
            <a:satMod val="103000"/>
            <a:lumMod val="102000"/>
            <a:tint val="94000"/>
          </a:schemeClr>
        </a:gs>
        <a:gs pos="50000">
          <a:schemeClr val="accent1">
            <a:satMod val="110000"/>
            <a:lumMod val="100000"/>
            <a:shade val="100000"/>
          </a:schemeClr>
        </a:gs>
        <a:gs pos="100000">
          <a:schemeClr val="accent1">
            <a:lumMod val="99000"/>
            <a:satMod val="120000"/>
            <a:shade val="78000"/>
          </a:schemeClr>
        </a:gs>
      </a:gsLst>
      <a:lin ang="5400000" scaled="0"/>
    </a:gradFill>
    <a:ln w="6350" cap="flat" cmpd="sng" algn="ctr">
      <a:solidFill>
        <a:schemeClr val="accent1"/>
      </a:solidFill>
      <a:prstDash val="solid"/>
      <a:miter lim="800000"/>
    </a:ln>
    <a:effectLst/>
    <a:scene3d>
      <a:camera prst="orthographicFront"/>
      <a:lightRig rig="threePt" dir="t"/>
    </a:scene3d>
    <a:sp3d prstMaterial="matte">
      <a:bevelT w="127000" h="63500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[4.INVENTORY 30 APRIL-2026 updated.xlsm]Pvt Issuance !PivotTable2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Daily</a:t>
            </a:r>
            <a:r>
              <a:rPr lang="en-US" baseline="0">
                <a:solidFill>
                  <a:schemeClr val="bg1"/>
                </a:solidFill>
              </a:rPr>
              <a:t> Issuance Trends (Quantity)</a:t>
            </a:r>
            <a:endParaRPr lang="en-US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bg1">
                <a:lumMod val="95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bg1"/>
            </a:solidFill>
            <a:ln w="9525">
              <a:solidFill>
                <a:schemeClr val="bg1">
                  <a:lumMod val="95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'Pvt Issuance 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bg1">
                  <a:lumMod val="9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bg1">
                    <a:lumMod val="95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'Pvt Issuance '!$A$4:$A$21</c:f>
              <c:strCache>
                <c:ptCount val="17"/>
                <c:pt idx="0">
                  <c:v>3/17/2026</c:v>
                </c:pt>
                <c:pt idx="1">
                  <c:v>4/5/2026</c:v>
                </c:pt>
                <c:pt idx="2">
                  <c:v>4/6/2026</c:v>
                </c:pt>
                <c:pt idx="3">
                  <c:v>4/7/2026</c:v>
                </c:pt>
                <c:pt idx="4">
                  <c:v>4/8/2026</c:v>
                </c:pt>
                <c:pt idx="5">
                  <c:v>4/9/2026</c:v>
                </c:pt>
                <c:pt idx="6">
                  <c:v>4/10/2026</c:v>
                </c:pt>
                <c:pt idx="7">
                  <c:v>4/11/2026</c:v>
                </c:pt>
                <c:pt idx="8">
                  <c:v>4/12/2026</c:v>
                </c:pt>
                <c:pt idx="9">
                  <c:v>4/2/2026</c:v>
                </c:pt>
                <c:pt idx="10">
                  <c:v>4/13/2026</c:v>
                </c:pt>
                <c:pt idx="11">
                  <c:v>4/14/2026</c:v>
                </c:pt>
                <c:pt idx="12">
                  <c:v>4/15/2026</c:v>
                </c:pt>
                <c:pt idx="13">
                  <c:v>4/16/2026</c:v>
                </c:pt>
                <c:pt idx="14">
                  <c:v>4/19/2026</c:v>
                </c:pt>
                <c:pt idx="15">
                  <c:v>4/21/2026</c:v>
                </c:pt>
                <c:pt idx="16">
                  <c:v>4/20/2026</c:v>
                </c:pt>
              </c:strCache>
            </c:strRef>
          </c:cat>
          <c:val>
            <c:numRef>
              <c:f>'Pvt Issuance '!$B$4:$B$21</c:f>
              <c:numCache>
                <c:formatCode>General</c:formatCode>
                <c:ptCount val="17"/>
                <c:pt idx="0">
                  <c:v>35</c:v>
                </c:pt>
                <c:pt idx="1">
                  <c:v>471</c:v>
                </c:pt>
                <c:pt idx="2">
                  <c:v>856</c:v>
                </c:pt>
                <c:pt idx="3">
                  <c:v>935</c:v>
                </c:pt>
                <c:pt idx="4">
                  <c:v>6651</c:v>
                </c:pt>
                <c:pt idx="5">
                  <c:v>137</c:v>
                </c:pt>
                <c:pt idx="6">
                  <c:v>203</c:v>
                </c:pt>
                <c:pt idx="7">
                  <c:v>1102</c:v>
                </c:pt>
                <c:pt idx="8">
                  <c:v>240</c:v>
                </c:pt>
                <c:pt idx="9">
                  <c:v>1390</c:v>
                </c:pt>
                <c:pt idx="10">
                  <c:v>625</c:v>
                </c:pt>
                <c:pt idx="11">
                  <c:v>210</c:v>
                </c:pt>
                <c:pt idx="12">
                  <c:v>1031</c:v>
                </c:pt>
                <c:pt idx="13">
                  <c:v>453</c:v>
                </c:pt>
                <c:pt idx="14">
                  <c:v>1081</c:v>
                </c:pt>
                <c:pt idx="15">
                  <c:v>1131</c:v>
                </c:pt>
                <c:pt idx="16">
                  <c:v>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0D-4684-B8A4-48A5D53DAC2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69038159"/>
        <c:axId val="1369033839"/>
      </c:lineChart>
      <c:catAx>
        <c:axId val="136903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033839"/>
        <c:crosses val="autoZero"/>
        <c:auto val="1"/>
        <c:lblAlgn val="ctr"/>
        <c:lblOffset val="100"/>
        <c:noMultiLvlLbl val="0"/>
      </c:catAx>
      <c:valAx>
        <c:axId val="136903383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6903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[4.INVENTORY 30 APRIL-2026 updated.xlsm]Pvt Issuance 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lt1"/>
                </a:solidFill>
                <a:latin typeface="+mn-lt"/>
                <a:ea typeface="+mn-ea"/>
                <a:cs typeface="+mn-cs"/>
              </a:rPr>
              <a:t>Daily Trends Value </a:t>
            </a:r>
            <a:endParaRPr lang="en-US"/>
          </a:p>
        </c:rich>
      </c:tx>
      <c:overlay val="0"/>
      <c:spPr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'Pvt Issuance '!$B$35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'Pvt Issuance '!$A$36:$A$53</c:f>
              <c:strCache>
                <c:ptCount val="17"/>
                <c:pt idx="0">
                  <c:v>3/17/2026</c:v>
                </c:pt>
                <c:pt idx="1">
                  <c:v>4/5/2026</c:v>
                </c:pt>
                <c:pt idx="2">
                  <c:v>4/6/2026</c:v>
                </c:pt>
                <c:pt idx="3">
                  <c:v>4/7/2026</c:v>
                </c:pt>
                <c:pt idx="4">
                  <c:v>4/8/2026</c:v>
                </c:pt>
                <c:pt idx="5">
                  <c:v>4/9/2026</c:v>
                </c:pt>
                <c:pt idx="6">
                  <c:v>4/10/2026</c:v>
                </c:pt>
                <c:pt idx="7">
                  <c:v>4/11/2026</c:v>
                </c:pt>
                <c:pt idx="8">
                  <c:v>4/12/2026</c:v>
                </c:pt>
                <c:pt idx="9">
                  <c:v>4/2/2026</c:v>
                </c:pt>
                <c:pt idx="10">
                  <c:v>4/13/2026</c:v>
                </c:pt>
                <c:pt idx="11">
                  <c:v>4/14/2026</c:v>
                </c:pt>
                <c:pt idx="12">
                  <c:v>4/15/2026</c:v>
                </c:pt>
                <c:pt idx="13">
                  <c:v>4/16/2026</c:v>
                </c:pt>
                <c:pt idx="14">
                  <c:v>4/19/2026</c:v>
                </c:pt>
                <c:pt idx="15">
                  <c:v>4/21/2026</c:v>
                </c:pt>
                <c:pt idx="16">
                  <c:v>4/20/2026</c:v>
                </c:pt>
              </c:strCache>
            </c:strRef>
          </c:cat>
          <c:val>
            <c:numRef>
              <c:f>'Pvt Issuance '!$B$36:$B$53</c:f>
              <c:numCache>
                <c:formatCode>0.00,"K"</c:formatCode>
                <c:ptCount val="17"/>
                <c:pt idx="0">
                  <c:v>4830</c:v>
                </c:pt>
                <c:pt idx="1">
                  <c:v>47790</c:v>
                </c:pt>
                <c:pt idx="2">
                  <c:v>10675</c:v>
                </c:pt>
                <c:pt idx="3">
                  <c:v>24849.879999999997</c:v>
                </c:pt>
                <c:pt idx="4">
                  <c:v>127645.7</c:v>
                </c:pt>
                <c:pt idx="5">
                  <c:v>4420</c:v>
                </c:pt>
                <c:pt idx="6">
                  <c:v>1813.5</c:v>
                </c:pt>
                <c:pt idx="7">
                  <c:v>7917.75</c:v>
                </c:pt>
                <c:pt idx="8">
                  <c:v>23271</c:v>
                </c:pt>
                <c:pt idx="9">
                  <c:v>154870</c:v>
                </c:pt>
                <c:pt idx="10">
                  <c:v>65069.45</c:v>
                </c:pt>
                <c:pt idx="11">
                  <c:v>13939</c:v>
                </c:pt>
                <c:pt idx="12">
                  <c:v>42128</c:v>
                </c:pt>
                <c:pt idx="13">
                  <c:v>26709.34</c:v>
                </c:pt>
                <c:pt idx="14">
                  <c:v>104450</c:v>
                </c:pt>
                <c:pt idx="15">
                  <c:v>25217.360000000001</c:v>
                </c:pt>
                <c:pt idx="16">
                  <c:v>10237.51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EE-48A7-B402-7900EB0E047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60850400"/>
        <c:axId val="1660849440"/>
      </c:lineChart>
      <c:catAx>
        <c:axId val="1660850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0849440"/>
        <c:crosses val="autoZero"/>
        <c:auto val="1"/>
        <c:lblAlgn val="ctr"/>
        <c:lblOffset val="100"/>
        <c:noMultiLvlLbl val="0"/>
      </c:catAx>
      <c:valAx>
        <c:axId val="1660849440"/>
        <c:scaling>
          <c:orientation val="minMax"/>
        </c:scaling>
        <c:delete val="1"/>
        <c:axPos val="l"/>
        <c:numFmt formatCode="0.00,&quot;K&quot;" sourceLinked="1"/>
        <c:majorTickMark val="none"/>
        <c:minorTickMark val="none"/>
        <c:tickLblPos val="nextTo"/>
        <c:crossAx val="1660850400"/>
        <c:crosses val="autoZero"/>
        <c:crossBetween val="between"/>
      </c:valAx>
      <c:spPr>
        <a:solidFill>
          <a:schemeClr val="dk1"/>
        </a:solidFill>
        <a:ln w="19050" cap="flat" cmpd="sng" algn="ctr">
          <a:solidFill>
            <a:schemeClr val="lt1"/>
          </a:solidFill>
          <a:prstDash val="solid"/>
          <a:miter lim="800000"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1">
        <a:lumMod val="75000"/>
        <a:lumOff val="25000"/>
      </a:schemeClr>
    </a:solidFill>
    <a:ln w="9525" cap="flat" cmpd="sng" algn="ctr">
      <a:solidFill>
        <a:schemeClr val="bg1"/>
      </a:solidFill>
      <a:round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[4.INVENTORY 30 APRIL-2026 updated.xlsm]Pvt Issuance !PivotTable4</c:name>
    <c:fmtId val="2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900" b="1"/>
              <a:t>Top Ten Department Material Issuance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6420756780402452"/>
          <c:y val="8.789370078740158E-2"/>
          <c:w val="0.63579243219597548"/>
          <c:h val="0.8056248177311169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'Pvt Issuance '!$B$71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'Pvt Issuance '!$A$72:$A$82</c:f>
              <c:strCache>
                <c:ptCount val="10"/>
                <c:pt idx="0">
                  <c:v>CIVIL-LOCK &amp; KEY SHOP</c:v>
                </c:pt>
                <c:pt idx="1">
                  <c:v>TERMINAL 1&amp;2-PLUMBING</c:v>
                </c:pt>
                <c:pt idx="2">
                  <c:v>TERMINAL 5 ELECTRO MECH</c:v>
                </c:pt>
                <c:pt idx="3">
                  <c:v>TERMINAL 1&amp;2-ELECTRICAL</c:v>
                </c:pt>
                <c:pt idx="4">
                  <c:v>TERMINAL 1&amp;2-HVAC</c:v>
                </c:pt>
                <c:pt idx="5">
                  <c:v>TR 3&amp;4-ELECTRICAL</c:v>
                </c:pt>
                <c:pt idx="6">
                  <c:v>CIVIL-SHEET METAL</c:v>
                </c:pt>
                <c:pt idx="7">
                  <c:v>TERMINAL 5 PLUMBING</c:v>
                </c:pt>
                <c:pt idx="8">
                  <c:v>SOFT SERVICE TR5</c:v>
                </c:pt>
                <c:pt idx="9">
                  <c:v>SOFT SERVICE TR 1,2,3,4</c:v>
                </c:pt>
              </c:strCache>
            </c:strRef>
          </c:cat>
          <c:val>
            <c:numRef>
              <c:f>'Pvt Issuance '!$B$72:$B$82</c:f>
              <c:numCache>
                <c:formatCode>General</c:formatCode>
                <c:ptCount val="10"/>
                <c:pt idx="0">
                  <c:v>100</c:v>
                </c:pt>
                <c:pt idx="1">
                  <c:v>103</c:v>
                </c:pt>
                <c:pt idx="2">
                  <c:v>142</c:v>
                </c:pt>
                <c:pt idx="3">
                  <c:v>150</c:v>
                </c:pt>
                <c:pt idx="4">
                  <c:v>280</c:v>
                </c:pt>
                <c:pt idx="5">
                  <c:v>301</c:v>
                </c:pt>
                <c:pt idx="6">
                  <c:v>345</c:v>
                </c:pt>
                <c:pt idx="7">
                  <c:v>521</c:v>
                </c:pt>
                <c:pt idx="8">
                  <c:v>2956</c:v>
                </c:pt>
                <c:pt idx="9">
                  <c:v>11718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8B-4069-AEF8-8471B396C35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650594064"/>
        <c:axId val="1650594544"/>
      </c:barChart>
      <c:catAx>
        <c:axId val="1650594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0594544"/>
        <c:crosses val="autoZero"/>
        <c:auto val="1"/>
        <c:lblAlgn val="ctr"/>
        <c:lblOffset val="100"/>
        <c:noMultiLvlLbl val="0"/>
      </c:catAx>
      <c:valAx>
        <c:axId val="16505945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65059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rotWithShape="1">
      <a:gsLst>
        <a:gs pos="0">
          <a:schemeClr val="dk1">
            <a:satMod val="103000"/>
            <a:lumMod val="102000"/>
            <a:tint val="94000"/>
          </a:schemeClr>
        </a:gs>
        <a:gs pos="50000">
          <a:schemeClr val="dk1">
            <a:satMod val="110000"/>
            <a:lumMod val="100000"/>
            <a:shade val="100000"/>
          </a:schemeClr>
        </a:gs>
        <a:gs pos="100000">
          <a:schemeClr val="dk1">
            <a:lumMod val="99000"/>
            <a:satMod val="120000"/>
            <a:shade val="78000"/>
          </a:schemeClr>
        </a:gs>
      </a:gsLst>
      <a:lin ang="5400000" scaled="0"/>
    </a:gradFill>
    <a:ln w="63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[4.INVENTORY 30 APRIL-2026 updated.xlsm]Pvt Issuance !PivotTable5</c:name>
    <c:fmtId val="3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100" b="1"/>
              <a:t>Top Ten Department Value Wise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'Pvt Issuance '!$B$89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'Pvt Issuance '!$A$90:$A$100</c:f>
              <c:strCache>
                <c:ptCount val="10"/>
                <c:pt idx="0">
                  <c:v>CIVIL-PAINT SHOP</c:v>
                </c:pt>
                <c:pt idx="1">
                  <c:v>TERMINAL 1&amp;2-PLUMBING</c:v>
                </c:pt>
                <c:pt idx="2">
                  <c:v>TERMINAL 1&amp;2-ELECTRICAL</c:v>
                </c:pt>
                <c:pt idx="3">
                  <c:v>TERMINAL 5 ELECTRO MECH</c:v>
                </c:pt>
                <c:pt idx="4">
                  <c:v>TERMINAL 1&amp;2-HVAC</c:v>
                </c:pt>
                <c:pt idx="5">
                  <c:v>TERMINAL 5 ELECTRIAL</c:v>
                </c:pt>
                <c:pt idx="6">
                  <c:v>TERMINAL 5 ELECTRICAL</c:v>
                </c:pt>
                <c:pt idx="7">
                  <c:v>SOFT SERVICE TR5</c:v>
                </c:pt>
                <c:pt idx="8">
                  <c:v>TR 3&amp;4-ELECTRICAL</c:v>
                </c:pt>
                <c:pt idx="9">
                  <c:v>SOFT SERVICE TR 1,2,3,4</c:v>
                </c:pt>
              </c:strCache>
            </c:strRef>
          </c:cat>
          <c:val>
            <c:numRef>
              <c:f>'Pvt Issuance '!$B$90:$B$100</c:f>
              <c:numCache>
                <c:formatCode>General</c:formatCode>
                <c:ptCount val="10"/>
                <c:pt idx="0">
                  <c:v>7064</c:v>
                </c:pt>
                <c:pt idx="1">
                  <c:v>7504</c:v>
                </c:pt>
                <c:pt idx="2">
                  <c:v>7707.2</c:v>
                </c:pt>
                <c:pt idx="3">
                  <c:v>8679.2000000000007</c:v>
                </c:pt>
                <c:pt idx="4">
                  <c:v>10252.51</c:v>
                </c:pt>
                <c:pt idx="5">
                  <c:v>12170</c:v>
                </c:pt>
                <c:pt idx="6">
                  <c:v>17161.64</c:v>
                </c:pt>
                <c:pt idx="7">
                  <c:v>124109.76000000001</c:v>
                </c:pt>
                <c:pt idx="8">
                  <c:v>141647.12</c:v>
                </c:pt>
                <c:pt idx="9">
                  <c:v>336481.06000000006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72-4AF1-90AF-849320E74AC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75321679"/>
        <c:axId val="275322159"/>
      </c:barChart>
      <c:catAx>
        <c:axId val="2753216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322159"/>
        <c:crosses val="autoZero"/>
        <c:auto val="1"/>
        <c:lblAlgn val="ctr"/>
        <c:lblOffset val="100"/>
        <c:noMultiLvlLbl val="0"/>
      </c:catAx>
      <c:valAx>
        <c:axId val="27532215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75321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rotWithShape="1">
      <a:gsLst>
        <a:gs pos="0">
          <a:schemeClr val="dk1">
            <a:satMod val="103000"/>
            <a:lumMod val="102000"/>
            <a:tint val="94000"/>
          </a:schemeClr>
        </a:gs>
        <a:gs pos="50000">
          <a:schemeClr val="dk1">
            <a:satMod val="110000"/>
            <a:lumMod val="100000"/>
            <a:shade val="100000"/>
          </a:schemeClr>
        </a:gs>
        <a:gs pos="100000">
          <a:schemeClr val="dk1">
            <a:lumMod val="99000"/>
            <a:satMod val="120000"/>
            <a:shade val="78000"/>
          </a:schemeClr>
        </a:gs>
      </a:gsLst>
      <a:lin ang="5400000" scaled="0"/>
    </a:gradFill>
    <a:ln w="6350" cap="flat" cmpd="sng" algn="ctr">
      <a:solidFill>
        <a:schemeClr val="dk1"/>
      </a:solidFill>
      <a:prstDash val="solid"/>
      <a:miter lim="800000"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[4.INVENTORY 30 APRIL-2026 updated.xlsm]Pvt Issuance !PivotTable6</c:name>
    <c:fmtId val="4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1" i="0" u="none" strike="noStrike" kern="1200" spc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50" b="1"/>
              <a:t>Top Ten Fast Moving Material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'Pvt Issuance '!$B$113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'Pvt Issuance '!$A$114:$A$124</c:f>
              <c:strCache>
                <c:ptCount val="10"/>
                <c:pt idx="0">
                  <c:v>MASK ; FACE MASK (CLEANING MASK) - (50 PCS)</c:v>
                </c:pt>
                <c:pt idx="1">
                  <c:v>BATTERY D TYPE-R20UPT/2S -DURACELL</c:v>
                </c:pt>
                <c:pt idx="2">
                  <c:v>TISSUES ; TOILET TISSUE ROLL JUMBO 2 PLY - FINE</c:v>
                </c:pt>
                <c:pt idx="3">
                  <c:v>CLOTH; MICRO FIBER CLOTH – RED 40X40 CM - TTS</c:v>
                </c:pt>
                <c:pt idx="4">
                  <c:v>CLOTH ; MICRO FIBER CLOTH - YELLOW</c:v>
                </c:pt>
                <c:pt idx="5">
                  <c:v>CLOTH ; MICRO FIBER CLOTH - BLUE</c:v>
                </c:pt>
                <c:pt idx="6">
                  <c:v>BATTERY ; BATTERY AA - 1.5V ALKALINE - LR6 NON RECHARGEABLE - PART NO. MN1500 - DURACELL</c:v>
                </c:pt>
                <c:pt idx="7">
                  <c:v>GLOVES ; COTTON GLOVES</c:v>
                </c:pt>
                <c:pt idx="8">
                  <c:v>TISSUES ; AUTO CUT HAND TOWEL ROLLS SMART 200 MTR 2 PLY (BALE OF 6) - PART NO. 10601100103 - FINE</c:v>
                </c:pt>
                <c:pt idx="9">
                  <c:v>GLOVES ; VINYL GLOVES 100PCS/PKT</c:v>
                </c:pt>
              </c:strCache>
            </c:strRef>
          </c:cat>
          <c:val>
            <c:numRef>
              <c:f>'Pvt Issuance '!$B$114:$B$124</c:f>
              <c:numCache>
                <c:formatCode>General</c:formatCode>
                <c:ptCount val="10"/>
                <c:pt idx="0">
                  <c:v>286</c:v>
                </c:pt>
                <c:pt idx="1">
                  <c:v>288</c:v>
                </c:pt>
                <c:pt idx="2">
                  <c:v>300</c:v>
                </c:pt>
                <c:pt idx="3">
                  <c:v>360</c:v>
                </c:pt>
                <c:pt idx="4">
                  <c:v>540</c:v>
                </c:pt>
                <c:pt idx="5">
                  <c:v>744</c:v>
                </c:pt>
                <c:pt idx="6">
                  <c:v>996</c:v>
                </c:pt>
                <c:pt idx="7">
                  <c:v>1630</c:v>
                </c:pt>
                <c:pt idx="8">
                  <c:v>2282</c:v>
                </c:pt>
                <c:pt idx="9">
                  <c:v>3280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B6-4927-9B6C-67C49F81723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07142527"/>
        <c:axId val="507145407"/>
      </c:barChart>
      <c:catAx>
        <c:axId val="507142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145407"/>
        <c:crosses val="autoZero"/>
        <c:auto val="1"/>
        <c:lblAlgn val="ctr"/>
        <c:lblOffset val="100"/>
        <c:noMultiLvlLbl val="0"/>
      </c:catAx>
      <c:valAx>
        <c:axId val="5071454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07142527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rotWithShape="1">
      <a:gsLst>
        <a:gs pos="0">
          <a:schemeClr val="dk1">
            <a:satMod val="103000"/>
            <a:lumMod val="102000"/>
            <a:tint val="94000"/>
          </a:schemeClr>
        </a:gs>
        <a:gs pos="50000">
          <a:schemeClr val="dk1">
            <a:satMod val="110000"/>
            <a:lumMod val="100000"/>
            <a:shade val="100000"/>
          </a:schemeClr>
        </a:gs>
        <a:gs pos="100000">
          <a:schemeClr val="dk1">
            <a:lumMod val="99000"/>
            <a:satMod val="120000"/>
            <a:shade val="78000"/>
          </a:schemeClr>
        </a:gs>
      </a:gsLst>
      <a:lin ang="5400000" scaled="0"/>
    </a:gradFill>
    <a:ln w="9525" cap="flat" cmpd="sng" algn="ctr">
      <a:noFill/>
      <a:round/>
    </a:ln>
    <a:effectLst>
      <a:outerShdw blurRad="57150" dist="19050" dir="5400000" algn="ctr" rotWithShape="0">
        <a:srgbClr val="000000">
          <a:alpha val="63000"/>
        </a:srgbClr>
      </a:outerShdw>
    </a:effectLst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[4.INVENTORY 30 APRIL-2026 updated.xlsm]Pvt Issuance !PivotTable7</c:name>
    <c:fmtId val="5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Material Issued By Warehouse Team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'Pvt Issuance '!$B$139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71F-40F1-89F6-42575C2077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71F-40F1-89F6-42575C20776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71F-40F1-89F6-42575C20776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71F-40F1-89F6-42575C20776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71F-40F1-89F6-42575C20776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1A8-4F7D-AED4-4E90E4FF152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1A8-4F7D-AED4-4E90E4FF152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'Pvt Issuance '!$A$140:$A$147</c:f>
              <c:strCache>
                <c:ptCount val="7"/>
                <c:pt idx="0">
                  <c:v>UZAIR</c:v>
                </c:pt>
                <c:pt idx="1">
                  <c:v>SAIFULLAH</c:v>
                </c:pt>
                <c:pt idx="2">
                  <c:v>AADHIL</c:v>
                </c:pt>
                <c:pt idx="3">
                  <c:v>SHIFAZ</c:v>
                </c:pt>
                <c:pt idx="4">
                  <c:v>HARIS</c:v>
                </c:pt>
                <c:pt idx="5">
                  <c:v>MAJD</c:v>
                </c:pt>
                <c:pt idx="6">
                  <c:v>(blank)</c:v>
                </c:pt>
              </c:strCache>
            </c:strRef>
          </c:cat>
          <c:val>
            <c:numRef>
              <c:f>'Pvt Issuance '!$B$140:$B$147</c:f>
              <c:numCache>
                <c:formatCode>General</c:formatCode>
                <c:ptCount val="7"/>
                <c:pt idx="0">
                  <c:v>8345</c:v>
                </c:pt>
                <c:pt idx="1">
                  <c:v>6531</c:v>
                </c:pt>
                <c:pt idx="2">
                  <c:v>735</c:v>
                </c:pt>
                <c:pt idx="3">
                  <c:v>588</c:v>
                </c:pt>
                <c:pt idx="4">
                  <c:v>530</c:v>
                </c:pt>
                <c:pt idx="5">
                  <c:v>100</c:v>
                </c:pt>
                <c:pt idx="6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11-480E-B19C-1FE3EF4740B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rotWithShape="1">
      <a:gsLst>
        <a:gs pos="0">
          <a:schemeClr val="dk1">
            <a:satMod val="103000"/>
            <a:lumMod val="102000"/>
            <a:tint val="94000"/>
          </a:schemeClr>
        </a:gs>
        <a:gs pos="50000">
          <a:schemeClr val="dk1">
            <a:satMod val="110000"/>
            <a:lumMod val="100000"/>
            <a:shade val="100000"/>
          </a:schemeClr>
        </a:gs>
        <a:gs pos="100000">
          <a:schemeClr val="dk1">
            <a:lumMod val="99000"/>
            <a:satMod val="120000"/>
            <a:shade val="78000"/>
          </a:schemeClr>
        </a:gs>
      </a:gsLst>
      <a:lin ang="5400000" scaled="0"/>
    </a:gradFill>
    <a:ln w="9525" cap="flat" cmpd="sng" algn="ctr">
      <a:noFill/>
      <a:round/>
    </a:ln>
    <a:effectLst>
      <a:outerShdw blurRad="57150" dist="19050" dir="5400000" algn="ctr" rotWithShape="0">
        <a:srgbClr val="000000">
          <a:alpha val="63000"/>
        </a:srgbClr>
      </a:outerShdw>
    </a:effectLst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chart" Target="../charts/chart1.xml"/><Relationship Id="rId7" Type="http://schemas.openxmlformats.org/officeDocument/2006/relationships/chart" Target="../charts/chart5.xml"/><Relationship Id="rId2" Type="http://schemas.openxmlformats.org/officeDocument/2006/relationships/image" Target="../media/image4.jpeg"/><Relationship Id="rId1" Type="http://schemas.openxmlformats.org/officeDocument/2006/relationships/image" Target="../media/image3.png"/><Relationship Id="rId6" Type="http://schemas.openxmlformats.org/officeDocument/2006/relationships/chart" Target="../charts/chart4.xml"/><Relationship Id="rId11" Type="http://schemas.openxmlformats.org/officeDocument/2006/relationships/chart" Target="../charts/chart7.xml"/><Relationship Id="rId5" Type="http://schemas.openxmlformats.org/officeDocument/2006/relationships/chart" Target="../charts/chart3.xml"/><Relationship Id="rId10" Type="http://schemas.openxmlformats.org/officeDocument/2006/relationships/image" Target="../media/image7.svg"/><Relationship Id="rId4" Type="http://schemas.openxmlformats.org/officeDocument/2006/relationships/chart" Target="../charts/chart2.xml"/><Relationship Id="rId9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jpeg"/><Relationship Id="rId3" Type="http://schemas.openxmlformats.org/officeDocument/2006/relationships/chart" Target="../charts/chart10.xml"/><Relationship Id="rId7" Type="http://schemas.openxmlformats.org/officeDocument/2006/relationships/image" Target="../media/image3.png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10" Type="http://schemas.openxmlformats.org/officeDocument/2006/relationships/image" Target="../media/image9.svg"/><Relationship Id="rId4" Type="http://schemas.openxmlformats.org/officeDocument/2006/relationships/chart" Target="../charts/chart11.xml"/><Relationship Id="rId9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100964</xdr:colOff>
      <xdr:row>0</xdr:row>
      <xdr:rowOff>64769</xdr:rowOff>
    </xdr:from>
    <xdr:to>
      <xdr:col>1</xdr:col>
      <xdr:colOff>807054</xdr:colOff>
      <xdr:row>0</xdr:row>
      <xdr:rowOff>428506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 bwMode="auto">
        <a:xfrm>
          <a:off x="100964" y="64769"/>
          <a:ext cx="1632585" cy="36373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xdr:twoCellAnchor>
    <xdr:from>
      <xdr:col>8</xdr:col>
      <xdr:colOff>247650</xdr:colOff>
      <xdr:row>3</xdr:row>
      <xdr:rowOff>180975</xdr:rowOff>
    </xdr:from>
    <xdr:to>
      <xdr:col>9</xdr:col>
      <xdr:colOff>704850</xdr:colOff>
      <xdr:row>4</xdr:row>
      <xdr:rowOff>314325</xdr:rowOff>
    </xdr:to>
    <xdr:sp macro="[0]!SubmitIssuanc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4D6B12E-DC51-FDE4-B5E3-7BF94FFA27A2}"/>
            </a:ext>
          </a:extLst>
        </xdr:cNvPr>
        <xdr:cNvSpPr/>
      </xdr:nvSpPr>
      <xdr:spPr>
        <a:xfrm>
          <a:off x="9801225" y="1009650"/>
          <a:ext cx="1400175" cy="32385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issuance</a:t>
          </a:r>
          <a:r>
            <a:rPr lang="en-US" sz="1100"/>
            <a:t> </a:t>
          </a:r>
        </a:p>
        <a:p>
          <a:pPr algn="ctr"/>
          <a:endParaRPr lang="en-US" sz="1100"/>
        </a:p>
      </xdr:txBody>
    </xdr:sp>
    <xdr:clientData fPrintsWithSheet="0"/>
  </xdr:twoCellAnchor>
  <xdr:twoCellAnchor>
    <xdr:from>
      <xdr:col>8</xdr:col>
      <xdr:colOff>247650</xdr:colOff>
      <xdr:row>1</xdr:row>
      <xdr:rowOff>152400</xdr:rowOff>
    </xdr:from>
    <xdr:to>
      <xdr:col>9</xdr:col>
      <xdr:colOff>704850</xdr:colOff>
      <xdr:row>3</xdr:row>
      <xdr:rowOff>114300</xdr:rowOff>
    </xdr:to>
    <xdr:sp macro="[0]!PRINTING_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F7CEF92-0ED3-4662-B977-6FD745B4EBF2}"/>
            </a:ext>
          </a:extLst>
        </xdr:cNvPr>
        <xdr:cNvSpPr/>
      </xdr:nvSpPr>
      <xdr:spPr>
        <a:xfrm>
          <a:off x="9801225" y="619125"/>
          <a:ext cx="1400175" cy="32385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72 Black" panose="020B0A04030603020204" pitchFamily="34" charset="0"/>
              <a:cs typeface="72 Black" panose="020B0A04030603020204" pitchFamily="34" charset="0"/>
            </a:rPr>
            <a:t>Print  </a:t>
          </a:r>
        </a:p>
        <a:p>
          <a:pPr algn="ctr"/>
          <a:endParaRPr lang="en-US" sz="1400" b="1">
            <a:latin typeface="72 Black" panose="020B0A04030603020204" pitchFamily="34" charset="0"/>
            <a:cs typeface="72 Black" panose="020B0A04030603020204" pitchFamily="34" charset="0"/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4</xdr:row>
          <xdr:rowOff>419100</xdr:rowOff>
        </xdr:from>
        <xdr:to>
          <xdr:col>9</xdr:col>
          <xdr:colOff>666750</xdr:colOff>
          <xdr:row>5</xdr:row>
          <xdr:rowOff>238125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800000"/>
                  </a:solidFill>
                  <a:latin typeface="72 Condensed"/>
                </a:rPr>
                <a:t>Clear Data </a:t>
              </a:r>
            </a:p>
          </xdr:txBody>
        </xdr:sp>
        <xdr:clientData fPrintsWithSheet="0"/>
      </xdr:twoCellAnchor>
    </mc:Choice>
    <mc:Fallback/>
  </mc:AlternateContent>
  <xdr:oneCellAnchor>
    <xdr:from>
      <xdr:col>11</xdr:col>
      <xdr:colOff>419100</xdr:colOff>
      <xdr:row>5</xdr:row>
      <xdr:rowOff>133350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E3EB95E1-51C8-2BF5-B6D4-A02E041679D6}"/>
            </a:ext>
          </a:extLst>
        </xdr:cNvPr>
        <xdr:cNvSpPr txBox="1"/>
      </xdr:nvSpPr>
      <xdr:spPr>
        <a:xfrm>
          <a:off x="12439650" y="1638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11</xdr:col>
      <xdr:colOff>598714</xdr:colOff>
      <xdr:row>5</xdr:row>
      <xdr:rowOff>468086</xdr:rowOff>
    </xdr:from>
    <xdr:to>
      <xdr:col>14</xdr:col>
      <xdr:colOff>0</xdr:colOff>
      <xdr:row>6</xdr:row>
      <xdr:rowOff>293915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76020E0D-959E-5D23-E978-27B4C612C857}"/>
            </a:ext>
          </a:extLst>
        </xdr:cNvPr>
        <xdr:cNvSpPr txBox="1"/>
      </xdr:nvSpPr>
      <xdr:spPr>
        <a:xfrm>
          <a:off x="11919857" y="2035629"/>
          <a:ext cx="1915886" cy="304800"/>
        </a:xfrm>
        <a:prstGeom prst="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1"/>
            <a:t>Search </a:t>
          </a:r>
          <a:endParaRPr lang="en-IO" sz="1600" b="1"/>
        </a:p>
      </xdr:txBody>
    </xdr:sp>
    <xdr:clientData/>
  </xdr:twoCellAnchor>
  <xdr:twoCellAnchor>
    <xdr:from>
      <xdr:col>10</xdr:col>
      <xdr:colOff>16934</xdr:colOff>
      <xdr:row>5</xdr:row>
      <xdr:rowOff>468086</xdr:rowOff>
    </xdr:from>
    <xdr:to>
      <xdr:col>11</xdr:col>
      <xdr:colOff>590550</xdr:colOff>
      <xdr:row>6</xdr:row>
      <xdr:rowOff>298450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4D0BAABD-62C6-CEB6-54F5-93F18264170E}"/>
            </a:ext>
          </a:extLst>
        </xdr:cNvPr>
        <xdr:cNvSpPr txBox="1"/>
      </xdr:nvSpPr>
      <xdr:spPr>
        <a:xfrm>
          <a:off x="10728477" y="2035629"/>
          <a:ext cx="1183216" cy="309335"/>
        </a:xfrm>
        <a:prstGeom prst="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/>
            <a:t>Results</a:t>
          </a:r>
          <a:r>
            <a:rPr lang="en-US" sz="1100"/>
            <a:t> </a:t>
          </a:r>
          <a:endParaRPr lang="en-IO" sz="1100"/>
        </a:p>
      </xdr:txBody>
    </xdr:sp>
    <xdr:clientData/>
  </xdr:twoCellAnchor>
  <xdr:twoCellAnchor editAs="oneCell">
    <xdr:from>
      <xdr:col>12</xdr:col>
      <xdr:colOff>148168</xdr:colOff>
      <xdr:row>5</xdr:row>
      <xdr:rowOff>469897</xdr:rowOff>
    </xdr:from>
    <xdr:to>
      <xdr:col>12</xdr:col>
      <xdr:colOff>481542</xdr:colOff>
      <xdr:row>7</xdr:row>
      <xdr:rowOff>6346</xdr:rowOff>
    </xdr:to>
    <xdr:pic>
      <xdr:nvPicPr>
        <xdr:cNvPr id="10" name="Graphic 9" descr="Magnifying glass with solid fill">
          <a:extLst>
            <a:ext uri="{FF2B5EF4-FFF2-40B4-BE49-F238E27FC236}">
              <a16:creationId xmlns:a16="http://schemas.microsoft.com/office/drawing/2014/main" id="{91A4C5D5-3E55-74A8-6B7E-500EA7CF5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xmlns="" r:embed="rId3"/>
            </a:ext>
          </a:extLst>
        </a:blip>
        <a:stretch>
          <a:fillRect/>
        </a:stretch>
      </xdr:blipFill>
      <xdr:spPr>
        <a:xfrm rot="21209620">
          <a:off x="12915901" y="1993897"/>
          <a:ext cx="333374" cy="33231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80009</xdr:colOff>
      <xdr:row>23</xdr:row>
      <xdr:rowOff>3809</xdr:rowOff>
    </xdr:from>
    <xdr:to>
      <xdr:col>9</xdr:col>
      <xdr:colOff>590549</xdr:colOff>
      <xdr:row>24</xdr:row>
      <xdr:rowOff>114299</xdr:rowOff>
    </xdr:to>
    <xdr:sp macro="[0]!SubmitRecieve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2DAA6F3-06DD-4538-99E8-DD81490E3F74}"/>
            </a:ext>
          </a:extLst>
        </xdr:cNvPr>
        <xdr:cNvSpPr/>
      </xdr:nvSpPr>
      <xdr:spPr>
        <a:xfrm>
          <a:off x="9947909" y="5375909"/>
          <a:ext cx="1529715" cy="291465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Receiving</a:t>
          </a:r>
          <a:r>
            <a:rPr lang="en-US" sz="1600" b="1" baseline="0"/>
            <a:t> </a:t>
          </a:r>
          <a:endParaRPr lang="en-US" sz="1600" b="1"/>
        </a:p>
      </xdr:txBody>
    </xdr:sp>
    <xdr:clientData/>
  </xdr:twoCellAnchor>
  <xdr:twoCellAnchor editAs="oneCell">
    <xdr:from>
      <xdr:col>0</xdr:col>
      <xdr:colOff>38101</xdr:colOff>
      <xdr:row>1</xdr:row>
      <xdr:rowOff>21873</xdr:rowOff>
    </xdr:from>
    <xdr:to>
      <xdr:col>1</xdr:col>
      <xdr:colOff>742950</xdr:colOff>
      <xdr:row>2</xdr:row>
      <xdr:rowOff>2422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55DA273-435B-44C9-9BA2-B6736196DD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 bwMode="auto">
        <a:xfrm>
          <a:off x="38101" y="202848"/>
          <a:ext cx="1628774" cy="336149"/>
        </a:xfrm>
        <a:prstGeom prst="roundRect">
          <a:avLst/>
        </a:prstGeom>
        <a:solidFill>
          <a:srgbClr val="FFFFFF"/>
        </a:solidFill>
        <a:ln>
          <a:noFill/>
          <a:prstDash val="solid"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102870</xdr:colOff>
      <xdr:row>0</xdr:row>
      <xdr:rowOff>15240</xdr:rowOff>
    </xdr:from>
    <xdr:to>
      <xdr:col>22</xdr:col>
      <xdr:colOff>438150</xdr:colOff>
      <xdr:row>28</xdr:row>
      <xdr:rowOff>8466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9C1EA3A-5C57-0031-66D8-A8540AE90AE6}"/>
            </a:ext>
          </a:extLst>
        </xdr:cNvPr>
        <xdr:cNvSpPr/>
      </xdr:nvSpPr>
      <xdr:spPr>
        <a:xfrm>
          <a:off x="102870" y="15240"/>
          <a:ext cx="13966613" cy="5208693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38101</xdr:colOff>
      <xdr:row>0</xdr:row>
      <xdr:rowOff>15240</xdr:rowOff>
    </xdr:from>
    <xdr:to>
      <xdr:col>1</xdr:col>
      <xdr:colOff>304800</xdr:colOff>
      <xdr:row>2</xdr:row>
      <xdr:rowOff>30480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A71ECAF-4F8D-4FF9-86BF-F011A46C2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1" y="15240"/>
          <a:ext cx="1097279" cy="381000"/>
        </a:xfrm>
        <a:prstGeom prst="rect">
          <a:avLst/>
        </a:prstGeom>
      </xdr:spPr>
    </xdr:pic>
    <xdr:clientData/>
  </xdr:twoCellAnchor>
  <xdr:oneCellAnchor>
    <xdr:from>
      <xdr:col>20</xdr:col>
      <xdr:colOff>443865</xdr:colOff>
      <xdr:row>0</xdr:row>
      <xdr:rowOff>57150</xdr:rowOff>
    </xdr:from>
    <xdr:ext cx="1080583" cy="304800"/>
    <xdr:pic>
      <xdr:nvPicPr>
        <xdr:cNvPr id="4" name="Picture 3" descr="Image result for riyadh airport company logo">
          <a:extLst>
            <a:ext uri="{FF2B5EF4-FFF2-40B4-BE49-F238E27FC236}">
              <a16:creationId xmlns:a16="http://schemas.microsoft.com/office/drawing/2014/main" id="{9A0E4E3F-C3BF-49E7-AAF4-D7E95E7671A9}"/>
            </a:ext>
          </a:extLst>
        </xdr:cNvPr>
        <xdr:cNvPicPr/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854940" y="57150"/>
          <a:ext cx="1080583" cy="3048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0</xdr:col>
      <xdr:colOff>33867</xdr:colOff>
      <xdr:row>2</xdr:row>
      <xdr:rowOff>38100</xdr:rowOff>
    </xdr:from>
    <xdr:to>
      <xdr:col>11</xdr:col>
      <xdr:colOff>133350</xdr:colOff>
      <xdr:row>10</xdr:row>
      <xdr:rowOff>38100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ECD3E57-E4E5-4C00-9419-D00AA33F8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152399</xdr:colOff>
      <xdr:row>2</xdr:row>
      <xdr:rowOff>38100</xdr:rowOff>
    </xdr:from>
    <xdr:to>
      <xdr:col>22</xdr:col>
      <xdr:colOff>440266</xdr:colOff>
      <xdr:row>10</xdr:row>
      <xdr:rowOff>45720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7562C28-D39F-433B-816F-1190BA490D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42333</xdr:colOff>
      <xdr:row>10</xdr:row>
      <xdr:rowOff>53339</xdr:rowOff>
    </xdr:from>
    <xdr:to>
      <xdr:col>4</xdr:col>
      <xdr:colOff>16934</xdr:colOff>
      <xdr:row>27</xdr:row>
      <xdr:rowOff>135467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82894F4-E500-4E29-9AA5-218C22F55F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3387</xdr:colOff>
      <xdr:row>10</xdr:row>
      <xdr:rowOff>50800</xdr:rowOff>
    </xdr:from>
    <xdr:to>
      <xdr:col>9</xdr:col>
      <xdr:colOff>186267</xdr:colOff>
      <xdr:row>27</xdr:row>
      <xdr:rowOff>143933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0458D86-F207-48F7-992C-627C289BB1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193041</xdr:colOff>
      <xdr:row>10</xdr:row>
      <xdr:rowOff>59266</xdr:rowOff>
    </xdr:from>
    <xdr:to>
      <xdr:col>14</xdr:col>
      <xdr:colOff>76201</xdr:colOff>
      <xdr:row>27</xdr:row>
      <xdr:rowOff>143933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109F5D8-51F9-4AE2-A8E0-B0B75A20E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79588</xdr:colOff>
      <xdr:row>10</xdr:row>
      <xdr:rowOff>59266</xdr:rowOff>
    </xdr:from>
    <xdr:to>
      <xdr:col>17</xdr:col>
      <xdr:colOff>389467</xdr:colOff>
      <xdr:row>27</xdr:row>
      <xdr:rowOff>143933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25DCC61-9AC9-4216-A4CA-CE0EFC0070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594360</xdr:colOff>
      <xdr:row>0</xdr:row>
      <xdr:rowOff>60960</xdr:rowOff>
    </xdr:from>
    <xdr:to>
      <xdr:col>5</xdr:col>
      <xdr:colOff>99060</xdr:colOff>
      <xdr:row>2</xdr:row>
      <xdr:rowOff>0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27470BF-9974-8920-8E9A-D6EBC033A8D1}"/>
            </a:ext>
          </a:extLst>
        </xdr:cNvPr>
        <xdr:cNvSpPr/>
      </xdr:nvSpPr>
      <xdr:spPr>
        <a:xfrm>
          <a:off x="1424940" y="60960"/>
          <a:ext cx="1943100" cy="30480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129540</xdr:colOff>
      <xdr:row>0</xdr:row>
      <xdr:rowOff>68580</xdr:rowOff>
    </xdr:from>
    <xdr:to>
      <xdr:col>8</xdr:col>
      <xdr:colOff>114300</xdr:colOff>
      <xdr:row>2</xdr:row>
      <xdr:rowOff>7620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1574C20D-6135-C215-8341-291AB5C97AFE}"/>
            </a:ext>
          </a:extLst>
        </xdr:cNvPr>
        <xdr:cNvSpPr/>
      </xdr:nvSpPr>
      <xdr:spPr>
        <a:xfrm>
          <a:off x="3398520" y="68580"/>
          <a:ext cx="1813560" cy="30480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342900</xdr:colOff>
      <xdr:row>0</xdr:row>
      <xdr:rowOff>76200</xdr:rowOff>
    </xdr:from>
    <xdr:to>
      <xdr:col>14</xdr:col>
      <xdr:colOff>396240</xdr:colOff>
      <xdr:row>2</xdr:row>
      <xdr:rowOff>15240</xdr:rowOff>
    </xdr:to>
    <xdr:sp macro="" textlink="MASTER_SHEET!O3521">
      <xdr:nvSpPr>
        <xdr:cNvPr id="13" name="Rectangle: Rounded Corners 12">
          <a:extLst>
            <a:ext uri="{FF2B5EF4-FFF2-40B4-BE49-F238E27FC236}">
              <a16:creationId xmlns:a16="http://schemas.microsoft.com/office/drawing/2014/main" id="{AC3DC2EF-A2A8-5171-F875-66A7A4DF065D}"/>
            </a:ext>
          </a:extLst>
        </xdr:cNvPr>
        <xdr:cNvSpPr/>
      </xdr:nvSpPr>
      <xdr:spPr>
        <a:xfrm>
          <a:off x="7269480" y="76200"/>
          <a:ext cx="1882140" cy="30480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EC08E7BD-8419-4EC6-B0D1-A26DFD07E34C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 195,980 </a:t>
          </a:fld>
          <a:endParaRPr lang="en-US" sz="1100"/>
        </a:p>
      </xdr:txBody>
    </xdr:sp>
    <xdr:clientData/>
  </xdr:twoCellAnchor>
  <xdr:twoCellAnchor>
    <xdr:from>
      <xdr:col>14</xdr:col>
      <xdr:colOff>449580</xdr:colOff>
      <xdr:row>0</xdr:row>
      <xdr:rowOff>76200</xdr:rowOff>
    </xdr:from>
    <xdr:to>
      <xdr:col>18</xdr:col>
      <xdr:colOff>365760</xdr:colOff>
      <xdr:row>2</xdr:row>
      <xdr:rowOff>15240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3DE92370-2D2E-609F-99CE-9A53F865AF89}"/>
            </a:ext>
          </a:extLst>
        </xdr:cNvPr>
        <xdr:cNvSpPr/>
      </xdr:nvSpPr>
      <xdr:spPr>
        <a:xfrm>
          <a:off x="9204960" y="76200"/>
          <a:ext cx="2354580" cy="30480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510540</xdr:colOff>
      <xdr:row>0</xdr:row>
      <xdr:rowOff>106680</xdr:rowOff>
    </xdr:from>
    <xdr:to>
      <xdr:col>5</xdr:col>
      <xdr:colOff>15240</xdr:colOff>
      <xdr:row>1</xdr:row>
      <xdr:rowOff>160020</xdr:rowOff>
    </xdr:to>
    <xdr:sp macro="" textlink="MASTER_SHEET!I3521">
      <xdr:nvSpPr>
        <xdr:cNvPr id="15" name="TextBox 14">
          <a:extLst>
            <a:ext uri="{FF2B5EF4-FFF2-40B4-BE49-F238E27FC236}">
              <a16:creationId xmlns:a16="http://schemas.microsoft.com/office/drawing/2014/main" id="{D7D2CAED-C32E-3579-A4FB-2BDC602CF015}"/>
            </a:ext>
          </a:extLst>
        </xdr:cNvPr>
        <xdr:cNvSpPr txBox="1"/>
      </xdr:nvSpPr>
      <xdr:spPr>
        <a:xfrm>
          <a:off x="2560320" y="106680"/>
          <a:ext cx="723900" cy="236220"/>
        </a:xfrm>
        <a:prstGeom prst="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AC653088-EDF6-4225-8B2C-5017EDA5CB2F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 -   </a:t>
          </a:fld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38100</xdr:colOff>
      <xdr:row>0</xdr:row>
      <xdr:rowOff>106680</xdr:rowOff>
    </xdr:from>
    <xdr:to>
      <xdr:col>3</xdr:col>
      <xdr:colOff>480060</xdr:colOff>
      <xdr:row>1</xdr:row>
      <xdr:rowOff>129540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983F7D00-CE31-19F1-6013-FF5723F618C2}"/>
            </a:ext>
          </a:extLst>
        </xdr:cNvPr>
        <xdr:cNvSpPr txBox="1"/>
      </xdr:nvSpPr>
      <xdr:spPr>
        <a:xfrm>
          <a:off x="1478280" y="106680"/>
          <a:ext cx="1051560" cy="205740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 Opening Qty </a:t>
          </a:r>
        </a:p>
      </xdr:txBody>
    </xdr:sp>
    <xdr:clientData/>
  </xdr:twoCellAnchor>
  <xdr:twoCellAnchor>
    <xdr:from>
      <xdr:col>5</xdr:col>
      <xdr:colOff>198120</xdr:colOff>
      <xdr:row>0</xdr:row>
      <xdr:rowOff>114300</xdr:rowOff>
    </xdr:from>
    <xdr:to>
      <xdr:col>6</xdr:col>
      <xdr:colOff>510540</xdr:colOff>
      <xdr:row>1</xdr:row>
      <xdr:rowOff>144780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9BE1B4CF-857F-06A9-E5B2-5398C16EC124}"/>
            </a:ext>
          </a:extLst>
        </xdr:cNvPr>
        <xdr:cNvSpPr txBox="1"/>
      </xdr:nvSpPr>
      <xdr:spPr>
        <a:xfrm>
          <a:off x="3467100" y="114300"/>
          <a:ext cx="922020" cy="213360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Issued</a:t>
          </a:r>
          <a:r>
            <a:rPr lang="en-US" sz="11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 </a:t>
          </a:r>
          <a:r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 Qty </a:t>
          </a:r>
        </a:p>
      </xdr:txBody>
    </xdr:sp>
    <xdr:clientData/>
  </xdr:twoCellAnchor>
  <xdr:twoCellAnchor>
    <xdr:from>
      <xdr:col>6</xdr:col>
      <xdr:colOff>556260</xdr:colOff>
      <xdr:row>0</xdr:row>
      <xdr:rowOff>106680</xdr:rowOff>
    </xdr:from>
    <xdr:to>
      <xdr:col>8</xdr:col>
      <xdr:colOff>60960</xdr:colOff>
      <xdr:row>1</xdr:row>
      <xdr:rowOff>160020</xdr:rowOff>
    </xdr:to>
    <xdr:sp macro="" textlink="MASTER_SHEET!M3521">
      <xdr:nvSpPr>
        <xdr:cNvPr id="18" name="TextBox 17">
          <a:extLst>
            <a:ext uri="{FF2B5EF4-FFF2-40B4-BE49-F238E27FC236}">
              <a16:creationId xmlns:a16="http://schemas.microsoft.com/office/drawing/2014/main" id="{6AE927A7-C43D-CA6B-CD27-372390442547}"/>
            </a:ext>
          </a:extLst>
        </xdr:cNvPr>
        <xdr:cNvSpPr txBox="1"/>
      </xdr:nvSpPr>
      <xdr:spPr>
        <a:xfrm>
          <a:off x="4434840" y="106680"/>
          <a:ext cx="723900" cy="236220"/>
        </a:xfrm>
        <a:prstGeom prst="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C8155902-E09E-44A2-BDE2-604DE0EDC4EC}" type="TxLink">
            <a:rPr lang="en-US" sz="11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algn="ctr"/>
            <a:t>19673</a:t>
          </a:fld>
          <a:endParaRPr lang="en-US" sz="11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8</xdr:col>
      <xdr:colOff>144780</xdr:colOff>
      <xdr:row>0</xdr:row>
      <xdr:rowOff>76200</xdr:rowOff>
    </xdr:from>
    <xdr:to>
      <xdr:col>11</xdr:col>
      <xdr:colOff>259080</xdr:colOff>
      <xdr:row>2</xdr:row>
      <xdr:rowOff>15240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2D226740-1A59-AAC9-1087-34CFCCED8C8D}"/>
            </a:ext>
          </a:extLst>
        </xdr:cNvPr>
        <xdr:cNvSpPr/>
      </xdr:nvSpPr>
      <xdr:spPr>
        <a:xfrm>
          <a:off x="5242560" y="76200"/>
          <a:ext cx="1943100" cy="30480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205740</xdr:colOff>
      <xdr:row>0</xdr:row>
      <xdr:rowOff>106680</xdr:rowOff>
    </xdr:from>
    <xdr:to>
      <xdr:col>10</xdr:col>
      <xdr:colOff>7620</xdr:colOff>
      <xdr:row>1</xdr:row>
      <xdr:rowOff>160020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17AF8906-3B15-C2C2-561F-688189468D33}"/>
            </a:ext>
          </a:extLst>
        </xdr:cNvPr>
        <xdr:cNvSpPr txBox="1"/>
      </xdr:nvSpPr>
      <xdr:spPr>
        <a:xfrm>
          <a:off x="5303520" y="106680"/>
          <a:ext cx="1021080" cy="236220"/>
        </a:xfrm>
        <a:prstGeom prst="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Received Qty</a:t>
          </a:r>
        </a:p>
      </xdr:txBody>
    </xdr:sp>
    <xdr:clientData/>
  </xdr:twoCellAnchor>
  <xdr:twoCellAnchor>
    <xdr:from>
      <xdr:col>10</xdr:col>
      <xdr:colOff>53340</xdr:colOff>
      <xdr:row>0</xdr:row>
      <xdr:rowOff>99060</xdr:rowOff>
    </xdr:from>
    <xdr:to>
      <xdr:col>11</xdr:col>
      <xdr:colOff>167640</xdr:colOff>
      <xdr:row>1</xdr:row>
      <xdr:rowOff>152400</xdr:rowOff>
    </xdr:to>
    <xdr:sp macro="" textlink="MASTER_SHEET!K3521">
      <xdr:nvSpPr>
        <xdr:cNvPr id="21" name="TextBox 20">
          <a:extLst>
            <a:ext uri="{FF2B5EF4-FFF2-40B4-BE49-F238E27FC236}">
              <a16:creationId xmlns:a16="http://schemas.microsoft.com/office/drawing/2014/main" id="{386ED6EE-5A46-4866-DE93-C25EDA32214A}"/>
            </a:ext>
          </a:extLst>
        </xdr:cNvPr>
        <xdr:cNvSpPr txBox="1"/>
      </xdr:nvSpPr>
      <xdr:spPr>
        <a:xfrm>
          <a:off x="6370320" y="99060"/>
          <a:ext cx="723900" cy="236220"/>
        </a:xfrm>
        <a:prstGeom prst="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117A970A-F7E8-4E73-BB1E-8A254419BE85}" type="TxLink">
            <a:rPr lang="en-US" sz="11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algn="ctr"/>
            <a:t> 32,486 </a:t>
          </a:fld>
          <a:endParaRPr lang="en-US" sz="11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11</xdr:col>
      <xdr:colOff>396240</xdr:colOff>
      <xdr:row>0</xdr:row>
      <xdr:rowOff>106680</xdr:rowOff>
    </xdr:from>
    <xdr:to>
      <xdr:col>13</xdr:col>
      <xdr:colOff>198120</xdr:colOff>
      <xdr:row>1</xdr:row>
      <xdr:rowOff>160020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BAFAE95B-C32C-0018-B26B-545B7BCAFF42}"/>
            </a:ext>
          </a:extLst>
        </xdr:cNvPr>
        <xdr:cNvSpPr txBox="1"/>
      </xdr:nvSpPr>
      <xdr:spPr>
        <a:xfrm>
          <a:off x="7322820" y="106680"/>
          <a:ext cx="1021080" cy="23622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Closing Qty</a:t>
          </a:r>
        </a:p>
      </xdr:txBody>
    </xdr:sp>
    <xdr:clientData/>
  </xdr:twoCellAnchor>
  <xdr:twoCellAnchor>
    <xdr:from>
      <xdr:col>13</xdr:col>
      <xdr:colOff>236220</xdr:colOff>
      <xdr:row>0</xdr:row>
      <xdr:rowOff>106680</xdr:rowOff>
    </xdr:from>
    <xdr:to>
      <xdr:col>14</xdr:col>
      <xdr:colOff>350520</xdr:colOff>
      <xdr:row>1</xdr:row>
      <xdr:rowOff>160020</xdr:rowOff>
    </xdr:to>
    <xdr:sp macro="" textlink="MASTER_SHEET!O3521">
      <xdr:nvSpPr>
        <xdr:cNvPr id="23" name="TextBox 22">
          <a:extLst>
            <a:ext uri="{FF2B5EF4-FFF2-40B4-BE49-F238E27FC236}">
              <a16:creationId xmlns:a16="http://schemas.microsoft.com/office/drawing/2014/main" id="{C44815C5-5D0A-F5C4-6EA6-116CD2096257}"/>
            </a:ext>
          </a:extLst>
        </xdr:cNvPr>
        <xdr:cNvSpPr txBox="1"/>
      </xdr:nvSpPr>
      <xdr:spPr>
        <a:xfrm>
          <a:off x="8382000" y="106680"/>
          <a:ext cx="723900" cy="236220"/>
        </a:xfrm>
        <a:prstGeom prst="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93D2E1D1-0C2E-41A4-88DE-F134063CD61F}" type="TxLink">
            <a:rPr lang="en-US" sz="11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algn="ctr"/>
            <a:t> 195,980 </a:t>
          </a:fld>
          <a:endParaRPr lang="en-US" sz="11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14</xdr:col>
      <xdr:colOff>542925</xdr:colOff>
      <xdr:row>0</xdr:row>
      <xdr:rowOff>121920</xdr:rowOff>
    </xdr:from>
    <xdr:to>
      <xdr:col>16</xdr:col>
      <xdr:colOff>581025</xdr:colOff>
      <xdr:row>1</xdr:row>
      <xdr:rowOff>167640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10EB8791-2B1E-E595-243F-5A9E02C5DE52}"/>
            </a:ext>
          </a:extLst>
        </xdr:cNvPr>
        <xdr:cNvSpPr txBox="1"/>
      </xdr:nvSpPr>
      <xdr:spPr>
        <a:xfrm>
          <a:off x="9296400" y="121920"/>
          <a:ext cx="1257300" cy="226695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Issuance Value </a:t>
          </a:r>
        </a:p>
      </xdr:txBody>
    </xdr:sp>
    <xdr:clientData/>
  </xdr:twoCellAnchor>
  <xdr:twoCellAnchor>
    <xdr:from>
      <xdr:col>17</xdr:col>
      <xdr:colOff>0</xdr:colOff>
      <xdr:row>0</xdr:row>
      <xdr:rowOff>114300</xdr:rowOff>
    </xdr:from>
    <xdr:to>
      <xdr:col>18</xdr:col>
      <xdr:colOff>259080</xdr:colOff>
      <xdr:row>1</xdr:row>
      <xdr:rowOff>160020</xdr:rowOff>
    </xdr:to>
    <xdr:sp macro="" textlink="MASTER_SHEET!N3521">
      <xdr:nvSpPr>
        <xdr:cNvPr id="25" name="TextBox 24">
          <a:extLst>
            <a:ext uri="{FF2B5EF4-FFF2-40B4-BE49-F238E27FC236}">
              <a16:creationId xmlns:a16="http://schemas.microsoft.com/office/drawing/2014/main" id="{DFDCE34C-34A7-646A-0DBF-946ED2BD556E}"/>
            </a:ext>
          </a:extLst>
        </xdr:cNvPr>
        <xdr:cNvSpPr txBox="1"/>
      </xdr:nvSpPr>
      <xdr:spPr>
        <a:xfrm>
          <a:off x="10584180" y="114300"/>
          <a:ext cx="868680" cy="228600"/>
        </a:xfrm>
        <a:prstGeom prst="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3587AC93-782C-4755-8487-E688B726EBB6}" type="TxLink">
            <a:rPr lang="en-US" sz="11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algn="ctr"/>
            <a:t> 852,716.19 </a:t>
          </a:fld>
          <a:endParaRPr lang="en-US" sz="11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19</xdr:col>
      <xdr:colOff>180976</xdr:colOff>
      <xdr:row>0</xdr:row>
      <xdr:rowOff>19051</xdr:rowOff>
    </xdr:from>
    <xdr:to>
      <xdr:col>20</xdr:col>
      <xdr:colOff>9525</xdr:colOff>
      <xdr:row>2</xdr:row>
      <xdr:rowOff>95250</xdr:rowOff>
    </xdr:to>
    <xdr:pic>
      <xdr:nvPicPr>
        <xdr:cNvPr id="27" name="Graphic 26" descr="Bar chart outline">
          <a:extLst>
            <a:ext uri="{FF2B5EF4-FFF2-40B4-BE49-F238E27FC236}">
              <a16:creationId xmlns:a16="http://schemas.microsoft.com/office/drawing/2014/main" id="{932F3CF3-5955-8462-2816-F9799D0E4B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xmlns="" r:embed="rId10"/>
            </a:ext>
          </a:extLst>
        </a:blip>
        <a:stretch>
          <a:fillRect/>
        </a:stretch>
      </xdr:blipFill>
      <xdr:spPr>
        <a:xfrm>
          <a:off x="11982451" y="19051"/>
          <a:ext cx="438149" cy="438149"/>
        </a:xfrm>
        <a:prstGeom prst="rect">
          <a:avLst/>
        </a:prstGeom>
      </xdr:spPr>
    </xdr:pic>
    <xdr:clientData/>
  </xdr:twoCellAnchor>
  <xdr:twoCellAnchor>
    <xdr:from>
      <xdr:col>17</xdr:col>
      <xdr:colOff>390738</xdr:colOff>
      <xdr:row>10</xdr:row>
      <xdr:rowOff>49106</xdr:rowOff>
    </xdr:from>
    <xdr:to>
      <xdr:col>22</xdr:col>
      <xdr:colOff>440267</xdr:colOff>
      <xdr:row>27</xdr:row>
      <xdr:rowOff>135467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9D19EE6F-7462-45F4-B36E-DD1F1616B9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68580</xdr:colOff>
      <xdr:row>0</xdr:row>
      <xdr:rowOff>38100</xdr:rowOff>
    </xdr:from>
    <xdr:to>
      <xdr:col>22</xdr:col>
      <xdr:colOff>518160</xdr:colOff>
      <xdr:row>25</xdr:row>
      <xdr:rowOff>45720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A887C9E-90F3-7934-1288-B14C473449FC}"/>
            </a:ext>
          </a:extLst>
        </xdr:cNvPr>
        <xdr:cNvSpPr/>
      </xdr:nvSpPr>
      <xdr:spPr>
        <a:xfrm>
          <a:off x="68580" y="38100"/>
          <a:ext cx="13860780" cy="457962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91440</xdr:colOff>
      <xdr:row>3</xdr:row>
      <xdr:rowOff>30480</xdr:rowOff>
    </xdr:from>
    <xdr:to>
      <xdr:col>4</xdr:col>
      <xdr:colOff>594360</xdr:colOff>
      <xdr:row>12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8534AAA-82F5-44DF-97A1-4B97F4184D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601980</xdr:colOff>
      <xdr:row>3</xdr:row>
      <xdr:rowOff>22860</xdr:rowOff>
    </xdr:from>
    <xdr:to>
      <xdr:col>14</xdr:col>
      <xdr:colOff>373380</xdr:colOff>
      <xdr:row>12</xdr:row>
      <xdr:rowOff>53340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7E2E77D-80D9-408F-A725-D1BE600AD9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388620</xdr:colOff>
      <xdr:row>3</xdr:row>
      <xdr:rowOff>22860</xdr:rowOff>
    </xdr:from>
    <xdr:to>
      <xdr:col>22</xdr:col>
      <xdr:colOff>495300</xdr:colOff>
      <xdr:row>12</xdr:row>
      <xdr:rowOff>60960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F5777B0-1677-4CE8-A9E5-775C1F6886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91440</xdr:colOff>
      <xdr:row>12</xdr:row>
      <xdr:rowOff>38100</xdr:rowOff>
    </xdr:from>
    <xdr:to>
      <xdr:col>7</xdr:col>
      <xdr:colOff>99060</xdr:colOff>
      <xdr:row>25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F1B74F6-420C-4F17-8363-4A50E78E62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106680</xdr:colOff>
      <xdr:row>12</xdr:row>
      <xdr:rowOff>53340</xdr:rowOff>
    </xdr:from>
    <xdr:to>
      <xdr:col>14</xdr:col>
      <xdr:colOff>365760</xdr:colOff>
      <xdr:row>24</xdr:row>
      <xdr:rowOff>175260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06845A2-8D19-4675-871B-084CBD04E3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365760</xdr:colOff>
      <xdr:row>12</xdr:row>
      <xdr:rowOff>53340</xdr:rowOff>
    </xdr:from>
    <xdr:to>
      <xdr:col>22</xdr:col>
      <xdr:colOff>495300</xdr:colOff>
      <xdr:row>24</xdr:row>
      <xdr:rowOff>167640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5521A10-7F00-443B-BE43-FF2F4A105D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99060</xdr:colOff>
      <xdr:row>0</xdr:row>
      <xdr:rowOff>53340</xdr:rowOff>
    </xdr:from>
    <xdr:to>
      <xdr:col>2</xdr:col>
      <xdr:colOff>114300</xdr:colOff>
      <xdr:row>3</xdr:row>
      <xdr:rowOff>22860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5EA88200-9C2F-46A7-B12F-EF573EC23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60" y="53340"/>
          <a:ext cx="1234440" cy="518160"/>
        </a:xfrm>
        <a:prstGeom prst="rect">
          <a:avLst/>
        </a:prstGeom>
      </xdr:spPr>
    </xdr:pic>
    <xdr:clientData/>
  </xdr:twoCellAnchor>
  <xdr:oneCellAnchor>
    <xdr:from>
      <xdr:col>20</xdr:col>
      <xdr:colOff>373380</xdr:colOff>
      <xdr:row>0</xdr:row>
      <xdr:rowOff>53340</xdr:rowOff>
    </xdr:from>
    <xdr:ext cx="1339663" cy="495300"/>
    <xdr:pic>
      <xdr:nvPicPr>
        <xdr:cNvPr id="10" name="Picture 9" descr="Image result for riyadh airport company logo">
          <a:extLst>
            <a:ext uri="{FF2B5EF4-FFF2-40B4-BE49-F238E27FC236}">
              <a16:creationId xmlns:a16="http://schemas.microsoft.com/office/drawing/2014/main" id="{3E84EB77-7B8A-451B-B082-657FD2386339}"/>
            </a:ext>
          </a:extLst>
        </xdr:cNvPr>
        <xdr:cNvPicPr/>
      </xdr:nvPicPr>
      <xdr:blipFill>
        <a:blip xmlns:r="http://schemas.openxmlformats.org/officeDocument/2006/relationships" r:embed="rId8"/>
        <a:srcRect/>
        <a:stretch>
          <a:fillRect/>
        </a:stretch>
      </xdr:blipFill>
      <xdr:spPr bwMode="auto">
        <a:xfrm>
          <a:off x="12565380" y="53340"/>
          <a:ext cx="1339663" cy="495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2</xdr:col>
      <xdr:colOff>251460</xdr:colOff>
      <xdr:row>0</xdr:row>
      <xdr:rowOff>76200</xdr:rowOff>
    </xdr:from>
    <xdr:to>
      <xdr:col>5</xdr:col>
      <xdr:colOff>22860</xdr:colOff>
      <xdr:row>3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4A133273-A41F-2D9B-F480-DC027D6933DB}"/>
            </a:ext>
          </a:extLst>
        </xdr:cNvPr>
        <xdr:cNvSpPr/>
      </xdr:nvSpPr>
      <xdr:spPr>
        <a:xfrm>
          <a:off x="1470660" y="76200"/>
          <a:ext cx="1600200" cy="472440"/>
        </a:xfrm>
        <a:prstGeom prst="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15240</xdr:colOff>
      <xdr:row>0</xdr:row>
      <xdr:rowOff>152400</xdr:rowOff>
    </xdr:from>
    <xdr:to>
      <xdr:col>5</xdr:col>
      <xdr:colOff>99060</xdr:colOff>
      <xdr:row>2</xdr:row>
      <xdr:rowOff>53340</xdr:rowOff>
    </xdr:to>
    <xdr:sp macro="" textlink="MASTER_SHEET!K3521">
      <xdr:nvSpPr>
        <xdr:cNvPr id="12" name="TextBox 11">
          <a:extLst>
            <a:ext uri="{FF2B5EF4-FFF2-40B4-BE49-F238E27FC236}">
              <a16:creationId xmlns:a16="http://schemas.microsoft.com/office/drawing/2014/main" id="{ACEE1144-C2A8-3100-0AE1-8AD7F05BE02C}"/>
            </a:ext>
          </a:extLst>
        </xdr:cNvPr>
        <xdr:cNvSpPr txBox="1"/>
      </xdr:nvSpPr>
      <xdr:spPr>
        <a:xfrm>
          <a:off x="2453640" y="152400"/>
          <a:ext cx="69342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8C9A86A-154B-47F2-8AB0-6D46945D20C2}" type="TxLink">
            <a:rPr lang="en-US" sz="1200" b="1" i="0" u="none" strike="noStrike">
              <a:solidFill>
                <a:schemeClr val="tx1"/>
              </a:solidFill>
              <a:latin typeface="Calibri"/>
              <a:ea typeface="Calibri"/>
              <a:cs typeface="Calibri"/>
            </a:rPr>
            <a:pPr/>
            <a:t> 32,486 </a:t>
          </a:fld>
          <a:endParaRPr 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266700</xdr:colOff>
      <xdr:row>0</xdr:row>
      <xdr:rowOff>152400</xdr:rowOff>
    </xdr:from>
    <xdr:to>
      <xdr:col>4</xdr:col>
      <xdr:colOff>228600</xdr:colOff>
      <xdr:row>2</xdr:row>
      <xdr:rowOff>99060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D73CE416-FE3E-7749-1E41-96359D2C9559}"/>
            </a:ext>
          </a:extLst>
        </xdr:cNvPr>
        <xdr:cNvSpPr txBox="1"/>
      </xdr:nvSpPr>
      <xdr:spPr>
        <a:xfrm>
          <a:off x="1485900" y="152400"/>
          <a:ext cx="1181100" cy="3124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Purchased</a:t>
          </a:r>
          <a:r>
            <a:rPr lang="en-US" sz="1100" b="1" baseline="0"/>
            <a:t> QTY =</a:t>
          </a:r>
          <a:endParaRPr lang="en-US" sz="1100" b="1"/>
        </a:p>
      </xdr:txBody>
    </xdr:sp>
    <xdr:clientData/>
  </xdr:twoCellAnchor>
  <xdr:twoCellAnchor>
    <xdr:from>
      <xdr:col>6</xdr:col>
      <xdr:colOff>571500</xdr:colOff>
      <xdr:row>0</xdr:row>
      <xdr:rowOff>68580</xdr:rowOff>
    </xdr:from>
    <xdr:to>
      <xdr:col>9</xdr:col>
      <xdr:colOff>586740</xdr:colOff>
      <xdr:row>2</xdr:row>
      <xdr:rowOff>175260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7F7944CF-B167-7558-0E15-DE045149FB56}"/>
            </a:ext>
          </a:extLst>
        </xdr:cNvPr>
        <xdr:cNvSpPr/>
      </xdr:nvSpPr>
      <xdr:spPr>
        <a:xfrm>
          <a:off x="4229100" y="68580"/>
          <a:ext cx="1844040" cy="472440"/>
        </a:xfrm>
        <a:prstGeom prst="rect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510540</xdr:colOff>
      <xdr:row>0</xdr:row>
      <xdr:rowOff>160020</xdr:rowOff>
    </xdr:from>
    <xdr:to>
      <xdr:col>8</xdr:col>
      <xdr:colOff>601980</xdr:colOff>
      <xdr:row>2</xdr:row>
      <xdr:rowOff>106680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7E198B87-02BE-6FD1-36DB-E1A94B84DF4A}"/>
            </a:ext>
          </a:extLst>
        </xdr:cNvPr>
        <xdr:cNvSpPr txBox="1"/>
      </xdr:nvSpPr>
      <xdr:spPr>
        <a:xfrm>
          <a:off x="4168140" y="160020"/>
          <a:ext cx="1310640" cy="3124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Purchsed</a:t>
          </a:r>
          <a:r>
            <a:rPr lang="en-US" sz="1200" b="1" baseline="0"/>
            <a:t> Value =</a:t>
          </a:r>
          <a:endParaRPr lang="en-US" sz="1200" b="1"/>
        </a:p>
      </xdr:txBody>
    </xdr:sp>
    <xdr:clientData/>
  </xdr:twoCellAnchor>
  <xdr:twoCellAnchor>
    <xdr:from>
      <xdr:col>8</xdr:col>
      <xdr:colOff>441960</xdr:colOff>
      <xdr:row>0</xdr:row>
      <xdr:rowOff>167640</xdr:rowOff>
    </xdr:from>
    <xdr:to>
      <xdr:col>9</xdr:col>
      <xdr:colOff>525780</xdr:colOff>
      <xdr:row>2</xdr:row>
      <xdr:rowOff>68580</xdr:rowOff>
    </xdr:to>
    <xdr:sp macro="" textlink="MASTER_SHEET!L3521">
      <xdr:nvSpPr>
        <xdr:cNvPr id="18" name="TextBox 17">
          <a:extLst>
            <a:ext uri="{FF2B5EF4-FFF2-40B4-BE49-F238E27FC236}">
              <a16:creationId xmlns:a16="http://schemas.microsoft.com/office/drawing/2014/main" id="{C528823B-9D40-FC8D-1C78-6A278EDD43A0}"/>
            </a:ext>
          </a:extLst>
        </xdr:cNvPr>
        <xdr:cNvSpPr txBox="1"/>
      </xdr:nvSpPr>
      <xdr:spPr>
        <a:xfrm>
          <a:off x="5318760" y="167640"/>
          <a:ext cx="69342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5FAEA48-9BC4-439F-A091-0AA91568F33A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 1,284,072 </a:t>
          </a:fld>
          <a:endParaRPr lang="en-US" sz="12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5</xdr:col>
      <xdr:colOff>388620</xdr:colOff>
      <xdr:row>0</xdr:row>
      <xdr:rowOff>137160</xdr:rowOff>
    </xdr:from>
    <xdr:to>
      <xdr:col>6</xdr:col>
      <xdr:colOff>152400</xdr:colOff>
      <xdr:row>2</xdr:row>
      <xdr:rowOff>144780</xdr:rowOff>
    </xdr:to>
    <xdr:pic>
      <xdr:nvPicPr>
        <xdr:cNvPr id="20" name="Graphic 19" descr="Diamond outline">
          <a:extLst>
            <a:ext uri="{FF2B5EF4-FFF2-40B4-BE49-F238E27FC236}">
              <a16:creationId xmlns:a16="http://schemas.microsoft.com/office/drawing/2014/main" id="{5C7BA50B-C20B-8CB4-9982-ABDCA773B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xmlns="" r:embed="rId10"/>
            </a:ext>
          </a:extLst>
        </a:blip>
        <a:stretch>
          <a:fillRect/>
        </a:stretch>
      </xdr:blipFill>
      <xdr:spPr>
        <a:xfrm>
          <a:off x="3436620" y="137160"/>
          <a:ext cx="373380" cy="373380"/>
        </a:xfrm>
        <a:prstGeom prst="rect">
          <a:avLst/>
        </a:prstGeom>
      </xdr:spPr>
    </xdr:pic>
    <xdr:clientData/>
  </xdr:twoCellAnchor>
  <xdr:twoCellAnchor>
    <xdr:from>
      <xdr:col>10</xdr:col>
      <xdr:colOff>502920</xdr:colOff>
      <xdr:row>0</xdr:row>
      <xdr:rowOff>68580</xdr:rowOff>
    </xdr:from>
    <xdr:to>
      <xdr:col>14</xdr:col>
      <xdr:colOff>114300</xdr:colOff>
      <xdr:row>2</xdr:row>
      <xdr:rowOff>175260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CC3B88A9-0332-A41D-678F-B6BC8220B94A}"/>
            </a:ext>
          </a:extLst>
        </xdr:cNvPr>
        <xdr:cNvSpPr/>
      </xdr:nvSpPr>
      <xdr:spPr>
        <a:xfrm>
          <a:off x="6598920" y="68580"/>
          <a:ext cx="2049780" cy="472440"/>
        </a:xfrm>
        <a:prstGeom prst="rect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441960</xdr:colOff>
      <xdr:row>0</xdr:row>
      <xdr:rowOff>167640</xdr:rowOff>
    </xdr:from>
    <xdr:to>
      <xdr:col>13</xdr:col>
      <xdr:colOff>243840</xdr:colOff>
      <xdr:row>2</xdr:row>
      <xdr:rowOff>114300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A43DF809-609E-C668-DD46-D3CCDAA0ADE6}"/>
            </a:ext>
          </a:extLst>
        </xdr:cNvPr>
        <xdr:cNvSpPr txBox="1"/>
      </xdr:nvSpPr>
      <xdr:spPr>
        <a:xfrm>
          <a:off x="6537960" y="167640"/>
          <a:ext cx="1630680" cy="3124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Purchsed</a:t>
          </a:r>
          <a:r>
            <a:rPr lang="en-US" sz="1200" b="1" baseline="0"/>
            <a:t> Line Items  =</a:t>
          </a:r>
          <a:endParaRPr lang="en-US" sz="1200" b="1"/>
        </a:p>
      </xdr:txBody>
    </xdr:sp>
    <xdr:clientData/>
  </xdr:twoCellAnchor>
  <xdr:twoCellAnchor>
    <xdr:from>
      <xdr:col>13</xdr:col>
      <xdr:colOff>144780</xdr:colOff>
      <xdr:row>1</xdr:row>
      <xdr:rowOff>7620</xdr:rowOff>
    </xdr:from>
    <xdr:to>
      <xdr:col>14</xdr:col>
      <xdr:colOff>76200</xdr:colOff>
      <xdr:row>2</xdr:row>
      <xdr:rowOff>91440</xdr:rowOff>
    </xdr:to>
    <xdr:sp macro="" textlink="'Purch. Pvt '!C275">
      <xdr:nvSpPr>
        <xdr:cNvPr id="23" name="TextBox 22">
          <a:extLst>
            <a:ext uri="{FF2B5EF4-FFF2-40B4-BE49-F238E27FC236}">
              <a16:creationId xmlns:a16="http://schemas.microsoft.com/office/drawing/2014/main" id="{73D3D021-1BDC-41AF-12FE-68ECEAAC8BAF}"/>
            </a:ext>
          </a:extLst>
        </xdr:cNvPr>
        <xdr:cNvSpPr txBox="1"/>
      </xdr:nvSpPr>
      <xdr:spPr>
        <a:xfrm>
          <a:off x="8069580" y="190500"/>
          <a:ext cx="54102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B27E1D3-8758-4D14-B333-B3E5BE3D7826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78</a:t>
          </a:fld>
          <a:endParaRPr lang="en-US" sz="1200" b="1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175260</xdr:colOff>
      <xdr:row>0</xdr:row>
      <xdr:rowOff>106680</xdr:rowOff>
    </xdr:from>
    <xdr:to>
      <xdr:col>6</xdr:col>
      <xdr:colOff>358140</xdr:colOff>
      <xdr:row>8</xdr:row>
      <xdr:rowOff>34290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0B2E3CC-2CEB-2B66-E5BA-DBAAFAEC0F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220980</xdr:colOff>
      <xdr:row>15</xdr:row>
      <xdr:rowOff>121920</xdr:rowOff>
    </xdr:from>
    <xdr:to>
      <xdr:col>11</xdr:col>
      <xdr:colOff>137160</xdr:colOff>
      <xdr:row>26</xdr:row>
      <xdr:rowOff>41910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AA96CA4-F7CE-5E8C-DA88-FD0F3A78EE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144780</xdr:colOff>
      <xdr:row>49</xdr:row>
      <xdr:rowOff>156210</xdr:rowOff>
    </xdr:from>
    <xdr:to>
      <xdr:col>10</xdr:col>
      <xdr:colOff>228600</xdr:colOff>
      <xdr:row>67</xdr:row>
      <xdr:rowOff>121920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971ACCE-9789-DF87-08D5-B24033F459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434340</xdr:colOff>
      <xdr:row>85</xdr:row>
      <xdr:rowOff>72390</xdr:rowOff>
    </xdr:from>
    <xdr:to>
      <xdr:col>8</xdr:col>
      <xdr:colOff>556260</xdr:colOff>
      <xdr:row>100</xdr:row>
      <xdr:rowOff>72390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F78910D-B7AF-824D-6225-9723ADC88F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426720</xdr:colOff>
      <xdr:row>114</xdr:row>
      <xdr:rowOff>68580</xdr:rowOff>
    </xdr:from>
    <xdr:to>
      <xdr:col>8</xdr:col>
      <xdr:colOff>45720</xdr:colOff>
      <xdr:row>127</xdr:row>
      <xdr:rowOff>171450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B094CFB-11B4-7BC4-F39B-00A20FBFA2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0</xdr:colOff>
      <xdr:row>144</xdr:row>
      <xdr:rowOff>125730</xdr:rowOff>
    </xdr:from>
    <xdr:to>
      <xdr:col>6</xdr:col>
      <xdr:colOff>525780</xdr:colOff>
      <xdr:row>156</xdr:row>
      <xdr:rowOff>175260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C17D563-1EE0-F9CC-66CD-B2A122A3E5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586740</xdr:colOff>
      <xdr:row>1</xdr:row>
      <xdr:rowOff>57150</xdr:rowOff>
    </xdr:from>
    <xdr:to>
      <xdr:col>13</xdr:col>
      <xdr:colOff>251460</xdr:colOff>
      <xdr:row>21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2834A0-2B03-EC7F-6330-D7EA6BFE7F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236220</xdr:colOff>
      <xdr:row>34</xdr:row>
      <xdr:rowOff>148590</xdr:rowOff>
    </xdr:from>
    <xdr:to>
      <xdr:col>17</xdr:col>
      <xdr:colOff>175260</xdr:colOff>
      <xdr:row>49</xdr:row>
      <xdr:rowOff>148590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BC291E8-CA3E-7137-DE11-C88DAB1DF9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381000</xdr:colOff>
      <xdr:row>69</xdr:row>
      <xdr:rowOff>156210</xdr:rowOff>
    </xdr:from>
    <xdr:to>
      <xdr:col>10</xdr:col>
      <xdr:colOff>76200</xdr:colOff>
      <xdr:row>84</xdr:row>
      <xdr:rowOff>156210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E2047FB-07BC-8DF7-14A5-D6FC2EB048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160020</xdr:colOff>
      <xdr:row>89</xdr:row>
      <xdr:rowOff>41910</xdr:rowOff>
    </xdr:from>
    <xdr:to>
      <xdr:col>9</xdr:col>
      <xdr:colOff>464820</xdr:colOff>
      <xdr:row>104</xdr:row>
      <xdr:rowOff>41910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0610045-E184-9258-D2EF-9A1C8CD979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342900</xdr:colOff>
      <xdr:row>110</xdr:row>
      <xdr:rowOff>110490</xdr:rowOff>
    </xdr:from>
    <xdr:to>
      <xdr:col>10</xdr:col>
      <xdr:colOff>144780</xdr:colOff>
      <xdr:row>125</xdr:row>
      <xdr:rowOff>110490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49F8EA3-725E-8232-D4F3-47FA26BEB6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541020</xdr:colOff>
      <xdr:row>132</xdr:row>
      <xdr:rowOff>87630</xdr:rowOff>
    </xdr:from>
    <xdr:to>
      <xdr:col>11</xdr:col>
      <xdr:colOff>236220</xdr:colOff>
      <xdr:row>147</xdr:row>
      <xdr:rowOff>87630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042837F-48D6-3421-0ED9-4592602101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zair Ahamed" refreshedDate="46144.14284375" createdVersion="8" refreshedVersion="6" minRefreshableVersion="3" recordCount="183">
  <cacheSource type="worksheet">
    <worksheetSource name="Table4"/>
  </cacheSource>
  <cacheFields count="17">
    <cacheField name="S. No" numFmtId="0">
      <sharedItems containsSemiMixedTypes="0" containsString="0" containsNumber="1" containsInteger="1" minValue="1" maxValue="92"/>
    </cacheField>
    <cacheField name="Reff ID" numFmtId="0">
      <sharedItems containsSemiMixedTypes="0" containsString="0" containsNumber="1" containsInteger="1" minValue="10060002" maxValue="10063685"/>
    </cacheField>
    <cacheField name="Item Code" numFmtId="0">
      <sharedItems containsSemiMixedTypes="0" containsString="0" containsNumber="1" containsInteger="1" minValue="1000023" maxValue="1009544" count="556">
        <n v="1001255"/>
        <n v="1001081"/>
        <n v="1001254"/>
        <n v="1003817"/>
        <n v="1007621"/>
        <n v="1007618"/>
        <n v="1001257"/>
        <n v="1001701"/>
        <n v="1001763"/>
        <n v="1003988"/>
        <n v="1008342"/>
        <n v="1003387"/>
        <n v="1003941"/>
        <n v="1006467"/>
        <n v="1001817"/>
        <n v="1000350"/>
        <n v="1009123"/>
        <n v="1001789"/>
        <n v="1000363"/>
        <n v="1008348"/>
        <n v="1002419"/>
        <n v="1005437"/>
        <n v="1008874"/>
        <n v="1006816"/>
        <n v="1006342"/>
        <n v="1006448"/>
        <n v="1006450"/>
        <n v="1002640"/>
        <n v="1006023"/>
        <n v="1006097"/>
        <n v="1008057"/>
        <n v="1005371"/>
        <n v="1008176"/>
        <n v="1009059"/>
        <n v="1009060"/>
        <n v="1009061"/>
        <n v="1009437"/>
        <n v="1002946"/>
        <n v="1009129"/>
        <n v="1009485"/>
        <n v="1005627"/>
        <n v="1007434"/>
        <n v="1006847"/>
        <n v="1008725"/>
        <n v="1008726"/>
        <n v="1007666"/>
        <n v="1005367"/>
        <n v="1001262"/>
        <n v="1000444"/>
        <n v="1007824"/>
        <n v="1009271"/>
        <n v="1009274"/>
        <n v="1009275"/>
        <n v="1009278"/>
        <n v="1009281"/>
        <n v="1009284"/>
        <n v="1009285"/>
        <n v="1009288"/>
        <n v="1009289"/>
        <n v="1009292"/>
        <n v="1009293"/>
        <n v="1007294"/>
        <n v="1007810"/>
        <n v="1009491"/>
        <n v="1009481"/>
        <n v="1007958"/>
        <n v="1008966"/>
        <n v="1000048"/>
        <n v="1006165"/>
        <n v="1006869"/>
        <n v="1003843"/>
        <n v="1001250"/>
        <n v="1008350"/>
        <n v="1004056"/>
        <n v="1006945"/>
        <n v="1006946"/>
        <n v="1006456"/>
        <n v="1003342"/>
        <n v="1003844"/>
        <n v="1006832"/>
        <n v="1006744"/>
        <n v="1003381"/>
        <n v="1006742"/>
        <n v="1005784"/>
        <n v="1003935"/>
        <n v="1003111"/>
        <n v="1001258"/>
        <n v="1009484"/>
        <n v="1006043"/>
        <n v="1005600"/>
        <n v="1006747"/>
        <n v="1006755"/>
        <n v="1004415"/>
        <n v="1009532"/>
        <n v="1009490"/>
        <n v="1008339"/>
        <n v="1000980"/>
        <n v="1001801"/>
        <n v="1001259"/>
        <n v="1005469"/>
        <n v="1004699"/>
        <n v="1006377"/>
        <n v="1000502"/>
        <n v="1000338"/>
        <n v="1000472"/>
        <n v="1007544"/>
        <n v="1007545"/>
        <n v="1003106"/>
        <n v="1003384"/>
        <n v="1005548"/>
        <n v="1003672"/>
        <n v="1003389"/>
        <n v="1004900"/>
        <n v="1009493"/>
        <n v="1002748"/>
        <n v="1003673"/>
        <n v="1003677"/>
        <n v="1005907"/>
        <n v="1005934"/>
        <n v="1007599"/>
        <n v="1009508"/>
        <n v="1009514"/>
        <n v="1009518"/>
        <n v="1009519"/>
        <n v="1009521"/>
        <n v="1009522"/>
        <n v="1009523"/>
        <n v="1009524"/>
        <n v="1009526"/>
        <n v="1009527"/>
        <n v="1009529"/>
        <n v="1009530"/>
        <n v="1009531"/>
        <n v="1009533"/>
        <n v="1009534"/>
        <n v="1009538"/>
        <n v="1009539"/>
        <n v="1009541"/>
        <n v="1009544"/>
        <n v="1003931"/>
        <n v="1003980"/>
        <n v="1003981"/>
        <n v="1009218"/>
        <n v="1006623"/>
        <n v="1005734"/>
        <n v="1008307"/>
        <n v="1008282"/>
        <n v="1008283"/>
        <n v="1008284"/>
        <n v="1008285"/>
        <n v="1008286"/>
        <n v="1004763"/>
        <n v="1008288"/>
        <n v="1009117"/>
        <n v="1004769"/>
        <n v="1009382"/>
        <n v="1009383"/>
        <n v="1008274"/>
        <n v="1008275"/>
        <n v="1008276"/>
        <n v="1008277"/>
        <n v="1008278"/>
        <n v="1008279"/>
        <n v="1008280"/>
        <n v="1008287"/>
        <n v="1008289"/>
        <n v="1000404"/>
        <n v="1005403"/>
        <n v="1006353"/>
        <n v="1005330"/>
        <n v="1006864"/>
        <n v="1006743" u="1"/>
        <n v="1005740" u="1"/>
        <n v="1006756" u="1"/>
        <n v="1005750" u="1"/>
        <n v="1007772" u="1"/>
        <n v="1007773" u="1"/>
        <n v="1004756" u="1"/>
        <n v="1006781" u="1"/>
        <n v="1003757" u="1"/>
        <n v="1003758" u="1"/>
        <n v="1003762" u="1"/>
        <n v="1006788" u="1"/>
        <n v="1005780" u="1"/>
        <n v="1003766" u="1"/>
        <n v="1003768" u="1"/>
        <n v="1005786" u="1"/>
        <n v="1005788" u="1"/>
        <n v="1005791" u="1"/>
        <n v="1002769" u="1"/>
        <n v="1001767" u="1"/>
        <n v="1003788" u="1"/>
        <n v="1008834" u="1"/>
        <n v="1008838" u="1"/>
        <n v="1004807" u="1"/>
        <n v="1003800" u="1"/>
        <n v="1008846" u="1"/>
        <n v="1003804" u="1"/>
        <n v="1001790" u="1"/>
        <n v="1004823" u="1"/>
        <n v="1005833" u="1"/>
        <n v="1003819" u="1"/>
        <n v="1005841" u="1"/>
        <n v="1004833" u="1"/>
        <n v="1002817" u="1"/>
        <n v="1004834" u="1"/>
        <n v="1004835" u="1"/>
        <n v="1006852" u="1"/>
        <n v="1003829" u="1"/>
        <n v="1006855" u="1"/>
        <n v="1003830" u="1"/>
        <n v="1003832" u="1"/>
        <n v="1003833" u="1"/>
        <n v="1005850" u="1"/>
        <n v="1003835" u="1"/>
        <n v="1004852" u="1"/>
        <n v="1004854" u="1"/>
        <n v="1008889" u="1"/>
        <n v="1008892" u="1"/>
        <n v="1008893" u="1"/>
        <n v="1004860" u="1"/>
        <n v="1004862" u="1"/>
        <n v="1004863" u="1"/>
        <n v="1003856" u="1"/>
        <n v="1001844" u="1"/>
        <n v="1008904" u="1"/>
        <n v="1002858" u="1"/>
        <n v="1005894" u="1"/>
        <n v="1005895" u="1"/>
        <n v="1005896" u="1"/>
        <n v="1007913" u="1"/>
        <n v="1008922" u="1"/>
        <n v="1006911" u="1"/>
        <n v="1008930" u="1"/>
        <n v="1001871" u="1"/>
        <n v="1004897" u="1"/>
        <n v="1008931" u="1"/>
        <n v="1008932" u="1"/>
        <n v="1003893" u="1"/>
        <n v="1003900" u="1"/>
        <n v="1008947" u="1"/>
        <n v="1008948" u="1"/>
        <n v="1000884" u="1"/>
        <n v="1008955" u="1"/>
        <n v="1008957" u="1"/>
        <n v="1008959" u="1"/>
        <n v="1008960" u="1"/>
        <n v="1005936" u="1"/>
        <n v="1007954" u="1"/>
        <n v="1007955" u="1"/>
        <n v="1007956" u="1"/>
        <n v="1002914" u="1"/>
        <n v="1007957" u="1"/>
        <n v="1003927" u="1"/>
        <n v="1006953" u="1"/>
        <n v="1004939" u="1"/>
        <n v="1004940" u="1"/>
        <n v="1002924" u="1"/>
        <n v="1004941" u="1"/>
        <n v="1002925" u="1"/>
        <n v="1008983" u="1"/>
        <n v="1008984" u="1"/>
        <n v="1006968" u="1"/>
        <n v="1008987" u="1"/>
        <n v="1008988" u="1"/>
        <n v="1007980" u="1"/>
        <n v="1008989" u="1"/>
        <n v="1007983" u="1"/>
        <n v="1007984" u="1"/>
        <n v="1007985" u="1"/>
        <n v="1007986" u="1"/>
        <n v="1006978" u="1"/>
        <n v="1007987" u="1"/>
        <n v="1006981" u="1"/>
        <n v="1006983" u="1"/>
        <n v="1003960" u="1"/>
        <n v="1003961" u="1"/>
        <n v="1004971" u="1"/>
        <n v="1009011" u="1"/>
        <n v="1009014" u="1"/>
        <n v="1008011" u="1"/>
        <n v="1009026" u="1"/>
        <n v="1008018" u="1"/>
        <n v="1009029" u="1"/>
        <n v="1009030" u="1"/>
        <n v="1009031" u="1"/>
        <n v="1007015" u="1"/>
        <n v="1009032" u="1"/>
        <n v="1009033" u="1"/>
        <n v="1009034" u="1"/>
        <n v="1009035" u="1"/>
        <n v="1003993" u="1"/>
        <n v="1009036" u="1"/>
        <n v="1009037" u="1"/>
        <n v="1007021" u="1"/>
        <n v="1009038" u="1"/>
        <n v="1006035" u="1"/>
        <n v="1003020" u="1"/>
        <n v="1009073" u="1"/>
        <n v="1001010" u="1"/>
        <n v="1001011" u="1"/>
        <n v="1009088" u="1"/>
        <n v="1008082" u="1"/>
        <n v="1000023" u="1"/>
        <n v="1001033" u="1"/>
        <n v="1001034" u="1"/>
        <n v="1000027" u="1"/>
        <n v="1006078" u="1"/>
        <n v="1006080" u="1"/>
        <n v="1009107" u="1"/>
        <n v="1005084" u="1"/>
        <n v="1001053" u="1"/>
        <n v="1006099" u="1"/>
        <n v="1009126" u="1"/>
        <n v="1004086" u="1"/>
        <n v="1007112" u="1"/>
        <n v="1004092" u="1"/>
        <n v="1009136" u="1"/>
        <n v="1009137" u="1"/>
        <n v="1009138" u="1"/>
        <n v="1000064" u="1"/>
        <n v="1006115" u="1"/>
        <n v="1005107" u="1"/>
        <n v="1001077" u="1"/>
        <n v="1000069" u="1"/>
        <n v="1009154" u="1"/>
        <n v="1009156" u="1"/>
        <n v="1009157" u="1"/>
        <n v="1003112" u="1"/>
        <n v="1009163" u="1"/>
        <n v="1009164" u="1"/>
        <n v="1001097" u="1"/>
        <n v="1009167" u="1"/>
        <n v="1009171" u="1"/>
        <n v="1009172" u="1"/>
        <n v="1009173" u="1"/>
        <n v="1007160" u="1"/>
        <n v="1009185" u="1"/>
        <n v="1009186" u="1"/>
        <n v="1005153" u="1"/>
        <n v="1009189" u="1"/>
        <n v="1006167" u="1"/>
        <n v="1000118" u="1"/>
        <n v="1006170" u="1"/>
        <n v="1006172" u="1"/>
        <n v="1009198" u="1"/>
        <n v="1007184" u="1"/>
        <n v="1004160" u="1"/>
        <n v="1009213" u="1"/>
        <n v="1005180" u="1"/>
        <n v="1006189" u="1"/>
        <n v="1006195" u="1"/>
        <n v="1000151" u="1"/>
        <n v="1009228" u="1"/>
        <n v="1009230" u="1"/>
        <n v="1009232" u="1"/>
        <n v="1009237" u="1"/>
        <n v="1009238" u="1"/>
        <n v="1009241" u="1"/>
        <n v="1009242" u="1"/>
        <n v="1009243" u="1"/>
        <n v="1009244" u="1"/>
        <n v="1009248" u="1"/>
        <n v="1007232" u="1"/>
        <n v="1009249" u="1"/>
        <n v="1009250" u="1"/>
        <n v="1009251" u="1"/>
        <n v="1009253" u="1"/>
        <n v="1009254" u="1"/>
        <n v="1009255" u="1"/>
        <n v="1009256" u="1"/>
        <n v="1008255" u="1"/>
        <n v="1001198" u="1"/>
        <n v="1009267" u="1"/>
        <n v="1009268" u="1"/>
        <n v="1009269" u="1"/>
        <n v="1009270" u="1"/>
        <n v="1002212" u="1"/>
        <n v="1009273" u="1"/>
        <n v="1009279" u="1"/>
        <n v="1009280" u="1"/>
        <n v="1002221" u="1"/>
        <n v="1005247" u="1"/>
        <n v="1009283" u="1"/>
        <n v="1005250" u="1"/>
        <n v="1009286" u="1"/>
        <n v="1009290" u="1"/>
        <n v="1009291" u="1"/>
        <n v="1009295" u="1"/>
        <n v="1005265" u="1"/>
        <n v="1002240" u="1"/>
        <n v="1005268" u="1"/>
        <n v="1007287" u="1"/>
        <n v="1005274" u="1"/>
        <n v="1001243" u="1"/>
        <n v="1001247" u="1"/>
        <n v="1009315" u="1"/>
        <n v="1009316" u="1"/>
        <n v="1009317" u="1"/>
        <n v="1004281" u="1"/>
        <n v="1008316" u="1"/>
        <n v="1001260" u="1"/>
        <n v="1009329" u="1"/>
        <n v="1009330" u="1"/>
        <n v="1006310" u="1"/>
        <n v="1004303" u="1"/>
        <n v="1009348" u="1"/>
        <n v="1005315" u="1"/>
        <n v="1006326" u="1"/>
        <n v="1009355" u="1"/>
        <n v="1006330" u="1"/>
        <n v="1009357" u="1"/>
        <n v="1005324" u="1"/>
        <n v="1006336" u="1"/>
        <n v="1006337" u="1"/>
        <n v="1006338" u="1"/>
        <n v="1006343" u="1"/>
        <n v="1006344" u="1"/>
        <n v="1004328" u="1"/>
        <n v="1006345" u="1"/>
        <n v="1005339" u="1"/>
        <n v="1005341" u="1"/>
        <n v="1005343" u="1"/>
        <n v="1005348" u="1"/>
        <n v="1003336" u="1"/>
        <n v="1005353" u="1"/>
        <n v="1007379" u="1"/>
        <n v="1003346" u="1"/>
        <n v="1005370" u="1"/>
        <n v="1000334" u="1"/>
        <n v="1005377" u="1"/>
        <n v="1000336" u="1"/>
        <n v="1000337" u="1"/>
        <n v="1001347" u="1"/>
        <n v="1007398" u="1"/>
        <n v="1007399" u="1"/>
        <n v="1007400" u="1"/>
        <n v="1000341" u="1"/>
        <n v="1005388" u="1"/>
        <n v="1004387" u="1"/>
        <n v="1004388" u="1"/>
        <n v="1003380" u="1"/>
        <n v="1004390" u="1"/>
        <n v="1006407" u="1"/>
        <n v="1006411" u="1"/>
        <n v="1005404" u="1"/>
        <n v="1007423" u="1"/>
        <n v="1006417" u="1"/>
        <n v="1004404" u="1"/>
        <n v="1004408" u="1"/>
        <n v="1000376" u="1"/>
        <n v="1006429" u="1"/>
        <n v="1004413" u="1"/>
        <n v="1004420" u="1"/>
        <n v="1001396" u="1"/>
        <n v="1005432" u="1"/>
        <n v="1005436" u="1"/>
        <n v="1006453" u="1"/>
        <n v="1001413" u="1"/>
        <n v="1005454" u="1"/>
        <n v="1004448" u="1"/>
        <n v="1006465" u="1"/>
        <n v="1000416" u="1"/>
        <n v="1005462" u="1"/>
        <n v="1007482" u="1"/>
        <n v="1004457" u="1"/>
        <n v="1007484" u="1"/>
        <n v="1007492" u="1"/>
        <n v="1000434" u="1"/>
        <n v="1005477" u="1"/>
        <n v="1000435" u="1"/>
        <n v="1006486" u="1"/>
        <n v="1007496" u="1"/>
        <n v="1000442" u="1"/>
        <n v="1005487" u="1"/>
        <n v="1001455" u="1"/>
        <n v="1006501" u="1"/>
        <n v="1005495" u="1"/>
        <n v="1006504" u="1"/>
        <n v="1006511" u="1"/>
        <n v="1005509" u="1"/>
        <n v="1004506" u="1"/>
        <n v="1007537" u="1"/>
        <n v="1007538" u="1"/>
        <n v="1007539" u="1"/>
        <n v="1007540" u="1"/>
        <n v="1005528" u="1"/>
        <n v="1007547" u="1"/>
        <n v="1006581" u="1"/>
        <n v="1002551" u="1"/>
        <n v="1002553" u="1"/>
        <n v="1002558" u="1"/>
        <n v="1002560" u="1"/>
        <n v="1007606" u="1"/>
        <n v="1006603" u="1"/>
        <n v="1005596" u="1"/>
        <n v="1006605" u="1"/>
        <n v="1006606" u="1"/>
        <n v="1003582" u="1"/>
        <n v="1004591" u="1"/>
        <n v="1006619" u="1"/>
        <n v="1006620" u="1"/>
        <n v="1001583" u="1"/>
        <n v="1005619" u="1"/>
        <n v="1001599" u="1"/>
        <n v="1007650" u="1"/>
        <n v="1007651" u="1"/>
        <n v="1005635" u="1"/>
        <n v="1005636" u="1"/>
        <n v="1005638" u="1"/>
        <n v="1000598" u="1"/>
        <n v="1001610" u="1"/>
        <n v="1002638" u="1"/>
        <n v="1005665" u="1"/>
        <n v="1007682" u="1"/>
        <n v="1007687" u="1"/>
        <n v="1004667" u="1"/>
        <n v="1008701" u="1"/>
        <n v="1008703" u="1"/>
        <n v="1001646" u="1"/>
        <n v="1004672" u="1"/>
        <n v="1004673" u="1"/>
        <n v="1001648" u="1"/>
        <n v="1004674" u="1"/>
        <n v="1008708" u="1"/>
        <n v="1005683" u="1"/>
        <n v="1004675" u="1"/>
        <n v="1008709" u="1"/>
        <n v="1004676" u="1"/>
        <n v="1008710" u="1"/>
        <n v="1004677" u="1"/>
        <n v="1006694" u="1"/>
        <n v="1008711" u="1"/>
        <n v="1004678" u="1"/>
        <n v="1004679" u="1"/>
        <n v="1008713" u="1"/>
        <n v="1008715" u="1"/>
        <n v="1008716" u="1"/>
        <n v="1008717" u="1"/>
        <n v="1004684" u="1"/>
        <n v="1008718" u="1"/>
        <n v="1004685" u="1"/>
        <n v="1008719" u="1"/>
        <n v="1008720" u="1"/>
        <n v="1003678" u="1"/>
        <n v="1008722" u="1"/>
        <n v="1008723" u="1"/>
        <n v="1008724" u="1"/>
        <n v="1008727" u="1"/>
        <n v="1008728" u="1"/>
        <n v="1008729" u="1"/>
        <n v="1007721" u="1"/>
        <n v="1005717" u="1"/>
        <n v="1004716" u="1"/>
        <n v="1001694" u="1"/>
        <n v="1006737" u="1"/>
      </sharedItems>
    </cacheField>
    <cacheField name="Description" numFmtId="0">
      <sharedItems containsBlank="1" count="558">
        <s v="CLOTH ; MICRO FIBER CLOTH - YELLOW"/>
        <s v="WIPER ; FLOOR WIPER RED (45 CM)"/>
        <s v="CLOTH ; MICRO FIBER CLOTH - BLUE"/>
        <s v="MOP ; MICROFIBER DUST MOP HEAD 90CM"/>
        <s v="BINS ; TRASH BIN 10LTR"/>
        <s v="BINS ; TRASH CAN METAL"/>
        <s v="BRUSH ; DECK BRUSH"/>
        <s v="BELT ; V BELT DUNLOP A57"/>
        <s v="BEARING ; BEARING 6306-2Z/C3 SKF DEEP GROOVE BALL BEARING"/>
        <s v="UNION; TUBE STRAIGHT 3/8IN OD FLARESAE BRASS WITH HEX CENTER; ;"/>
        <s v="COPPER  TUBE DISCHAGE LINE    SIZE# 1/4&quot;        LENGTH - 15 METER"/>
        <s v="POLISH ; FURNITURE POLISH RTU - RG4 (900 ML)"/>
        <s v="BRUSH ; TOILET BOWL BRUSH"/>
        <s v="CIVIL; ADHESIVE� ALL PURP ELASTOMERIC NEOPRENE, BONDS LAMINATED PLASTICS TO WOOD, FIBERBOARD, MASONITE IRON 1 GL/CO SADOFOSS AS PN TROPI BRAND43-3015"/>
        <s v="CONDUIT ; CONDUIT STEEL FLEXIBLE SFC-0.50 1/2&quot;"/>
        <s v="LED ; LED DRIVER 300W 12V 25A IP68 220V - PART NO. HH11243-11015A"/>
        <s v="AMERICAN STANDARD, THHN WIRE, 14 AWG BLK"/>
        <s v="WIRE ; WIRE CU 10 AWG MTW RED RIYADH CABLES - PART NO. 10 AWG RED - RIYADH CABLES"/>
        <s v="WIRE ; WIRE CU 10 AWG MTW BLACK RIYADH CABLES - PART NO. 10 AWG BLACK - RIYADH CABLES"/>
        <s v="LEGRAND WA PLATE - 77MM - TWIN SWITCHED SOCKET"/>
        <s v="TRUNKING ; PVC SELF ADHESIVE TRUNKING 25MM X 16MM"/>
        <s v="CABLE; POWER CABLE, BLACK INSULATION CU PVC XLBE COPPER 91MTR/ROLL; 4 CORE 6 MM� ; BAHRA CABLES"/>
        <s v="TROLLEY WHEELS W/BEARING (MOVABLE 360°)"/>
        <s v="SAND ; WHITE SAND (50 KG)"/>
        <s v="FAUCET; BASIN MIXER CERAFINE O BASIN MIXER 1HOLE H12CM POP-UP WASTE H120, BO773AA/B0704AA- IDEAL STANDARD GMBH"/>
        <s v="ELEC MECH. ; FRAMELESS FLOOR GUIDE - PART NO. 12MM - GEZE"/>
        <s v="ELEC. MECH. ; POWER DRIVE ROLLER CARRIAGE COMPLETE, PART NO. - 127226 - GEZE"/>
        <s v="SCREW &amp; FISHER ; WOOD SCREW 2 X 7 BLACK"/>
        <s v="CIVIL; ANCHOR SLEEVE BOLTS, HEX HEAD TYPE ; 16 MM X 120 MM- CHINA"/>
        <s v="CIVIL; SCREW BIT / POWER BIT DOUBLE ENDED, 10PCS/PKT; PH2 x PH2 x 65MM; DEWESSER"/>
        <s v="SCREW ; DRY WALL SCREW BLACK (3 INCH 1000 BOX)"/>
        <s v="CIVIL; WATER PROOFING MEMBRANE LIQUID 25 KG; PU -270; AWAZEL"/>
        <s v="GLOVES ; VINYL GLOVES 100PCS/PKT"/>
        <s v="SHAFT 1X16 2K #365036"/>
        <s v="450034 SHAFT KEY, 0.187 X 0.187 X 1.5"/>
        <s v="Blower Wheel, 16 x 5.141Aluminum 879462"/>
        <s v="9918409101120 ES200 TrackRail+Rubbr Strp"/>
        <s v="CABLE ; EXTENSION CORD 3 MTR (13A GERMANY)"/>
        <s v="Downlight 11W, 4000K SENSE 68-G2Square"/>
        <s v="IDEALSTANDARD SEAT WITH COVER G E7724 01"/>
        <s v="WIRE ; TAC HALF MOON FLOOR CABLE TRUNKING 90 MM - TAC/E TAC;90MM;WD-RD2"/>
        <s v="LIGHT; ECOFITZ WATER - PROOF ECOFITZ LED WP 1500, 220-240V, 46W 4000K, 6400 LM, IP65; 46W C840; OSRAM"/>
        <s v="LIGHT ; LED BULB 15W , E27, 3000K 100-240V"/>
        <s v="SOCOMEC CHEMICAL 5 000 µ / 450 V 1103025"/>
        <s v="SOCOMEC CAPACITOR POLY200µF-250V 1102847"/>
        <s v="TIMER ; TIMER 24H 100-220V BRAND:HANGER MADE IN FRANCE"/>
        <s v="MARBLE; RECONSTITUTED FLOOR MARBLE, POLISHED FINISH OFF WHITE - 120 CM X 60 X 2 CM - NEPAL"/>
        <s v="BINS ; GARBAGE DRUM - BLACK/BLUE/GREEN -220LTR"/>
        <s v="LIGHT ; LED BULB 15W E27 3000K - PART NO.LT0015 - WHITEBOX"/>
        <s v="LED STRIP LIGHT TT7-12V, 14W, 6500K 5MTR ROLL ULTRA LIGHT"/>
        <s v="AUXILARY-CONTACT -CA4-10 REMS0103051K"/>
        <s v="FUSE CARTRIDGE -2927 250V RECD0801084"/>
        <s v="RELAY  SOCKET 2900931 2X21 RECD0305015"/>
        <s v="RELAY 2987972 230AC MS 3.25 RECD0304091"/>
        <s v="SOLENOID COIL FOR BY240CS RVLV0309006"/>
        <s v="CONTACTOR  AF52 50/60HZ- REMS0101214"/>
        <s v="RELAY OVER LOAD  TF65-53 REMS0201152"/>
        <s v="STARTER MOTOR MS132-4-2.5-4A REMS0505015"/>
        <s v="BLOCK MCB-10- -NO-CONTACT RECD0518001"/>
        <s v="GAUGE HIGH PRESSURE  RMSD0101009"/>
        <s v="GAUGE LOW PRESSURE  RMSD0102012"/>
        <s v="THERMOSTAT; ROOM DIGITAL NON-PROGRAMMABLE,2 FIXED INPUT,3 UNIVERSL INPUT,6BINARY OUTPUT,2 ANALOG OUTPUT &amp; FACTORY LOADED DDC; VLD-362-FF; ALERTON"/>
        <s v="CONTACTOR;  MEGENATIC, NC1-25 40AMPS REF"/>
        <s v="WATTS WATER HAMMER ARRESTOR 1/2 INCH"/>
        <s v="GROUT ; TILES GROUT GREY 170 WEBER 5KG"/>
        <s v="KEY;  BLANK KEYS ASSA ABLOY A02895 USA;"/>
        <s v="flood light 100w, 3000k, ip65 100-240v"/>
        <s v="SCRAPPER STEEL ; SCRAPPER STEEL 4&quot;"/>
        <s v="CIVIL ; SHEET STEEL GALVANIZED 18 GA - 1.20 MM X 4 X 8 FT - G90 - SABIC"/>
        <s v="CIVIL ; GIBSON POWDER (40KG) - PART NO. 40 KG/BAG - SAUDI GYPSUM"/>
        <s v="SCRAPPER STEEL ; SCRAPPER STEEL 3&quot; "/>
        <s v="UNGER MACHINE FILTER ; CLEANING EQUIPMENT"/>
        <s v="BREAKER 20A ABB DSE201M 2CSR275053R1204"/>
        <s v="SCREW; SS ALLEN KEY HEX SCREW, ROUND HEAD; M4*20;"/>
        <s v="FILTER ; BAG POCKET TYPE AIR FILTER 12&quot;x24&quot;x 15&quot; 95% EFFICIENCY / 3 POCKETS, TRIPLE LAYER, MEDIA COLOR: YELLOW - PART NO. SB95-290595-380P3 - GAFCO"/>
        <s v="FILTER ; BAG POCKET TYPE AIR FILTER 24&quot;x24&quot;x 15&quot; 95% EFFICIENCY / 6 POCKETS, TRIPLE LAYER, MEDIA COLOR: YELLOW - PART NO. SB95-595595-380P6 - GAFCO"/>
        <s v="HVAC; MEDIA FILTER PADS PRE-CUT SYNTHETIC 415X320X5MMGAFCOSYNTHETIC 415X320X5MM"/>
        <s v="CHEMICAL ; SUTTER DRYMOK CARPET SHAMPOO"/>
        <s v="SPONGE ; YELLOW CLEANING SPONGE - SMALL"/>
        <s v="BATTERY ; BATTERY 6V - PART NO. CR-P2 - PANASONIC"/>
        <s v="BATTERY ; BATTERY AAA - 1.5V ALKALINE - LR03 NON RECHARGEABLE - PART NO. MN2400 - DURACELL"/>
        <s v="SAFETY ; TRANSPARENT FACE SHIELD W/ ELASTIC BAND"/>
        <s v="CLEANING LIQUID ; COIL CLEANER CHEMICAL CONDENSER CLEANER - PINK COLOR INDIA (3.785 LTR)"/>
        <s v="CIVIL; ROUND BAR , BRONZE; 50 MM X 2 MTR"/>
        <s v="TRASH BAG WHITE (55 GAL)"/>
        <s v="AIR FRESHENER ; RADIANT SENSE MICROBURST 3000 - RUBBERMAID (75 ML)"/>
        <s v="WRINGER ; MOP WRINGER - RED"/>
        <s v="DANIEL SIN LEV BUILTIN BASINMIXER SK632"/>
        <s v="SAFETY ; EXPANDABLE PLASTIC BARRIER"/>
        <s v="CIVIL; REFLECTIVE FLOROSCENT TAPE GOLDEN AND BLACK ARROW STICKER; 2 INC X 25 MTR;"/>
        <s v="SAFETY ; WARNING TAPE 2&quot; (RED &amp; WHITE) - PART NO. 2&quot; - PVC - STG"/>
        <s v="TOOLS &amp; ACCESSORIES ; DRILL BIT 10 X 160 MM - SDS DRILL"/>
        <s v="HANDLE; PAINT ROLLER STICK; 4 MTR; GEN"/>
        <s v="FLANGE BEARINGS 1-7/16&quot; 4-BOLT SEAL"/>
        <s v="SLOAN FLUSHOMETER TRF196-0.50ME 3400002"/>
        <s v="COPPER  TUBE SUCTION LINE   SIZE# 5/8&quot;  LENGTH - 15 METER"/>
        <s v="BRAZING ; BLUE BRAZING ROD 45%"/>
        <s v="BEARING ; BEARING 6308 ZZC3E NSK DEEP GROOVE BALL BEARING"/>
        <s v="WRINGER ; MOP WRINGER - BLUE"/>
        <s v="ADHESSIVES ; SYNTHETEC RESIN ADHESIVE; 1KG; FEVICOL SH"/>
        <s v="TRANSMITTER; PRESSURE 0-3&quot; WC DIFF,4-20MA; 616KD-02; DWYERINSTRUMENTS INC"/>
        <s v="MOTOR; DRIER HAND 240V “WITH VELTIA FEATURE”, 90724/01304.5 - NOFER"/>
        <s v="PIPE ; PVC TAPE 48MM*9M &quot;BLACK&quot;"/>
        <s v="SILICONE SEALANT GP WACKER -TRANSPERANT-280 ML-GENERAL PURPOSE - 24TUBR/BOX MADE IN GERMANY"/>
        <s v="NIPPLE ; GI NIPPLE 1&quot; X 2&quot;"/>
        <s v="VALVE; BUGATTI BALL VALVE - BRASS� - WATER LEVEL CONTROL VALVE; 1-1/4&quot;; GENC"/>
        <s v="VALVE; BUGATTI BALL VALVE - BRASS� - WATER LEVEL CONTROL VALVE; 1-1/2&quot;; GENC"/>
        <s v="CHEMICALS ; MAGIC CREAM CLEANER - 3M (1 LTR)"/>
        <s v="POLISH ; 3M STEEL POLISH"/>
        <s v="ADHESIVES ; EPOXY LIGHT GREY (20 LTR) - PART NO. GREY 5098 - SIGMA"/>
        <s v="TISSUES ; C FOLD TISSUE LEXUS - FINE"/>
        <s v="HAND SOAP ; FOAM HAND SOAP - FINE (4 LTR)"/>
        <s v="LIGHT; SEC-4227012084IP65 SECOM DOWNLIGHT LED20W 4000K,IP65; SEC-4227012084IP65 ; SECOM"/>
        <s v="LED DRIVR 40W 200-350mA 240VA 58V-114VDC"/>
        <s v="DOOR CYLINDER ; DOOR CYLINDER (70MM)"/>
        <s v="TISSUES ; TOILET TISSUE - FINE"/>
        <s v="TISSUES ; TOILET TISSUE ROLL JUMBO 2 PLY - FINE"/>
        <s v="PAINT; EMULSION MATT A BASE INTERIOR 16.20 LTRS ; RAL-9016; JOTUN"/>
        <s v="PAINT; FENOMASTIC SEMI GLOSS A-BASE INTERIOR 16.20 LTR; RAL-9016; JOTUN"/>
        <s v="HAND SOAP ; LIQUID HAND SOAP - SIDCO (4 LTR) - 1 X 4 GAL"/>
        <s v="MASK ; DISPOSABLE FACE MASK - 50 PCS/PKT"/>
        <s v="NYLON PIPE SIZE 3/8” PRESSURE 100BAR FOG"/>
        <s v="MALE ADAPTOR, 3/8&quot; TH X 3/8&quot; SL. 100BAR."/>
        <s v="TEE 3/8&quot;, M X F X M. 150 BAR."/>
        <s v="SLIP LOCK TEE, 3/8&quot; SL PRESSURE 100 BAR."/>
        <s v="SLIP LOCK ELBOW 3/8&quot; SL PRESSURE 100BAR"/>
        <s v="COMPRESSION COUPLING 3/8” 150 BAR FOG"/>
        <s v="MALE ADAPTER 3/8”X3/8”, 150 BAR FOG"/>
        <s v="COMPRESSION EQUAL TEE 3/8”, 150 BAR FOG"/>
        <s v="PLATED COMPRESSION ELBOW 3/8”, 3000 PSI"/>
        <s v="CALCOOL PUMP OIL 350 ML"/>
        <s v="CARTRIDGE FILTER 10”. 5 MICRON"/>
        <s v="NOZZLE Nozzle Size 0.03 mm"/>
        <s v="TABLE LAMP 4W  2700K"/>
        <s v="BULD LIGHTS  7W 700LM  2700K"/>
        <s v="A9F44350 ACTI9 IC60N 3P 50A C MCB"/>
        <s v="A9F44340 ACTI9 IC60N 3P 40A C MCB"/>
        <s v="3P ISOLATOR SWITCH-40A LEGRAND-735312"/>
        <s v="3 GANG SWITCH 20A LEGRAND-832133"/>
        <s v="TRASH BAG BLACK - PRIME (55 GAL)"/>
        <s v="LIGHT; FORTIMO LED SQUARE 2500LM 840 HV/LV2 4000K; 929001696606; PHILIPS"/>
        <s v="DRIVER; XITANIUM 300W 0.5-1.4A 300V IXT TD230V; 929002820606; PHILIPS"/>
        <s v="A9C30812 Impulse Relay 2P 2NO 16A 250V"/>
        <s v="CHEMICALS ; FG19 QUICK &amp; POWERFUL FLOOR FINISH STRIPPER (5 LTR) - PART NO. W661269C - REZA"/>
        <s v="CHEMICALS ; KG1 H.D. CLEANER &amp; DEGREASER JERRY CAN (4 LTR)"/>
        <s v="GEBERIT TAP AERATOR 3.8L/M 242.834.21.1"/>
        <s v="Geberit Electric Socket Housing Cover - 241.161.00.1"/>
        <s v="Geberit Electrical Socket Housing - 241.302.00.1"/>
        <s v="Power Supply Unit for Geberit Washbasin Tap 185/186/85-88 - 241.672.00.1"/>
        <s v="Geberit extension cable for power supply unit, for Types 8x and 18x washbasin taps: Extension cable: red / black - 242.349.00.1"/>
        <s v="Geberit bayonet lock Varox, for Types 87 and 88 washbasin taps - 241.665.00.1"/>
        <s v="VALVE ; SOLENOID FOR &quot;GEBERIT&quot; SINGLE ABLUTION FAUCET TYPE 87/88; 240.797.00.1; GEBERIT GMBH"/>
        <s v="Geberit power supply adapter for Type 81–88, 185 and 186 washbasin taps - 240.747.00.1"/>
        <s v="GEBERIT ELECTN MDL SET  PN 241.657.00.1"/>
        <s v="FAUCET ; MIXER ELECTRONIC SENSOR BATTERY &amp; ELECTRIC OPERATED - PART NO. GC10 - CONTI+ OR IQUA; 144.000.11CO; CONTI+ OR IQUA"/>
        <s v="DELABIE POWER SUPPLY AC ADAPTOR 490240"/>
        <s v="DELABIE EXTENSION CABLE 490230EXT"/>
        <s v="GEBERIT SOL SUPRT FORWB TAP 241.659.00.1"/>
        <s v="Geberit set backflow preventer for wash basin faucet types 87 and 88 - 241.666.00.1"/>
        <s v="Geberit basket filter set 3/8'' - 244.004.00.1"/>
        <s v="Geberit set mixer handle for types 87 and 88 wash basin faucet, high gloss chrome - 241.660.21.1"/>
        <s v="Geberit temperature indicator for wash basin faucet type 85-88, 185 - 241.655.00.1"/>
        <s v="Geberit tap body with opening for washbasin tap type 88 - 241.664.21.1"/>
        <s v="GEBERIT TAP HS FOR WB TAP 241.663.21.1"/>
        <s v="Geberit valve block for Types 87 and 88 washbasin taps with mixer and handle - 242.127.00.1"/>
        <s v="Geberit battery compartment for Types 87 and 88 washbasin taps - 242.914.00.1"/>
        <s v="HAND SPRAY ; TRIGGER SPRAY TEMPESTA-F - PART NO. 2635401D - GROHE"/>
        <s v="FAUCET; WASH BASIN MIXER,EUROSMART,SINGLE-LEVER BASIN MIXER 1/2&quot;&quot; S-SIZE,SINGLE HOLE; 33265002/2332810D; GROHE, HANS GMBH &amp; CO KG"/>
        <s v="FLUSH; TEMPOFLUX 2 WALL-RECESSED PUSH TIME-FLOW DIRECT FLUSH VALVE - DUAL FLUSH, 762902- DELIBLE"/>
        <s v="VALVE ; FLUSH,ELECTRONIC,INFRA,RED,TECTRON SKATE ,STAINLESS STEEL, 100-230 VAC, 50-60 HZ, 6 V DC, CAP 3-9L, CONCEALED, 100-230V, FULL SET - PART NO. 38393SD1 - GROHE, HANS GMBH &amp; CO KG"/>
        <s v="TISSUES ; AUTO CUT HAND TOWEL ROLLS SMART 200 MTR 2 PLY (BALE OF 6) - PART NO. 10601100103 - FINE"/>
        <m u="1"/>
        <s v="CONTACTOR; MNX 12 POWER  24V AC, 3 POLE" u="1"/>
        <s v="CONTACTOR; MNX 12 POWER 240V AC, 3 POLE" u="1"/>
        <s v="CONTACTOR; MNX 40 POWER 220V AC, 3 POLE" u="1"/>
        <s v="CHEMICALS ; TASKI JONTEC TERRANOVA (2X5 LTR) - DIVERSEY" u="1"/>
        <s v="FILTER; FILTER SNG REMOVE THE TOBACCO SMELL FROM THE AIR; GAS OXIDATION ; EUROMATE" u="1"/>
        <s v="CIVIL; STAINLESS STEEL COBALT DRILL BIT, 10 PCS/PKT; 6 MM; DEWESSER" u="1"/>
        <s v="SILICON ; SEALANT GUN WITH COVER" u="1"/>
        <s v="SOCOMEC POLYP. 50 µ/400 V - D50 1102611" u="1"/>
        <s v="URINAL; CONNECTING SET, URINAL, E5671, CONCEPT CUBE 60CM WASHBASIN, 1 TAPHOLE, K7106 67 - IDEAL STANDARD GMBH" u="1"/>
        <s v="SOFT CLOSING SEAT &amp; COVER T3527 01 IDEAL" u="1"/>
        <s v="DOOR ; CLOSER, OVERHEAD MOUNTING STANDARD ARM, SILVER , CAPACITY - 45 KG - PART NO. PN-62 - RYOBI" u="1"/>
        <s v="HAND SPRAY ; HAND SHOWER SPRAY SHUT-OFF FULL BRASS CHROME KIT ( ART 2500)" u="1"/>
        <s v="Filter Aluminum mash washable 20&quot;X24&quot;X2&quot;" u="1"/>
        <s v="TILES; EQUAL TRIANGLE SIDEWALK FOR FLOOR; 3CM X 30CM X 30CM X 30CM; MADE IN SAUDI" u="1"/>
        <s v="FILTER ; BAG POCKET TYPE AIR FILTER : 24&quot; x 24&quot; x 15&quot; 45% EFFICIENCY/6 POCKETS , TRIPLE LAYER SYNTHETIC FIBERS , MEDIA COLOR : ORANGE" u="1"/>
        <s v="DOWNLIGHT, 18W, 4000K, 225MM X 15 MM TH" u="1"/>
        <s v="CIVIL ; SHEET STEEL CARBON 18 GA - 1.20 MM X 4 X 8 FT - A36 - SAUDI MADE" u="1"/>
        <s v="CONTACTOR ABB-AF30-30-00-13|110-250V- 5" u="1"/>
        <s v="SWITCH; SWITCH LIGHT 2 GANG 2 WAY 10A 250V WHITE; K4872WHI�; MK" u="1"/>
        <s v="PAINT; EPOXY DARK GREEN WITH 2 COMPONENTS; 3460; SIGMA" u="1"/>
        <s v="LIGHT; JISO 96514-2494 5-METERS ROLL OF SMD LED FLEXIBLE STRIP 14.4W, 4000K IP65 - PART NO. 96514-2494 - JISO" u="1"/>
        <s v="CIVIL; DESIGN PLYWOOD FORMWORK, HARDWOOD� 5 PLY AND BACK PLASTIC FILM COATED BOTH SIDE; 12 MM X 1200MM X 2400 MM" u="1"/>
        <s v="CYLINDER; LOCK UNCOMBINATED 32 MM LG 206 IC ;LOGIC " u="1"/>
        <s v="CIVIL ; BLACK BUCKET FOR MESON" u="1"/>
        <s v="CONNECTOR ; INSULATED Y-TYPE (FORK) TERMINAL - (4 MM2 TO 6 MM2 WIRE SIZE) - KSA" u="1"/>
        <s v="ORACAL SILVER GREY STICKER 1260X50M 8500" u="1"/>
        <s v="AUXILARY A600 Q300 REMS0103039" u="1"/>
        <s v="FAUCET ; BASIN MIXER 3/8&quot; CONNECTION SOLID CHROM-PLATED BRASS BODY BATTERY-OPERATED ; 490106; DELABIE" u="1"/>
        <s v="HAND SOAP ; LIQUID HAND SOAP ROSE - LIFEBUOY (500 ML)" u="1"/>
        <s v="ELBOW; CPVC ELBOW 45� 2 INCH SCH 80SOLVENT JOINT GREY BAHRAIN PIPES; ;" u="1"/>
        <s v="TOUCH SENSR DOUBLE STATUS 5WG1202-2DB13" u="1"/>
        <s v="NIPPLE ; BARIL NIPPLE (1/2 INCH)" u="1"/>
        <s v="CIVIL; ROUND BAR, BRONZE, SILICON ALLOY; 20 MM X 12 FT" u="1"/>
        <s v="MOP ; MOP WRINGER GRAY" u="1"/>
        <s v="DYMAPHOS PLUS TOILET CLEANER CHEM(5 LTR)" u="1"/>
        <s v="BELT ; V-BELT DUNLOP A 40" u="1"/>
        <s v="ADAPTER PPR, MALE INSERT, 63 MM X 2&quot; KTP" u="1"/>
        <s v="ELECRICAL REDUCER 32 X 25 BLACK" u="1"/>
        <s v="THERMOMTR-30°C-70°C &amp; 20°F-150°F B75 TBM" u="1"/>
        <s v="SILICONE SEALANT GP WACKER -GREY-280 ML-GENERAL PURPOSE - 24TUBR/BOX MADE IN GERMANY" u="1"/>
        <s v="FUSE ; FUSE TRM1-1/8 250V" u="1"/>
        <s v="RELAY  CONTROL 24AC 1.83 RECD0304088" u="1"/>
        <s v="PAINT; ENAMEL,ALKYD RESIN,YEL,HIGH GL0SS, 3.8 LTR/CAN; SCS 3310; SIGMA" u="1"/>
        <s v="SOCOMEC ISOLATED NUT - M12  ITEM 1102446" u="1"/>
        <s v="ADHESIVE; JOLLY MASTIC SOLID CREAM; 1 KG; ABU JAMAL" u="1"/>
        <s v="COUPLING ; PVC COUPLING 4&quot; X 3&quot; SCH 40 CL-4" u="1"/>
        <s v="LIGHT ; LED TUBE 10W 4000K 100-250V" u="1"/>
        <s v="PAINT; PAINT�STYRENATED ALKYD BLACK FLAT 18L; BLACK-3240; SAUDI PAINT CO." u="1"/>
        <s v="LED DRIVER  PF2101-1 100W" u="1"/>
        <s v="ANGLE; MS EQUAL ANGLE ; 20X20X3X6000 MM; GEN" u="1"/>
        <s v="TOOLS &amp; ACCESSORIES ; DRILL BIT 12 X 160 MM - SDS DRILL" u="1"/>
        <s v="POWER SUPPLY; LED POWER SUPPLY 24V, 6.5 A, 150W - LRS-150-24 - MEAN WELL" u="1"/>
        <s v="SILICON ; SIKAFLEX CONSTRUCTION SEALANT -CONCRETE BEIGE-600ML" u="1"/>
        <s v="HEAVY DUTY UPVC CONDUIT 32 MM BEP-4 BLK" u="1"/>
        <s v="SOCOMEC ISOLATED WASHER - M12 1102447" u="1"/>
        <s v="HANDLE; PAINT ROLLER HANDLE; 4 INCH; GEN" u="1"/>
        <s v="PCB 300002061383.M3 03,GVH60AP-D3DTC7A/O" u="1"/>
        <s v="CLEANING LIQUID ; 3M GLASS CLEANER 1L (2 LTR)" u="1"/>
        <s v="TAPE ; TEFLON TAPE - MMK MADE IN CHINA (19 MM X 0.1 MM X 40M)" u="1"/>
        <s v="SOCOMEC FAN 220VAC  172X150 1102576" u="1"/>
        <s v="SCREW; STEEL SCREW 4MM x 69MM 500PCS/PKT" u="1"/>
        <s v="ELBOW ; UPVC ELBOW STD - SNAH CO (1 1/2 INCH 90 DEGREE SCH 80 D 2467)" u="1"/>
        <s v="CUTTER ; DAIMOND CUTTER 115MM" u="1"/>
        <s v="CHEMICAL; NITRITE BASED CORROSION INHIBITOR; HYDREX 2856 (32 KG/DRUM) ; VEOLIA" u="1"/>
        <s v="AIR FRESHENER COTTAGE (300 ML)" u="1"/>
        <s v="BAG FILTER SB85P6-595595-560 24&quot;x24&quot;x22&quot;" u="1"/>
        <s v="FAUCET; BASIN CHROME PLATED SEQUENTIAL MIXER, 120MM LEVER POP-UP WASTE ONE-HOLE FLEXIBLE HOSES PEX, G3/8”, B8218AA- IDEAL STANDARD GMBH" u="1"/>
        <s v="SOLENOID VALVE BY240CS, 145-1 PETRAPASCC" u="1"/>
        <s v="VALVE; SF SERIES 2-WAY ZONE 24 V PN10, 5" u="1"/>
        <s v="CAP; PVC END CAP 3&quot; SCH-40 CLASS 4" u="1"/>
        <s v="HRC FUSE 25A 500V 120KA NH000 UPS" u="1"/>
        <s v="EATON 5E UPS TWR 850VA 480W PN 5E850IUSB" u="1"/>
        <s v="Socket, Cover IP66, 13A UK 1-Gang  MK" u="1"/>
        <s v="SOCOMEC POL 100µ/400V-D60-FASTON 1102614" u="1"/>
        <s v="NUT; SSTL NUT HEX; 10 MM;" u="1"/>
        <s v="Flexible Conduit Pipe -3/4Inch- Black" u="1"/>
        <s v="GEBERIT FLUSH VALVE TYP 212 831.078.0.0" u="1"/>
        <s v="LED Driver NR-S20-PS-48V-200W" u="1"/>
        <s v="SILICONE SEALANT GP WACKER -BEIGE-280 ML-GENERAL PURPOSE - 24TUBR/BOX MADE IN GERMANY" u="1"/>
        <s v="Water Hammer Arrestor 3/4&quot; PDI-WH 201" u="1"/>
        <s v="NUT ; STEEL NUT 8 MM SS" u="1"/>
        <s v="CIVIL; BAR ROUND, BRASS, NON LEADE� COLD DRAWN; 60 X 1 MTR" u="1"/>
        <s v="PAINT; ENAMEL BLUE HIGH GLOSSCOATED 18L/CON ALKYD RESIN BASED GOOD COLOR ; 4550 R 70 B; SIGMA" u="1"/>
        <s v="CAPACITOR; 4 MFD, 450VAC 50/60HZ,+/-5%, MADE IN KOREA; ;" u="1"/>
        <s v="SOCKET; SWITCHED SOCKET WITH NEON �13A 2 GANG DP WHITE�; K2647WHI; MK" u="1"/>
        <s v="PAINT; FENOMASTIC SILK EMULSION, 16.2 LTR; RAL-1967; JOTUN" u="1"/>
        <s v="10 ENDCAP 3 POLES FOR ACTI9  A9XPE310" u="1"/>
        <s v="SOCOMEC FAN 12VDC  80X80X25 1102585" u="1"/>
        <s v="SOCOMEC CAPACITOR POL 120µF 300V 1102844" u="1"/>
        <s v="TAPE ; ELECTRICAL TAPE (RED, YELLOW, BLUE, BLACK) - PART NO. 33 - 3M" u="1"/>
        <s v="SEAT; TOILETS SEAT EASTERN TYPE WHITE 17X54X44CM ARABIC; 4-Q323; SAUDI CERAMIC" u="1"/>
        <s v="RECTANGULAR MS TUBE - 60x30MMx1.5MMX6M" u="1"/>
        <s v="CIVIL; HSS TWIST DRILL BIT, 10 PCS/PKT; 8 MM; DEWESSER" u="1"/>
        <s v="CAPACITOR; 12.5 MFD, 450VAC,TUBLR,+/-5%, MADE IN KOREA; ;" u="1"/>
        <s v="SOCO VENT E170368D22,5+COND2/6µF 1102912" u="1"/>
        <s v="PLUMBING; CONCEPT FREEDOM WALL HUNG RIMLESS BOWL 70 CMIDEAL STANDARD E8194 01" u="1"/>
        <s v="DELABIE URINAL FLUSH VALVE SYSTEM  430V" u="1"/>
        <s v="MOTOR; AXIAL-FAN UL-GE-5KCP29KGE461S-1/4HP|220/240-50/60-1PH|1300/1400RPM; RMOT0301013; PETRA" u="1"/>
        <s v="CIVIL; ROUND BAR CARBON STEEL; 16 MM X 20 FT" u="1"/>
        <s v="PLUMBING ; DRAIN OPENER CRYSTALS DAC" u="1"/>
        <s v="BEARING NARROW 20X47X30.5MM SKF YET204" u="1"/>
        <s v="CONTACTOR UL-CHINT-NC1-2510-3P-25A|COIL" u="1"/>
        <s v="PADS ; RED PAD 20&quot; 3M" u="1"/>
        <s v="KS WB FAUCET SOLENOID VALVE KIT 07230017" u="1"/>
        <s v="HOOK; CT FOR NEUTRAL; L&amp;T" u="1"/>
        <s v="COMPRESSOR; HERMETIC R22 63300BTU 230VAC 130-136LRA 3PH 60HZ ENCLOSED MOTOR INTERNAL OVER ALL PROTECTION,SOLDER CONNECTION, CRN5-0500-TF5-522- COPELAND" u="1"/>
        <s v="TRASH BAG; BLUE PRIME 55 GALL 10KG" u="1"/>
        <s v="RELAY CONTROL  MAX10A 250V RECD0301033K" u="1"/>
        <s v="WIRE CU, 4MM 600/1000V 105C FR FLEX GREY" u="1"/>
        <s v="BROOM ; BROOM WITH HANDLE - TANKITA (BLUE)" u="1"/>
        <s v="INSULATED PIN TERMINALS 4MM YELLOW" u="1"/>
        <s v="FUSE -2936.0-SI5*20-8A|250V RECD0801091" u="1"/>
        <s v="CIVIL ; CUTTING DISK 115*1*22 - ROCKLANDER" u="1"/>
        <s v="SCREW &amp; FISHER ; SELF TAPPING SCREW (1 INCH)" u="1"/>
        <s v="CIVIL ; SAND PAPER 180" u="1"/>
        <s v="BRASS SHUT OFF VALVE GRAND-PV-33FSA|3/8" u="1"/>
        <s v="RECESS, D/LIGHT 15W, 4000K IP44 220V/60H" u="1"/>
        <s v="BATTERY ; BATTERY AA - 1.5V ALKALINE - LR6 NON RECHARGEABLE - PART NO. MN1500 - DURACELL" u="1"/>
        <s v="ADHESSIVES ; LOCTITE GLUE" u="1"/>
        <s v="NUMBERING CABLE TAGS (N, U , 0,1,2,3,4,5" u="1"/>
        <s v="LIGHT ; LED BULB 12W E27 3000K - PART NO.MR0012 - WHITEBOX" u="1"/>
        <s v="COVERALL; COVERALL DISPOSABLE; XXL; 3M" u="1"/>
        <s v="DUSTER ; FEATHER DUSTER" u="1"/>
        <s v="GASKET ; PAPER GASKET (4 MM)" u="1"/>
        <s v="CIVIL ; ANGLE STEEL CARBON NOMINAL LG HOT ROLLED - PART NO. CS 2X2&quot;,1/4&quot;TH - ASTM A36" u="1"/>
        <s v="KNIFE BLADE 9MM ASB-10-OLFA 10 PCS/PKT" u="1"/>
        <s v="BELT; V-BELT BX67DYNAFLEX BX67" u="1"/>
        <s v="PLUMBING ; SOCKET HEPWORTH HP PVC-U 3/4&quot;" u="1"/>
        <s v="CONTACTOR; TESYS DECA, 3P(3NO), AC-3/AC-3E, 440V, 95A, 24V AC 50/60HZ COIL, SCREW CLAMP TERMINALS; LC1D95B7; SCHNEIDER" u="1"/>
        <s v="CIVIL ; TROWEL RUBBER PLASTTIC 230X100MM" u="1"/>
        <s v="BRUSH ; PAINT BRUSH - (2 INCH)" u="1"/>
        <s v="HOSE; FLEXIBLE 10&quot; DUCT ALUMINUM PIPE FOR RIGID 25' FEET LONG;FLEX 10&quot; DUCT;CHINA" u="1"/>
        <s v="MOP ; MOP HEAD COTTON BLUE (16Z)" u="1"/>
        <s v="ADAPTER PPR, L NECK, MALE, 63 MM X2, KTP" u="1"/>
        <s v="LOCK; TISSUE DISPENSER LOCK; 1 X 1.5 INCH; " u="1"/>
        <s v="PAINTS; SIGMA PAINTS CRYL SILK 15 LTR 0300; SIGMA" u="1"/>
        <s v="BRUSH ; PAINT BRUSH - (3 INCH)" u="1"/>
        <s v="FUSE; CARTRIDGE  6A 10DIA X 38LGMM; C10G6; BUSSMANN" u="1"/>
        <s v="GAUGE; PRESSURE 4&quot; �&quot; NPT BOTTOM BRASS GLYCERIN FILLED RANGE 0-230 PSI/0-16 BAR; PFQ1310R1R11; WINTERS" u="1"/>
        <s v="RELAY 1NO+1NC, 3.2  16A 150MW 193-EEDB" u="1"/>
        <s v="PAINT ; SIGMACRYL FLAT 15 LITERS - PART NO. 0842- S1515 - 40R - SIGMA" u="1"/>
        <s v="led lamp 60W 2700K 120-277VMogul bse e39" u="1"/>
        <s v="led lamp 60W 6500K 120-277VMogul bse e39" u="1"/>
        <s v="GLOVES ; LATEX GLOVES" u="1"/>
        <s v="SOCO FAN 230V 1000M3/H225X225X80 1102914" u="1"/>
        <s v="LIGHT ; SQUARE LED PANEL LIGHT 32W, 3000K, 2560LM, 23X23CM; OPT-SQ01; OPTIMAL" u="1"/>
        <s v="CIVIL; SCRAPER 9 INCH JAMPOJAMPO9 INCH" u="1"/>
        <s v="PAINT; ENAMEL GREEN HIGH GLOSSCOATED 18L/CON ALKYD RESIN BASED GOOD COLOR ; 3470; SIGMA" u="1"/>
        <s v="BLOWER WHEEL 20062307 GREE" u="1"/>
        <s v="CONNECTOR; HEAVY DUTY SPLICING WIRE CONNECTOR 3 POLE, 32 A, CALIBER 0.08 2.5 MM² / 28.. 12 AWG" u="1"/>
        <s v="SHAFT; STANLESS STEEL 0.75&quot; OD 12&quot; LENTH W/KEY; 365043; GREENHACK" u="1"/>
        <s v="TAPE ; DOUBLE FACE TAPE 1&quot; - HI TECH DS30" u="1"/>
        <s v="CIVIL; KNIFE SPARE BLADE 18MM, 10 PCS/PKT; LBB-10; OLFA" u="1"/>
        <s v="LOCK; BRASS PADLOCK; 50 MM; YALE" u="1"/>
        <s v="OVERLOAD BASE-MOUNTING KIT REMS0210003" u="1"/>
        <s v="LOCK ; PANEL BREAKER CYBER LOCK - PART NO. 181 - L&amp;T" u="1"/>
        <s v="WIRE ; WIRE CU 12 AWG MTW RED 4MM" u="1"/>
        <s v="CIVIL; SAND PAPER GRIT# P120 WATERPROOF" u="1"/>
        <s v="LOCK ; PANEL BREAKER KEYMAN STEEL KNOB TYPE BLACK AND SILVER FINISH - PART NO. NI111 - L&amp;T" u="1"/>
        <s v="TILES; RECTANGULAR SIDEWAL FOR FLOOR; 3CM X 15CM X 60CM; MADE IN SAUDI" u="1"/>
        <s v="CONTACTOER; C3-SIEMENS-50A-22KW/400V, 1NO+1NC, 230V AC 50/60HZ, 3-POLE, SZ S2 - 3RT2036-1AL20; REMS0101245; PETRA" u="1"/>
        <s v="LUGS; COPPER/ALUMINUM, SOLDERLESS CABLE LUGS 1HOLE SINGLE BARREL, 600V 6AWG-250MCM STR, LOCKTITE WITH SCRW RECESSED ; 5/16&quot;; RS" u="1"/>
        <s v="BLADE FAN AXIAL Ø 560 × 130 / IZ YORK" u="1"/>
        <s v="REDUCER; BUSHING 2-1/2&quot; X 2&quot; SCH 80; ;" u="1"/>
        <s v="CIVIL; ROUND BAR STAINLESS STEEL; 8 MM X 8 FT" u="1"/>
        <s v="DISINFECTANT ; 3M QUAT DISINFECTANT 5H (2 LTR)" u="1"/>
        <s v="BREAKER; CIRCUIT RESIDUAL CURRENT 16A/30MA ;IC60H RCBO/ A9D11816;SCHNEIDER ELECTRIC SA_x000a_" u="1"/>
        <s v="PADS ; BLACK PAD 20&quot; 3M" u="1"/>
        <s v="SWITCH YK-M048-470 470PSI RRFC0SA1011K" u="1"/>
        <s v="DISC ; FINISHING FLAP DISC 115 X 22 - GRID#120" u="1"/>
        <s v="STANDARD ELECTRICAL COUPLING 32MM BLACK" u="1"/>
        <s v="HOSE PIPE ; FLEXIBLE HOSE FEMALE 1/2 INCH X 1/2 INCH -60CM" u="1"/>
        <s v="Multimeter Probe Test leadS FOR FLUKE" u="1"/>
        <s v="GLOVES ; COTTON GLOVES" u="1"/>
        <s v="MOP ; MIROFIBER DUST MOP FRAM 90CM" u="1"/>
        <s v="SOCOMEC POLYP. 200µF/250 V - D76 1102617" u="1"/>
        <s v="EMAS 250V 4AH IP65 SELECTOR SWT CM101S30" u="1"/>
        <s v="CIVIL; WOOD STAIN TINTING PENETRATING OIL, 1 LTR; MAHOGANY-15; NARI" u="1"/>
        <s v="CIVIL; STEEL RECTANGULAR TUBE, 6 MTR; 2 MM X 60 MM X 60 MM" u="1"/>
        <s v="CUTTER ; MARBEL CUTTER" u="1"/>
        <s v="CHAIN 1/2'' PITCH LINK 9400000001568" u="1"/>
        <s v="BRASS SHUT OFF VALVE GRAND-PV-44FSA|1/2" u="1"/>
        <s v="SWITCH; DOUBLE POLE SWITCH WITH LED INDICATOR 1 GANG 7X7, 45A, WHITE; AN17; AL FANAR" u="1"/>
        <s v="DISPLAY SWITCH PROGRAMM, W/KEY GEZE 9712" u="1"/>
        <s v="MCB UL S201-K06-06A-1PH  RECD0101045" u="1"/>
        <s v="CHEMICALS ; TASKI SPRINT FLOWER (4x5LTR)  - DIVERSEY" u="1"/>
        <s v="MOP ; MOP-HEAD CLIP - BLUE" u="1"/>
        <s v="SWITCH; PRESSURE CONTROLLER -YK-03L-035G065G-CUTOUT 35 PSI-CUT IN 65 PSI - AUTO RESET -NORMALLY OPENED-FOR R410A; RRFC0101078; PETRA" u="1"/>
        <s v="C CLAMP FOR PIPE SIZE1&quot; W/SCREW &amp; FISHER" u="1"/>
        <s v="CIVIL ; SHEET STEEL GALVANIZED 22 GA - 0.70 MM X 4 X 8 FT - G90 - SABIC" u="1"/>
        <s v="CHEMICAL; HYDREX 7910 (25 KG/DRUM) - BIO" u="1"/>
        <s v="BUSHING FOR FEMALE ADAPTER  25MM BLACK" u="1"/>
        <s v="LINK-BELT F3U223H 1-7/16″ FLANGE BEARING" u="1"/>
        <s v="SIGNS ; CAUTION WET FLOOR SIGN" u="1"/>
        <s v="PCB Display 300020060011  LB900" u="1"/>
        <s v="BLOWER ; HOUSING HSG ASSY C*Y INCLUDES H" u="1"/>
        <s v="DRAGON LIGHT 240W 100-277V E39 5000K,324" u="1"/>
        <s v="RELAY OVER LOAD TF42 REMS0201141" u="1"/>
        <s v="RELAY; TF96-78 THERMAL OVERLOAD RELAY 65-78A ;REMS0201157; PETRA" u="1"/>
        <s v="PLASTIC ROLL ; PLASTIC ROLL 200 MICRON (4 x 25 MTR); STG-KS" u="1"/>
        <s v="ROLLER ; PAINT ROLLER HANDLE (9 INCH)" u="1"/>
        <s v="PLUMBING ; CONNECT TOILET SEAT COVER (THIN AND SOFT) - PART NO. E7127 - IDEAL STANDARD" u="1"/>
        <s v="VALVE; BRASS BALL VALVE  ITALY MASSA; 1/2&quot;;" u="1"/>
        <s v="SOCKET; SOCKET PP-R� PN20 SIZE; 3/4&quot;; GENC" u="1"/>
        <s v="SAFETY VEST FOR CLEANERS WITH LOGO" u="1"/>
        <s v="PADS ; BLACK PAD 17&quot; 3M" u="1"/>
        <s v="PADS ; WHITE PAD 17&quot; 3M" u="1"/>
        <s v="ELECTRICAL ; CABLE TIE - BLACK - 200X2.5 MM (100 PCS/PKT) - GOCABLETIES" u="1"/>
        <s v="ELECTRICAL ; CABLE TIE - WHITE - 300X3.5 MM (100 PCS/PKT) - GOCABLETIES" u="1"/>
        <s v="SINK; KITCHEN RETTA POLISHED CHROME CONNECTION 3/8&quot; SPOUT LENTH 11.5X21.8X32.7CM, BC176AA- IDEAL STANDARD GMBH" u="1"/>
        <s v="LIGHT; LED, LAMP, SPOT 7W, AC100- 240 V, 50/60 HZ, 3000K, GU10, REDIUM,; SP-07-03-38- WW; REDIUM" u="1"/>
        <s v="WELD ON 705 PVC GLUE 0.946L NEPROPLAST" u="1"/>
        <s v="ELBOW; STAINLESS STEEL PIPE FTTING, 90� MALE FEMALE 316, SIZE - 3/4&quot;X3/4&quot; ; ;" u="1"/>
        <s v="Fiiting, End Connector_x000a_Stainless Steel Slip Lock_x000a_Size: 3/8&quot;" u="1"/>
        <s v="HEAT SHRINK TUBE R,Y,B ,BK, 4MM" u="1"/>
        <s v="PIPE PVC SIZE 110MM CLASS4 LENGTH 6 MTR" u="1"/>
        <s v="SENSOR; PHOTOELECTRIC RADAR,SLIDING DOOR;002 (-20);RECORD" u="1"/>
        <s v="PAINT; ENAMEL, ALKYD RESIN, COLOR: BLACK, FINISH:HIGH GLOSS; SIGMACLR GLOSS 3.78 LTR (1-GAL/CO) ; SIGMA" u="1"/>
        <s v="TASKI TAPI SHAMPOO 2X 5 LTR" u="1"/>
        <s v="ADHESIVE; TILES VETONIT CERAMIC TILE FIX; WHITE; SAVETO" u="1"/>
        <s v="FOAM ; FOAM SPRAY (300ML)" u="1"/>
        <s v="THERM DIAL STM4&quot; 1/2'' NPT ADJ 0-250°" u="1"/>
        <s v="CONNECTOR ; TWIST-ON WIRE CONNECTOR FOR CABLE 4 MM - KSA" u="1"/>
        <s v="Magnet Track Lamp Alum L544, 30W, 3000K" u="1"/>
        <s v="SILICONE ; SILICONE BLACK GP GERMAY" u="1"/>
        <s v="MOP ; DRY MOP SET (40 CM) - MICROFIBER MOP KIT WITH HANDLE" u="1"/>
        <s v="SINK; LAVATORY WALL HUNG SAN REMO WASH BASIN 61x50CM WITH ELBOW SUPPORT, G747001- IDEAL STANDARD GMBH" u="1"/>
        <s v="CARPENTRY; ACRYLIC PLASTIC GLASS TRANSPARENT ; 12 MM X 122 CM X 244 CM; RAWAD" u="1"/>
        <s v="ELBOW; PVC ELBOW 3/4&quot; SCH-40 CLASS 4" u="1"/>
        <s v="TAPE ; MASKING TAPE - ABRO FALCON PLASTIC (2 INCH)" u="1"/>
        <s v="FUSE D02 25A 400V GG WITH INDICATOR HAGR" u="1"/>
        <s v="SWITCH YK03L- 039 -20-40PSI RRFC0SA1010K" u="1"/>
        <s v="MASK ; FACE MASK (CLEANING MASK) - (50 PCS)" u="1"/>
        <s v="ACTI9 BUSBAR 3L 18MM PITCH 100A A9XPH357" u="1"/>
        <s v="COUPLING PPR, FEMALE 40MM, KTP30205000 C" u="1"/>
        <s v="DELABIE FLUSH VALVE DIAPHARM RUBBERPN999" u="1"/>
        <s v="SWITCH; HIGH PRESSURE YK 048 -455R3552 (OPEN 455, CLOSE 355) PSI ; RRFC0101070; PETRA" u="1"/>
        <s v="CIVIL; ALUMINUM ROUND BAR; 75 MM X 12 FT" u="1"/>
        <s v="LED PANEL LIGHT6060 40W 220-240 4000k lz" u="1"/>
        <s v="WIPER ; FLOOR GREEN WIPER (45 INCH)" u="1"/>
        <s v="PAINT ; SPRAY PAINT RED (280ML) ALL PURPOSE FAST DRY - SUPER UAE" u="1"/>
        <s v="Filter Aluminum mash washable 12&quot;X20&quot;X2&quot;" u="1"/>
        <s v="SOCOMEC FAN 24VDC 119X119 1102919" u="1"/>
        <s v="LIGHT; QUO PROOF BAR LED, L 1200MM W 96MM H 83MM BODY: GREY DIFFUSER: OPAL  IP65 50,000 HRS LED SMD 6750 LM 135 LM/W 4000 K 120� 50 W DIG ON-OFF , IDEOLUX; QPBSM12G O656754012DIG; XAL/AUSTRIA" u="1"/>
        <s v="CONTACTOR; MNX 18 POWER 24V AC, 3 POLE ;" u="1"/>
        <s v="SCREW TRUSS HEAD 11MM* 4MM*14.5MM LENGTH" u="1"/>
        <s v="FAUCET; MIXER WASH BASIN EUROSMART,SINGLE-LEVER BASIN MIXER1/2&quot; S-SIZE,SINGLE HOLE 33265002; 3326521D; GROHE" u="1"/>
        <s v="PLUMBING ; FAUCET; WATER FAUCET AERATOR WITH GASKET FLOW RESTRICROT - AC/00/170278 - GEBERIT" u="1"/>
        <s v="CHARGING NIPPLE VALVE GRAND|1/4&quot;|" u="1"/>
        <s v="PAINT BRUSH OSCO 1 &quot;" u="1"/>
        <s v="BASIN; WASH UNDER COUNTERTOP CONTEMPORARY DIN EN 14688 CL 15, DIN EN 31 FINE FIRECLAY STUDIO LEVIEN 175X500X380 MM, E5058- IDEAL STANDARD GMBH" u="1"/>
        <s v="SOCOMECFAN220VAC-160M3/H-119X119 1102905" u="1"/>
        <s v="SCREW; ZINC PLATED HEX HEAD SELF DRILLING SCREW, 500 PCS; 1&quot;; GENC" u="1"/>
        <s v="SWITCH ; RECEPTACLE 2 GANG 13A 250V SSTL MAT FINISH - PART NO. PANASONIC/WNBP 1120610 ST - PANASONIC" u="1"/>
        <s v="TOOLS &amp; ACCESSORIES ; DRILL BIT 4MM" u="1"/>
        <s v="GEBERIT FILL VALVE TYP 380  821.390.00.0" u="1"/>
        <s v="ANCHOR; STUD:10MM,68MM,25MM; HSA-K M 10X68;" u="1"/>
        <s v="CAPACITOR; 4MFD 370VAC OVAL +/-10% QUICK CONNECTTERMINAL_x000a_FLAT METAL CASE TYPEON NO-PCB,-55 TO 70DEG C RATED" u="1"/>
        <s v="BRASS SHUT OFF VALVE GRAND-PV-55FSA|5/8" u="1"/>
        <s v="VALVE; VALVE ANGLE 1/2&quot;, ERGONOMIC HANDLE MARKING: NEUTRAL, SLIDING ESCUTCHEON, CHROME FINISH; 22025000; GROHE, HANS GMBH &amp; CO KG" u="1"/>
        <s v="DOWNLIGHT; COB DOWNLIGHT, 20W, 4000K , 8INCH, TECHLED DOWN LIGHT, RECESSED MOUNTED, 80LM/W - CCT4000K, - RAND TECH_x000a_" u="1"/>
        <s v="CAPACITOR ; 5MFD 440VAC +/-10% 35DIA X 60LG MM SOLDER/QUICK CONNECTTERMINAL ALUMINUMCASE METALLISED POLYPROPYLENE,-25/+85DEG C,M8-10 STUD MOUNTING" u="1"/>
        <s v="BEARING ; BEARING 6201 2Z/C3 SKF BEARING" u="1"/>
        <s v="WIRE; WIRE, CU , 6 MM , 600/1000 V , 105 C , FR , FLEXIBLE , GRAY; 6MM2; RIYADH" u="1"/>
        <s v="LITHIUM BATTERY FOR BASIN &amp; WC 990223" u="1"/>
        <s v="BLADE ; KNIFE WITH BLADE 25MM" u="1"/>
        <s v="CHEMICALS ; TASKI JONTEC - RESTORE HSC (5 LTR)" u="1"/>
        <s v="PCB Display 300027061153 W9002L" u="1"/>
        <s v="ELECTROVANNE FOR TEMPOMAT URINALS 429101" u="1"/>
        <s v="SOCOMEC POLYP 26 µF/530V ITEM 1102849" u="1"/>
        <s v="PAINT ; SPRAY PAINT WHITE ALL PURPOSE FAST DRY - SUPER UAE" u="1"/>
        <s v="SOCOMEC CHEMI 3 300µ/420 V - D76 1102610" u="1"/>
        <s v="SCREW TRUSS HEAD 11MM*4MM*20 MM LENGTH" u="1"/>
        <s v="Fiiting, Elbow 90°_x000a_Stainless Steel Slip Lock_x000a_Size: 3/8&quot;" u="1"/>
        <s v="Fiiting, TEE_x000a_Stainless Steel Slip Lock_x000a_Size: 3/8&quot;" u="1"/>
        <s v="EPBCLA1-G CYLINDER LOCK 1SKA132002C1001" u="1"/>
        <s v="SAFETY VEST FOR TECHNICIANS WITH LOGO" u="1"/>
        <s v="FILTER; HEPA FILTER SNG 2/3 FILTER THE TOBACCO SMOKE; NEN EN 1822; EUROMATE" u="1"/>
        <s v="CIVIL ; SHEET STEEL STAINLESS 18 GA - 2B FINISH - 1.2 X 4 X 8 FT AISI 304 - SAUDI MADE" u="1"/>
        <s v="CEMENT BAG WHITE 50KG" u="1"/>
        <s v="CIVIL ; WEATHER STRIP FOR WINDOW BLOCK" u="1"/>
        <s v="STADIUM FLOOD LIGHT 1000W, 4000k L4601-1" u="1"/>
        <s v="ELECTRICAL ; CABLE TIE BLACK (3.5X300 MM) - NYLONKSS" u="1"/>
        <s v="FILTER; SNG CATCH AND FILTER THE LARGE BIG PARTICLES; PRE; EUROMATE" u="1"/>
        <s v="SILICON ; SIKAFLEX CONSTRUCTION SEALANT - GREY - SIKA" u="1"/>
        <s v="ROLLER ; PAINT ROLLER SLEEVE (4 INCH) - WHITE" u="1"/>
        <s v="WIRE ; WIRE CU 12 AWG MTW BLUE RIYADH CABLES - PART NO. 12 AWG BLUE - RIYADH CABLES" u="1"/>
        <s v="NIPPLE ; GI NIPPLE (3/4 INCH)" u="1"/>
        <s v="DETECTOR FOR BINOPTIC &amp; TEMPOMAT CEL378V" u="1"/>
        <s v="PADS ; TWISTER PADS 3 COLORS - DIVERSEY" u="1"/>
        <s v="STRIP ; SLIDING GLASS DOOR STRIP RUBBER, 1.5X2.5X250 CM; 32548901120; DORMA" u="1"/>
        <s v="ADHESSIVES ; EPOXY BLACK (20 LTR) - PART NO. 1510/19990 - SIGMA" u="1"/>
        <s v="WELDING ROD ; WELDING ELECTRODE,  2.6 MM x 6013 - ZULFI" u="1"/>
        <s v="FILTER V TYPE SV4-595595-45 24&quot;x24&quot;x45MM" u="1"/>
        <s v="SOCKET; SOCKET PP-R� PN20 SIZE; 1&quot;; GENC" u="1"/>
        <s v="Covr THERMost Clear Wall Lock Box CG511a" u="1"/>
        <s v="REDUCER; BUSHING 1 1/2&quot; X 1 1/4&quot; SCH 80CPVC; ;" u="1"/>
        <s v="PAINT; JOTUN,FENOMASTIC MY HOME SMOOTH SILK WHITE ,18L" u="1"/>
        <s v="PAINT ; JOTUN FENOMASTIC MY HOME SMOOTH SILK RAL 9016, 18L" u="1"/>
        <s v="ELEC LOCK RING FOR MALE ADAPTER 25MM BLK" u="1"/>
        <s v="CONTACTOR; 3P(3NO), AC-3/AC-3E, &lt;=440V, 32A, 110V AC 50/60HZ COIL, SCREW CLAMP TERMINALS; LC1D32F7; SCHNDR" u="1"/>
        <s v="LED TUBELIGHT 18W T5 3000K SEAMLESS BRKT" u="1"/>
        <s v="GLOVES ; RUBBER GLOVES" u="1"/>
        <s v="BREAKER 32A RCBO ABB ST201M-D63" u="1"/>
        <s v="FAUCET; BASIN CHROME PLATED SEQUENTIAL MIXER, 120MM LEVER POP-UP WASTE ONE-HOLE FLEXIBLE HOSES PEX, G3/8”, E7943 01- IDEAL STANDARD GMBH" u="1"/>
        <s v="TRUNKING; HALFMOON TRUNKING, 3 CHANNEL  – 48MM WIDTH_x000a_" u="1"/>
        <s v="BREAKER; CIRCUIT,RCCB, 240/415V, 4P, 40A" u="1"/>
        <s v="LOCKOUT; PIN IN&amp;OUT CIRCUIT BREAKER MCB LOCKEY; 5171-MC; HI TEX" u="1"/>
        <s v="RELAY TA42DU42-1SAZ311201R1003-29- 42A" u="1"/>
        <s v="PAINT ; PAINT EMULSION SILK FENOMASTIC 16.2L; LIGHT BEIGE 0567; JOTUN" u="1"/>
        <s v="MCB S203M-NA C63 400V 2CDS274001R0634" u="1"/>
        <s v="BENDS-HEAVY DUTY W/BELL ENDS 32MM BLACK" u="1"/>
        <s v="PADS ; STEEL WOOL PAD 17&quot;" u="1"/>
        <s v="INSULATED PLASTIC EARMUFF" u="1"/>
        <s v="SURGE PROTR DEV OVER T2-T3 3N 20-275P QS" u="1"/>
        <s v="VALVE; BALL VALVE BRASS 1&quot;, SANDWICH UNION 150PSI FEMALE SOCKET; ;" u="1"/>
        <s v="CIVIL ; NARI WOOD STAIN TINTING PENETRATING OIL - PART NO. - TEAK-14 - NARI" u="1"/>
        <s v="ADAPTER; MALE ADAPTOR PP-R PN20 SIZE; 1/2&quot; X 1/2&quot;; GENC" u="1"/>
        <s v="YALE PADLOCK 70MM" u="1"/>
        <s v="LIGHT ; LED DRIVER 300W 12V 25A IP68 220V" u="1"/>
        <s v="SWITCH ; 2 G SOCKET WITH CONTROL SWITCH MK ( 13A 250V K2747WHI 7 X 14) MADE IN UK" u="1"/>
        <s v="TEE ; CPVC EQ TEE SCH 80 (3/4&quot;) - PART NO. SCH80, 3/4&quot; - CHANNAL" u="1"/>
        <s v="DISINFECTANT ; 3M NATURAL CLEANER (2 LTR)" u="1"/>
        <s v="TOOLS &amp; ACCESSORIES ; SPRAY BOTTLE WITH TRIGGER HEAD" u="1"/>
        <s v="CABLE; POWER CABLE, BLACK INSULATION CU PVC XLBE COPPER 91MTR/ROLL; 3 CORE 4 MM� ; BAHRA CABLES" u="1"/>
        <s v="CABLE; POWER CABLE, BLACK INSULATION CU PVC XLBE COPPER 91MTR/ROLL; 4 CORE 4 MM� ; BAHRA CABLES" u="1"/>
        <s v="Brushless DC Motor ZWR50-FFN60B-ZL DC310" u="1"/>
        <s v="RELAY; ELECTROMAGNETIC 4PDT 230VAC 6A; RXM4AB1P7; SCHNDR" u="1"/>
        <s v="FILTER; ACTIVATED CARBON FILTER SNG FILTER AND DECONTAMINATE POLLUTING GASES IN THE AIR; ACF-1; EUROMATE" u="1"/>
        <s v="FILTER; ACTIVATED CARBON FILTER SNG FILTER AND DECONTAMINATE POLLUTING GASES IN THE AIR; ACF-2; EUROMATE" u="1"/>
        <s v="FILTER; F9 SNG 2/3 FILTER THE FINE DUST WHICH WILL REMOVE SMALL DUST PARTICLES; NEN EN 799 EA ; EUROMATE" u="1"/>
        <s v="LOTO LOCK STATION" u="1"/>
        <s v="CIVIL; EMPTY SAND BAG, WHITE 30KG; KSA" u="1"/>
        <s v="CUTTER ; MARBLE CUTTING DISK 180MM EHWA" u="1"/>
        <s v="SAVETO TILE GROUT NO. 52 BEIGE - 25KG - (SAF)" u="1"/>
        <s v="CHEMICALS ; TASKI METAL POLISH (90ML) - DIVERSEY" u="1"/>
        <s v="ADAPTER; MALE ADAPTOR PP-R PN20 SIZE; 1&quot; X 1&quot;; GENC" u="1"/>
        <s v="SOCOMEC DIA 200+SENSOR ROTATION 1102917" u="1"/>
        <s v="THINNER ; THINNER CLEAR (20 LTR) PART NO 91-92 SIGMA" u="1"/>
        <s v="FUSE HOLDER -STK1-2190.2 RECD0802025" u="1"/>
        <s v="MOP ; MIROFIBER DUST MOP SET 80CM" u="1"/>
        <s v="COUPLING ; CPVC COUPLING 2 INCH" u="1"/>
        <s v="XT1D 160 4P F F 690V AC 1SDA068209R1" u="1"/>
        <s v="MC BREAKER  S200 - 3P - 63 A K S203-K63" u="1"/>
        <s v="CIVIL; ROUND BAR STAINLESS STEEL; 38 MM X 12 FT" u="1"/>
        <s v="PADS ; RED PAD 17&quot; 3M" u="1"/>
        <s v="SOCOMEC FAN 24VDC-8M3/H-40X40X10 1102580" u="1"/>
        <s v="FUSE ; BUSSMANNN FRS-R-12 FUSE 12A 600V" u="1"/>
        <s v="PIPE ; PVC PIPE 3&quot; WHT LENGTH 6MTR SCH 40 CL-4" u="1"/>
        <s v="PLUMBING; SILICON SEALANT WHITE COLOR; 280ML; GP WACKER" u="1"/>
        <s v="HINGES ; CABINET DRAWER HINGES" u="1"/>
        <s v="THERMOMETER; TBM, 5&quot; , 2.5&quot; STEM ADJUSTABLE ANGLE CONNECTION RANGE: -30�C TO 70�C &amp; -20�F TO 150�F �&quot; NPT ; TBM52025-B75; WINTERS" u="1"/>
        <s v="Emergency Luminaire accessory TS98253" u="1"/>
        <s v="CAPACITOR; 7.5 MFD, 370VAC,50/60HZ,+/-6%, MADE IN KOREA; ;" u="1"/>
        <s v="ASSEMBELY; BLOWER BLO HSG ASSY 09-10A H*" u="1"/>
        <s v="DELABIE WASH BASIN SENSOR PN 490454" u="1"/>
        <s v="SOCO CAPACITOR6800µF MX300 A 400 1102840" u="1"/>
        <s v="Battery XP12V3000 Rated: 12V, 92.8Ah" u="1"/>
        <s v="FREON ; CYLINDER GAS FREON 25LB FULL-410A" u="1"/>
        <s v="CONNECTOR; QUICK CONNECTOR, WIRE TERMINAL LEVER, 50 PCS; 2.5MM-2-4MM2;" u="1"/>
        <s v="CARPENTRY; CABINET HANDLE 4&quot;" u="1"/>
        <s v="CIVIL; ROUND BAR STAINLESS STEEL; 25 MM X 20 FT" u="1"/>
        <s v="MOTOR; CONDENSER FAN SPG MOTOR MODEL: IT" u="1"/>
        <s v="NIPPLE ; NIPPLE GALVANIZED IRON - 1/2&quot;" u="1"/>
        <s v="MOTOR; BLOWER AIR COND MOT DIR DR 1/4HP" u="1"/>
        <s v="PLUMBING; SEAT ARMITAGE SHANKS CONTOUR 21 SEAT NO COVER S.STEEL HINGSIDEAL STANDARDS4066 01" u="1"/>
        <s v="SWITCH; PRESSURE CONTROLLER -YK-M047-650X520Z- CUTOUT 650 PSI-CUT IN 520 PSI - MANUAL RESET - NORMALLY CLOSED-FOR R410A; RRFC0101077; PETRA" u="1"/>
        <s v="RUBBER ; GLASS PANEL PVC RUBBER STRIP -  PART NO. : T1.5MM*W33.5*H5MM" u="1"/>
        <s v="FILTER VTYP G4 SV4-292595-45 12&quot;x24&quot;x45M" u="1"/>
        <s v="CHEMICALS ; TASKI JONTEC - DEGREASER CHEMICAL (10 LTR)" u="1"/>
        <s v="SWITCH; LOW PRESSURE SWITCH YK-03L 039 (OPEN 20, CLOSE 40) ;RRFC0101028; PETRA" u="1"/>
        <s v="CIVIL; BOLT, BARREL LOCK, CARBON STEEL WITH OVAL COUNTERSUNK HEAD SCREW; 15 MM X 50 MM" u="1"/>
        <s v="DOWNLIGHT 18W 240V,4000K,1530LM W/DRIVER" u="1"/>
        <s v="BRASS GATE VALVE 1/2 - (SAF)" u="1"/>
        <s v="WRINGER ; MOP WRINGER - YELLOW" u="1"/>
        <s v="WIRE; WIRE, CU , 10 MM , 600/1000 V , 105 C , FR , FLEXIBLE , GRAY; 10MM2; RIYADH" u="1"/>
        <s v="RELAY PHASE CONTROL  MG21DH" u="1"/>
        <s v="HRC FUSE 250A 500V 120KA NH000 UPS/170M1" u="1"/>
        <s v="TISSUES ; FACIAL TISSUE - FINE" u="1"/>
        <s v="PB  BEARING P207 35MM 2HOLE RFAN2004105" u="1"/>
        <s v="HVAC ; HI-TECH HEAT PROOF GLASS CLOTH TAPE 3/4X66FT." u="1"/>
        <s v="SHEET; PLEXI GLASS CLEAR; 10 MM THK X 122 CM X 244 CM; ROWAD" u="1"/>
        <s v="FUSE ; FUSE 4A BUSMMANN 10X38 500V" u="1"/>
        <s v="VALVE; CHECK VALVE BRASS, MADE IN ITALY ; 1&quot;; GENC" u="1"/>
        <s v="NUT; SS NUT BOLT WITH WASHER; 6 MM; " u="1"/>
        <s v="Flap Motor GVH60AP-D3DTC7A/O." u="1"/>
      </sharedItems>
    </cacheField>
    <cacheField name="Category" numFmtId="0">
      <sharedItems containsMixedTypes="1" containsNumber="1" containsInteger="1" minValue="0" maxValue="0" count="12">
        <s v="CLEANING CONSUMABLES"/>
        <s v="CLEANING SPARE PARTS"/>
        <s v="HVAC SPARE PARTS"/>
        <s v="CIVIL CONSUMABLES"/>
        <s v="ELECTRICAL SPARE PARTS"/>
        <s v="CIVIL SPARE PARTS"/>
        <s v="PLUMBING SPARE PARTS"/>
        <s v="ELECTROMECHANICAL SPARE PARTS"/>
        <s v="SAFETY PPE"/>
        <s v="PLUMBING CONSUMABLES"/>
        <s v="HVAC CONSUMABLES"/>
        <n v="0" u="1"/>
      </sharedItems>
    </cacheField>
    <cacheField name="UOM" numFmtId="0">
      <sharedItems/>
    </cacheField>
    <cacheField name="Unit Cost" numFmtId="0">
      <sharedItems containsSemiMixedTypes="0" containsString="0" containsNumber="1" minValue="0.5" maxValue="2615"/>
    </cacheField>
    <cacheField name="Received Qty" numFmtId="0">
      <sharedItems containsSemiMixedTypes="0" containsString="0" containsNumber="1" containsInteger="1" minValue="1" maxValue="4950"/>
    </cacheField>
    <cacheField name="Received Value" numFmtId="2">
      <sharedItems containsSemiMixedTypes="0" containsString="0" containsNumber="1" minValue="15" maxValue="137200"/>
    </cacheField>
    <cacheField name="Receive Date" numFmtId="166">
      <sharedItems containsDate="1" containsMixedTypes="1" minDate="2025-01-06T00:00:00" maxDate="2026-04-24T00:00:00" count="97">
        <d v="2026-04-02T00:00:00"/>
        <d v="2026-04-05T00:00:00"/>
        <d v="2026-04-06T00:00:00"/>
        <d v="2026-04-07T00:00:00"/>
        <d v="2026-04-08T00:00:00"/>
        <d v="2026-04-09T00:00:00"/>
        <d v="2026-03-17T00:00:00"/>
        <d v="2026-04-12T00:00:00"/>
        <d v="2026-04-13T00:00:00"/>
        <d v="2026-04-14T00:00:00"/>
        <d v="2026-03-26T00:00:00"/>
        <d v="2026-04-15T00:00:00"/>
        <d v="2026-04-11T00:00:00"/>
        <d v="2026-04-18T00:00:00"/>
        <d v="2026-04-19T00:00:00"/>
        <d v="2026-04-21T00:00:00"/>
        <d v="2026-04-20T00:00:00"/>
        <d v="2026-04-23T00:00:00"/>
        <d v="2026-04-22T00:00:00"/>
        <d v="2026-02-22T00:00:00"/>
        <s v="26/04/2026"/>
        <s v="25/04/2026"/>
        <s v="27/04/2026"/>
        <s v="29/04/2026"/>
        <s v="28/04/2026"/>
        <s v="23/04/2026"/>
        <s v="22/04/2026"/>
        <s v="27-4-26"/>
        <s v="29-4-26"/>
        <s v="30/04/2026"/>
        <d v="2026-01-22T00:00:00" u="1"/>
        <d v="2025-11-13T00:00:00" u="1"/>
        <d v="2026-02-03T00:00:00" u="1"/>
        <d v="2026-01-18T00:00:00" u="1"/>
        <d v="2026-01-14T00:00:00" u="1"/>
        <d v="2025-11-05T00:00:00" u="1"/>
        <d v="2025-11-01T00:00:00" u="1"/>
        <d v="2025-01-06T00:00:00" u="1"/>
        <d v="2026-01-06T00:00:00" u="1"/>
        <d v="2026-03-15T00:00:00" u="1"/>
        <d v="2026-03-11T00:00:00" u="1"/>
        <d v="2026-03-07T00:00:00" u="1"/>
        <d v="2026-03-03T00:00:00" u="1"/>
        <d v="2025-12-09T00:00:00" u="1"/>
        <d v="2026-01-29T00:00:00" u="1"/>
        <d v="2025-11-20T00:00:00" u="1"/>
        <d v="2025-12-01T00:00:00" u="1"/>
        <d v="2026-01-25T00:00:00" u="1"/>
        <d v="2025-11-16T00:00:00" u="1"/>
        <d v="2026-01-21T00:00:00" u="1"/>
        <d v="2025-11-12T00:00:00" u="1"/>
        <d v="2026-02-02T00:00:00" u="1"/>
        <d v="2025-11-08T00:00:00" u="1"/>
        <d v="2026-01-13T00:00:00" u="1"/>
        <d v="2025-11-04T00:00:00" u="1"/>
        <d v="2026-03-14T00:00:00" u="1"/>
        <d v="2026-03-10T00:00:00" u="1"/>
        <d v="2026-03-02T00:00:00" u="1"/>
        <d v="2025-12-08T00:00:00" u="1"/>
        <d v="2025-12-04T00:00:00" u="1"/>
        <d v="2026-01-28T00:00:00" u="1"/>
        <d v="2026-01-24T00:00:00" u="1"/>
        <d v="2025-11-15T00:00:00" u="1"/>
        <d v="2026-02-05T00:00:00" u="1"/>
        <d v="2026-01-20T00:00:00" u="1"/>
        <d v="2025-11-11T00:00:00" u="1"/>
        <d v="2026-02-01T00:00:00" u="1"/>
        <d v="2026-01-12T00:00:00" u="1"/>
        <d v="2026-03-29T00:00:00" u="1"/>
        <d v="2026-01-08T00:00:00" u="1"/>
        <d v="2026-03-25T00:00:00" u="1"/>
        <d v="2026-03-09T00:00:00" u="1"/>
        <d v="2026-03-05T00:00:00" u="1"/>
        <d v="2025-11-30T00:00:00" u="1"/>
        <d v="2026-03-01T00:00:00" u="1"/>
        <d v="2025-11-26T00:00:00" u="1"/>
        <d v="2025-12-07T00:00:00" u="1"/>
        <d v="2026-01-31T00:00:00" u="1"/>
        <d v="2025-12-03T00:00:00" u="1"/>
        <d v="2026-01-27T00:00:00" u="1"/>
        <d v="2025-11-14T00:00:00" u="1"/>
        <d v="2026-02-04T00:00:00" u="1"/>
        <d v="2026-01-19T00:00:00" u="1"/>
        <d v="2025-11-10T00:00:00" u="1"/>
        <d v="2026-01-15T00:00:00" u="1"/>
        <d v="2025-11-06T00:00:00" u="1"/>
        <d v="2026-01-11T00:00:00" u="1"/>
        <d v="2026-01-07T00:00:00" u="1"/>
        <d v="2026-03-16T00:00:00" u="1"/>
        <d v="2026-03-12T00:00:00" u="1"/>
        <d v="2026-03-08T00:00:00" u="1"/>
        <d v="2026-03-04T00:00:00" u="1"/>
        <d v="2025-11-29T00:00:00" u="1"/>
        <d v="2025-12-10T00:00:00" u="1"/>
        <d v="2025-12-06T00:00:00" u="1"/>
        <d v="2025-12-02T00:00:00" u="1"/>
        <d v="2026-01-26T00:00:00" u="1"/>
      </sharedItems>
    </cacheField>
    <cacheField name="Received By" numFmtId="166">
      <sharedItems/>
    </cacheField>
    <cacheField name="PR No" numFmtId="0">
      <sharedItems/>
    </cacheField>
    <cacheField name="PO No" numFmtId="0">
      <sharedItems containsSemiMixedTypes="0" containsString="0" containsNumber="1" containsInteger="1" minValue="4100001726" maxValue="4100007457"/>
    </cacheField>
    <cacheField name="Invoice No" numFmtId="0">
      <sharedItems containsMixedTypes="1" containsNumber="1" containsInteger="1" minValue="376" maxValue="2600048"/>
    </cacheField>
    <cacheField name="Supplier Name" numFmtId="0">
      <sharedItems containsBlank="1" count="133">
        <s v="IDEAL VISION TECHNOLOGY COMPANY"/>
        <s v="REZA INVESTMENT CO.LTD"/>
        <s v="ALBARIQ SAUDIA TRADING CO."/>
        <s v="FAL ALARABIYA TRADING EST."/>
        <s v="AL-MANA TRADING &amp; BIDDING CO."/>
        <s v="AL THULATHIA AL HADETHA CONTRACTING EST."/>
        <s v="HAYAT AL RAYAN TRADING EST."/>
        <s v="MULTI TECH CONTRACTING EST."/>
        <s v="FIVE STARS TRADING CO."/>
        <s v="WE CARE TECHNOLOGY &amp; TRADING EST."/>
        <s v="AHMED ZAID ALI EIDROUS TRADING EST."/>
        <s v="AL SAADEH TRADING EST."/>
        <s v="RIYADH AL NOBLA TRADING EST."/>
        <s v="BUSINESS BAG COMPANY"/>
        <s v="ESSA IBRAHIM AL DOSSARY TRAD. EST"/>
        <s v="HAYAT AL RAYAN TRADING EST"/>
        <s v="ELECTRO POWER TRADING COMPANY"/>
        <s v="ABDUL WAHAB SALEH AL RAJHI CO."/>
        <s v="RIYADH AL NOBLA TRADING EST"/>
        <s v="MECHFLIP ARABIA COMPANY"/>
        <s v="ASSA ABLOY MIDDLE EAST INDUSTRIES LLC"/>
        <s v="ZAMLA TRADING CORPORATION"/>
        <s v="GULF AIR FILTERS FACTORY COMPANY"/>
        <s v="FAL ALARABIYA TRADING EST"/>
        <s v="HADBA NAJD INTERNATIONAL PLASTIC FACTORY CO.LLD"/>
        <s v="ESSA IBRAHIM AL DOSSARY TRAD. EST."/>
        <s v="GLOBAL ALLIANCE EST."/>
        <s v="AHMAD ZAID ALI EIDROUS TRADING EST"/>
        <s v="IBRAHIM MOHAMMED AL MAHROON CO EST"/>
        <s v="SEVEN PYRAMIDS FOR TRADING CO. (SPT)"/>
        <s v="SIGMA PAINTS SAUDI ARABIA LTD"/>
        <s v="HYGIENIC PAPER COMPANY"/>
        <s v="HYGIENIC PAPER CO. LTD"/>
        <s v="HYGIENIC PAPER CO.LTD"/>
        <s v="ANWAR AL-SHAHAB TRADING COMPANY"/>
        <s v="AHMAD ZAID ALI EIDROUS TRADING EST."/>
        <s v="WE CARE TECHNOLOGY &amp; TRADING EST"/>
        <s v="BRIGHT SUPPLY TRADING EST"/>
        <s v="HADBA NAJD INTERNATIONAL PLASTIC FACTORY CO."/>
        <s v="INARA COMPANY LTD."/>
        <s v="SAUDI ARABIAN AGENCIES LIMITED-SARA"/>
        <s v="SAUDI ARABIAN AGENCIES LIMITED- SARA"/>
        <s v="SAUDI ARABIAN AGENCIES-SARA "/>
        <s v="SAUDI ARABIA AGENCIES LIMITED-SARA"/>
        <s v="SAUDIA ARABIAN AGENCIES LIMITED-SARA"/>
        <s v="HUGIENIC PAPER CO.LTD"/>
        <m u="1"/>
        <s v="SALEH ALJUMAH" u="1"/>
        <s v="AL GHAMDI" u="1"/>
        <s v="AL THULATHIA AL HADETHA CONTRACTING" u="1"/>
        <s v="HYGIENIC PAPER COMPANY-FINE" u="1"/>
        <s v="LIGHT ZONE TRADING EST" u="1"/>
        <s v="HYGIENIC PAPER" u="1"/>
        <s v="HADBA NAJD PLASTIC" u="1"/>
        <s v="ESSA IBRAHIM AL DOSSARY TRADING EST" u="1"/>
        <s v="FIVE STARS TRADING EST." u="1"/>
        <s v="HADBA NAJD INTERNATIONAL PLASTIC FACTORY CO" u="1"/>
        <s v="VEOLIA WATER TECHNOLOGIES SAUDI LIMITED" u="1"/>
        <s v="FIVE STARS TRADING. CO" u="1"/>
        <s v="FIVE STARS" u="1"/>
        <s v="DORMA ARABIA AUTOMATIC DOORS LTD" u="1"/>
        <s v="HADBA NAJD INTERNATIONAL" u="1"/>
        <s v="EGGOLD TRADING COMPANY" u="1"/>
        <s v="AL THULATHIA AL HADETHA CONTRACTING EST" u="1"/>
        <s v="DALA ARABIA" u="1"/>
        <s v="AL THULATHIA AL HADETHA CONTRACTTING EST." u="1"/>
        <s v="NAWADIS TRADING" u="1"/>
        <s v="IBRAHIM MOHAMMED AL MAHROON CO EST." u="1"/>
        <s v="HYGIENIC PAPER CO" u="1"/>
        <s v="RAMKE SAFETY" u="1"/>
        <s v="BUSINESS BAG COMPANY " u="1"/>
        <s v="AL BARIQ SAUDIA" u="1"/>
        <s v="ESSA IBRAHIM AL DOSSARY TRADING EST." u="1"/>
        <s v="FIVESTARS" u="1"/>
        <s v="FIVE STAR TRADING CO" u="1"/>
        <s v="SIGMA PAINTS " u="1"/>
        <s v="NAMARRA SPEACIALIZED TRADING COMPANY" u="1"/>
        <s v="HABDA NAJD PLASTIC" u="1"/>
        <s v="SMART ROOF TRADING" u="1"/>
        <s v="WE CARE TECHNOLOGY" u="1"/>
        <s v="HABDA NAJD INTERNATIONAL PLASTIC FACTORY CO" u="1"/>
        <s v="HYGIENIC PAPER CO LTD." u="1"/>
        <s v="SECOND ADVANCED FACTORY" u="1"/>
        <s v="ARABIAN AIR CONDITIONING COMPANY LIMITED" u="1"/>
        <s v="BRIGHT SUPPLY TRADING EST." u="1"/>
        <s v="AL-MANA TRADING &amp; BIDDING CO" u="1"/>
        <s v="AL MANA TRADING" u="1"/>
        <s v="REZA INVESTMENT CO." u="1"/>
        <s v="RIYADH AL NOBLA" u="1"/>
        <s v="HAYAT AL RAYYAN" u="1"/>
        <s v="SIGMA PAINTS" u="1"/>
        <s v="FIVE STAR TRADING COMPANY" u="1"/>
        <s v="SIGMA PAINTS SAUDI ARABIA LTD." u="1"/>
        <s v="WE CARETECHNOLOGY &amp; TRADING EST." u="1"/>
        <s v="ANWAR AL SHAHAB" u="1"/>
        <s v="FAL AL ARABIA" u="1"/>
        <s v="MULTI TECH CONTRACTING" u="1"/>
        <s v="RAKME SAFETY" u="1"/>
        <s v="PRIME TECH SOLUTIONS EST" u="1"/>
        <s v="Hygienic Paper Co Ltd" u="1"/>
        <s v="AHMED ZAID ALI EIDROUS TRADING EST" u="1"/>
        <s v="AHMED ZAID ALI ELDROUS TRADING EST" u="1"/>
        <s v="ELECTRO POWER TRADING" u="1"/>
        <s v="DIVERSEY" u="1"/>
        <s v="MAWARED AL ARAB" u="1"/>
        <s v="SALH BIN ALI ALJUMAH" u="1"/>
        <s v="SAUDI ARABIAN AGENCIES-SARA" u="1"/>
        <s v="AHMED ZAID ALI EIDROUS" u="1"/>
        <s v="FAL ALARABIYA TRADING" u="1"/>
        <s v="AL GHAMDI COMPANY" u="1"/>
        <s v="HADBA NAJD INTERNATIONAL PLASTIC FACTORY" u="1"/>
        <s v="ELECTRICAL AUTOMATION" u="1"/>
        <s v="DIVERSEY SAUDI ARABIA LTD.CO." u="1"/>
        <s v="SILVER LINES TRADING CO." u="1"/>
        <s v="AL THULATHIA " u="1"/>
        <s v="DORMA ARABIA " u="1"/>
        <s v="EGGOLD TRDING COMPANY" u="1"/>
        <s v="RUBBER CORNER TRADING" u="1"/>
        <s v="HADBA NAJD" u="1"/>
        <s v="SAUDI ARABIAN AGEBCIES LIMITED -SARA" u="1"/>
        <s v="SAUDI ARABIAN AGENCIES LIMITED -SARA" u="1"/>
        <s v="SAUDI PAINT COMPANY LTD. (PAINTCO)" u="1"/>
        <s v="AL THULATHIA AL HADETHA CONTRACTING " u="1"/>
        <s v="ESSA IBRAHIM AL DOSSARY" u="1"/>
        <s v="DIVERSEY SAUDI ARABIA LTD. CO." u="1"/>
        <s v="AL ANDALUS TRADING CO." u="1"/>
        <s v="MULTI TECH TRADING" u="1"/>
        <s v="HADBA NAJD INTERNATIONAL PLASTIC FOCTORY" u="1"/>
        <s v="DIVERSY SAUDI ARABIA" u="1"/>
        <s v="AL THULATHIA" u="1"/>
        <s v="BRIGHT SUPPLY TRADING" u="1"/>
        <s v="SILVER LINES" u="1"/>
        <s v="LIGHT ZONE TRADING EST." u="1"/>
      </sharedItems>
    </cacheField>
    <cacheField name="WEEK" numFmtId="0">
      <sharedItems containsBlank="1" count="6">
        <s v="1st Week"/>
        <s v="2nd Week"/>
        <s v="3rd Week"/>
        <s v="4th Week "/>
        <s v="5th Week"/>
        <m u="1"/>
      </sharedItems>
    </cacheField>
    <cacheField name="Remark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zair Ahamed" refreshedDate="46144.143014120367" createdVersion="8" refreshedVersion="6" minRefreshableVersion="3" recordCount="251">
  <cacheSource type="worksheet">
    <worksheetSource name="Table3"/>
  </cacheSource>
  <cacheFields count="19">
    <cacheField name="S. No" numFmtId="0">
      <sharedItems containsSemiMixedTypes="0" containsString="0" containsNumber="1" containsInteger="1" minValue="1" maxValue="64"/>
    </cacheField>
    <cacheField name="Reff ID" numFmtId="0">
      <sharedItems containsSemiMixedTypes="0" containsString="0" containsNumber="1" containsInteger="1" minValue="10060001" maxValue="10063658"/>
    </cacheField>
    <cacheField name="Item Code" numFmtId="0">
      <sharedItems containsSemiMixedTypes="0" containsString="0" containsNumber="1" containsInteger="1" minValue="1000126" maxValue="1009485"/>
    </cacheField>
    <cacheField name="Description" numFmtId="0">
      <sharedItems containsBlank="1" count="747">
        <s v="TISSUES ; AUTO CUT HAND TOWEL ROLLS SMART 200 MTR 2 PLY (BALE OF 6) - PART NO. 10601100103 - FINE"/>
        <s v="THINNER; SIGMA PAINT REMOVER 5 LTR; CLEAR-0893; SIGMA"/>
        <s v="GAUGE; PRESSURE 4&quot; �&quot; NPT BOTTOM BRASS GLYCERIN FILLED RANGE 0-230 PSI/0-16 BAR; PFQ1310R1R11; WINTERS"/>
        <s v="THERMOMETER; TBM, 5&quot; , 2.5&quot; STEM ADJUSTABLE ANGLE CONNECTION RANGE: -30�C TO 70�C &amp; -20�F TO 150�F �&quot; NPT ; TBM52025-B75; WINTERS"/>
        <s v="REDUCER PPR - BUSH, 32X25 MM, FEMALE, KT"/>
        <s v="PIPE; PP-R PIPE PN20 SIZE - 1&quot; LENGTH - 6 METER; METER; GENC"/>
        <s v="PIPE; PP-R PIPE PN20 SIZE - 3/4&quot; LENGTH - 6 METER; METER; GENC"/>
        <s v="CROSS,PIPE 25MM MALE PPR, KTP30103000 CR"/>
        <s v="HEATER; WATER HEATER 50L, 220V, 1500W; EWH-V50; SAUDI CERAMIC"/>
        <s v="VALVE ; CONCEALED VALVE SET SIZE: 32MM X 1&quot; PPR - PART NO. KTP31300044 - KTP TERMOPIPE"/>
        <s v="CEMENT ; CEMENT (0.473 LTR) FOR CPVC PIPES - PART NO. WELD ON - 714 - NEPROPLAST"/>
        <s v="CIVIL ; CUTTING DISK 115*1*22 - ROCKLANDER"/>
        <s v="ADHESSIVES ; LOCTITE GLUE"/>
        <s v="POP UP ; PLUMBING"/>
        <s v="PLUMBING; GROHE SHOWER SET (CHROME), RO/90/011676 - GROHE"/>
        <s v="HOSE PIPE ; FLEXIBLE HOSE FEMALE 1/2 INCH X 1/2 INCH -60CM"/>
        <s v="FAUCET; MIXER WASH BASIN EUROSMART,SINGLE-LEVER BASIN MIXER1/2&quot; S-SIZE,SINGLE HOLE 33265002; 3326521D; GROHE"/>
        <s v="VALVE; VALVE ANGLE 1/2&quot;, ERGONOMIC HANDLE MARKING: NEUTRAL, SLIDING ESCUTCHEON, CHROME FINISH; 22025000; GROHE, HANS GMBH &amp; CO KG"/>
        <s v="PLUMBING; SILICON SEALANT WHITE COLOR; 280ML; GP WACKER"/>
        <s v="HAND SPRAY ; TRIGGER SPRAY TEMPESTA-F - PART NO. 2635401D - GROHE"/>
        <s v="EXTENSION NIPPLE 20 MM"/>
        <s v="EXTENSION NIPPLE 25 MM "/>
        <s v="PLUMBING ; WC CONNECTOR WALL MOUNTED (4&quot;)"/>
        <s v="PLUG ; THREADED END PLUG MS 1/2&quot;"/>
        <s v="TAPE ; TEFLON TAPE - MMK MADE IN CHINA (19 MM X 0.1 MM X 40M)"/>
        <s v="GLOVES ; COTTON GLOVES"/>
        <s v="PVC PIPE ; CLS/5 6MTR (50MM) - PART NO. 50MM X 6MTR, CLS/5 - AMS FACTORY"/>
        <s v="PIPE ; FLEXIBLE WASH BASIN DRAIN PIPE 1-1/4 "/>
        <s v="LIGHT; LED COB, CRI 92, LUMINOUS FLUX (OUTPUT) (LM) - 957 LM POWER ABSORPTION (TOTAL) (W) - 10 W CCT - 3000 K LUMINOUS EFFICACY (LM/W) - 97 LM/W LOW FLICKER- LUMINAIRE WITH VERY LOW FLICKER: EVENLY DISTRIBUTED LIGHT FOR GREATER VISUALSAFETY"/>
        <s v="HOOKS; CLOTH HANGER, SS DOUBLE ROBE HOOKS CLASSIC, 10 CM; 09017.B; NOFER"/>
        <s v="HOOKS; CLOTH HANGER, SS POLISHED, X-37.013, CORROSION RESISTANT DOUBLE ROBE HOOKS, �16852.S; NOFER"/>
        <s v="Lock Secirity dispenser with Key C05C.03"/>
        <s v="DOOR LOCK ; TOILET DOOR LOCK ROUND TYPE (60MM)"/>
        <s v="BRIVET DIA3/16 X 5/8&quot; LEN5X16MM- 500/BOX."/>
        <s v="CIVIL; ALUMINUM POP RIVETS, 500PCS/PKT; 3/16&quot;X1&quot;; KSA"/>
        <s v="GLOVES ; RESISTANT GLOVES-10&quot; TOWER-HPPE GLASS FIBER WITH PU COATING10/ CL5"/>
        <s v="CIVIL; STAINLESS STEEL COBALT DRILL BIT, 10 PCS/PKT; 5 MM; DEWESSER"/>
        <s v="CIVIL; STAINLESS STEEL COBALT DRILL BIT, 10 PCS/PKT; 3 MM; DEWESSER"/>
        <s v="CIVIL; ANCHOR SLEEVE BOLTS, HEX HEAD TYPE ; 10 MM X 100 MM- CHINA"/>
        <s v="CIVIL; ANCHOR SLEEVE BOLTS, HEX HEAD TYPE ; 16 MM X 100 MM- CHINA"/>
        <s v="CIVIL ; ANCHOR SLEEVE - MM10 X 12 CM, - SAUDI MADE"/>
        <s v="Anchor Kit ; Wall Anchor Kit Red Mixed, 14X 1-1/2, 5/16, - WAKJ15 - Metallics"/>
        <s v="LOCK; TISSUE DISPENSER LOCK; 1 X 1.5 INCH; "/>
        <s v="HINGE; DOOR HINGE 4.8 INCH x 3.2 INCH; JC 620 4BB; DORMA"/>
        <s v="CIVIL; ANCHOR SLEEVE, THROUGH/ FIX BOLT, GI; 12X100MM ; CHINA"/>
        <s v="SCREW TRUSS HEAD 11MM*4MM*20 MM LENGTH"/>
        <s v="BLADE ; HACK SAW BLADE (SINGLE)"/>
        <s v="DISC ; FINISHING FLAP DISC 115 X 22 - GRID#120"/>
        <s v="PLUG ; 3 PIN PLUG 13A UK TYPE CABLE MOUNTED 2P+E - PART NO. 647-WHI - MK"/>
        <s v="CIVIL; PLYWOOD INTERIOR SOFTWOOD, 7 PLIES SANDED 2 SIDES; 15 MM X 120 CM X 240 CM"/>
        <s v="CARPENTRY ; PLYWOOD EXTERIOR, 3 PLY,SOFTWOOD GROUP 1,GRADE &quot;A&quot; FACE, GRADE &quot;C&quot; BACK,GRADE &quot;C&quot; INNER PLIES, , SANDED FACE &amp; BACK - PART NO. - 6 X1200X2400 MM - KSA"/>
        <s v="CARPENTRY; PLYWOOD, EXTERIOR ,7 PLY SOFTWOOD GROUP 1,GRADE &quot;A&quot; FACE, GRADE &quot;C&quot; BACK,GRADE &quot;C&quot; INNER PLIES, SANDED 2 SIDESKSAMM18X1200X2400 MM"/>
        <s v="CARPENTRY; LUMBER SWEDISH TIMBER 4 SIDES FINISH, GRADE #2; CM 5 X 20 X 450 YARD - SWEEDEN"/>
        <s v="CIVIL; WALLBOARD , GYPSUM MANILA FACE PAPER TAPER BEVELED EDGES ASTM C36; 15 MM X 1200 X 2400 MM – SAUDI MADE"/>
        <s v="SHEET; PLEXI GLASS CLEAR; 8 MM THK X 122 CM X 244 CM; ROWAD"/>
        <s v="SWITCH; SWITCH LIGHT 2 GANG 2 WAY 10A 250V WHITE; K4872WHI�; MK"/>
        <s v="SWITCH ; SWITCH AC 7X7 45A 250V WNBP 5428690DF-S"/>
        <s v="SOCKET ; SOCKET OULET BOX 7X7 PVC WHITE - PART NO. INDIA/7X7 - INDIA"/>
        <s v="TRUNKING ; PVC SELF ADHESIVE TRUNKING 25MM X 16MM"/>
        <s v="CONNECTOR; QUICK CONNECTOR, WIRE TERMINAL LEVER, 50 PCS; 2.5MM-2-4MM2;"/>
        <s v="TRUNKING ; PVC TRUNKING 25MM X 25MM - PART NO. WDAD- 2525 - ETC"/>
        <s v="WIPER ; FLOOR WIPER RED (45 CM)"/>
        <s v="PADS ; BLACK PAD 17&quot; 3M"/>
        <s v="BRUSH ; LOBBY BRUSH - RUBBERMAID"/>
        <s v="DISINFECTANT ; 3M QUAT DISINFECTANT 5H (2 LTR)"/>
        <s v="MOP ; MOP HEAD COTTON BLUE (16Z)"/>
        <s v="CLOTH ; MICRO FIBER CLOTH - BLUE"/>
        <s v="BRUSH ; TOILET BOWL BRUSH"/>
        <s v="DISINFECTANT ; HAND SANITIZER - (1000 ML)"/>
        <s v="MOP ; MICROFIBER DUST MOP HEAD 90CM"/>
        <s v="DISINFECTANT ; 3M NATURAL CLEANER (2 LTR)"/>
        <s v="CLOTH; MICRO FIBER CLOTH – RED 40X40 CM - TTS"/>
        <s v="TOOLS &amp; ACCESSORIES ; SPRAY BOTTLE WITH TRIGGER HEAD"/>
        <s v="CHEMICALS ; TASKI SPRINT FLOWER (4x5LTR)  - DIVERSEY"/>
        <s v="TRASH BAG (10 GAL)"/>
        <s v="TRASH BAG WHITE (55 GAL)"/>
        <s v="TRASH BAG; BLUE PRIME 55 GALL 10KG"/>
        <s v="TRASH BAG; GREEN PRIME 55 GALL 10KG"/>
        <s v="GLOVES ; RUBBER GLOVES"/>
        <s v="GLOVES ; VINYL GLOVES 100PCS/PKT"/>
        <s v="MASK ; FACE MASK (CLEANING MASK) - (50 PCS)"/>
        <s v="URINAL SCREEN - 1X12PCS (KSA) - (SAF)"/>
        <s v="MOP ; MOP HEAD COTTON RED (16Z)"/>
        <s v="MOP ; MIROFIBER DUST MOP FRAM 90CM"/>
        <s v="CLOTH ; MICRO FIBER CLOTH - YELLOW"/>
        <s v="SPONGE ; YELLOW CLEANING SPONGE - SMALL"/>
        <s v="SQUEEGEE ; GLASS SQUEEGE WITH HANDLE"/>
        <s v="CHEMICALS ; FG19 QUICK &amp; POWERFUL FLOOR FINISH STRIPPER (5 LTR) - PART NO. W661269C - REZA"/>
        <s v="CHEMICALS ; KG1 H.D. CLEANER &amp; DEGREASER JERRY CAN (4 LTR)"/>
        <s v="CHEMICALS ; TASKI JONTEC - DEGREASER CHEMICAL (10 LTR)"/>
        <s v="DYMAPHOS PLUS TOILET CLEANER CHEM(5 LTR)"/>
        <s v="CHEMICAL ; SUTTER DRYMOK CARPET SHAMPOO"/>
        <s v="CHEMICALS ; MAGIC CREAM CLEANER - 3M (1 LTR)"/>
        <s v="3M SCOTCHGARD UHS 25 FLOOR FINISH"/>
        <s v="CLEANING LIQUID ; 3M GLASS CLEANER 1L (2 LTR)"/>
        <s v="POLISH ; 3M STEEL POLISH"/>
        <s v="AIR FRESHENER COTTAGE (300 ML)"/>
        <s v="AIR FRESHENER ; RADIANT SENSE MICROBURST 3000 - RUBBERMAID (75 ML)"/>
        <s v="BRUSH ; DECK BRUSH"/>
        <s v="BROOM ; BROOM WITH HANDLE - TANKITA (BLUE)"/>
        <s v="WRINGER ; MOP WRINGER - BLUE"/>
        <s v="MOP ; MOP BUCKET - RUBBER MAID RED (30 LTR)"/>
        <s v="MOP ; MOP BUCKET WITH WRINGER - BLUE"/>
        <s v="SAFETY VEST FOR TECHNICIANS WITH LOGO"/>
        <s v="BATTERY ; BATTERY AA - 1.5V ALKALINE - LR6 NON RECHARGEABLE - PART NO. MN1500 - DURACELL"/>
        <s v="BATTERY D TYPE-R20UPT/2S -DURACELL"/>
        <s v="LIGHT; SEC-4227012084IP65 SECOM DOWNLIGHT LED20W 4000K,IP65; SEC-4227012084IP65 ; SECOM"/>
        <s v="DOOR CLOSER ; DOOR STOPPER LEG TYPE"/>
        <s v="TOILET BOWL PLUNGER (VITA, USA)-SAF"/>
        <s v="PLUMBING ; DRAIN OPENER CRYSTALS DAC"/>
        <s v="BATTERY ; BATTERY 6V - PART NO. CR-P2 - PANASONIC"/>
        <s v="BATTERY ; BATTERY AAA - 1.5V ALKALINE - LR03 NON RECHARGEABLE - PART NO. MN2400 - DURACELL"/>
        <s v="DOWNLIGHT; COB DOWNLIGHT, 20W, 4000K , 8INCH, TECHLED DOWN LIGHT, RECESSED MOUNTED, 80LM/W - CCT4000K, - RAND TECH_x000a_"/>
        <s v="LIGHT; ECOFITZ WATER - PROOF ECOFITZ LED WP 1500, 220-240V, 46W 4000K, 6400 LM, IP65; 46W C840; OSRAM"/>
        <s v="LIGHT; DUAL LED STRIP/ROPE LIGHT 12V, 3000K, 220-240V, 50 MTR; 12V-3000K; OSRAM"/>
        <s v="LIGHT; DUAL LED STRIP/ROPE LIGHT 220-240V, 50 MTR; 12V-24V 6500K; MAX"/>
        <s v="LIGHT; DUAL LED STRIP/ROPE LIGHT, 220-240V, 50 MTR; 12V-24V 4000K; MAX"/>
        <s v="LED ; LED STRIP LIGHT DRIVER - PART NO. 220 AC/DC ,8W - LEDVANCE"/>
        <s v="ROLLER ; CARRIER HEAD FOR AUTOMATIC DOORS ES200 - PART NO. 9925518001150 - DORMA"/>
        <s v="TISSUES ; TOILET TISSUE - FINE"/>
        <s v="DOOR CYLINDER ; DOOR CYLINDER (70MM)"/>
        <s v="Touch Timer with 16 level Delay 110-220v"/>
        <s v="AMERICAN STANDARD, THHN WIRE, 14 AWG BLK"/>
        <s v="SINK MIXER; WALL-MOUNTED MECHANICAL 214 X172MM BRASS HUE CHROME PLATED TAPS FOR PROFESSIONAL KITCHENS, 5445T2S- DELIBLE"/>
        <s v="GUIDE; FLOOR DOOR SLIDING BOTTOM FRAMED MOVING PANELS,FOR ECDRIVE/POWERDRIVE PL LINEAR &amp; SLIMDRIVE SLNT,AUTO SLIDNG DOOR SYS; 167844; GEZE"/>
        <s v="TOOLS &amp; ACCESSORIES ; DRILL BIT 6 X 160 MM - SDS DRILL"/>
        <s v="BINS ; TRASH CAN METAL"/>
        <s v="CIVIL; AUTO VARNISH CLEAR LACQUER GLOSS; 3.6 LTR; NATIONAL"/>
        <s v="IDEALSTANDARD SEAT WITH COVER G E7724 01"/>
        <s v="9918409101120 ES200 TrackRail+Rubbr Strp"/>
        <s v="BINS ; TRASH BIN 10LTR"/>
        <s v="SOCOMEC DIA 200+SENSOR ROTATION 1102917"/>
        <s v="SOCOMEC CHEMICAL 5 000 µ / 450 V 1103025"/>
        <s v="PAINT ; SIGMACOLOR GLOSS WHITE 18 LITERS - PART NO. WHITE-0818 -SIGMA"/>
        <s v="PAINT ; ENAMEL RED GLOSS 18 LTR - PART NO. SIGMA - 3410 - SIGMA"/>
        <s v="PAINT; PAINT ALUMINUM QC, 18 LTR; S3000 N; SIGMA"/>
        <s v="PAINT; ENAMEL,ALKYD RESIN,MAROON,HIGH GLOSS 18 LTR/BKT; 3620; SIGMA"/>
        <s v="PAINT; ENAMEL GREEN HIGH GLOSSCOATED 18L/CON ALKYD RESIN BASED GOOD COLOR ; 3470; SIGMA"/>
        <s v="PAINT; ENAMEL GLOSS, COLOR: LIGHT GRAY 18 LITERS; S 2002-B 50G; SIGMA"/>
        <s v="PAINT; ENAMEL GREY HIGH GLOSSCOATED 18L/CON ALKYD RESIN BASED GOOD COLOR ; 7012; SIGMA"/>
        <s v="THINNER ; THINNER CLEAR (20 LTR) PART NO 91-92 SIGMA"/>
        <s v="ACCESSORIES ; JOINT COMPOUND - (28 KG)"/>
        <s v="WALL FILLER; PVA WALL FILLER, OFF WHITE, 25KG - 0803 - SIGMA"/>
        <s v="PAINT; ACRYLIC PRIMER SEALER 15LTR HIGH QUALITY; 0852; SIGMA"/>
        <s v="TISSUES ; FACIAL TISSUE - FINE"/>
        <s v="COTTON CLOTH NAME: 99999 WHITE 20 METERS/ROLL (MADE IN PAKISTAN),"/>
        <s v="CHEMICALS ; CO-CONTACT SPRAY 33% (0.55 LBS) - CRC"/>
        <s v="HVAC ; LUB AND GREASE (MECH) WD40 WD40"/>
        <s v="TAPE ; DOUBLE FACE TAPE 1&quot; - HI TECH DS30"/>
        <s v="SHAFT 1X16 2K #365036"/>
        <s v="450034 SHAFT KEY, 0.187 X 0.187 X 1.5"/>
        <s v="Blower Wheel, 16 x 5.141Aluminum 879462"/>
        <s v="HAND SOAP ; LIQUID HAND SOAP - SIDCO (4 LTR) - 1 X 4 GAL"/>
        <s v="TISSUES ; C FOLD TISSUE LEXUS - FINE"/>
        <s v="Downlight 11W, 4000K SENSE 68-G2Square"/>
        <s v="HOSE; FLEXIBLE 4&quot; DUCT ALUMINUM PIPE FOR RIGID 25' FEET LONG;FLEX 4&quot; DUCT;CHINA"/>
        <s v="LIGHT ; LED TUBE 20W 4000K 100-250V"/>
        <s v="LIGHT ; MASTER LIGHT - PART NO. PL-C 4P, 26W, 4000K - OSRAM"/>
        <s v="DRAIN COVER ; STAINLESS STEELFLOOR DRAIN COVER - SCHRODER ( 15CM X15CM SR-102-15 )"/>
        <s v="PADS ; BLACK PAD 20&quot; 3M"/>
        <s v="PADS ; RED PAD 17&quot; 3M"/>
        <s v="PADS ; RED PAD 20&quot; 3M"/>
        <s v="PADS ; WHITE PAD 17&quot; 3M"/>
        <s v="PADS ; WHITE PAD 20&quot; 3M"/>
        <s v="HAND SOAP ; FOAM HAND SOAP - FINE (4 LTR)"/>
        <s v="CHEMICALS ; TASKI METAL POLISH (90ML) - DIVERSEY"/>
        <s v="KEY;  BLANK KEYS ASSA ABLOY A02895 USA;"/>
        <s v="SWITCH ; 2 G SOCKET WITH CONTROL SWITCH MK ( 13A 250V K2747WHI 7 X 14) MADE IN UK"/>
        <s v="JUNCTION BOX ; PVC BOX (7X14)"/>
        <s v="GLASSES ; SAFETY GLASS WHITE AND BLACK"/>
        <s v="TISSUES ; TOILET TISSUE ROLL JUMBO 2 PLY - FINE"/>
        <s v="TRASH BAG BLACK (100 GAL)"/>
        <s v="TRASH BAG BLACK - PRIME (55 GAL)"/>
        <s v="LIGHT; RZB 901530.002.1A RECESSED DOWNLIGHT SERIES :LENODA LED1X40W,IP65 WITH FROSTED GLASS; RZB 901530.002.1AB; LEDONA"/>
        <s v="HVAC ; HI-TECH HEAT PROOF GLASS CLOTH TAPE 3/4X66FT."/>
        <s v="BELT; TIMING TOOTHED EC DRIVE 360NT FOR AUTOMATIC SLIDING DOOR SYSTEM GEZE POWERDRIVE PL 9676; 69384; GEZE"/>
        <s v="ROLLER ; ROLLER POWER DOOR SLIDING BEARING FOR PL/PL-FR LINEAR SLIDING DOOR SYSTEM - PART NO. 118199 - GEZE"/>
        <s v="MOP ; DRY MOP SET (40 CM) - MICROFIBER MOP KIT WITH HANDLE"/>
        <s v="CLOTH ; WHITE CLOTH (20 MTR)"/>
        <s v="SCRAPPER STEEL ; SCRAPPER STEEL 3&quot; "/>
        <s v="SIGNS ; CAUTION WET FLOOR SIGN"/>
        <s v="SAFETY ; WARNING TAPE 2&quot; (RED &amp; WHITE) - PART NO. 2&quot; - PVC - STG"/>
        <s v="SAFETY ; TRANSPARENT FACE SHIELD W/ ELASTIC BAND"/>
        <s v="FILTER ; BAG POCKET TYPE AIR FILTER : 24&quot; x 24&quot; x 15&quot; 45% EFFICIENCY/6 POCKETS , TRIPLE LAYER SYNTHETIC FIBERS , MEDIA COLOR : ORANGE"/>
        <s v="FILTER ; BAG POCKET TYPE AIR FILTER : 24&quot; x 24&quot; x 36&quot; 95% EFFICIENCY/8 POCKETS , TRIPLE LAYER SYNTHETIC FIBERS , MEDIA COLOR : YELLOW"/>
        <s v="PLUMBING ; BEARING GREASE (1 KG/DRUM) - GENERAL MULTI-PURPOSE"/>
        <s v="CIVIL; SANDING/ EMRY PAPER ROLL, P220 - 4'' x 50 MTR/ROLLP220"/>
        <s v="CLEANING LIQUID ; COIL CLEANER CHEMICAL CONDENSER CLEANER - PINK COLOR INDIA (3.785 LTR)"/>
        <s v="BELT; V-BELT 5V 2240GATES5V 2240"/>
        <s v="BELT ; V-BELT BANDO B150"/>
        <s v="BELT ; V BELT B 79 GATES B79"/>
        <s v="BELT ; V-BELT BANDO A105"/>
        <s v="BELT ; V BELT A 65 MITSUBISHI A65"/>
        <s v="TEES ; CPVC TEE (1/2 X 1/2)" u="1"/>
        <m u="1"/>
        <s v="PLYWOOD ; EXTERIOR; 18MM X 122 CM X 244 CM   ; THAILAND" u="1"/>
        <s v="DUST PAN ; DUST PAN WITH HANDLE- RUBBERMAID" u="1"/>
        <s v="BELT ; V-BELT MITSUBISHI A70" u="1"/>
        <s v="CHEMICALS ; TASKI JONTEC TERRANOVA (2X5 LTR) - DIVERSEY" u="1"/>
        <s v="CIVIL; WHITE MAT FILM STICKER 1.27M X 50MORAJET1.27M X 50M" u="1"/>
        <s v="FILTER; FILTER SNG REMOVE THE TOBACCO SMELL FROM THE AIR; GAS OXIDATION ; EUROMATE" u="1"/>
        <s v="CIVIL; STAINLESS STEEL COBALT DRILL BIT, 10 PCS/PKT; 4 MM; DEWESSER" u="1"/>
        <s v="CIVIL; STAINLESS STEEL COBALT DRILL BIT, 10 PCS/PKT; 6 MM; DEWESSER" u="1"/>
        <s v="SILICONE SEALANT GP WACKER -TRANSPERANT-280 ML-GENERAL PURPOSE - 24TUBR/BOX MADE IN GERMANY" u="1"/>
        <s v="SCRAPPER STEEL ; SCRAPPER STEEL 4&quot;" u="1"/>
        <s v="SOFT CLOSING SEAT &amp; COVER T3527 01 IDEAL" u="1"/>
        <s v="CARPENTRY; BLACK SCREW 1-1/2 INCH, 1000 PCS/BOXKSA1-1/2&quot;" u="1"/>
        <s v="DOOR ; CLOSER, OVERHEAD MOUNTING STANDARD ARM, SILVER , CAPACITY - 45 KG - PART NO. PN-62 - RYOBI" u="1"/>
        <s v="VALVES ; VALVE SHUT-OFF CONTROL ADJUSTABLE FLANGE, CONCEALED BODY, 4-ARM HANDLE, BLUE INDEX SHUT-OFF CONTROL VALVE, SIZE 1/2&quot; - SPARE PART NO. 0RK2 - T&amp;/S" u="1"/>
        <s v="HAND SPRAY ; HAND SHOWER SPRAY SHUT-OFF FULL BRASS CHROME KIT ( ART 2500)" u="1"/>
        <s v="Filter Aluminum mash washable 20&quot;X24&quot;X2&quot;" u="1"/>
        <s v="LED; LIGHT HO PANEL 60x60 32w 865 6500K 100-277V IP20-IP44 PF0.90 50,000hrs 5x1 SMD;105329- LEDVANCE" u="1"/>
        <s v="CONDUIT ; CONDUIT STEEL FLEXIBLE SFC-0.50 1/2&quot;" u="1"/>
        <s v="SOCKET ; 1 GANG DUAL EARTH, ALUMINUM 250V, 13A, 1G DP SWITCH SOCKET - PART NO. K2977ALM - MK" u="1"/>
        <s v="DOWNLIGHT, 18W, 4000K, 225MM X 15 MM TH" u="1"/>
        <s v="UNION ; CPVC UNION USA STD CHANAL (1 INCH SCH.80) MADE IN KSA" u="1"/>
        <s v="CIVIL ; SHEET STEEL CARBON 18 GA - 1.20 MM X 4 X 8 FT - A36 - SAUDI MADE" u="1"/>
        <s v="SCREW; FLAT COUNTERSUNK SCREW STAINLESS STEEL LENGTH 2 INCH x 5MM " u="1"/>
        <s v="BELT ; V-BELT  MITSUBISHI A48" u="1"/>
        <s v="DISPENSER ; TOILET TISSUE STAINLESS STEEL SINGLE JUMBO ROLL WALLMOUNTED - PART NO. B-2890 - BOBRICKWASHROOM EQUIPMENT INC;" u="1"/>
        <s v="LED Driver Electronic XILP 150W 0.5-1.5A" u="1"/>
        <s v="CIVIL; DESIGN PLYWOOD FORMWORK, HARDWOOD� 5 PLY AND BACK PLASTIC FILM COATED BOTH SIDE; 12 MM X 1200MM X 2400 MM" u="1"/>
        <s v="GROUT ; TILE GROUT 5KGS/BAG; LIGHT GRAY-170 WEBER" u="1"/>
        <s v="CIVIL ; BLACK BUCKET FOR MESON" u="1"/>
        <s v="HEAVY DUTY WHEEL FOR TROLLEY 4 X 6 GERMAN" u="1"/>
        <s v="CONNECTOR ; INSULATED Y-TYPE (FORK) TERMINAL - (4 MM2 TO 6 MM2 WIRE SIZE) - KSA" u="1"/>
        <s v="ORACAL SILVER GREY STICKER 1260X50M 8500" u="1"/>
        <s v="SOCKET ; SWITCH SOCKET 1 GANG DOUBLE POLE WITH DUAL EARTH 250V, WHITE - PART NO. K2757WHI - MK" u="1"/>
        <s v="FAUCET ; BASIN MIXER 3/8&quot; CONNECTION SOLID CHROM-PLATED BRASS BODY BATTERY-OPERATED ; 490106; DELABIE" u="1"/>
        <s v="HAND SOAP ; LIQUID HAND SOAP ROSE - LIFEBUOY (500 ML)" u="1"/>
        <s v="NAIL; COMMON STEEL NAIL #11.5,� DIAMOND POINT BRAD HEAD, 3 INCH,; NL#11.5 X 3&quot;" u="1"/>
        <s v="HVAC ; PRE FILTER CLASS G4 CLEANABLE SYNTHETIC MEDIA - PART NO. V-TYPE 24&quot;x24&quot;x2&quot; - GAFCO" u="1"/>
        <s v="NIPPLE ; BARIL NIPPLE (1/2 INCH)" u="1"/>
        <s v="CIVIL; ROUND BAR, BRONZE, SILICON ALLOY; 20 MM X 12 FT" u="1"/>
        <s v="MOP ; MOP WRINGER GRAY" u="1"/>
        <s v="CIVIL; NARI WOOD STAIN TINTING PENETRATING OIL, PART NO. - LIGHT OAK 11 - NARI" u="1"/>
        <s v="BLADE ; HACKSAW BLADE 18TEETH" u="1"/>
        <s v="ADAPTER PPR, MALE INSERT, 63 MM X 2&quot; KTP" u="1"/>
        <s v="PAINT; PAINT EMULSION SEMI GLOSS FENOMASTIC 16.2 L; DARK GRAY-7016; JOTUN" u="1"/>
        <s v="CABLE ; EXTENSION CORD 3 MTR (13A GERMANY)" u="1"/>
        <s v="SILICONE SEALANT GP WACKER -GREY-280 ML-GENERAL PURPOSE - 24TUBR/BOX MADE IN GERMANY" u="1"/>
        <s v="PAINT; ENAMEL,ALKYD RESIN,YEL,HIGH GL0SS, 3.8 LTR/CAN; SCS 3310; SIGMA" u="1"/>
        <s v="PLATE; WHITE PVC 150 X 92MM FOR 2 GANG SWITCHED SOCKET ; 678022; LEGRAND" u="1"/>
        <s v="CPVC ELBOW ; ELBOW 90 DEG. SCH 80 (1&quot;) - PART NO. SCH80, 1&quot; - CHANNAL" u="1"/>
        <s v="BELT ; V-BELT OPTIBELT 4L240" u="1"/>
        <s v="BREAKER; CIRCUIT MINIATURE 1P 20A C- CURVE_x000a_;A9N1P20C;SCHNEIDER ELECTRIC SA_x000a_" u="1"/>
        <s v="DUCT TAPE; HVAC ALUMINUM DUCT TAPE 3INC EXCELL" u="1"/>
        <s v="ADHESIVE; JOLLY MASTIC SOLID CREAM; 1 KG; ABU JAMAL" u="1"/>
        <s v="BATTERY; ES200 ACCU PACKAGE; 4010070/992" u="1"/>
        <s v="UNGER MACHINE FILTER ; CLEANING EQUIPMENT" u="1"/>
        <s v="JUNCTION BOX ; ELECTRICAL METAL JUNCTION BOX ,10*10" u="1"/>
        <s v="Fuse, JJS-80, Class T  600V" u="1"/>
        <s v="COUPLING ; PVC COUPLING 4&quot; X 3&quot; SCH 40 CL-4" u="1"/>
        <s v="UNION ; CPVC UNION SCH 80 (1-1/4&quot;) - PART NO. SCH80, 1-1/4&quot; - CHANNAL" u="1"/>
        <s v="PAINT; PAINT�STYRENATED ALKYD BLACK FLAT 18L; BLACK-3240; SAUDI PAINT CO." u="1"/>
        <s v="SCREW &amp; FISHER ; BLACK SCREW (1-1/2&quot;) 1000 PCS/BOX - PART NO. 1-1/2&quot; - KSA" u="1"/>
        <s v="LED ; LED DRIVER 300W 12V 25A IP68 220V - PART NO. HH11243-11015A" u="1"/>
        <s v="FAUCET ; MIXER ELECTRONIC SENSOR BATTERY &amp; ELECTRIC OPERATED - PART NO. GC10 - CONTI+ OR IQUA; 144.000.11CO; CONTI+ OR IQUA" u="1"/>
        <s v="FILTER ; POCKET FILTER, SUPER-SONIC 85% EFFICIENCY (F7 / MERV 13)  - 8 POCKET METAL REINFORCED DESIGN, SPACER CONTROLLED PROGRESSIVE DENSITY MULTI-LAYER SYNTHETIC MEDIA, COLOR: PINK. -  PART NO. 592 x 592 x 500 MM - GAFCO" u="1"/>
        <s v="BATTERY ; BATTERY 9V - PART NO. 9V 6F22NTPT - PANASONIC" u="1"/>
        <s v="PAINT ; SIGMA CLEAR VARNISH GLOSS 3.6 LTRS - PART NO. CLEAR-0823 - SIGMA" u="1"/>
        <s v="LED DRIVER  PF2101-1 100W" u="1"/>
        <s v="ANGLE; MS EQUAL ANGLE ; 20X20X3X6000 MM; GEN" u="1"/>
        <s v="TOOLS &amp; ACCESSORIES ; DRILL BIT 10 X 160 MM - SDS DRILL" u="1"/>
        <s v="TOOLS &amp; ACCESSORIES ; DRILL BIT 12 X 160 MM - SDS DRILL" u="1"/>
        <s v="Eurosmart Single-lever sink mixer 1/2″ Product Number: 30305DC1 EAN 4005176635472" u="1"/>
        <s v="SILICON ; SIKAFLEX CONSTRUCTION SEALANT -CONCRETE BEIGE-600ML" u="1"/>
        <s v="COUPLING 63MM KTP30207000, CLASS A ( 2/8" u="1"/>
        <s v="HEAVY DUTY UPVC CONDUIT 32 MM BEP-4 BLK" u="1"/>
        <s v="COUPLING ; CPVC COUPLING (1 1/4 INCH)" u="1"/>
        <s v="ADAPTOR ; LED POWER SUPPLY - PART NO. 12V-5A-60W - WONDERFUL" u="1"/>
        <s v="BCP385 48LED 40K 220V 7 L100 D3" u="1"/>
        <s v="CIVIL ; GIBSON POWDER (40KG) - PART NO. 40 KG/BAG - SAUDI GYPSUM" u="1"/>
        <s v="SCREW; STEEL SCREW 4MM x 69MM 500PCS/PKT" u="1"/>
        <s v="led up&amp;down light 24w, 3000K ip65 220v" u="1"/>
        <s v="CUTTER ; DAIMOND CUTTER 115MM" u="1"/>
        <s v="WINDOW WASHER ; WINDOW WASHAR 45CM" u="1"/>
        <s v="CHEMICAL; NITRITE BASED CORROSION INHIBITOR; HYDREX 2856 (32 KG/DRUM) ; VEOLIA" u="1"/>
        <s v="BAG FILTER SB85P3-292595-560 12&quot;x24&quot;x22&quot;" u="1"/>
        <s v="BAG FILTER SB85P6-595595-560 24&quot;x24&quot;x22&quot;" u="1"/>
        <s v="FISHER; SCREW PLASTIC 6MM; ;" u="1"/>
        <s v="FUSE ; FUSE 10X38 C10G2 CERAMIC 2A 500V" u="1"/>
        <s v="CAP; PVC END CAP 3&quot; SCH-40 CLASS 4" u="1"/>
        <s v="TCI 20LC BI LIGHT DRIVER 7.5W, 240V" u="1"/>
        <s v="MARBLE; RECONSTITUTED STONE MARBLE TILES,  OFF WHITE; 119.6CM X 119.6CM X 69CM X 69CM X 2CM TH - NEPAL" u="1"/>
        <s v="NUT; SSTL NUT HEX; 10 MM;" u="1"/>
        <s v="PAINT; PAINT EMULSION SEMIGLOSS FENOMASTIC 16.2L; LIGHT GRAY -7035; JOTUN" u="1"/>
        <s v="CIVIL ; ABRASIVE : PAINT COVER 211 0 WITH HARDNER (CONTAINER); WHITE 700-20 LITTERS; SIGMA" u="1"/>
        <s v="LIGHT ; LED BULB 14W 4000K, E-27, 100-240V" u="1"/>
        <s v="LIGHT ; LED BULB 15W , E27, 3000K 100-240V" u="1"/>
        <s v="Flexible Conduit Pipe -3/4Inch- Black" u="1"/>
        <s v="SEAT; MANTA WALL HUNG TOILET; G3481 01; IDEAL STANDARD" u="1"/>
        <s v="GAS ; BLUE FIRE FLAMBLE GAS FOR WELDING" u="1"/>
        <s v="BREAKER 20A ABB DSE201M 2CSR275053R1204" u="1"/>
        <s v="SILICONE SEALANT GP WACKER -BEIGE-280 ML-GENERAL PURPOSE - 24TUBR/BOX MADE IN GERMANY" u="1"/>
        <s v="BELT; V-BELT AX46 DYNAFLEX AX-46" u="1"/>
        <s v="NUT ; STEEL NUT 8 MM SS" u="1"/>
        <s v="FAUCET; SELF-CLOSING PILLAR 1/2INTAP WALL ABLUTION,EUROECO COSMOPOLITAN; 3626600D; GROHE" u="1"/>
        <s v="CIVIL; BAR ROUND, BRASS, NON LEADE� COLD DRAWN; 60 X 1 MTR" u="1"/>
        <s v="BOLT; HEX SSTL FULL THREAD ; 6 MM X 55 MM;" u="1"/>
        <s v="BOLT; HEX SSTL FULL THREAD ; 8 MM X 65 MM;" u="1"/>
        <s v="CIVIL; WATER PROOFING MEMBRANE LIQUID 25 KG; PU -270; AWAZEL" u="1"/>
        <s v="10 ENDCAP 3 POLES FOR ACTI9  A9XPE310" u="1"/>
        <s v="FILTERS ELKAY 51300C Filter Water Cooler" u="1"/>
        <s v="CLAMP ; CLAMP,PIPE REPAIR 3&quot; 2.38 TO 2.56INOD SS SLOT LUGS PLATED BOLTS &amp; INT TAPER RUBBER GASKET 8IN LG STYLE 360RUBBER COUPLING ; DRESSER INDUSTRIES" u="1"/>
        <s v="PLUMBING ; P-TRAP; P-TRAP W/CO (CHROME), 17GA CP , 707-1, 1-1/4&quot; - #DEA7071 - EARBORNE" u="1"/>
        <s v="VALVE; PRESSURE REDUCING VALVES DN25, BRASS ADJUSTABLE WATER PRESSURE REDUCING REGULATOR VALVES WITH GAUGE; 2&quot;; GENC" u="1"/>
        <s v="RUBBER ; GLASS PANEL PVC RUBBER STRIP -  PART NO. : T1.5MM*W192MM*H12MM" u="1"/>
        <s v="SAFETY ; EAR PLUGS" u="1"/>
        <s v="CIVIL; ANCHOR SLEEVE BOLTS, HEX HEAD TYPE ; 16 MM X 120 MM- CHINA" u="1"/>
        <s v="SOCOMEC CAPACITOR POL 120µF 300V 1102844" u="1"/>
        <s v="ELBOW ; CPVC 90 DEG, SCH-80, CL-5 - 1-1/4&quot;" u="1"/>
        <s v="BEARING ; BEARING 608 2Z SKF BEARING" u="1"/>
        <s v="FILTER; UNGER MACHINE FILTER ; CLEANING EQUIPMENT; RESIN PACK; DIUB3; UNGER" u="1"/>
        <s v="TAPE ; ELECTRICAL TAPE (RED, YELLOW, BLUE, BLACK) - PART NO. 33 - 3M" u="1"/>
        <s v="CARPENTRY; ACRYLIC PLASTIC GLASS TRANSPARENT ; 3 MM X 122 CM X 244 CM; RAWAD" u="1"/>
        <s v="SAFETY ; EXPANDABLE PLASTIC BARRIER" u="1"/>
        <s v="LED ; LED DOWN LIGHT 7W 100-240V &quot;3000K&quot;" u="1"/>
        <s v="SEAT; TOILETS SEAT EASTERN TYPE WHITE 17X54X44CM ARABIC; 4-Q323; SAUDI CERAMIC" u="1"/>
        <s v="RECTANGULAR MS TUBE - 60x30MMx1.5MMX6M" u="1"/>
        <s v="CLAMP ; CPVC PIPE SUPPORT RUBBER CLAMP - 1-1/2&quot;" u="1"/>
        <s v="CIVIL; HSS TWIST DRILL BIT, 10 PCS/PKT; 3 MM; DEWESSER" u="1"/>
        <s v="CIVIL; HSS TWIST DRILL BIT, 10 PCS/PKT; 4 MM; DEWESSER" u="1"/>
        <s v="CIVIL; HSS TWIST DRILL BIT, 10 PCS/PKT; 5 MM; DEWESSER" u="1"/>
        <s v="CIVIL; HSS TWIST DRILL BIT, 10 PCS/PKT; 6 MM; DEWESSER" u="1"/>
        <s v="VALVE ; SOLENOID FOR &quot;GEBERIT&quot; SINGLE ABLUTION FAUCET TYPE 87/88; 240.797.00.1; GEBERIT GMBH" u="1"/>
        <s v="REDUCER PPR, 63X32 MM, FEMALE, KTP305070" u="1"/>
        <s v="REDUCER PPR, 63X40 MM, FEMALE, KTP305070" u="1"/>
        <s v="WIRE ; STEEL WIRE BRUSH" u="1"/>
        <s v="SOCO VENT E170368D22,5+COND2/6µF 1102912" u="1"/>
        <s v="VALVE ; PVC GATE VALVE ; 1/2 INCH" u="1"/>
        <s v="DELABIE URINAL FLUSH VALVE SYSTEM  430V" u="1"/>
        <s v="ANGLE; MS ANGLE; 25 MM WD X 25 MM X 3 MM (THK); SAUDI MADE" u="1"/>
        <s v="COUPLING ; CPVC COUPLING SCH 80 (1&quot;) - PART NO. SCH80, 1&quot; - CHANNAL" u="1"/>
        <s v="MOTOR; AXIAL-FAN UL-GE-5KCP29KGE461S-1/4HP|220/240-50/60-1PH|1300/1400RPM; RMOT0301013; PETRA" u="1"/>
        <s v="SOCKET; ELECTRICAL 77505 SOCKET OUTLET 2P + E 13 A ,250 V AC,BS 2 MODULES WHITE; 77505; LEGRAND" u="1"/>
        <s v="SOCKET ; 2 GANG DP WITH RED FRONTPLATE AND RED ROCKERS, 13A, 250V - PART NO. K2747D1RED - MK" u="1"/>
        <s v="SENSOR ; ELECTRONIC CONTROL - PART NO. C1-397.028.00 - CONTI+ OR IQUA" u="1"/>
        <s v="MARBLE; RECONSTITUTED STONE TILES SANTA MERGHERITA, SIDRO; 120CM X 120CM X 2CM; SIDRO" u="1"/>
        <s v="BEARING NARROW 20X47X30.5MM SKF YET204" u="1"/>
        <s v="CPVC ELBOW ; ELBOW 90 DEG. SCH 80 (3/4&quot;) - PART NO. SCH80, 3/4&quot; - CHANNAL" u="1"/>
        <s v="CARPENTRY; PLYWOOD INTERIOR PLYWOOD, PART NO. 12 MM X 122 CM X 244 CM- SAUDI MADE" u="1"/>
        <s v="DRIVER; LED DRIVER LCA 60W 900-1750MA ONE4ALL C PRE; 28000667; TRIDONIC" u="1"/>
        <s v="BELT ; V BELT GATES B68" u="1"/>
        <s v="CLAMP; CLAMP,PIPE REPAIR 2IN 2.38 TO 2.56INOD SS SLOT LUGS PLATED BOLTS &amp; INT TAPER RUBBER GASKET 8IN LG STYLE 360RUBBER COUPLING 2&quot;; 360 (STYLE)(2.38-2.56&quot;OD); DRESSER INDUSTRIES" u="1"/>
        <s v="COMPRESSOR; HERMETIC R22 63300BTU 230VAC 130-136LRA 3PH 60HZ ENCLOSED MOTOR INTERNAL OVER ALL PROTECTION,SOLDER CONNECTION, CRN5-0500-TF5-522- COPELAND" u="1"/>
        <s v="ROLLER ; PAINT ROLLER SLEEVE (4 INCH) - YELLOW" u="1"/>
        <s v="TEES ; PVC TEE SCH 80 (3 INCH)" u="1"/>
        <s v="POLISH ; FURNITURE POLISH RTU - RG4 (900 ML)" u="1"/>
        <s v="CARPENTRY; COMMON NAIL, 2.5 KG/BOX; 4 INCH; KSA" u="1"/>
        <s v="VALVE; BUGATTI BALL VALVE - BRASS� - WATER LEVEL CONTROL VALVE; 1-1/4&quot;; GENC" u="1"/>
        <s v="WIRE CU, 4MM 600/1000V 105C FR FLEX GREY" u="1"/>
        <s v="INSULATED PIN TERMINALS 4MM YELLOW" u="1"/>
        <s v="LIGHT;  LED STRIP LIGHT 14.4W/M, 1650 LM/M, 24VDC, IP65 - 1000MM;  05243; ELCOM" u="1"/>
        <s v="BEARING ; SKF BEARING 6202Z" u="1"/>
        <s v="SAND PAPER INDASA RHYNO WOOD SHEDS P100" u="1"/>
        <s v="PVC CLEANER AGM 970 1KG - (SAF)" u="1"/>
        <s v="CLAMP ; CPVC PIPE SUPPORT RUBBER CLAMP - 3&quot;" u="1"/>
        <s v="CIVIL; GYPSUM BOARD, PART NO. 12MM X 120CM X 240 CM - SAUDI MADE" u="1"/>
        <s v="HEX NUT FLAT 6MM X 5MM X 1MM HEAD 10MM" u="1"/>
        <s v="CIVIL ; SAND PAPER 180" u="1"/>
        <s v="CONTACTOR; TESYS DECA, 3P(3 NO), AC-3/AC-3E, 0 TO 440V, 25A, 24VAC 50/60HZ COIL; LC1D25B7; SCHNEIDER" u="1"/>
        <s v="BEARING ; SKF BEARING 6207Z" u="1"/>
        <s v="CLAMP ; CLAMP (3/4&quot;) - PART NO. 3/4&quot; - CHANNAL" u="1"/>
        <s v="CIVIL ; RIVET BLIND STEEL, 500 PC/BOX - DIA 3/16 x 5/8 INCH ( 5X16MM ) - SAUDI MADE" u="1"/>
        <s v="NUMBERING CABLE TAGS (N, U , 0,1,2,3,4,5" u="1"/>
        <s v="CIVIL; REFLECTIVE FLOROSCENT TAPE GOLDEN AND BLACK ARROW STICKER; 2 INC X 25 MTR;" u="1"/>
        <s v="CIVIL; REFLECTIVE FLOROSCENT TAPE YELLOW AND BLACK ARROW STICKER; 3 INC X 25 MTR;" u="1"/>
        <s v="CIVIL; PULL UP DOOR HANDLE BROWN &amp; SHARP WITH SSTL PLATE 16 GAUGE,; TH 1.5 MM X 4&quot; WD X 16&quot; LG" u="1"/>
        <s v="LIGHT ; LED BULB 12W E27 3000K - PART NO.MR0012 - WHITEBOX" u="1"/>
        <s v="LIGHT ; LED BULB 15W E27 3000K - PART NO.LT0015 - WHITEBOX" u="1"/>
        <s v="COUPLING PPR, FEMALE 32MM KTP30204000 CL" u="1"/>
        <s v="COVERALL; COVERALL DISPOSABLE; XXL; 3M" u="1"/>
        <s v="DUSTER ; FEATHER DUSTER" u="1"/>
        <s v="VALVE ; FLOAT VALVE BRASS (1 INCH)" u="1"/>
        <s v="TROLLY BAG" u="1"/>
        <s v="LIGHT; INDICATING PILOT LED INDICATOR 220-230VAC_x000a_BLUE;XA2EVB6LC;SCHNEIDER ELECTRIC SA_x000a_" u="1"/>
        <s v="SENSOR; EBV312A-U SENSOR ASSEMBLY URINAL; EBV312AU0325313; SLOAN" u="1"/>
        <s v="CLAMP; HOSE CLIP SSTL 3/4 INC 10PSC/BX HEAVY; 20 MM; TORC" u="1"/>
        <s v="KIT ; FEED MECHANISM KIT DUPLO 2014 FILLING VALVE - PART NO. AV0025600R - ROCA" u="1"/>
        <s v="COUPLING PPR, FEMALE 50MM KTP30206000 CL" u="1"/>
        <s v="CIVIL; ANCHOR SLEEVE BOLTS, HEX HEAD TYPE ; 10 MM X 80 MM- CHINA" u="1"/>
        <s v="DRIVER; XITANIUM 36W 0.12-0.4A 115V 230V; PHI-929000950606; PHILLIPS" u="1"/>
        <s v="PAINT; ENAMEL DARK BLUE 18 LTRS SEMI GLOSS; 817 FR-001154; SIGMA" u="1"/>
        <s v="PUMP; FOR EVAPORATIVE COOLING UNIT  0.125 KW, 50 HZ, CEI-335-2-41; CZ 160 ; BOSTAK " u="1"/>
        <s v="TROLLEY WHEEL 5&quot; X 130 MM DIA MADE JAPAN" u="1"/>
        <s v="KNIFE BLADE 9MM ASB-10-OLFA 10 PCS/PKT" u="1"/>
        <s v="RELAY; CONTROL 230VAC 6/8A;RXM4AB2P7;SCHNEIDER ELECTRIC SA_x000a_" u="1"/>
        <s v="TAPE; 3M SCOTCH GLASS CLOTH ELECTRICAL TAPES 69; 3M ELECTRICAL TAPES 69; SCOTCH" u="1"/>
        <s v="CONTACTOR; TESYS DECA, 3P(3NO), AC-3/AC-3E, 440V, 12A, 24V AC 50/60HZ COIL, SCREW CLAMP TERMINALS; LC1D12B7; SCHNEIDER" u="1"/>
        <s v="CONTACTOR; TESYS DECA, 3P(3NO), AC-3/AC-3E, 440V, 18A, 24V AC 50/60HZ COIL, SCREW CLAMP TERMINALS; LC1D18B7; SCHNEIDER" u="1"/>
        <s v="CONTACTOR; TESYS DECA, 3P(3NO), AC-3/AC-3E, 440V, 80A, 24V AC 50/60HZ COIL, SCREW CLAMP TERMINALS; LC1D80B7; SCHNEIDER" u="1"/>
        <s v="CIVIL ; TROWEL RUBBER PLASTTIC 230X100MM" u="1"/>
        <s v="BRUSH ; PAINT BRUSH - (2 INCH)" u="1"/>
        <s v="HOSE ; FLEXIBLE WATER SUPPLY FAUCET VESSEL SINK STAINLESS STEEL SIZE - 1/2&quot;" u="1"/>
        <s v="FAUCET; WASHBASIN TAP TYPE 186, MAINS OPERATION: BRIGHT CHROME-PLATED, MIXER=WITH MIXER; 116.146.21.5; GEBERIT GMBH" u="1"/>
        <s v="WIRE ; WIRE CU 10 AWG MTW WHITE RIYADH CABLES - PART NO. 10 AWG WHITE - RIYADH CABLES" u="1"/>
        <s v="PAINTS; SIGMA PAINTS CRYL SILK 15 LTR 0300; SIGMA" u="1"/>
        <s v="BRUSH ; PAINT BRUSH - (3 INCH)" u="1"/>
        <s v="MCCB; DN0-100M 100A 3POLE 50KA MAGNETIC RELEASE MOTOR BACK-UP PROTECTION; CM98944OOKO; L&amp;T" u="1"/>
        <s v="WASHER; PLAIN WASHER; M8 ID 8MM;" u="1"/>
        <s v="WASHER; PLAIN WASHER; M6 ID 6MM;" u="1"/>
        <s v="FUSE; CARTRIDGE  6A 10DIA X 38LGMM; C10G6; BUSSMANN" u="1"/>
        <s v="CABLE; POWER CABLE, BLACK INSULATION CU PVC XLBE COPPER 91MTR/ROLL; 3 CORE 2.5 MM� ; BAHRA CABLES" u="1"/>
        <s v="MOP ; MOP-HANDLE WOOD" u="1"/>
        <s v="RELAY 1NO+1NC, 3.2  16A 150MW 193-EEDB" u="1"/>
        <s v="PAINT ; SIGMACRYL FLAT 15 LITERS - PART NO. 0842- S1515 - 40R - SIGMA" u="1"/>
        <s v="led lamp 60W 2700K 120-277VMogul bse e39" u="1"/>
        <s v="led lamp 60W 6500K 120-277VMogul bse e39" u="1"/>
        <s v="CIVIL; ROUND BAR, BRASS ALLOY; 75 MM X 8 FT" u="1"/>
        <s v="CIVIL; COTTON WHITE CLOTH; 20 YARD/ROLL" u="1"/>
        <s v="ACRYLIC; CLEAR PLEXI SHEET, SIZES: 6 MM X 200 CM X 300 CM; ;" u="1"/>
        <s v="OSRAM LED TUBE 120CM 2FT 16W 4000K 220V-(SAF)" u="1"/>
        <s v="GLOVES ; LATEX GLOVES" u="1"/>
        <s v="PROGRAMME SWITCH WITH KEY 19135602150" u="1"/>
        <s v="SOCO FAN 230V 1000M3/H225X225X80 1102914" u="1"/>
        <s v="ACC; DU100D/DU125D/ DU100H/ DU125H/DU250/DU250C/ DN0/DN1 MCCB ACCESSORY AUXILIARY CONTACT (1C/O RIGHT) , ; CM97886OOOO; L&amp;T" u="1"/>
        <s v="FLEXIBLE HOSE  1/2&quot;X1/2&quot; PUSH TYPE 30 CM" u="1"/>
        <s v="MARBLE; FLOOR MRBLE ; 60X60X3CM; SAUDI BIANCO" u="1"/>
        <s v="CIVIL; SCRAPER 9 INCH JAMPOJAMPO9 INCH" u="1"/>
        <s v="flood light 100w, 3000k, ip65 100-240v" u="1"/>
        <s v="CIVIL; BOLT BARREL DOOR LOCK, CORBON STEEL WITH OVAL COUNTERSUNK HEAD SCRW; 3 INCH" u="1"/>
        <s v="CONNECTOR; HEAVY DUTY SPLICING WIRE CONNECTOR 3 POLE, 32 A, CALIBER 0.08 2.5 MM² / 28.. 12 AWG" u="1"/>
        <s v="PAINT; SIGMACOVER EPOXY FILLER WHITE, 5 LTR; 7860-900Y; SIGMA" u="1"/>
        <s v="SHAFT; STANLESS STEEL 0.75&quot; OD 12&quot; LENTH W/KEY; 365043; GREENHACK" u="1"/>
        <s v="GUM BOOT" u="1"/>
        <s v="CIVIL; KNIFE SPARE BLADE 18MM, 10 PCS/PKT; LBB-10; OLFA" u="1"/>
        <s v="ELBOW ; PIPE FITTINGS ELBOW ATLAS/COSMOPLAST PVC" u="1"/>
        <s v="FILTER ; BAG POCKET TYPE AIR FILTER 24&quot;X24&quot;X22&quot; - PART NO. Dri-Pak 52.3410.0822 - GAFCO" u="1"/>
        <s v="LOCK; BRASS PADLOCK; 40 MM; YALE" u="1"/>
        <s v="LOCK; BRASS PADLOCK; 60 MM; YALE" u="1"/>
        <s v="WIRE ; SOLDERING LEAD (1.2 MM) - 100GM - FELDER - GERMANY" u="1"/>
        <s v="CIVIL; SAND PAPER GRIT# P120 WATERPROOF" u="1"/>
        <s v="TILES; RECTANGULAR SIDEWAL FOR FLOOR; 3CM X 15CM X 60CM; MADE IN SAUDI" u="1"/>
        <s v="MASKING TAPE 1&quot;" u="1"/>
        <s v="PAINT; SIGMA COVER 480 20 LTRS - PART NO. BLACK-7441 - SIGMA" u="1"/>
        <s v="BREAKER; CIRCUIT RESIDUAL CURRENT 16A/30MA ;IC60H RCBO/ A9D11816;SCHNEIDER ELECTRIC SA_x000a_" u="1"/>
        <s v="BELT ; V BELT A 90 MITSUBISHI A90" u="1"/>
        <s v="STANDARD ELECTRICAL COUPLING 32MM BLACK" u="1"/>
        <s v="BEARING; PILLOW BLOCK 3/4&quot; STEEL BALL NON-EXPENTION 0.75&quot; ID; 055104/360099; GREENHACK" u="1"/>
        <s v="LED; LED DOWN LIGHT 40W 220-240V 50-60HZ 4000K; FC-TD4037; FC LIGHTING" u="1"/>
        <s v="PAINT; PAINT�STYRENATED ALKYD YELLOW FLAT 18L; YELLOW-2340; SAUDI PAINT CO." u="1"/>
        <s v="SENSOR; COMBINED MOTION &amp; PRESENCE SENSOR, RECESSED PHOTOCELL , 290.808.933 ; RIC-290 GC ; RECORD (MACE)" u="1"/>
        <s v="CIVIL; WOOD STAIN TINTING PENETRATING OIL, 1 LTR; MAHOGANY-15; NARI" u="1"/>
        <s v="CIVIL; STEEL RECTANGULAR TUBE, 6 MTR; 2 MM X 60 MM X 60 MM" u="1"/>
        <s v="CHAIN 1/2'' PITCH LINK 9400000001568" u="1"/>
        <s v="MARBLE; RECONSTITUTED FLOOR MARBLE, POLISHED FINISH OFF WHITE; 120 CM X 120 CM X 2 CM ; NEPAL" u="1"/>
        <s v="ELECTRICAL; LED GU10 5W (50) DIM 840 35 SA TU 400 lmTUNGSRAM210040" u="1"/>
        <s v="ELBOW ; CPVC FEMALE BRASS, SCH-80 CL-5 - 1/2&quot;" u="1"/>
        <s v="LOCK ; GLASS DOOR LOCK HINGE 12MM TH L-TYPE; 3 MM X 4 CM WD X 9.5 CM - LG" u="1"/>
        <s v="DISPLAY SWITCH PROGRAMM, W/KEY GEZE 9712" u="1"/>
        <s v="BREAKER; CIRCUIT,MINIATURE,3P,20A,LATO, TYPE-C; BB30200C; LARSEN &amp; TOUBRO LTD" u="1"/>
        <s v="PLUMBING ; GREASE GUN HAND OPERATED - PRISSOL (GERMANY)" u="1"/>
        <s v="MOP ; MOP CLIP RED" u="1"/>
        <s v="KIT ; DUPLO DISCHARGE MECHANISM KIT 2015 FLUSH VALVE - PART NO. AV0031300R / AV0025800R - ROCA" u="1"/>
        <s v="BATTERY ; BASIC BATTERY D SIZE" u="1"/>
        <s v="FULL BODY HARNESS DOUBLE HOOK" u="1"/>
        <s v="PAINTS; SIGMAN COVER 480 SCS3300; 15.2 LTR; SIGMA" u="1"/>
        <s v="MOP ; MOP-HEAD CLIP - BLUE" u="1"/>
        <s v="COUPLING; TC COUPLING SIZE 110MM LENGTH 150-165MM WITH 4 PIPE RUBBER JOINT ; ;" u="1"/>
        <s v="C CLAMP FOR PIPE SIZE1&quot; W/SCREW &amp; FISHER" u="1"/>
        <s v="CIVIL ; SHEET STEEL GALVANIZED 18 GA - 1.20 MM X 4 X 8 FT - G90 - SABIC" u="1"/>
        <s v="CIVIL ; SHEET STEEL GALVANIZED 20 GA - 0.90 MM X 4 X 8 FT - G90 - SABIC" u="1"/>
        <s v="AUOT FLUSH; MOUNTED POWER SUPPLY 230 V / 4.1 V LIFTING DEVICE; 241.149.00.1; GEBERIT GMBH" u="1"/>
        <s v="THINNER; CLEAR THINNER, ROAD MARKING, 18 LTR; T-32; SAUDI PAINT CO." u="1"/>
        <s v="CHEMICAL; HYDREX 7910 (25 KG/DRUM) - BIO" u="1"/>
        <s v="SCRAPPER ; WALL SCRAPER STAINLESS STEEL - (2 INCH)" u="1"/>
        <s v="FILTER ; POCKET FILTER, SUPER-SONIC 85% EFFICIENCY (F7 / MERV 13) - 8 POCKET METAL REINFORCED DESIGN, SPACER CONTROLLED PROGRESSIVE DENSITY MULTI-LAYER SYNTHETIC MEDIA, COLOR: PINK. -  PART NO. 592 x 437 x 500 MM - GAFCO" u="1"/>
        <s v="BUSHING FOR FEMALE ADAPTER  25MM BLACK" u="1"/>
        <s v="LINK-BELT F3U223H 1-7/16″ FLANGE BEARING" u="1"/>
        <s v="RELAY; TESYS DECA, THERMAL OVERLOAD RELAY, 690VAC, 1.6 TO 2.5A, 1NO+1NC, CLASS 10A, SCREW CLAMP; LRD07; SCHNDER" u="1"/>
        <s v="BEARING ; BEARING AIR COND 1&quot; BORE" u="1"/>
        <s v="VALVE; ANGLE ANGLE STOPLAVATORY, FLOW STOP, 1/2�X3/8� CHROME PLATED,; Z8147AA; IDEAL STANDARD GMBH" u="1"/>
        <s v="RELAY; TF96-78 THERMAL OVERLOAD RELAY 65-78A ;REMS0201157; PETRA" u="1"/>
        <s v="PLASTIC ROLL ; PLASTIC ROLL 200 MICRON (4 x 25 MTR); STG-KS" u="1"/>
        <s v="ROLLER ; PAINT ROLLER HANDLE (9 INCH)" u="1"/>
        <s v="LED; LED BULB 15W 6500K, E27, 1500LM; L-ST-0100; LUCIO" u="1"/>
        <s v="TAPE; ANTI SLIP GRIP SAETY TAPE INDOOR/OUTDOOR TRACTION ANTI SLIP SAFETY WATERPROOF; 5 CM WD X 5 METER; SYOSI" u="1"/>
        <s v="LUGS; COPPER/ALUMINUM, CABLE LUGS 1HOLE,SHORT BARREL, 600V 4/AWG STR, WHITE; 1/2&quot;; RS" u="1"/>
        <s v="PLUMBING ; CONNECT TOILET SEAT COVER (THIN AND SOFT) - PART NO. E7127 - IDEAL STANDARD" u="1"/>
        <s v="COVER; BLANK PLATES FOR FLOOR BOX; 689662; LEGRAND" u="1"/>
        <s v="Cable 600/1000V XLPE/PVC 4C 16mm²- Black" u="1"/>
        <s v="LIGHT ; LAMP METAL HALIDE 220V E40 1000W" u="1"/>
        <s v="UNION; TUBE STRAIGHT 3/8IN OD FLARESAE BRASS WITH HEX CENTER; ;" u="1"/>
        <s v="FLUSH; TEMPOFLUX 2 WALL-RECESSED PUSH TIME-FLOW DIRECT FLUSH VALVE - DUAL FLUSH, 762902- DELIBLE" u="1"/>
        <s v="FILTER ; POCKET FILTER, SUPER-SONIC 85%™ EFFICIENCY (F7 / MERV 13) - 4-POCKET METAL REINFORCED DESIGN, SPACER CONTROLLED PROGRESSIVE DENSITY MULTI-LAYER SYNTHETIC MEDIA, COLOR: PINK. PART NO. 287X287X500MM - GAFCO" u="1"/>
        <s v="FILTER ; POCKET FILTER, SUPER-SONIC 85%™ EFFICIENCY (F7 / MERV 13) - 4-POCKET METAL REINFORCED DESIGN, SPACER CONTROLLED PROGRESSIVE DENSITY MULTI-LAYER SYNTHETIC MEDIA, COLOR: PINK. PART NO. 287X437X500MM - GAFCO" u="1"/>
        <s v="FILTER ; POCKET FILTER, SUPER-SONIC 85%™ EFFICIENCY (F7 / MERV 13) - 4-POCKET METAL REINFORCED DESIGN, SPACER CONTROLLED PROGRESSIVE DENSITY MULTI-LAYER SYNTHETIC MEDIA, COLOR: PINK. PART NO. 287X592X500MM - GAFCO" u="1"/>
        <s v="FILTER ; POCKET FILTER, SUPER-SONIC 85%™ EFFICIENCY (F7 / MERV 13) - 4-POCKET METAL REINFORCED DESIGN, SPACER CONTROLLED PROGRESSIVE DENSITY MULTI-LAYER SYNTHETIC MEDIA, COLOR: PINK. PART NO. 592X287X500MM - GAFCO" u="1"/>
        <s v="VALVE; BRASS BALL VALVE  ITALY MASSA; 1/2&quot;;" u="1"/>
        <s v="CIVIL; STEEL SQUARE TUBE, 6 MTR; 1.5 MM X 40 MM X 40 MM" u="1"/>
        <s v="PAINT; EPOXY DARK GRAY, COVER-480, 20 LTR ; RAL-7037; SIGMA" u="1"/>
        <s v="GI OUTLET BOX  7 X 7 CM" u="1"/>
        <s v="ELECTRICAL ; CABLE TIE - BLACK - 200X2.5 MM (100 PCS/PKT) - GOCABLETIES" u="1"/>
        <s v="ELECTRICAL ; CABLE TIE - WHITE - 200X2.5 MM (100 PCS/PKT) - GOCABLETIES" u="1"/>
        <s v="ELECTRICAL ; CABLE TIE - WHITE - 300X3.5 MM (100 PCS/PKT) - GOCABLETIES" u="1"/>
        <s v="PAINT; FENOMASTIC SEMI GLOSS A-BASE INTERIOR 16.20 LTR; RAL-9016; JOTUN" u="1"/>
        <s v="MARBLE; FLOOR 60 CM X 60 CM X 2 CM TH; B" u="1"/>
        <s v="PAINT; EPOXY WHITE, COVER 480, 20 LTR; WHI-700; SIGMA" u="1"/>
        <s v="GLUE ; SUPER GLUE - ALTECO ( 110 )" u="1"/>
        <s v="LIGHT; LED, LAMP, SPOT 7W, AC100- 240 V, 50/60 HZ, 3000K, GU10, REDIUM,; SP-07-03-38- WW; REDIUM" u="1"/>
        <s v="WELD ON 705 PVC GLUE 0.946L NEPROPLAST" u="1"/>
        <s v="SCREW ; DRY WALL SCREW BLACK (3 INCH 1000 BOX)" u="1"/>
        <s v="SWITCH; SWITCH LIGHT 1 GANG 2 WAY 10A 250V WHITE; CMA011 / K4871WHI; MK" u="1"/>
        <s v="URINAL; CONTROL PLATE FOR TEMPOMATIC 4 FOR URINALS ELECTRONIC VALVE 4 F½&quot;, KIT 2/2. 230/6V 145X145MM FINISH INOX BRILLAN, 430010- DELIBLE" u="1"/>
        <s v="HEAT SHRINK TUBE R,Y,B ,BK, 4MM" u="1"/>
        <s v="LIGHT ; LED FLOOD LIGHT IP65, 400W, 220V, 50/60 HZ,  6500K - PART NO. GR1047-400 - LEDVANCE" u="1"/>
        <s v="CEMENT BAG GRAY YAMAMA 50KG" u="1"/>
        <s v="ADHESIVES ; EPOXY LIGHT GREY (20 LTR) - PART NO. GREY 5098 - SIGMA" u="1"/>
        <s v="REDUCER PPR, 63X50 MM, FEMALE KTP3050706" u="1"/>
        <s v="BOLT; STEEL NUT WITH BOLT FULL THREAD, HEX HEAD; 10 MM X 50 MM;" u="1"/>
        <s v="TROLLEY WHEELS W/BEARING (MOVABLE 360°)" u="1"/>
        <s v="SQUEEGEE ; GLASS SQUEEGE RUBBER" u="1"/>
        <s v="LED STRIP LIGHT TT7-12V, 14w, 3000K 5MTR ROLL ULTRA LIGHT" u="1"/>
        <s v="LED STRIP LIGHT TT7-12V, 14W, 6500K 5MTR ROLL ULTRA LIGHT" u="1"/>
        <s v="NAIL; STEEL COMMON NAIL, DIAMOND POINT FLAT HEAD; NL#15 X 1&quot;" u="1"/>
        <s v="MOTOR; 220V 1PH 40W42-TW4-05-04-CR 4SPD 1175/1075/975/900; 249821D-P; CARRIER" u="1"/>
        <s v="PAINT; ENAMEL, ALKYD RESIN, COLOR: BLACK, FINISH:HIGH GLOSS; SIGMACLR GLOSS 3.78 LTR (1-GAL/CO) ; SIGMA" u="1"/>
        <s v="CIVIL; SAND PAPER GRIT#80 WET &amp; DRY" u="1"/>
        <s v="UNION; TUBE STRAIGHT 1/4IN OD FLARESAE BRASS 7/16IN-20TPI,WITH HEX CENTER; ;" u="1"/>
        <s v="TASKI TAPI SHAMPOO 2X 5 LTR" u="1"/>
        <s v="ADHESIVE; TILES VETONIT CERAMIC TILE FIX; WHITE; SAVETO" u="1"/>
        <s v="FOAM ; FOAM SPRAY (300ML)" u="1"/>
        <s v="LIGHT ; PORCELAIN LAMP HOLDER E-27 4A 250V" u="1"/>
        <s v="THERM DIAL STM4&quot; 1/2'' NPT ADJ 0-250°" u="1"/>
        <s v="CONNECTOR ; TWIST-ON WIRE CONNECTOR FOR CABLE 4 MM - KSA" u="1"/>
        <s v="Magnet Track Lamp Alum L544, 30W, 3000K" u="1"/>
        <s v="SILICONE ; SILICONE BLACK GP GERMAY" u="1"/>
        <s v="BREAKER ; CIRCUIT MINIATURE 3 POLE, 16A TYPE C-CURVE, 240/415V CAPACITY 10KA - PART NO. BB30160C - L&amp;T" u="1"/>
        <s v="ELBOW ; PIPE 3&quot; 45 DEG SCH 40 WHT CL-4" u="1"/>
        <s v="LED ; LED DOWNLIGHT 105MM 220-240V 3000K - PART NO. PHILIPS/A-LIGHT061/LED005 - PHILIPS" u="1"/>
        <s v="CIVIL ; ANGLE STEEL CARBON NOMINAL LG HOT ROLLED - PART NO. CS 3X3&quot; 1/4&quot;TH 20FT - ASTM A36" u="1"/>
        <s v="NIPPLE ; GALVANIZED IRON NIPPLE 1/2&quot; 6CM" u="1"/>
        <s v="SINK; LAVATORY WALL HUNG SAN REMO WASH BASIN 61x50CM WITH ELBOW SUPPORT, G747001- IDEAL STANDARD GMBH" u="1"/>
        <s v="CARPENTRY; ACRYLIC PLASTIC GLASS TRANSPARENT ; 12 MM X 122 CM X 244 CM; RAWAD" u="1"/>
        <s v="BBP500 G4 LED180/NW PSD S-WB" u="1"/>
        <s v="TEE ; CPVC TEE - UNITED (1 1/4 INCH SCH 80 ASTM F 439)" u="1"/>
        <s v="ELECTRICAL ; CABLE TIE BLACK/WHITE (2.5X200 MM) - NYLONKSS" u="1"/>
        <s v="TAPE ; MASKING TAPE - ABRO FALCON PLASTIC (2 INCH)" u="1"/>
        <s v="GAFCO/ G4/ PLATED SYNTHETIC MEDIA, WELDED WIRE MESH SUPPORTED DOWNSTREAM, HEAVY DUTY MOSITURE RESISTANT CARD BOARD FRAME, 9 PLEATS (SIZE: 12&quot; X 24&quot; X 2&quot;)" u="1"/>
        <s v="GAFCO/ G4/ PLATED SYNTHETIC MEDIA, WELDED WIRE MESH SUPPORTED DOWNSTREAM, HEAVY DUTY MOSITURE RESISTANT CARD BOARD FRAME, 9 PLEATS (SIZE: 20&quot; X 24&quot; X 2&quot;)" u="1"/>
        <s v="GAFCO/ G4/ PLATED SYNTHETIC MEDIA, WELDED WIRE MESH SUPPORTED DOWNSTREAM, HEAVY DUTY MOSITURE RESISTANT CARD BOARD FRAME, 9 PLEATS (SIZE: 24&quot; X 24&quot; X 2&quot;)" u="1"/>
        <s v="ACTI9 BUSBAR 3L 18MM PITCH 100A A9XPH357" u="1"/>
        <s v="TAPE ; INSULATION TAPE SCOTCH 23 3M" u="1"/>
        <s v="PLYWOOD ; EXTERIOR; 6MM X 122 CM X 244 CM  ; THAILAND" u="1"/>
        <s v="COUPLING PPR, FEMALE 40MM, KTP30205000 C" u="1"/>
        <s v="DELABIE FLUSH VALVE DIAPHARM RUBBERPN999" u="1"/>
        <s v="LED PANEL LIGHT6060 40W 220-240 4000k lz" u="1"/>
        <s v="WIPER ; FLOOR GREEN WIPER (45 INCH)" u="1"/>
        <s v="HINGES; DOOR, 2PCS/PKT, 4-1/2 X 4-1/2- CHINA" u="1"/>
        <s v="CIVIL; STEEL POP RIVET, 500PCS/PKT; 3/16''X 3/4''; KSA" u="1"/>
        <s v="CLAMP; HOSE CLIP SSTL 1 INC 10PSC/BX HEAVY; 25 MM; TORC" u="1"/>
        <s v="WASHER; LOCK WASHER ; 8 MM;" u="1"/>
        <s v="RELAY; OVERLOAD RELAY 690VAC 4.5-6.3A, 3P, 1NO-1NC, AUX CONTACT THERMAL TRIP WITH AUTO-MAN RESET; 3RU1126-1GB0; SEIMENS" u="1"/>
        <s v="VALVE; SOLENOID CONTI SANITARARMATUREN CONTI+ LAVATORY FAUCET;396.004.00; CONTI SANITARAR" u="1"/>
        <s v="ADHESSIVES ; M-SEAL FOR WATER LEAKS" u="1"/>
        <s v="Filter Aluminum mash washable 12&quot;X20&quot;X2&quot;" u="1"/>
        <s v="WELDING ROD ; WELDING ELECTRODES - ALUMINIUM,  2.5 x 350 MM -  ALUMINIL Si5" u="1"/>
        <s v="CIVIL; BOLT BARREL DOOR LOCK, ZINC PLATED; 6 INCH" u="1"/>
        <s v="PLUMBING ; FAUCET; WATER FAUCET AERATOR WITH GASKET FLOW RESTRICROT - AC/00/170278 - GEBERIT" u="1"/>
        <s v="BELT; V-BELT AP23MITSUBISHI AP23" u="1"/>
        <s v="BOLT; BOLT, HEX SSTL FULL THREAD 16 TPI; 10 MM X 76 MM" u="1"/>
        <s v="SCAFFOLD - TAGS" u="1"/>
        <s v="BLOWER; WHEEL ALUMINUM  CLOCKWISE QT BUSHING 14&quot;HIGHT X 5.25&quot; BREATH; 879463; GREENHACK" u="1"/>
        <s v="TRUNKING ; PVC TRUNKING 40 MM X 40 MM - PART NO. WDAD- 4040 - ETC" u="1"/>
        <s v="SHEET; GYPSUM ACOUSTICAL CEILING TILES EDGE REVEAL; 15 MM X 59.5 CM X 59.5 CM ; GENC" u="1"/>
        <s v="SCREW; ZINC PLATED HEX HEAD SELF DRILLING SCREW, 500 PCS; 1&quot;; GENC" u="1"/>
        <s v="PLATE; OUTLET FACE COVER PLATE GALVANISED 7CM x 7CM" u="1"/>
        <s v="ANCHOR; STUD:10MM,68MM,25MM; HSA-K M 10X68;" u="1"/>
        <s v="FAN MOTOR ; FCU 208-230V 60HZ 100W 1.05A 800RPM IP20, 6P THERMALLY PROTECTED, KB150302001176 - PART NO. YDK100-6A - AL SALEM YORK" u="1"/>
        <s v="BROOM ; SOFT BROOM BLACK (60CM)" u="1"/>
        <s v="CARPENTRY ; COMMON NAIL (1&quot;) 3KG/BOX - PART NO. 1&quot; X 3 KG/BOX - KSA" u="1"/>
        <s v="FILM; SAND BLAST STICKER ( KD-SHEET) SIZES: 120 CM X 50 M MADE IN KOREA; KD-400; LEADING EDG SIGN" u="1"/>
        <s v="FREON ; FREON 141B 13.6KG - HONEYWELL (USA)" u="1"/>
        <s v="ELBOW ; PVC ELBOW 90 DEGREE WITH FEMALE THREAD (1 INCH)" u="1"/>
        <s v="ADHESSIVES ; SYNTHETEC RESIN ADHESIVE; 1KG; FEVICOL SH" u="1"/>
        <s v="CPVC PIPE ; CPVC PIPE SCHEDULE 80 - (160 MM)" u="1"/>
        <s v="BELT ; V BELT DUNLOP A37" u="1"/>
        <s v="ELBOW; 1 1/4&quot; SCH 80CPVC 45 ELBOW; ;" u="1"/>
        <s v="NUT; FLARE BRASS SHORT SIZE - 1/4&quot; TUBE SIZE 1/4IN OD BRASS FLARE X PIPE WITH FLARE NUT,FOR MEDIUM FOAM TENDER CRASH TRUCK; ;" u="1"/>
        <s v="COPPER  TUBE DISCHAGE LINE    SIZE# 1/4&quot;        LENGTH - 15 METER" u="1"/>
        <s v="SCREW &amp; FISHER ; FLAT SCREW DRIVER" u="1"/>
        <s v="CIVIL; FLAP DISC,115 x 22MM / 4&quot;x 7/8&quot;; GRIT-80; DEWESSER" u="1"/>
        <s v="BEARING ; BEARING 6201 2Z/C3 SKF BEARING" u="1"/>
        <s v="LEGRAND WA PLATE - 77MM - TWIN SWITCHED SOCKET" u="1"/>
        <s v="SAFETY ; SAFETY HELMET" u="1"/>
        <s v="GI NIPPLE - 1” - (SAF)" u="1"/>
        <s v="LITHIUM BATTERY FOR BASIN &amp; WC 990223" u="1"/>
        <s v="CIVIL; GI SCREW, 500 PCS/BOX; 5X30 MM ; SAUDI MADE" u="1"/>
        <s v="BLADE ; KNIFE WITH BLADE 25MM" u="1"/>
        <s v="BEARING ; BEARING 6307-2Z SKF DEEP GROOVE BALL BEARING" u="1"/>
        <s v="CHEMICALS ; TASKI JONTEC - RESTORE HSC (5 LTR)" u="1"/>
        <s v="SOCOMEC POLYP 26 µF/530V ITEM 1102849" u="1"/>
        <s v="PAINT ; SPRAY PAINT WHITE ALL PURPOSE FAST DRY - SUPER UAE" u="1"/>
        <s v="EPDM ; EPDM ELASTOFORM FLASHING, SURE SEAL; 9&quot; X 15 MTR; CARLISLE" u="1"/>
        <s v="PAINT; PAINT EPOXY RED WITH TWO COMPONENTS, 20 LITERS; S 1085 Y90R; SIGMA" u="1"/>
        <s v="LED ; LED STRIP LIGHT GOQ-03 WS-LD 1.08W 12DC 6500K" u="1"/>
        <s v="CIVIL; MS TO SS WELDING ROD; E309L - 2.5 MM; ZULFI" u="1"/>
        <s v="LUGS; COPPER/ALUMINUM, CABLE LUGS 1HOLE,SHORT BARREL, 600V 2/AWG STR, OLIVE; 5/16&quot;; RS" u="1"/>
        <s v="SQUEEGEE ; FLOOR SQUEEGEE (75 CM)" u="1"/>
        <s v="FILTER; HEPA FILTER SNG 2/3 FILTER THE TOBACCO SMOKE; NEN EN 1822; EUROMATE" u="1"/>
        <s v="CIVIL ; SHEET STEEL STAINLESS 18 GA - 2B FINISH - 1.2 X 4 X 8 FT AISI 304 - SAUDI MADE" u="1"/>
        <s v="CEMENT BAG WHITE 50KG" u="1"/>
        <s v="CIVIL ; WEATHER STRIP FOR WINDOW BLOCK" u="1"/>
        <s v="FAUCET; BASIN MIXER CERAFINE O BASIN MIXER 1HOLE H12CM POP-UP WASTE H120, BO773AA/B0704AA- IDEAL STANDARD GMBH" u="1"/>
        <s v="STADIUM FLOOD LIGHT 1000W, 4000k L4601-1" u="1"/>
        <s v="LIGHT ; LED BULB 20W 6500K, D/L 100-240V" u="1"/>
        <s v="ELECTRICAL ; CABLE TIE WHITE (2.5X200 MM) - NYLONKSS" u="1"/>
        <s v="FAN; EXHAUST 220V, 2700RPM AC 172mmX150mmX50mm 0.29A , 35W;172X150X50 ;Tidar" u="1"/>
        <s v="MASK ; MASK 95 WITH FILTER 15PC/BOX" u="1"/>
        <s v="PLUG ; 3 PIN TOP PLUG (220V)" u="1"/>
        <s v="COVERALL ; DISPOSABLE - XL" u="1"/>
        <s v="FILTER; SNG CATCH AND FILTER THE LARGE BIG PARTICLES; PRE; EUROMATE" u="1"/>
        <s v="BCP383 3LED 40K 24V A2 L11" u="1"/>
        <s v="CHAINDRVE END GEAR ASEMBLY 9400000003527" u="1"/>
        <s v="CIVIL; HSS TWIST DRILL BIT; 9 MM; DEWESSER" u="1"/>
        <s v="SILICON ; SIKAFLEX CONSTRUCTION SEALANT - GREY - SIKA" u="1"/>
        <s v="COVER; SPLASH-PROOF BOX COVER FOR IP55 SOCKET PROTECTION -WATERPROOF BOX _x000a_" u="1"/>
        <s v="ROLLER ; PAINT ROLLER SLEEVE (4 INCH) - WHITE" u="1"/>
        <s v="ADAPTOR ; CPVC BT MALE ADAPTER (1 INCH) (SCH 80)" u="1"/>
        <s v="BELT ; V BELT DUNLOP A57" u="1"/>
        <s v="CIVIL; SCREW BIT / POWER BIT DOUBLE ENDED, 10PCS/PKT; PH2 x PH2 x 65MM; DEWESSER" u="1"/>
        <s v="SCREW &amp; FISHER ; WOOD SCREW 2 X 7 BLACK" u="1"/>
        <s v="HANDLE; PAINT ROLLER STICK; 4 MTR; GEN" u="1"/>
        <s v="DETECTOR FOR BINOPTIC &amp; TEMPOMAT CEL378V" u="1"/>
        <s v="WASHER; PLAIN WASHER; M10 ID 10MM;" u="1"/>
        <s v="ANCHOR; STUD:10MM,115MM, 50MM BOLT; ;" u="1"/>
        <s v="LED ; LED STRIP LIGHT" u="1"/>
        <s v="PADS ; TWISTER PADS 3 COLORS - DIVERSEY" u="1"/>
        <s v="STRIP ; SLIDING GLASS DOOR STRIP RUBBER, 1.5X2.5X250 CM; 32548901120; DORMA" u="1"/>
        <s v="CARPENTRY ; ACRYLIC PLASTIC GLASS WHITE COLOR ; 4 MM X 122 CM X 244 CM" u="1"/>
        <s v="PAINT; PAINT EPOXY DARK BEIGE WITH 2 COMPONENTS; 630; SIGMA" u="1"/>
        <s v="WELDING ROD ; WELDING ELECTRODE,  2.6 MM x 6013 - ZULFI" u="1"/>
        <s v="WELDING ROD ; WELDING ELECTRODE,  4.0 MM x 6013 - ZULFI" u="1"/>
        <s v="FILTER V TYPE SV4-595595-45 24&quot;x24&quot;x45MM" u="1"/>
        <s v="PAINT; JOTUN,FENOMASTIC MY HOME SMOOTH SILK WHITE ,18L" u="1"/>
        <s v="TOOLS CIVIL; RIVET BLIND ALUMINUM� -� PART NO.- 3/15 DIA X 5 MMKSA�3/15 DIA X 5 MM" u="1"/>
        <s v="PAINT ; JOTUN FENOMASTIC MY HOME SMOOTH SILK RAL 9016, 18L" u="1"/>
        <s v="PAINT ; SPRAY PAINT BLUE (280ML) ALL PURPOSE FAST DRY - SUPER UAE" u="1"/>
        <s v="BREAKER 32A RCBO ABB ST201M-D63" u="1"/>
        <s v="TRUNKING; HALFMOON TRUNKING, 3 CHANNEL  – 48MM WIDTH_x000a_" u="1"/>
        <s v="BEARING ; BEARING 6200-2Z/C3 SKF DEEP GROOVE BALL BEARING" u="1"/>
        <s v="BEARING ; BEARING 6306-2Z/C3 SKF DEEP GROOVE BALL BEARING" u="1"/>
        <s v="BEARING ; BEARING 6308 ZZC3E NSK DEEP GROOVE BALL BEARING" u="1"/>
        <s v="PAINT ; PAINT EMULSION SILK FENOMASTIC 16.2L; LIGHT BEIGE 0567; JOTUN" u="1"/>
        <s v="PIN; STAPLER PIN FOR FABRIC STITCHING 80/08 SERIES; 8 MM" u="1"/>
        <s v="BENDS-HEAVY DUTY W/BELL ENDS 32MM BLACK" u="1"/>
        <s v="GROUT ; TILE GROUT GRAY VENTONIT - ( 25 KG ) SAVETO MADE IN KSA" u="1"/>
        <s v="CARPENTRY ; PLYWOOD EXTERIOR 7 PLY SOFTWOOD GROUP 1,GRADE &quot;A&quot; FACE, GRADE &quot;C&quot; BACK,GRADE &quot;C&quot; INNER PLIES, SANDED 2 SIDES - PART NO. MM18X1200X2400 MM - KSA" u="1"/>
        <s v="PAINT; PAINT ENAMEL GOLD FOR INTERIOR AND EXTERIOR USE; 500ML LEVIS" u="1"/>
        <s v="INSULATED PLASTIC EARMUFF" u="1"/>
        <s v="CIVIL ; GRINDING DISK 115*6*22.33 - ROCKLANDER/DEWESSER" u="1"/>
        <s v="VALVE; BALL VALVE BRASS 1&quot;, SANDWICH UNION 150PSI FEMALE SOCKET; ;" u="1"/>
        <s v="CIVIL ; NARI WOOD STAIN TINTING PENETRATING OIL - PART NO. - TEAK-14 - NARI" u="1"/>
        <s v="CIVIL; TUBE CARBON STEEL 6 MTR NOMINAL LG ; 2 X 80 X 40 MM; SAUDI MADE" u="1"/>
        <s v="LIGHT ; LED TUBE LIGHT 20W 6500K _x000a_" u="1"/>
        <s v="PLUMBING ; CONCEPT FREEDOM SEAT WITHOUT COVER - PART NO. E8226 01 - GEBRET" u="1"/>
        <s v="BATTERY ; LITHIUM BATTERY 6V - PART NO. 2CR5 - PANASONIC" u="1"/>
        <s v="TEE ; CPVC EQ TEE SCH 80 (3/4&quot;) - PART NO. SCH80, 3/4&quot; - CHANNAL" u="1"/>
        <s v="FUSE; CYLINDERICAL CERAMIC FUSE, 3.15A, 250V; 5X20MM; GEN" u="1"/>
        <s v="LIGHT; FLUSSI-SA2486Q-35; FLUSSI-SA2486Q-35; FLUSSIRARI" u="1"/>
        <s v="CABLE; POWER CABLE, BLACK INSULATION CU PVC XLBE COPPER 91MTR/ROLL; 3 CORE 4 MM� ; BAHRA CABLES" u="1"/>
        <s v="CABLE; POWER CABLE, BLACK INSULATION CU PVC XLBE COPPER 91MTR/ROLL; 3 CORE 6 MM� ; BAHRA CABLES" u="1"/>
        <s v="Brushless DC Motor ZWR50-FFN60B-ZL DC310" u="1"/>
        <s v="ANCHOR; STUD:SLEEVE,1.25MM MALE; 10 MM DRILL;" u="1"/>
        <s v="SOCKET; 13A VOLTAGE 250V 2P+E,2 GANG SWITCHED,MATERIAL:WHITE PVC,CONFORM TO BS 1363:PART.2; 678142; LEGRAND" u="1"/>
        <s v="FILTER; ACTIVATED CARBON FILTER SNG FILTER AND DECONTAMINATE POLLUTING GASES IN THE AIR; ACF-1; EUROMATE" u="1"/>
        <s v="FILTER; ACTIVATED CARBON FILTER SNG FILTER AND DECONTAMINATE POLLUTING GASES IN THE AIR; ACF-2; EUROMATE" u="1"/>
        <s v="FILTER; F9 SNG 2/3 FILTER THE FINE DUST WHICH WILL REMOVE SMALL DUST PARTICLES; NEN EN 799 EA ; EUROMATE" u="1"/>
        <s v="PAINT ; SPRAY PAINT SILVER (280ML) ALL PURPOSE FAST DRY - PAINTCO" u="1"/>
        <s v="BRAZING ; BLUE BRAZING ROD 45%" u="1"/>
        <s v="CIVIL; EMPTY SAND BAG, WHITE 30KG; KSA" u="1"/>
        <s v="CUTTER ; MARBLE CUTTING DISK 180MM EHWA" u="1"/>
        <s v="SAVETO TILE GROUT NO. 52 BEIGE - 25KG - (SAF)" u="1"/>
        <s v="CPVC PIPE ; CPVC PIPE (1 1/4 INCH SCH 80) - 6 MTR" u="1"/>
        <s v="DISC ; FINISHING FLAP DISC 115 X 22 - GRID#60" u="1"/>
        <s v="MOTOR; DRIER HAND 240V “WITH VELTIA FEATURE”, 90724/01304.5 - NOFER" u="1"/>
        <s v="BALLAST ; S1000ML 5A C5M 550K HPS BALLAST 1000W S52 LAMP 120-240V 60HZ" u="1"/>
        <s v="CARPENTRY; MDF-PLYWOOD INTERIOR PLYWOOD, PART NO. 18 MM X 122 CM X 244 CM- SAUDI MADE" u="1"/>
        <s v="LED  DOWNLIGH 12W, 4000K, LDPFM-DL2-RD06HO-AM" u="1"/>
        <s v="ANGLE; MS EQUAL ANGLE ; 30X30X6000 MM; GEN" u="1"/>
        <s v="LOCK; SECURITY TISSUE DISPENSER COMPACT UNIT, C.05.04; NOFER.S.L" u="1"/>
        <s v="PAINT ; FENOMASTIC PURE COLOR 16.2L  ; SILK RAL 6018,YELLOW GREEN; JOTUN" u="1"/>
        <s v="SS JOBBERS COBALT DRILL BIT 8 MM 10PC/PK" u="1"/>
        <s v="MOP ; MIROFIBER DUST MOP SET 80CM" u="1"/>
        <s v="WIRE ; TAC HALF MOON FLOOR CABLE TRUNKING 90 MM - TAC/E TAC;90MM;WD-RD2" u="1"/>
        <s v="XT1D 160 4P F F 690V AC 1SDA068209R1" u="1"/>
        <s v="FAUCET ; ABLUTION FAUCET, COSTA L BIBTAP 1/2&quot;, CHROME FINISH - PART NO. 30098001 - GROHE, HANS" u="1"/>
        <s v="COPPER  TUBE SUCTION LINE  SIZE# 1/2&quot;       LENGTH - 15 METER" u="1"/>
        <s v="PIPE ; PVC PIPE 3&quot; WHT LENGTH 6MTR SCH 40 CL-4" u="1"/>
        <s v="TOOLS &amp; ACCESSORIES ; DRILL BIT 5 X 160 MM - SDS DRILL" u="1"/>
        <s v="COVERALL ; DISPOSABLE - L" u="1"/>
        <s v="NAIL; COMMON NAIL #12.5,� FLAT HEAD, DIAMOND POINT,� 1-1/2 INCH; NL#12.5 X 1-1/2&quot;" u="1"/>
        <s v="CIVIL; ANCHOR SLEEVE BOLTS, HEX HEAD TYPE ; 6 MM X 80 MM- CHINA" u="1"/>
        <s v="CARPENTRY; LUMBER SWEDISH TIMBER 4 SIDES FINISH GRADE #2; CM 5X25X390 YARD - SWEEDEN" u="1"/>
        <s v="DRIVER ; EGO0160 POWER SUPPLY LED 24V DC 60W FB60 - PART NO. EGO0160 - EGOLUCE" u="1"/>
        <s v="HINGES ; CABINET DRAWER HINGES" u="1"/>
        <s v="PAINT ; SPRAY PAINT BLACK (280ML) ALL PURPOSE FAST DRY - SUPER UAE" u="1"/>
        <s v="ANCHOR; STUD:12MM,MALE, 120MM; K12-30;" u="1"/>
        <s v="PAINT; EMULSION MATT A BASE INTERIOR 16.20 LTRS ; RAL-9016; JOTUN" u="1"/>
        <s v="DELABIE WASH BASIN SENSOR PN 490454" u="1"/>
        <s v="Battery XP12V3000 Rated: 12V, 92.8Ah" u="1"/>
        <s v="FREON ; CYLINDER GAS FREON 25LB FULL-410A" u="1"/>
        <s v="ANCHOR; STUD:12MM,150MM, 100 MM BOLT; 29935/2;" u="1"/>
        <s v="BEARING ; PILLOWBLOCK (BEARING WD, 33.9 MM BOLT HOLES137 MM HIGHT49.2 MM HOUSING OVERALL WD 49 MM ID 35 MM) - PART NO. P 208 (UKP) - SKF" u="1"/>
        <s v="CIVIL; SAND PAPER GRIT#220 WET &amp; DRY" u="1"/>
        <s v="CONNECTOR ; INSULATED Y-TYPE (FORK) TERMINAL - 2.5 MM2 WIRE SIZE - CHINA" u="1"/>
        <s v="WYE ; PVC WYE 3&quot; 45 DEG SCH40 CL-4" u="1"/>
        <s v="SOCKET ; PANASONIC SOCKET OUTLET SWITCH WHITE 1 GANG - PART NO. PANASONIC/WBC1212 - PANASONIC" u="1"/>
        <s v="CARPENTRY; CABINET HANDLE 4&quot;" u="1"/>
        <s v="CIVIL; DOUBLE FACE TAPE VIRA 2 INCH X 50M" u="1"/>
        <s v="CHEMICALS ; TASKI SANI CALC - HEAVY DUTY RESTROOM (5 LTR)" u="1"/>
        <s v="NIPPLE ; GI NIPPLE 1&quot; X 4&quot;" u="1"/>
        <s v="TEE ; CPVC TEE USA STD - UNITED (1 INCH SCH 80 F 439) MADE IN KSA" u="1"/>
        <s v="NUT; BRASS FLARE SHORT SIZE - 3/8&quot; TUBE SIZE BRASS FLARE X PIPE WITH FLARE NUT,FOR MEDIUM FOAM TENDER CRASH TRUCK; ;" u="1"/>
        <s v="NUT; FLARE BRASS SHORT SIZE - 1/2&quot; TUBE SIZE BRASS FLARE X PIPE WITH FLARE NUT,FOR MEDIUM FOAM TENDER CRASH TRUCK; ;" u="1"/>
        <s v="PAINT ; SPRAY PAINT GOLDEN (280ML) ALL-PURPOSE FAST DRY - SUPER UAE" u="1"/>
        <s v="NIPPLE ; NIPPLE GALVANIZED IRON - 1/2&quot;" u="1"/>
        <s v="SOCKET ; FLOOR SOCKET 2 GANG PLATE OULET - PART NO. MK ELECTRIC/CXP10731 - MK ELECTRIC" u="1"/>
        <s v="WELDING ROD ; WELDING ELECTRODE,  2.6 MM x 7018 - ZULFI" u="1"/>
        <s v="WELDING ROD ; WELDING ELECTRODE,  3.2 MM x 7018 - ZULFI" u="1"/>
        <s v="NIPPLE ; GI NIPPLE 1&quot; X 2&quot;" u="1"/>
        <s v="PIPE ; EMT PIPE (3/4 INCH 3 MTS LENGTH)" u="1"/>
        <s v="WRINGER ; MOP WRINGER - RED" u="1"/>
        <s v="SCRAPPER STEEL ; SCRAPPER STEEL 6&quot;" u="1"/>
        <s v="CARPENTRY; BLACK SCREW, 1000 PCS/BOX; 1/2 INCH; KSA" u="1"/>
        <s v="FILTER VTYP G4 SV4-292595-45 12&quot;x24&quot;x45M" u="1"/>
        <s v="CIVIL; ALUMINUM POP RIVETS, 500PCS/PKT; 3/16&quot;X3/4&quot;; KSA" u="1"/>
        <s v="CIVIL; ADHESIVE� ALL PURP ELASTOMERIC NEOPRENE, BONDS LAMINATED PLASTICS TO WOOD, FIBERBOARD, MASONITE IRON 1 GL/CO SADOFOSS AS PN TROPI BRAND43-3015" u="1"/>
        <s v="DOOR LOCK ; WOODEN DOOR LOCK SET" u="1"/>
        <s v="SHEET; PERFORATED SHEET GYPSUM CEILING BOARD; 15 MM X 59.5 CM X 59.5 CM; R6" u="1"/>
        <s v="DOWNLIGHT 18W 240V,4000K,1530LM W/DRIVER" u="1"/>
        <s v="SCREW; SS ALLEN KEY HEX SCREW, ROUND HEAD; M4*20;" u="1"/>
        <s v="COMBINATION SENSOR SILVER 5511033" u="1"/>
        <s v="BLADE ; UTILITY BLADE FRAME" u="1"/>
        <s v="WRINGER ; MOP WRINGER - YELLOW" u="1"/>
        <s v="PB  BEARING P207 35MM 2HOLE RFAN2004105" u="1"/>
        <s v="SHEET; PLEXI GLASS CLEAR; 10 MM THK X 122 CM X 244 CM; ROWAD" u="1"/>
        <s v="PIPE ; PVC TAPE 48MM*9M &quot;BLACK&quot;" u="1"/>
        <s v="CONNECTOR ; EMT CONNECTOR SCREW TYPE (3/4 INCH)" u="1"/>
        <s v="HOSI PADLOCK 25MM" u="1"/>
        <s v="NUT; SS NUT BOLT WITH WASHER; 6 MM; " u="1"/>
        <s v="FAUCET; WASH BASIN MIXER,EUROSMART,SINGLE-LEVER BASIN MIXER 1/2&quot;&quot; S-SIZE,SINGLE HOLE; 33265002/2332810D; GROHE, HANS GMBH &amp; CO KG" u="1"/>
        <s v="FREON ; CYLINDER GAS FREON R407C DISPOSABLE" u="1"/>
        <s v="CIVIL; PERFORATED GYPSUN CELINING TILE ; 12 MM X 60 CM X 60 CM" u="1"/>
        <s v="BUSH; THREADED HEX REDUCER BUSH STAINLESS STEEL 316; 3/4&quot; X 1&quot;; GEN" u="1"/>
        <s v="COUPLING ; CPVC COUPLING STD - (1/2 INCH SCH 80 GREY F439)" u="1"/>
      </sharedItems>
    </cacheField>
    <cacheField name="Category" numFmtId="0">
      <sharedItems/>
    </cacheField>
    <cacheField name="UOM" numFmtId="0">
      <sharedItems/>
    </cacheField>
    <cacheField name="Unit Cost" numFmtId="2">
      <sharedItems containsSemiMixedTypes="0" containsString="0" containsNumber="1" minValue="0.45" maxValue="2400"/>
    </cacheField>
    <cacheField name="Issued Qty" numFmtId="0">
      <sharedItems containsSemiMixedTypes="0" containsString="0" containsNumber="1" containsInteger="1" minValue="1" maxValue="1200"/>
    </cacheField>
    <cacheField name="Issued Value" numFmtId="0">
      <sharedItems containsSemiMixedTypes="0" containsString="0" containsNumber="1" minValue="3.5" maxValue="137200"/>
    </cacheField>
    <cacheField name="Issue Date" numFmtId="0">
      <sharedItems containsSemiMixedTypes="0" containsNonDate="0" containsDate="1" containsString="0" minDate="1900-01-21T00:00:00" maxDate="2026-08-13T00:00:00" count="131"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02T00:00:00"/>
        <d v="2026-03-17T00:00:00"/>
        <d v="2026-04-13T00:00:00"/>
        <d v="2026-04-14T00:00:00"/>
        <d v="2026-04-15T00:00:00"/>
        <d v="2026-04-16T00:00:00"/>
        <d v="2026-04-19T00:00:00"/>
        <d v="2026-04-21T00:00:00"/>
        <d v="2026-04-20T00:00:00"/>
        <d v="2026-01-25T00:00:00" u="1"/>
        <d v="2026-03-16T00:00:00" u="1"/>
        <d v="2025-01-18T00:00:00" u="1"/>
        <d v="2025-10-13T00:00:00" u="1"/>
        <d v="2025-12-04T00:00:00" u="1"/>
        <d v="2026-02-04T00:00:00" u="1"/>
        <d v="2025-11-18T00:00:00" u="1"/>
        <d v="2026-01-18T00:00:00" u="1"/>
        <d v="2026-03-09T00:00:00" u="1"/>
        <d v="2025-10-06T00:00:00" u="1"/>
        <d v="2026-03-28T00:00:00" u="1"/>
        <d v="2025-11-11T00:00:00" u="1"/>
        <d v="2026-01-11T00:00:00" u="1"/>
        <d v="2026-03-02T00:00:00" u="1"/>
        <d v="2025-12-16T00:00:00" u="1"/>
        <d v="2026-03-21T00:00:00" u="1"/>
        <d v="2025-11-04T00:00:00" u="1"/>
        <d v="2026-01-04T00:00:00" u="1"/>
        <d v="2025-10-18T00:00:00" u="1"/>
        <d v="2025-12-09T00:00:00" u="1"/>
        <d v="2026-01-23T00:00:00" u="1"/>
        <d v="2026-03-14T00:00:00" u="1"/>
        <d v="2025-10-11T00:00:00" u="1"/>
        <d v="2025-12-02T00:00:00" u="1"/>
        <d v="2026-02-02T00:00:00" u="1"/>
        <d v="2025-11-16T00:00:00" u="1"/>
        <d v="2026-03-07T00:00:00" u="1"/>
        <d v="2025-10-04T00:00:00" u="1"/>
        <d v="2026-03-26T00:00:00" u="1"/>
        <d v="2025-11-09T00:00:00" u="1"/>
        <d v="2025-12-14T00:00:00" u="1"/>
        <d v="2025-01-02T00:00:00" u="1"/>
        <d v="2025-08-06T00:00:00" u="1"/>
        <d v="2026-01-28T00:00:00" u="1"/>
        <d v="2026-03-19T00:00:00" u="1"/>
        <d v="2025-11-02T00:00:00" u="1"/>
        <d v="2026-01-02T00:00:00" u="1"/>
        <d v="2025-10-16T00:00:00" u="1"/>
        <d v="2025-12-07T00:00:00" u="1"/>
        <d v="2026-01-21T00:00:00" u="1"/>
        <d v="2026-03-12T00:00:00" u="1"/>
        <d v="2025-10-09T00:00:00" u="1"/>
        <d v="2025-11-14T00:00:00" u="1"/>
        <d v="2026-01-14T00:00:00" u="1"/>
        <d v="2026-03-05T00:00:00" u="1"/>
        <d v="2025-10-02T00:00:00" u="1"/>
        <d v="2026-03-24T00:00:00" u="1"/>
        <d v="2025-11-07T00:00:00" u="1"/>
        <d v="2026-01-07T00:00:00" u="1"/>
        <d v="2025-12-12T00:00:00" u="1"/>
        <d v="2026-01-26T00:00:00" u="1"/>
        <d v="2025-01-19T00:00:00" u="1"/>
        <d v="2025-10-14T00:00:00" u="1"/>
        <d v="2026-02-05T00:00:00" u="1"/>
        <d v="2026-01-19T00:00:00" u="1"/>
        <d v="2026-03-10T00:00:00" u="1"/>
        <d v="2025-01-12T00:00:00" u="1"/>
        <d v="2025-10-07T00:00:00" u="1"/>
        <d v="2026-03-29T00:00:00" u="1"/>
        <d v="2025-11-12T00:00:00" u="1"/>
        <d v="2026-01-12T00:00:00" u="1"/>
        <d v="2026-03-03T00:00:00" u="1"/>
        <d v="2025-12-17T00:00:00" u="1"/>
        <d v="2026-03-22T00:00:00" u="1"/>
        <d v="2025-11-05T00:00:00" u="1"/>
        <d v="2026-01-05T00:00:00" u="1"/>
        <d v="2025-10-19T00:00:00" u="1"/>
        <d v="2025-12-10T00:00:00" u="1"/>
        <d v="2026-01-24T00:00:00" u="1"/>
        <d v="2026-03-15T00:00:00" u="1"/>
        <d v="2025-10-12T00:00:00" u="1"/>
        <d v="2025-12-03T00:00:00" u="1"/>
        <d v="2026-02-03T00:00:00" u="1"/>
        <d v="2025-11-17T00:00:00" u="1"/>
        <d v="2026-03-08T00:00:00" u="1"/>
        <d v="2025-10-05T00:00:00" u="1"/>
        <d v="2026-03-27T00:00:00" u="1"/>
        <d v="2025-11-10T00:00:00" u="1"/>
        <d v="2026-03-01T00:00:00" u="1"/>
        <d v="2025-12-15T00:00:00" u="1"/>
        <d v="2025-11-03T00:00:00" u="1"/>
        <d v="2026-01-03T00:00:00" u="1"/>
        <d v="2025-12-08T00:00:00" u="1"/>
        <d v="2026-01-22T00:00:00" u="1"/>
        <d v="2025-10-10T00:00:00" u="1"/>
        <d v="2025-12-01T00:00:00" u="1"/>
        <d v="2026-02-01T00:00:00" u="1"/>
        <d v="2025-11-15T00:00:00" u="1"/>
        <d v="2026-01-15T00:00:00" u="1"/>
        <d v="2025-10-03T00:00:00" u="1"/>
        <d v="2026-03-25T00:00:00" u="1"/>
        <d v="2025-11-08T00:00:00" u="1"/>
        <d v="2026-01-08T00:00:00" u="1"/>
        <d v="2026-08-12T00:00:00" u="1"/>
        <d v="2025-12-13T00:00:00" u="1"/>
        <d v="2026-01-27T00:00:00" u="1"/>
        <d v="2026-03-18T00:00:00" u="1"/>
        <d v="2025-11-01T00:00:00" u="1"/>
        <d v="2025-10-15T00:00:00" u="1"/>
        <d v="2025-12-06T00:00:00" u="1"/>
        <d v="2025-09-29T00:00:00" u="1"/>
        <d v="2026-01-20T00:00:00" u="1"/>
        <d v="2026-03-11T00:00:00" u="1"/>
        <d v="2025-10-08T00:00:00" u="1"/>
        <d v="2025-11-13T00:00:00" u="1"/>
        <d v="2026-01-13T00:00:00" u="1"/>
        <d v="2026-03-04T00:00:00" u="1"/>
        <d v="2025-12-18T00:00:00" u="1"/>
        <d v="1900-01-21T00:00:00" u="1"/>
        <d v="2025-10-01T00:00:00" u="1"/>
        <d v="2025-11-06T00:00:00" u="1"/>
        <d v="2026-01-06T00:00:00" u="1"/>
        <d v="2025-10-20T00:00:00" u="1"/>
        <d v="2025-12-11T00:00:00" u="1"/>
      </sharedItems>
    </cacheField>
    <cacheField name="Received By" numFmtId="0">
      <sharedItems/>
    </cacheField>
    <cacheField name="TICKET NUMBER" numFmtId="0">
      <sharedItems containsBlank="1" containsMixedTypes="1" containsNumber="1" containsInteger="1" minValue="705638" maxValue="150811573"/>
    </cacheField>
    <cacheField name="Issuance Reference" numFmtId="0">
      <sharedItems containsBlank="1"/>
    </cacheField>
    <cacheField name="Material Request No" numFmtId="0">
      <sharedItems containsBlank="1"/>
    </cacheField>
    <cacheField name="DEPARTMENT" numFmtId="0">
      <sharedItems containsBlank="1" count="40">
        <s v="SOFT SERVICE TR5"/>
        <s v="SOFT SERVICE TR 1,2,3,4"/>
        <s v="CIVIL-PAINT SHOP"/>
        <s v="TERMINAL 5 PLUMBING"/>
        <s v="TR 3&amp;4-ELECTRICAL"/>
        <s v="CIVIL-SHEET METAL"/>
        <s v="CIVIL-CARPENTRY SHOP"/>
        <s v="PROCUREMENT"/>
        <s v="TERMINAL 1&amp;2-PLUMBING"/>
        <s v="TERMINAL 5 ELECTRIAL"/>
        <s v="TERMINAL 1&amp;2-ELECTRICAL"/>
        <s v="TERMINAL 5 ELECTRO MECH"/>
        <s v="TERMINAL 5 ELECTRICAL"/>
        <s v="PROJECT OFFICE"/>
        <s v="TR 3&amp;4 HVAC"/>
        <s v="TERMINAL 1&amp;2-HVAC"/>
        <s v="CIVIL-LOCK &amp; KEY SHOP"/>
        <s v="CIVIL-MASONRY SHOP"/>
        <m u="1"/>
        <s v="TR5 ELECTRO MECH" u="1"/>
        <s v="CARPENTRY SHOP-CIVIL" u="1"/>
        <s v="PLUMBING TR5" u="1"/>
        <s v="SOFT SERVICE TR2" u="1"/>
        <s v="MASONRY SHOP-CIVIL" u="1"/>
        <s v="TERMINAL 1 &amp; 2-ELECTRICAL" u="1"/>
        <s v="HVAC TR5" u="1"/>
        <s v="FLEET" u="1"/>
        <s v="PROCUREMENT " u="1"/>
        <s v="TR5 SOFT SERVICE" u="1"/>
        <s v="ROOFING SHOP-CIVIL" u="1"/>
        <s v="WAREHOUSE" u="1"/>
        <s v="SHEET METAL SHOP-CIVIL" u="1"/>
        <s v="MACHINE SHOP-CIVIL" u="1"/>
        <s v="LOCK &amp; KEY SHOP-CIVIL" u="1"/>
        <s v="ELECTRICAL TR5" u="1"/>
        <s v="SIGN SHOP-CIVIL" u="1"/>
        <s v="PAINT SHOP-CIVIL" u="1"/>
        <s v="LABOUR POOL CIVIL " u="1"/>
        <s v="TR 3&amp; 4 PLUMBING" u="1"/>
        <s v="SAFETY" u="1"/>
      </sharedItems>
    </cacheField>
    <cacheField name="WEEK" numFmtId="0">
      <sharedItems containsBlank="1"/>
    </cacheField>
    <cacheField name="Location" numFmtId="0">
      <sharedItems containsBlank="1" containsMixedTypes="1" containsNumber="1" containsInteger="1" minValue="0" maxValue="0"/>
    </cacheField>
    <cacheField name="Issued By" numFmtId="0">
      <sharedItems containsBlank="1" count="12">
        <s v="UZAIR"/>
        <s v="HARIS"/>
        <s v="SHIFAZ"/>
        <s v="AADHIL"/>
        <s v="SAIFULLAH"/>
        <s v="MAJD"/>
        <m/>
        <s v="Saifullah " u="1"/>
        <s v="Uzair " u="1"/>
        <s v="Shifaz " u="1"/>
        <s v="Aadhil " u="1"/>
        <s v="Haris " u="1"/>
      </sharedItems>
    </cacheField>
    <cacheField name="Remark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3">
  <r>
    <n v="1"/>
    <n v="10060069"/>
    <x v="0"/>
    <x v="0"/>
    <x v="0"/>
    <s v="PC"/>
    <n v="2.5"/>
    <n v="1900"/>
    <n v="4750"/>
    <x v="0"/>
    <s v="HARIS"/>
    <s v="BSR-59"/>
    <n v="4100007023"/>
    <s v="N/A"/>
    <x v="0"/>
    <x v="0"/>
    <m/>
  </r>
  <r>
    <n v="1"/>
    <n v="10060043"/>
    <x v="1"/>
    <x v="1"/>
    <x v="1"/>
    <s v="EA"/>
    <n v="42"/>
    <n v="270"/>
    <n v="11340"/>
    <x v="0"/>
    <s v="HARIS"/>
    <s v="BSR-59"/>
    <n v="4100007023"/>
    <s v="N/A"/>
    <x v="0"/>
    <x v="0"/>
    <m/>
  </r>
  <r>
    <n v="1"/>
    <n v="10060070"/>
    <x v="2"/>
    <x v="2"/>
    <x v="0"/>
    <s v="PC"/>
    <n v="2.5"/>
    <n v="2200"/>
    <n v="5500"/>
    <x v="0"/>
    <s v="HARIS"/>
    <s v="BSR-59"/>
    <n v="4100007023"/>
    <s v="N/A"/>
    <x v="0"/>
    <x v="0"/>
    <m/>
  </r>
  <r>
    <n v="2"/>
    <n v="10060019"/>
    <x v="3"/>
    <x v="3"/>
    <x v="1"/>
    <s v="PC"/>
    <n v="88.43"/>
    <n v="140"/>
    <n v="12380.2"/>
    <x v="1"/>
    <s v="SHIFAZ"/>
    <s v="BSR-58"/>
    <n v="4100007006"/>
    <n v="340175"/>
    <x v="1"/>
    <x v="1"/>
    <m/>
  </r>
  <r>
    <n v="3"/>
    <n v="10060042"/>
    <x v="4"/>
    <x v="4"/>
    <x v="1"/>
    <s v="PC"/>
    <n v="54.4"/>
    <n v="100"/>
    <n v="5440"/>
    <x v="1"/>
    <s v="UZAIR"/>
    <s v="BSR-53"/>
    <n v="4100007122"/>
    <s v="SO-1060"/>
    <x v="2"/>
    <x v="1"/>
    <m/>
  </r>
  <r>
    <n v="3"/>
    <n v="10060061"/>
    <x v="5"/>
    <x v="5"/>
    <x v="1"/>
    <s v="PC"/>
    <n v="12.75"/>
    <n v="40"/>
    <n v="510"/>
    <x v="1"/>
    <s v="UZAIR"/>
    <s v="BSR-53"/>
    <n v="4100007122"/>
    <s v="SO-1060"/>
    <x v="2"/>
    <x v="1"/>
    <m/>
  </r>
  <r>
    <n v="3"/>
    <n v="10060022"/>
    <x v="6"/>
    <x v="6"/>
    <x v="1"/>
    <s v="PC"/>
    <n v="11.9"/>
    <n v="260"/>
    <n v="3094"/>
    <x v="1"/>
    <s v="UZAIR"/>
    <s v="BSR-53"/>
    <n v="4100007122"/>
    <s v="SO-1060"/>
    <x v="2"/>
    <x v="1"/>
    <m/>
  </r>
  <r>
    <n v="4"/>
    <n v="10060814"/>
    <x v="7"/>
    <x v="7"/>
    <x v="2"/>
    <s v="PC"/>
    <n v="14"/>
    <n v="20"/>
    <n v="280"/>
    <x v="1"/>
    <s v="SHIFAZ"/>
    <s v="BSR-62"/>
    <n v="4100007182"/>
    <n v="18658"/>
    <x v="3"/>
    <x v="1"/>
    <m/>
  </r>
  <r>
    <n v="4"/>
    <n v="10060920"/>
    <x v="8"/>
    <x v="8"/>
    <x v="2"/>
    <s v="EA"/>
    <n v="28"/>
    <n v="50"/>
    <n v="1400"/>
    <x v="1"/>
    <s v="SHIFAZ"/>
    <s v="BSR-62"/>
    <n v="4100007182"/>
    <n v="18658"/>
    <x v="3"/>
    <x v="1"/>
    <m/>
  </r>
  <r>
    <n v="4"/>
    <n v="10061125"/>
    <x v="9"/>
    <x v="9"/>
    <x v="2"/>
    <s v="PC"/>
    <n v="5"/>
    <n v="35"/>
    <n v="175"/>
    <x v="1"/>
    <s v="SHIFAZ"/>
    <s v="BSR-62"/>
    <n v="4100007182"/>
    <n v="18658"/>
    <x v="3"/>
    <x v="1"/>
    <m/>
  </r>
  <r>
    <n v="4"/>
    <n v="10063164"/>
    <x v="10"/>
    <x v="10"/>
    <x v="2"/>
    <s v="PC"/>
    <n v="221"/>
    <n v="6"/>
    <n v="1326"/>
    <x v="1"/>
    <s v="SHIFAZ"/>
    <s v="BSR-62"/>
    <n v="4100007182"/>
    <n v="18658"/>
    <x v="3"/>
    <x v="1"/>
    <m/>
  </r>
  <r>
    <n v="5"/>
    <n v="10060465"/>
    <x v="11"/>
    <x v="11"/>
    <x v="0"/>
    <s v="CAN"/>
    <n v="4.95"/>
    <n v="120"/>
    <n v="1188"/>
    <x v="2"/>
    <s v="AADHIL"/>
    <s v="BSR-59"/>
    <n v="4100007092"/>
    <n v="376"/>
    <x v="4"/>
    <x v="1"/>
    <m/>
  </r>
  <r>
    <n v="6"/>
    <n v="10060023"/>
    <x v="12"/>
    <x v="12"/>
    <x v="1"/>
    <s v="PC"/>
    <n v="5.5"/>
    <n v="200"/>
    <n v="1100"/>
    <x v="2"/>
    <s v="AADHIL"/>
    <s v="BSR-62"/>
    <n v="4100007192"/>
    <n v="377"/>
    <x v="4"/>
    <x v="2"/>
    <m/>
  </r>
  <r>
    <n v="7"/>
    <n v="10060476"/>
    <x v="13"/>
    <x v="13"/>
    <x v="3"/>
    <s v="CAN"/>
    <n v="49"/>
    <n v="12"/>
    <n v="588"/>
    <x v="2"/>
    <s v="AADHIL"/>
    <s v="BSR-61"/>
    <n v="4100007166"/>
    <n v="2600045"/>
    <x v="5"/>
    <x v="1"/>
    <m/>
  </r>
  <r>
    <n v="8"/>
    <n v="10061535"/>
    <x v="14"/>
    <x v="14"/>
    <x v="4"/>
    <s v="EA"/>
    <n v="115"/>
    <n v="8"/>
    <n v="920"/>
    <x v="2"/>
    <s v="SAIFULLAH"/>
    <s v="BSR-54/56"/>
    <n v="4100007096"/>
    <n v="2292"/>
    <x v="6"/>
    <x v="1"/>
    <m/>
  </r>
  <r>
    <n v="8"/>
    <n v="10061812"/>
    <x v="15"/>
    <x v="15"/>
    <x v="4"/>
    <s v="PC"/>
    <n v="265"/>
    <n v="15"/>
    <n v="3975"/>
    <x v="2"/>
    <s v="SAIFULLAH"/>
    <s v="BSR-54/56"/>
    <n v="4100007096"/>
    <n v="2292"/>
    <x v="6"/>
    <x v="1"/>
    <m/>
  </r>
  <r>
    <n v="9"/>
    <n v="10063529"/>
    <x v="16"/>
    <x v="16"/>
    <x v="4"/>
    <s v="EA"/>
    <n v="225"/>
    <n v="5"/>
    <n v="1125"/>
    <x v="2"/>
    <s v="SAIFULLAH"/>
    <s v="HV#1574"/>
    <n v="4100007198"/>
    <n v="2294"/>
    <x v="6"/>
    <x v="1"/>
    <m/>
  </r>
  <r>
    <n v="10"/>
    <n v="10061778"/>
    <x v="17"/>
    <x v="17"/>
    <x v="4"/>
    <s v="ROLL"/>
    <n v="457"/>
    <n v="3"/>
    <n v="1371"/>
    <x v="2"/>
    <s v="SAIFULLAH"/>
    <s v="BSR-61"/>
    <n v="4100007224"/>
    <n v="2293"/>
    <x v="6"/>
    <x v="1"/>
    <m/>
  </r>
  <r>
    <n v="10"/>
    <n v="10062079"/>
    <x v="18"/>
    <x v="18"/>
    <x v="4"/>
    <s v="ROLL"/>
    <n v="457"/>
    <n v="3"/>
    <n v="1371"/>
    <x v="2"/>
    <s v="SAIFULLAH"/>
    <s v="BSR-61"/>
    <n v="4100007224"/>
    <n v="2293"/>
    <x v="6"/>
    <x v="1"/>
    <m/>
  </r>
  <r>
    <n v="10"/>
    <n v="10063170"/>
    <x v="19"/>
    <x v="19"/>
    <x v="4"/>
    <s v="PC"/>
    <n v="106"/>
    <n v="10"/>
    <n v="1060"/>
    <x v="2"/>
    <s v="SAIFULLAH"/>
    <s v="BSR-61"/>
    <n v="4100007224"/>
    <n v="2293"/>
    <x v="6"/>
    <x v="1"/>
    <m/>
  </r>
  <r>
    <n v="10"/>
    <n v="10060089"/>
    <x v="20"/>
    <x v="20"/>
    <x v="4"/>
    <s v="PC"/>
    <n v="18"/>
    <n v="60"/>
    <n v="1080"/>
    <x v="2"/>
    <s v="SAIFULLAH"/>
    <s v="BSR-61"/>
    <n v="4100007224"/>
    <n v="2293"/>
    <x v="6"/>
    <x v="1"/>
    <m/>
  </r>
  <r>
    <n v="10"/>
    <n v="10062089"/>
    <x v="21"/>
    <x v="21"/>
    <x v="4"/>
    <s v="ROLL"/>
    <n v="605"/>
    <n v="3"/>
    <n v="1815"/>
    <x v="2"/>
    <s v="SAIFULLAH"/>
    <s v="BSR-61"/>
    <n v="4100007224"/>
    <n v="2293"/>
    <x v="6"/>
    <x v="1"/>
    <m/>
  </r>
  <r>
    <n v="11"/>
    <n v="10063286"/>
    <x v="22"/>
    <x v="22"/>
    <x v="5"/>
    <s v="PC"/>
    <n v="90"/>
    <n v="15"/>
    <n v="1350"/>
    <x v="3"/>
    <s v="UZAIR"/>
    <s v="BSR-62"/>
    <n v="4100007168"/>
    <n v="2600047"/>
    <x v="5"/>
    <x v="1"/>
    <m/>
  </r>
  <r>
    <n v="12"/>
    <n v="10062626"/>
    <x v="23"/>
    <x v="23"/>
    <x v="3"/>
    <s v="BAG"/>
    <n v="125"/>
    <n v="34"/>
    <n v="4250"/>
    <x v="3"/>
    <s v="UZAIR"/>
    <s v="BSR-61"/>
    <n v="4100007213"/>
    <n v="2600048"/>
    <x v="5"/>
    <x v="1"/>
    <m/>
  </r>
  <r>
    <n v="13"/>
    <n v="10061311"/>
    <x v="24"/>
    <x v="24"/>
    <x v="6"/>
    <s v="PC"/>
    <n v="395"/>
    <n v="20"/>
    <n v="7900"/>
    <x v="4"/>
    <s v="AADHIL"/>
    <s v="BSR-61"/>
    <n v="4100007187"/>
    <n v="4512"/>
    <x v="7"/>
    <x v="1"/>
    <m/>
  </r>
  <r>
    <n v="14"/>
    <n v="10060769"/>
    <x v="25"/>
    <x v="25"/>
    <x v="7"/>
    <s v="PC"/>
    <n v="294"/>
    <n v="18"/>
    <n v="5292"/>
    <x v="4"/>
    <s v="HARIS"/>
    <s v="BSR-60"/>
    <n v="4100007069"/>
    <n v="4760"/>
    <x v="8"/>
    <x v="1"/>
    <m/>
  </r>
  <r>
    <n v="14"/>
    <n v="10060779"/>
    <x v="26"/>
    <x v="26"/>
    <x v="7"/>
    <s v="PC"/>
    <n v="825"/>
    <n v="7"/>
    <n v="5775"/>
    <x v="4"/>
    <s v="HARIS"/>
    <s v="BSR-60"/>
    <n v="4100007069"/>
    <n v="4760"/>
    <x v="8"/>
    <x v="1"/>
    <m/>
  </r>
  <r>
    <n v="15"/>
    <n v="10061316"/>
    <x v="27"/>
    <x v="27"/>
    <x v="5"/>
    <s v="BOX"/>
    <n v="35"/>
    <n v="12"/>
    <n v="420"/>
    <x v="5"/>
    <s v="UZAIR"/>
    <s v="BSR-60"/>
    <n v="4100007117"/>
    <s v="PRJ-988"/>
    <x v="9"/>
    <x v="1"/>
    <m/>
  </r>
  <r>
    <n v="15"/>
    <n v="10061317"/>
    <x v="28"/>
    <x v="28"/>
    <x v="5"/>
    <s v="EA"/>
    <n v="2"/>
    <n v="250"/>
    <n v="500"/>
    <x v="5"/>
    <s v="UZAIR"/>
    <s v="BSR-60"/>
    <n v="4100007117"/>
    <s v="PRJ-988"/>
    <x v="9"/>
    <x v="1"/>
    <m/>
  </r>
  <r>
    <n v="15"/>
    <n v="10061734"/>
    <x v="29"/>
    <x v="29"/>
    <x v="3"/>
    <s v="PKT"/>
    <n v="2"/>
    <n v="250"/>
    <n v="50"/>
    <x v="5"/>
    <s v="UZAIR"/>
    <s v="BSR-60"/>
    <n v="4100007117"/>
    <s v="PRJ-988"/>
    <x v="9"/>
    <x v="1"/>
    <m/>
  </r>
  <r>
    <n v="15"/>
    <n v="10062840"/>
    <x v="30"/>
    <x v="30"/>
    <x v="5"/>
    <s v="PKT"/>
    <n v="40"/>
    <n v="12"/>
    <n v="480"/>
    <x v="5"/>
    <s v="UZAIR"/>
    <s v="BSR-60"/>
    <n v="4100007117"/>
    <s v="PRJ-988"/>
    <x v="9"/>
    <x v="1"/>
    <m/>
  </r>
  <r>
    <n v="16"/>
    <n v="10062187"/>
    <x v="31"/>
    <x v="31"/>
    <x v="3"/>
    <s v="BKT"/>
    <n v="620"/>
    <n v="20"/>
    <n v="12400"/>
    <x v="5"/>
    <s v="UZAIR"/>
    <s v="BSR-62"/>
    <n v="4100007167"/>
    <s v="DNN-95"/>
    <x v="5"/>
    <x v="1"/>
    <m/>
  </r>
  <r>
    <n v="17"/>
    <n v="10063040"/>
    <x v="32"/>
    <x v="32"/>
    <x v="8"/>
    <s v="PKT"/>
    <n v="7"/>
    <n v="3750"/>
    <n v="26250"/>
    <x v="5"/>
    <s v="SAIFULLAH"/>
    <s v="BSR-62"/>
    <n v="4100007249"/>
    <n v="25196"/>
    <x v="10"/>
    <x v="1"/>
    <m/>
  </r>
  <r>
    <n v="18"/>
    <n v="10063640"/>
    <x v="33"/>
    <x v="33"/>
    <x v="2"/>
    <s v="EA"/>
    <n v="550"/>
    <n v="1"/>
    <n v="550"/>
    <x v="5"/>
    <s v="SHIFAZ"/>
    <s v="HV1385"/>
    <n v="4100005123"/>
    <s v="N/A"/>
    <x v="11"/>
    <x v="1"/>
    <m/>
  </r>
  <r>
    <n v="18"/>
    <n v="10063641"/>
    <x v="34"/>
    <x v="34"/>
    <x v="2"/>
    <s v="EA"/>
    <n v="15"/>
    <n v="1"/>
    <n v="15"/>
    <x v="5"/>
    <s v="SHIFAZ"/>
    <s v="HV1385"/>
    <n v="4100005123"/>
    <s v="N/A"/>
    <x v="11"/>
    <x v="1"/>
    <m/>
  </r>
  <r>
    <n v="18"/>
    <n v="10063642"/>
    <x v="35"/>
    <x v="35"/>
    <x v="2"/>
    <s v="EA"/>
    <n v="2400"/>
    <n v="1"/>
    <n v="2400"/>
    <x v="5"/>
    <s v="SHIFAZ"/>
    <s v="HV1385"/>
    <n v="4100005123"/>
    <s v="N/A"/>
    <x v="11"/>
    <x v="1"/>
    <m/>
  </r>
  <r>
    <n v="19"/>
    <n v="10063644"/>
    <x v="36"/>
    <x v="36"/>
    <x v="2"/>
    <s v="MTR"/>
    <n v="138"/>
    <n v="35"/>
    <n v="4830"/>
    <x v="6"/>
    <s v="AADHIL"/>
    <s v="HV1555"/>
    <n v="4100007070"/>
    <s v="DNN-4734"/>
    <x v="8"/>
    <x v="2"/>
    <m/>
  </r>
  <r>
    <n v="20"/>
    <n v="10062003"/>
    <x v="37"/>
    <x v="37"/>
    <x v="4"/>
    <s v="PC"/>
    <n v="96"/>
    <n v="12"/>
    <n v="1152"/>
    <x v="7"/>
    <s v="AHMED"/>
    <s v="BSR-61"/>
    <n v="4100007250"/>
    <s v="DNN-0896"/>
    <x v="12"/>
    <x v="2"/>
    <m/>
  </r>
  <r>
    <n v="21"/>
    <n v="10063507"/>
    <x v="38"/>
    <x v="38"/>
    <x v="4"/>
    <s v="EA"/>
    <n v="490"/>
    <n v="100"/>
    <n v="49000"/>
    <x v="7"/>
    <s v="SAIFULLAH"/>
    <s v="BSR-59"/>
    <n v="4100006930"/>
    <s v="DNN-000273"/>
    <x v="13"/>
    <x v="2"/>
    <m/>
  </r>
  <r>
    <n v="22"/>
    <n v="10063643"/>
    <x v="39"/>
    <x v="39"/>
    <x v="6"/>
    <s v="EA"/>
    <n v="287"/>
    <n v="40"/>
    <n v="11480"/>
    <x v="7"/>
    <s v="SAIFULLAH"/>
    <s v="N/A"/>
    <n v="4100007207"/>
    <s v="DNN-8063"/>
    <x v="14"/>
    <x v="2"/>
    <m/>
  </r>
  <r>
    <n v="23"/>
    <n v="10060953"/>
    <x v="40"/>
    <x v="40"/>
    <x v="4"/>
    <s v="PC"/>
    <n v="55"/>
    <n v="25"/>
    <n v="1375"/>
    <x v="8"/>
    <s v="HARIS"/>
    <s v="BSR-62"/>
    <n v="4100007248"/>
    <s v="DNN-2317"/>
    <x v="15"/>
    <x v="2"/>
    <m/>
  </r>
  <r>
    <n v="23"/>
    <n v="10062656"/>
    <x v="41"/>
    <x v="41"/>
    <x v="4"/>
    <s v="PC"/>
    <n v="155"/>
    <n v="20"/>
    <n v="3100"/>
    <x v="8"/>
    <s v="HARIS"/>
    <s v="BSR-62"/>
    <n v="4100007248"/>
    <s v="DNN-2317"/>
    <x v="15"/>
    <x v="2"/>
    <m/>
  </r>
  <r>
    <n v="23"/>
    <n v="10061898"/>
    <x v="42"/>
    <x v="42"/>
    <x v="4"/>
    <s v="PC"/>
    <n v="13"/>
    <n v="80"/>
    <n v="1040"/>
    <x v="8"/>
    <s v="HARIS"/>
    <s v="BSR-62"/>
    <n v="4100007248"/>
    <s v="DNN-2317"/>
    <x v="15"/>
    <x v="2"/>
    <m/>
  </r>
  <r>
    <n v="24"/>
    <n v="10063507"/>
    <x v="38"/>
    <x v="38"/>
    <x v="4"/>
    <s v="EA"/>
    <n v="490"/>
    <n v="280"/>
    <n v="137200"/>
    <x v="0"/>
    <s v="AADHIL"/>
    <s v="HV1540"/>
    <n v="4100006916"/>
    <s v="DNN-59"/>
    <x v="5"/>
    <x v="2"/>
    <m/>
  </r>
  <r>
    <n v="25"/>
    <n v="10063636"/>
    <x v="43"/>
    <x v="43"/>
    <x v="4"/>
    <s v="PC"/>
    <n v="1404"/>
    <n v="1"/>
    <n v="1404"/>
    <x v="4"/>
    <s v="UZAIR"/>
    <s v="HV1248"/>
    <n v="4100003559"/>
    <s v="DNN-2089"/>
    <x v="16"/>
    <x v="1"/>
    <m/>
  </r>
  <r>
    <n v="25"/>
    <n v="10063637"/>
    <x v="44"/>
    <x v="44"/>
    <x v="4"/>
    <s v="PC"/>
    <n v="661"/>
    <n v="1"/>
    <n v="661"/>
    <x v="4"/>
    <s v="UZAIR"/>
    <s v="HV1248"/>
    <n v="4100003559"/>
    <s v="DNN-2089"/>
    <x v="16"/>
    <x v="1"/>
    <m/>
  </r>
  <r>
    <n v="26"/>
    <n v="10060746"/>
    <x v="45"/>
    <x v="45"/>
    <x v="4"/>
    <s v="PC"/>
    <n v="945"/>
    <n v="4"/>
    <n v="3780"/>
    <x v="2"/>
    <s v="SAIFULLAH"/>
    <s v="BSR-52"/>
    <n v="4100007221"/>
    <s v="DNN-2291"/>
    <x v="15"/>
    <x v="1"/>
    <m/>
  </r>
  <r>
    <n v="27"/>
    <n v="10060316"/>
    <x v="46"/>
    <x v="46"/>
    <x v="5"/>
    <s v="PC"/>
    <n v="730"/>
    <n v="80"/>
    <n v="58400"/>
    <x v="7"/>
    <s v="AHMED"/>
    <s v="BSR-47"/>
    <n v="4100005990"/>
    <s v="DNN-369"/>
    <x v="17"/>
    <x v="2"/>
    <m/>
  </r>
  <r>
    <n v="28"/>
    <n v="10062301"/>
    <x v="47"/>
    <x v="47"/>
    <x v="1"/>
    <s v="PC"/>
    <n v="170"/>
    <n v="10"/>
    <n v="1700"/>
    <x v="7"/>
    <s v="SHIFAZ"/>
    <s v="W03-SS-113"/>
    <n v="4100007261"/>
    <s v="N/A"/>
    <x v="0"/>
    <x v="2"/>
    <m/>
  </r>
  <r>
    <n v="29"/>
    <n v="10061836"/>
    <x v="48"/>
    <x v="48"/>
    <x v="4"/>
    <s v="PC"/>
    <n v="12"/>
    <n v="50"/>
    <n v="600"/>
    <x v="9"/>
    <s v="AADHIL"/>
    <s v="BSR-62"/>
    <n v="4100006388"/>
    <s v="DNN-1003"/>
    <x v="18"/>
    <x v="2"/>
    <m/>
  </r>
  <r>
    <n v="29"/>
    <n v="10062851"/>
    <x v="49"/>
    <x v="49"/>
    <x v="4"/>
    <s v="ROLL"/>
    <n v="92"/>
    <n v="5"/>
    <n v="460"/>
    <x v="9"/>
    <s v="AADHIL"/>
    <s v="BSR-62"/>
    <n v="4100006388"/>
    <s v="DNN-1003"/>
    <x v="18"/>
    <x v="2"/>
    <m/>
  </r>
  <r>
    <n v="30"/>
    <n v="10062003"/>
    <x v="37"/>
    <x v="37"/>
    <x v="4"/>
    <s v="PC"/>
    <n v="96"/>
    <n v="7"/>
    <n v="672"/>
    <x v="9"/>
    <s v="AADHIL"/>
    <s v="BSR-61"/>
    <n v="4100007250"/>
    <s v="DNN-1002"/>
    <x v="18"/>
    <x v="2"/>
    <m/>
  </r>
  <r>
    <n v="31"/>
    <n v="10063645"/>
    <x v="50"/>
    <x v="50"/>
    <x v="2"/>
    <s v="EA"/>
    <n v="72"/>
    <n v="3"/>
    <n v="216"/>
    <x v="10"/>
    <s v="SAIFULLAH"/>
    <s v="HV1010"/>
    <n v="4100006327"/>
    <s v="DNN-254"/>
    <x v="13"/>
    <x v="2"/>
    <m/>
  </r>
  <r>
    <n v="31"/>
    <n v="10063646"/>
    <x v="51"/>
    <x v="51"/>
    <x v="2"/>
    <s v="EA"/>
    <n v="20"/>
    <n v="20"/>
    <n v="400"/>
    <x v="10"/>
    <s v="SAIFULLAH"/>
    <s v="HV1010"/>
    <n v="4100006327"/>
    <s v="DNN-254"/>
    <x v="13"/>
    <x v="2"/>
    <m/>
  </r>
  <r>
    <n v="31"/>
    <n v="10063647"/>
    <x v="52"/>
    <x v="52"/>
    <x v="2"/>
    <s v="EA"/>
    <n v="102"/>
    <n v="2"/>
    <n v="204"/>
    <x v="10"/>
    <s v="SAIFULLAH"/>
    <s v="HV1010"/>
    <n v="4100006327"/>
    <s v="DNN-254"/>
    <x v="13"/>
    <x v="2"/>
    <m/>
  </r>
  <r>
    <n v="31"/>
    <n v="10063648"/>
    <x v="53"/>
    <x v="53"/>
    <x v="2"/>
    <s v="EA"/>
    <n v="212"/>
    <n v="5"/>
    <n v="1060"/>
    <x v="10"/>
    <s v="SAIFULLAH"/>
    <s v="HV1010"/>
    <n v="4100006327"/>
    <s v="DNN-254"/>
    <x v="13"/>
    <x v="2"/>
    <m/>
  </r>
  <r>
    <n v="31"/>
    <n v="10063649"/>
    <x v="54"/>
    <x v="54"/>
    <x v="2"/>
    <s v="EA"/>
    <n v="735"/>
    <n v="1"/>
    <n v="735"/>
    <x v="10"/>
    <s v="SAIFULLAH"/>
    <s v="HV1010"/>
    <n v="4100006327"/>
    <s v="DNN-254"/>
    <x v="13"/>
    <x v="2"/>
    <m/>
  </r>
  <r>
    <n v="31"/>
    <n v="10063650"/>
    <x v="55"/>
    <x v="55"/>
    <x v="2"/>
    <s v="EA"/>
    <n v="1006"/>
    <n v="2"/>
    <n v="2012"/>
    <x v="10"/>
    <s v="SAIFULLAH"/>
    <s v="HV1010"/>
    <n v="4100006327"/>
    <s v="DNN-254"/>
    <x v="13"/>
    <x v="2"/>
    <m/>
  </r>
  <r>
    <n v="31"/>
    <n v="10063651"/>
    <x v="56"/>
    <x v="56"/>
    <x v="2"/>
    <s v="EA"/>
    <n v="752"/>
    <n v="2"/>
    <n v="1504"/>
    <x v="10"/>
    <s v="SAIFULLAH"/>
    <s v="HV1010"/>
    <n v="4100006327"/>
    <s v="DNN-254"/>
    <x v="13"/>
    <x v="2"/>
    <m/>
  </r>
  <r>
    <n v="31"/>
    <n v="10063652"/>
    <x v="57"/>
    <x v="57"/>
    <x v="2"/>
    <s v="EA"/>
    <n v="809"/>
    <n v="4"/>
    <n v="3236"/>
    <x v="10"/>
    <s v="SAIFULLAH"/>
    <s v="HV1010"/>
    <n v="4100006327"/>
    <s v="DNN-254"/>
    <x v="13"/>
    <x v="2"/>
    <m/>
  </r>
  <r>
    <n v="31"/>
    <n v="10063653"/>
    <x v="58"/>
    <x v="58"/>
    <x v="2"/>
    <s v="EA"/>
    <n v="109"/>
    <n v="2"/>
    <n v="218"/>
    <x v="10"/>
    <s v="SAIFULLAH"/>
    <s v="HV1010"/>
    <n v="4100006327"/>
    <s v="DNN-254"/>
    <x v="13"/>
    <x v="2"/>
    <m/>
  </r>
  <r>
    <n v="31"/>
    <n v="10063654"/>
    <x v="59"/>
    <x v="59"/>
    <x v="2"/>
    <s v="EA"/>
    <n v="432"/>
    <n v="2"/>
    <n v="864"/>
    <x v="10"/>
    <s v="SAIFULLAH"/>
    <s v="HV1010"/>
    <n v="4100006327"/>
    <s v="DNN-254"/>
    <x v="13"/>
    <x v="2"/>
    <m/>
  </r>
  <r>
    <n v="31"/>
    <n v="10063655"/>
    <x v="60"/>
    <x v="60"/>
    <x v="2"/>
    <s v="EA"/>
    <n v="435"/>
    <n v="2"/>
    <n v="870"/>
    <x v="10"/>
    <s v="SAIFULLAH"/>
    <s v="HV1010"/>
    <n v="4100006327"/>
    <s v="DNN-254"/>
    <x v="13"/>
    <x v="2"/>
    <m/>
  </r>
  <r>
    <n v="32"/>
    <n v="10062924"/>
    <x v="61"/>
    <x v="61"/>
    <x v="2"/>
    <s v="PC"/>
    <n v="2378"/>
    <n v="12"/>
    <n v="28536"/>
    <x v="11"/>
    <s v="SHIFAZ"/>
    <s v="BSR-51"/>
    <n v="4100006952"/>
    <s v="DNN-2577"/>
    <x v="19"/>
    <x v="2"/>
    <m/>
  </r>
  <r>
    <n v="32"/>
    <n v="10063229"/>
    <x v="62"/>
    <x v="62"/>
    <x v="2"/>
    <s v="PC"/>
    <n v="430"/>
    <n v="5"/>
    <n v="2150"/>
    <x v="11"/>
    <s v="SHIFAZ"/>
    <s v="BSR-51"/>
    <n v="4100006952"/>
    <s v="DNN-2577"/>
    <x v="19"/>
    <x v="2"/>
    <m/>
  </r>
  <r>
    <n v="33"/>
    <n v="10063656"/>
    <x v="63"/>
    <x v="63"/>
    <x v="9"/>
    <s v="PC"/>
    <n v="60"/>
    <n v="10"/>
    <n v="600"/>
    <x v="12"/>
    <s v="AHMED"/>
    <s v="HV1452"/>
    <n v="4100007257"/>
    <s v="DNN-2331"/>
    <x v="7"/>
    <x v="1"/>
    <m/>
  </r>
  <r>
    <n v="34"/>
    <n v="10063657"/>
    <x v="64"/>
    <x v="64"/>
    <x v="5"/>
    <s v="BAG"/>
    <n v="86"/>
    <n v="50"/>
    <n v="4300"/>
    <x v="4"/>
    <s v="HARIS"/>
    <s v="BSR-60"/>
    <n v="4100007160"/>
    <s v="DNN-95"/>
    <x v="5"/>
    <x v="1"/>
    <m/>
  </r>
  <r>
    <n v="35"/>
    <n v="10063658"/>
    <x v="65"/>
    <x v="65"/>
    <x v="5"/>
    <s v="EA"/>
    <n v="57.63"/>
    <n v="100"/>
    <n v="5763"/>
    <x v="9"/>
    <s v="MAJD"/>
    <s v="W05P0363"/>
    <n v="4100001726"/>
    <s v="DO/26/1028"/>
    <x v="20"/>
    <x v="2"/>
    <m/>
  </r>
  <r>
    <n v="36"/>
    <n v="10063383"/>
    <x v="66"/>
    <x v="66"/>
    <x v="4"/>
    <s v="PC"/>
    <n v="237"/>
    <n v="36"/>
    <n v="8532"/>
    <x v="13"/>
    <s v="SHIFAZ"/>
    <s v="BSR-63"/>
    <n v="4100007304"/>
    <s v="DNN-2340"/>
    <x v="6"/>
    <x v="2"/>
    <m/>
  </r>
  <r>
    <n v="37"/>
    <n v="10061028"/>
    <x v="67"/>
    <x v="67"/>
    <x v="5"/>
    <s v="PC"/>
    <n v="2.9"/>
    <n v="90"/>
    <n v="261"/>
    <x v="13"/>
    <s v="SHIFAZ"/>
    <s v="BSR-62"/>
    <n v="4100007286"/>
    <s v="DNN-4770"/>
    <x v="8"/>
    <x v="2"/>
    <m/>
  </r>
  <r>
    <n v="37"/>
    <n v="10062140"/>
    <x v="68"/>
    <x v="68"/>
    <x v="5"/>
    <s v="EA"/>
    <n v="135"/>
    <n v="10"/>
    <n v="1350"/>
    <x v="13"/>
    <s v="SHIFAZ"/>
    <s v="BSR-62"/>
    <n v="4100007286"/>
    <s v="DNN-4770"/>
    <x v="8"/>
    <x v="2"/>
    <m/>
  </r>
  <r>
    <n v="37"/>
    <n v="10062224"/>
    <x v="69"/>
    <x v="69"/>
    <x v="3"/>
    <s v="BAG"/>
    <n v="17.5"/>
    <n v="45"/>
    <n v="787.5"/>
    <x v="13"/>
    <s v="SHIFAZ"/>
    <s v="BSR-62"/>
    <n v="4100007286"/>
    <s v="DNN-4770"/>
    <x v="8"/>
    <x v="2"/>
    <m/>
  </r>
  <r>
    <n v="37"/>
    <n v="10063121"/>
    <x v="70"/>
    <x v="70"/>
    <x v="3"/>
    <s v="PC"/>
    <n v="2.6"/>
    <n v="40"/>
    <n v="104"/>
    <x v="13"/>
    <s v="SHIFAZ"/>
    <s v="BSR-62"/>
    <n v="4100007286"/>
    <s v="DNN-4770"/>
    <x v="8"/>
    <x v="2"/>
    <m/>
  </r>
  <r>
    <n v="38"/>
    <n v="10060508"/>
    <x v="71"/>
    <x v="71"/>
    <x v="1"/>
    <s v="SET"/>
    <n v="1150"/>
    <n v="8"/>
    <n v="9200"/>
    <x v="13"/>
    <s v="SHIFAZ"/>
    <s v="BSR-62"/>
    <n v="4100007291"/>
    <s v="DNN-150"/>
    <x v="21"/>
    <x v="2"/>
    <m/>
  </r>
  <r>
    <n v="39"/>
    <n v="10063172"/>
    <x v="72"/>
    <x v="72"/>
    <x v="4"/>
    <s v="PC"/>
    <n v="150"/>
    <n v="2"/>
    <n v="300"/>
    <x v="13"/>
    <s v="SHIFAZ"/>
    <s v="BSR-62"/>
    <n v="4100007248"/>
    <s v="DNN-2317"/>
    <x v="6"/>
    <x v="2"/>
    <m/>
  </r>
  <r>
    <n v="39"/>
    <n v="10061377"/>
    <x v="73"/>
    <x v="73"/>
    <x v="5"/>
    <s v="PC"/>
    <n v="1"/>
    <n v="100"/>
    <n v="100"/>
    <x v="13"/>
    <s v="SHIFAZ"/>
    <s v="BSR-62"/>
    <n v="4100007248"/>
    <s v="DNN-2317"/>
    <x v="6"/>
    <x v="2"/>
    <m/>
  </r>
  <r>
    <n v="40"/>
    <n v="10062095"/>
    <x v="74"/>
    <x v="74"/>
    <x v="2"/>
    <s v="EA"/>
    <n v="22"/>
    <n v="500"/>
    <n v="11000"/>
    <x v="13"/>
    <s v="SHIFAZ"/>
    <s v="BSR-60"/>
    <n v="4100007022"/>
    <s v="DNN-21194772"/>
    <x v="22"/>
    <x v="2"/>
    <m/>
  </r>
  <r>
    <n v="40"/>
    <n v="10062096"/>
    <x v="75"/>
    <x v="75"/>
    <x v="2"/>
    <s v="EA"/>
    <n v="30"/>
    <n v="900"/>
    <n v="27000"/>
    <x v="13"/>
    <s v="SHIFAZ"/>
    <s v="BSR-60"/>
    <n v="4100007022"/>
    <s v="DNN-21194772"/>
    <x v="22"/>
    <x v="2"/>
    <m/>
  </r>
  <r>
    <n v="40"/>
    <n v="10062131"/>
    <x v="76"/>
    <x v="76"/>
    <x v="2"/>
    <s v="PC"/>
    <n v="9"/>
    <n v="125"/>
    <n v="1125"/>
    <x v="13"/>
    <s v="SHIFAZ"/>
    <s v="BSR-60"/>
    <n v="4100007022"/>
    <s v="DNN-21194772"/>
    <x v="22"/>
    <x v="2"/>
    <m/>
  </r>
  <r>
    <n v="41"/>
    <n v="10063634"/>
    <x v="77"/>
    <x v="77"/>
    <x v="0"/>
    <s v="GAL"/>
    <n v="93.5"/>
    <n v="20"/>
    <n v="1870"/>
    <x v="14"/>
    <s v="HARIS"/>
    <s v="BSR-63"/>
    <n v="4100007315"/>
    <s v="DNN-1339"/>
    <x v="2"/>
    <x v="3"/>
    <m/>
  </r>
  <r>
    <n v="42"/>
    <n v="10060039"/>
    <x v="78"/>
    <x v="78"/>
    <x v="0"/>
    <s v="PC"/>
    <n v="0.5"/>
    <n v="420"/>
    <n v="210"/>
    <x v="15"/>
    <s v="UZAIR"/>
    <s v="BSR-61"/>
    <n v="4100007345"/>
    <s v="DNN-2355"/>
    <x v="7"/>
    <x v="3"/>
    <m/>
  </r>
  <r>
    <n v="42"/>
    <n v="10060420"/>
    <x v="79"/>
    <x v="79"/>
    <x v="9"/>
    <s v="EA"/>
    <n v="37"/>
    <n v="170"/>
    <n v="6290"/>
    <x v="15"/>
    <s v="UZAIR"/>
    <s v="BSR-61"/>
    <n v="4100007345"/>
    <s v="DNN-2355"/>
    <x v="7"/>
    <x v="3"/>
    <m/>
  </r>
  <r>
    <n v="42"/>
    <n v="10060425"/>
    <x v="80"/>
    <x v="80"/>
    <x v="9"/>
    <s v="PC"/>
    <n v="3"/>
    <n v="720"/>
    <n v="2160"/>
    <x v="15"/>
    <s v="UZAIR"/>
    <s v="BSR-61"/>
    <n v="4100007345"/>
    <s v="DNN-2355"/>
    <x v="7"/>
    <x v="3"/>
    <m/>
  </r>
  <r>
    <n v="42"/>
    <n v="10060895"/>
    <x v="81"/>
    <x v="81"/>
    <x v="8"/>
    <s v="PCS"/>
    <n v="25"/>
    <n v="20"/>
    <n v="500"/>
    <x v="15"/>
    <s v="UZAIR"/>
    <s v="BSR-61"/>
    <n v="4100007345"/>
    <s v="DNN-2355"/>
    <x v="7"/>
    <x v="3"/>
    <m/>
  </r>
  <r>
    <n v="43"/>
    <n v="10060477"/>
    <x v="82"/>
    <x v="82"/>
    <x v="10"/>
    <s v="EA"/>
    <n v="50"/>
    <n v="28"/>
    <n v="1400"/>
    <x v="16"/>
    <s v="HARIS"/>
    <s v="BSR-61"/>
    <n v="4100007075"/>
    <s v="DNN-18548"/>
    <x v="23"/>
    <x v="3"/>
    <m/>
  </r>
  <r>
    <n v="44"/>
    <n v="10062107"/>
    <x v="83"/>
    <x v="83"/>
    <x v="5"/>
    <s v="EA"/>
    <n v="2615"/>
    <n v="2"/>
    <n v="5230"/>
    <x v="16"/>
    <s v="SHIFAZ"/>
    <s v="BSR-59"/>
    <n v="4100007210"/>
    <s v="DNN-4769"/>
    <x v="8"/>
    <x v="3"/>
    <m/>
  </r>
  <r>
    <n v="45"/>
    <n v="10060247"/>
    <x v="84"/>
    <x v="84"/>
    <x v="0"/>
    <s v="CTN"/>
    <n v="130"/>
    <n v="100"/>
    <n v="13000"/>
    <x v="16"/>
    <s v="UZAIR"/>
    <s v="BSR-60"/>
    <n v="4100006981"/>
    <s v="DNN-3130"/>
    <x v="24"/>
    <x v="3"/>
    <m/>
  </r>
  <r>
    <n v="46"/>
    <n v="10060440"/>
    <x v="85"/>
    <x v="85"/>
    <x v="0"/>
    <s v="CAN"/>
    <n v="30"/>
    <n v="250"/>
    <n v="7500"/>
    <x v="17"/>
    <s v="SHIFAZ"/>
    <s v="BSR-62"/>
    <n v="4100007258"/>
    <s v="DNN-00343216"/>
    <x v="1"/>
    <x v="3"/>
    <m/>
  </r>
  <r>
    <n v="47"/>
    <n v="10060082"/>
    <x v="86"/>
    <x v="86"/>
    <x v="1"/>
    <s v="PC"/>
    <n v="174.24"/>
    <n v="25"/>
    <n v="4356"/>
    <x v="17"/>
    <s v="SHIFAZ"/>
    <s v="BSR-62"/>
    <n v="4100007374"/>
    <s v="DNN-1168"/>
    <x v="2"/>
    <x v="3"/>
    <m/>
  </r>
  <r>
    <n v="48"/>
    <n v="10063643"/>
    <x v="39"/>
    <x v="39"/>
    <x v="9"/>
    <s v="EA"/>
    <n v="287"/>
    <n v="60"/>
    <n v="17220"/>
    <x v="18"/>
    <s v="HARIS"/>
    <s v="N/A"/>
    <n v="4100007207"/>
    <s v="DNN-8082"/>
    <x v="25"/>
    <x v="3"/>
    <m/>
  </r>
  <r>
    <n v="49"/>
    <n v="10063659"/>
    <x v="87"/>
    <x v="87"/>
    <x v="9"/>
    <s v="PC"/>
    <n v="1625"/>
    <n v="10"/>
    <n v="16250"/>
    <x v="19"/>
    <s v="SHIFAZ"/>
    <s v="HV1452"/>
    <n v="4100007195"/>
    <s v="DNN-00560"/>
    <x v="26"/>
    <x v="3"/>
    <m/>
  </r>
  <r>
    <n v="50"/>
    <n v="10060122"/>
    <x v="88"/>
    <x v="88"/>
    <x v="8"/>
    <s v="EA"/>
    <n v="120"/>
    <n v="20"/>
    <n v="2400"/>
    <x v="17"/>
    <s v="SHIFAZ"/>
    <s v="BSR-62"/>
    <n v="4100007341"/>
    <s v="DNN-18831"/>
    <x v="3"/>
    <x v="3"/>
    <m/>
  </r>
  <r>
    <n v="50"/>
    <n v="10060154"/>
    <x v="89"/>
    <x v="89"/>
    <x v="8"/>
    <s v="ROLL"/>
    <n v="25"/>
    <n v="50"/>
    <n v="1250"/>
    <x v="17"/>
    <s v="SHIFAZ"/>
    <s v="BSR-62"/>
    <n v="4100007341"/>
    <s v="DNN-18831"/>
    <x v="3"/>
    <x v="3"/>
    <m/>
  </r>
  <r>
    <n v="50"/>
    <n v="10060157"/>
    <x v="90"/>
    <x v="90"/>
    <x v="8"/>
    <s v="ROLL"/>
    <n v="4.5"/>
    <n v="140"/>
    <n v="630"/>
    <x v="17"/>
    <s v="SHIFAZ"/>
    <s v="BSR-62"/>
    <n v="4100007341"/>
    <s v="DNN-18831"/>
    <x v="3"/>
    <x v="3"/>
    <m/>
  </r>
  <r>
    <n v="50"/>
    <n v="10061724"/>
    <x v="91"/>
    <x v="91"/>
    <x v="3"/>
    <s v="PC"/>
    <n v="8"/>
    <n v="20"/>
    <n v="160"/>
    <x v="17"/>
    <s v="SHIFAZ"/>
    <s v="BSR-62"/>
    <n v="4100007341"/>
    <s v="DNN-18831"/>
    <x v="3"/>
    <x v="3"/>
    <m/>
  </r>
  <r>
    <n v="51"/>
    <n v="10061053"/>
    <x v="92"/>
    <x v="92"/>
    <x v="5"/>
    <s v="PC"/>
    <n v="30"/>
    <n v="20"/>
    <n v="600"/>
    <x v="17"/>
    <s v="SHIFAZ"/>
    <s v="BSR-62"/>
    <n v="4100007334"/>
    <s v="DNN-18833"/>
    <x v="3"/>
    <x v="3"/>
    <m/>
  </r>
  <r>
    <n v="52"/>
    <n v="10063040"/>
    <x v="32"/>
    <x v="32"/>
    <x v="8"/>
    <s v="PKT"/>
    <n v="7"/>
    <n v="4950"/>
    <n v="34650"/>
    <x v="17"/>
    <s v="HARIS"/>
    <s v="BSR-62"/>
    <n v="4100007249"/>
    <s v="DNN-25318"/>
    <x v="27"/>
    <x v="3"/>
    <m/>
  </r>
  <r>
    <n v="53"/>
    <n v="10063660"/>
    <x v="93"/>
    <x v="93"/>
    <x v="2"/>
    <s v="EA"/>
    <n v="475"/>
    <n v="2"/>
    <n v="950"/>
    <x v="20"/>
    <s v="HARIS"/>
    <s v="MR-1567"/>
    <n v="4100007415"/>
    <s v="DNN-18884"/>
    <x v="3"/>
    <x v="4"/>
    <m/>
  </r>
  <r>
    <n v="54"/>
    <n v="10063661"/>
    <x v="94"/>
    <x v="94"/>
    <x v="9"/>
    <s v="EA"/>
    <n v="780"/>
    <n v="10"/>
    <n v="7800"/>
    <x v="21"/>
    <s v="SHIFAZ"/>
    <s v="HV1452"/>
    <n v="4100007256"/>
    <s v="DNN-00671"/>
    <x v="28"/>
    <x v="3"/>
    <m/>
  </r>
  <r>
    <n v="55"/>
    <n v="10063161"/>
    <x v="95"/>
    <x v="95"/>
    <x v="2"/>
    <s v="EA"/>
    <n v="605"/>
    <n v="6"/>
    <n v="3630"/>
    <x v="20"/>
    <s v="HARIS"/>
    <s v="BSR-63"/>
    <n v="4100007416"/>
    <s v="DNN-18883"/>
    <x v="23"/>
    <x v="4"/>
    <m/>
  </r>
  <r>
    <n v="55"/>
    <n v="10061470"/>
    <x v="96"/>
    <x v="96"/>
    <x v="10"/>
    <s v="PC"/>
    <n v="39"/>
    <n v="18"/>
    <n v="702"/>
    <x v="20"/>
    <s v="HARIS"/>
    <s v="BSR-63"/>
    <n v="4100007416"/>
    <s v="DNN-18883"/>
    <x v="23"/>
    <x v="4"/>
    <m/>
  </r>
  <r>
    <n v="55"/>
    <n v="10060920"/>
    <x v="8"/>
    <x v="8"/>
    <x v="2"/>
    <s v="EA"/>
    <n v="28"/>
    <n v="50"/>
    <n v="1400"/>
    <x v="20"/>
    <s v="HARIS"/>
    <s v="BSR-63"/>
    <n v="4100007416"/>
    <s v="DNN-18883"/>
    <x v="23"/>
    <x v="4"/>
    <m/>
  </r>
  <r>
    <n v="55"/>
    <n v="10060978"/>
    <x v="97"/>
    <x v="97"/>
    <x v="2"/>
    <s v="EA"/>
    <n v="42"/>
    <n v="50"/>
    <n v="2100"/>
    <x v="20"/>
    <s v="HARIS"/>
    <s v="BSR-63"/>
    <n v="4100007416"/>
    <s v="DNN-18883"/>
    <x v="23"/>
    <x v="4"/>
    <m/>
  </r>
  <r>
    <n v="56"/>
    <n v="10060083"/>
    <x v="98"/>
    <x v="98"/>
    <x v="1"/>
    <s v="PC"/>
    <n v="174.24"/>
    <n v="15"/>
    <n v="2613.6000000000004"/>
    <x v="20"/>
    <s v="AADHIL"/>
    <s v="BSR-57"/>
    <n v="4100007417"/>
    <s v="DNN-1198"/>
    <x v="2"/>
    <x v="4"/>
    <m/>
  </r>
  <r>
    <n v="57"/>
    <n v="10060497"/>
    <x v="99"/>
    <x v="99"/>
    <x v="3"/>
    <s v="EA"/>
    <n v="20"/>
    <n v="12"/>
    <n v="240"/>
    <x v="20"/>
    <s v="HARIS"/>
    <s v="BSR-62"/>
    <n v="4100007335"/>
    <s v="DNN-1295"/>
    <x v="9"/>
    <x v="4"/>
    <m/>
  </r>
  <r>
    <n v="57"/>
    <n v="10061316"/>
    <x v="27"/>
    <x v="27"/>
    <x v="5"/>
    <s v="BOX"/>
    <n v="23"/>
    <n v="15"/>
    <n v="345"/>
    <x v="20"/>
    <s v="HARIS"/>
    <s v="BSR-62"/>
    <n v="4100007335"/>
    <s v="DNN-1295"/>
    <x v="9"/>
    <x v="4"/>
    <m/>
  </r>
  <r>
    <n v="58"/>
    <n v="10061043"/>
    <x v="100"/>
    <x v="100"/>
    <x v="2"/>
    <s v="PC"/>
    <n v="708"/>
    <n v="20"/>
    <n v="14160"/>
    <x v="20"/>
    <s v="AADHIL"/>
    <s v="BSR-60"/>
    <n v="4100007021"/>
    <s v="DNN-4783"/>
    <x v="8"/>
    <x v="4"/>
    <m/>
  </r>
  <r>
    <n v="59"/>
    <n v="10060869"/>
    <x v="101"/>
    <x v="101"/>
    <x v="4"/>
    <s v="PC"/>
    <n v="1790"/>
    <n v="10"/>
    <n v="17900"/>
    <x v="20"/>
    <s v="SHIFAZ"/>
    <s v="BSR-54"/>
    <n v="4100006462"/>
    <s v="DNN-1304"/>
    <x v="29"/>
    <x v="4"/>
    <m/>
  </r>
  <r>
    <n v="60"/>
    <n v="10060146"/>
    <x v="102"/>
    <x v="102"/>
    <x v="9"/>
    <s v="PC"/>
    <n v="2.75"/>
    <n v="100"/>
    <n v="275"/>
    <x v="22"/>
    <s v="UZAIR"/>
    <s v="BSR-63"/>
    <n v="4100007427"/>
    <s v="DNN-2367"/>
    <x v="7"/>
    <x v="4"/>
    <m/>
  </r>
  <r>
    <n v="60"/>
    <n v="10060498"/>
    <x v="103"/>
    <x v="103"/>
    <x v="3"/>
    <s v="PC"/>
    <n v="9.5"/>
    <n v="192"/>
    <n v="1824"/>
    <x v="22"/>
    <s v="UZAIR"/>
    <s v="BSR-63"/>
    <n v="4100007427"/>
    <s v="DNN-2367"/>
    <x v="7"/>
    <x v="4"/>
    <m/>
  </r>
  <r>
    <n v="60"/>
    <n v="10061230"/>
    <x v="104"/>
    <x v="104"/>
    <x v="6"/>
    <s v="PC"/>
    <n v="10"/>
    <n v="20"/>
    <n v="200"/>
    <x v="22"/>
    <s v="UZAIR"/>
    <s v="BSR-63"/>
    <n v="4100007427"/>
    <s v="DNN-2367"/>
    <x v="7"/>
    <x v="4"/>
    <m/>
  </r>
  <r>
    <n v="60"/>
    <n v="10062746"/>
    <x v="105"/>
    <x v="105"/>
    <x v="6"/>
    <s v="PC"/>
    <n v="38"/>
    <n v="6"/>
    <n v="228"/>
    <x v="22"/>
    <s v="UZAIR"/>
    <s v="BSR-63"/>
    <n v="4100007427"/>
    <s v="DNN-2367"/>
    <x v="7"/>
    <x v="4"/>
    <m/>
  </r>
  <r>
    <n v="60"/>
    <n v="10062747"/>
    <x v="106"/>
    <x v="106"/>
    <x v="6"/>
    <s v="PC"/>
    <n v="48"/>
    <n v="6"/>
    <n v="288"/>
    <x v="22"/>
    <s v="UZAIR"/>
    <s v="BSR-63"/>
    <n v="4100007427"/>
    <s v="DNN-2367"/>
    <x v="7"/>
    <x v="4"/>
    <m/>
  </r>
  <r>
    <n v="61"/>
    <n v="10060483"/>
    <x v="107"/>
    <x v="107"/>
    <x v="0"/>
    <s v="BTL"/>
    <n v="33"/>
    <n v="230"/>
    <n v="7590"/>
    <x v="23"/>
    <s v="UZAIR"/>
    <s v="BSR-63"/>
    <n v="4100007450"/>
    <s v="DNN-0449"/>
    <x v="4"/>
    <x v="4"/>
    <m/>
  </r>
  <r>
    <n v="61"/>
    <n v="10060487"/>
    <x v="108"/>
    <x v="108"/>
    <x v="0"/>
    <s v="CAN"/>
    <n v="28"/>
    <n v="360"/>
    <n v="10080"/>
    <x v="23"/>
    <s v="UZAIR"/>
    <s v="BSR-63"/>
    <n v="4100007450"/>
    <s v="DNN-0449"/>
    <x v="4"/>
    <x v="4"/>
    <m/>
  </r>
  <r>
    <n v="62"/>
    <n v="10060355"/>
    <x v="109"/>
    <x v="109"/>
    <x v="5"/>
    <s v="BKT"/>
    <n v="480"/>
    <n v="12"/>
    <n v="5760"/>
    <x v="23"/>
    <s v="SHIFAZ"/>
    <s v="BSR-61"/>
    <n v="4100007212"/>
    <s v="DNN-80248547"/>
    <x v="30"/>
    <x v="4"/>
    <m/>
  </r>
  <r>
    <n v="63"/>
    <n v="10060003"/>
    <x v="110"/>
    <x v="110"/>
    <x v="0"/>
    <s v="CTN "/>
    <n v="47"/>
    <n v="1100"/>
    <n v="51700"/>
    <x v="24"/>
    <s v="UZAIR"/>
    <s v="BSR-63"/>
    <n v="4100007352"/>
    <s v="*109000223325"/>
    <x v="31"/>
    <x v="4"/>
    <m/>
  </r>
  <r>
    <n v="63"/>
    <n v="10060515"/>
    <x v="111"/>
    <x v="111"/>
    <x v="0"/>
    <s v="GAL"/>
    <n v="25"/>
    <n v="1044"/>
    <n v="26100"/>
    <x v="24"/>
    <s v="UZAIR"/>
    <s v="BSR-63"/>
    <n v="4100007352"/>
    <s v="*109000223325"/>
    <x v="31"/>
    <x v="4"/>
    <m/>
  </r>
  <r>
    <n v="64"/>
    <n v="10060376"/>
    <x v="112"/>
    <x v="112"/>
    <x v="4"/>
    <s v="PC"/>
    <n v="395"/>
    <n v="34"/>
    <n v="13430"/>
    <x v="23"/>
    <s v="AADHIL"/>
    <s v="BSR-57"/>
    <n v="4100007084"/>
    <s v="DNN-000293"/>
    <x v="13"/>
    <x v="4"/>
    <m/>
  </r>
  <r>
    <n v="65"/>
    <n v="10063662"/>
    <x v="113"/>
    <x v="113"/>
    <x v="4"/>
    <s v="EA"/>
    <n v="100"/>
    <n v="20"/>
    <n v="2000"/>
    <x v="23"/>
    <s v="AADHIL"/>
    <s v="MR-1577"/>
    <n v="4100007254"/>
    <s v="DNN-000294"/>
    <x v="13"/>
    <x v="4"/>
    <m/>
  </r>
  <r>
    <n v="66"/>
    <n v="10061437"/>
    <x v="114"/>
    <x v="114"/>
    <x v="5"/>
    <s v="PC"/>
    <n v="25"/>
    <n v="50"/>
    <n v="1250"/>
    <x v="23"/>
    <s v="HARIS"/>
    <s v="BSR-63"/>
    <n v="4100007436"/>
    <s v="DNN-18917"/>
    <x v="3"/>
    <x v="4"/>
    <m/>
  </r>
  <r>
    <n v="67"/>
    <n v="10060003"/>
    <x v="110"/>
    <x v="110"/>
    <x v="0"/>
    <s v="CTN "/>
    <n v="47"/>
    <n v="1000"/>
    <n v="47000"/>
    <x v="23"/>
    <s v="UZAIR"/>
    <s v="BSR-63"/>
    <n v="4100007352"/>
    <s v="*109000223436"/>
    <x v="32"/>
    <x v="4"/>
    <m/>
  </r>
  <r>
    <n v="68"/>
    <n v="10062091"/>
    <x v="115"/>
    <x v="115"/>
    <x v="0"/>
    <s v="CTN"/>
    <n v="30"/>
    <n v="520"/>
    <n v="15600"/>
    <x v="24"/>
    <s v="UZAIR"/>
    <s v="BSR-61"/>
    <n v="4100007183"/>
    <s v="*109000223324"/>
    <x v="33"/>
    <x v="4"/>
    <m/>
  </r>
  <r>
    <n v="69"/>
    <n v="10062126"/>
    <x v="116"/>
    <x v="116"/>
    <x v="0"/>
    <s v="CTN"/>
    <n v="55"/>
    <n v="600"/>
    <n v="33000"/>
    <x v="24"/>
    <s v="UZAIR"/>
    <s v="BSR--59"/>
    <n v="4100006875"/>
    <s v="*109000223326"/>
    <x v="32"/>
    <x v="4"/>
    <m/>
  </r>
  <r>
    <n v="70"/>
    <n v="10060293"/>
    <x v="117"/>
    <x v="117"/>
    <x v="3"/>
    <s v="DRUM"/>
    <n v="295"/>
    <n v="36"/>
    <n v="10620"/>
    <x v="24"/>
    <s v="HARIS"/>
    <s v="BSR-62"/>
    <n v="4100007378"/>
    <s v="DNN-04336"/>
    <x v="34"/>
    <x v="4"/>
    <m/>
  </r>
  <r>
    <n v="70"/>
    <n v="10060281"/>
    <x v="118"/>
    <x v="118"/>
    <x v="3"/>
    <s v="BKT"/>
    <n v="368"/>
    <n v="65"/>
    <n v="23920"/>
    <x v="24"/>
    <s v="HARIS"/>
    <s v="BSR-62"/>
    <n v="4100007378"/>
    <s v="DNN-04336"/>
    <x v="34"/>
    <x v="4"/>
    <m/>
  </r>
  <r>
    <n v="71"/>
    <n v="10060516"/>
    <x v="119"/>
    <x v="119"/>
    <x v="0"/>
    <s v="GAL"/>
    <n v="15.5"/>
    <n v="600"/>
    <n v="9300"/>
    <x v="25"/>
    <s v="HARIS"/>
    <s v="BSR-62"/>
    <n v="4100007455"/>
    <s v="DNN-25344"/>
    <x v="35"/>
    <x v="3"/>
    <m/>
  </r>
  <r>
    <n v="72"/>
    <n v="10063663"/>
    <x v="120"/>
    <x v="120"/>
    <x v="8"/>
    <s v="PKT"/>
    <n v="5.5"/>
    <n v="3000"/>
    <n v="16500"/>
    <x v="26"/>
    <s v="HARIS"/>
    <s v="BSR-63"/>
    <n v="4100007397"/>
    <s v="DNN-1293"/>
    <x v="36"/>
    <x v="3"/>
    <m/>
  </r>
  <r>
    <n v="73"/>
    <n v="10063664"/>
    <x v="121"/>
    <x v="121"/>
    <x v="2"/>
    <s v="EA"/>
    <n v="67"/>
    <n v="100"/>
    <n v="6700"/>
    <x v="27"/>
    <s v="SHIFAZ"/>
    <s v="BSR-WP3-63"/>
    <n v="4100007399"/>
    <s v="DNN-INV-182"/>
    <x v="37"/>
    <x v="4"/>
    <m/>
  </r>
  <r>
    <n v="73"/>
    <n v="10063665"/>
    <x v="122"/>
    <x v="122"/>
    <x v="2"/>
    <s v="EA"/>
    <n v="57"/>
    <n v="15"/>
    <n v="855"/>
    <x v="27"/>
    <s v="SHIFAZ"/>
    <s v="BSR-WP3-63"/>
    <n v="4100007399"/>
    <s v="DNN-INV-182"/>
    <x v="37"/>
    <x v="4"/>
    <m/>
  </r>
  <r>
    <n v="73"/>
    <n v="10063666"/>
    <x v="123"/>
    <x v="123"/>
    <x v="2"/>
    <s v="EA"/>
    <n v="75"/>
    <n v="15"/>
    <n v="1125"/>
    <x v="27"/>
    <s v="SHIFAZ"/>
    <s v="BSR-WP3-63"/>
    <n v="4100007399"/>
    <s v="DNN-INV-182"/>
    <x v="37"/>
    <x v="4"/>
    <m/>
  </r>
  <r>
    <n v="73"/>
    <n v="10063667"/>
    <x v="124"/>
    <x v="124"/>
    <x v="2"/>
    <s v="EA"/>
    <n v="57"/>
    <n v="15"/>
    <n v="855"/>
    <x v="27"/>
    <s v="SHIFAZ"/>
    <s v="BSR-WP3-63"/>
    <n v="4100007399"/>
    <s v="DNN-INV-182"/>
    <x v="37"/>
    <x v="4"/>
    <m/>
  </r>
  <r>
    <n v="73"/>
    <n v="10063668"/>
    <x v="125"/>
    <x v="125"/>
    <x v="2"/>
    <s v="EA"/>
    <n v="49"/>
    <n v="15"/>
    <n v="735"/>
    <x v="27"/>
    <s v="SHIFAZ"/>
    <s v="BSR-WP3-63"/>
    <n v="4100007399"/>
    <s v="DNN-INV-182"/>
    <x v="37"/>
    <x v="4"/>
    <m/>
  </r>
  <r>
    <n v="73"/>
    <n v="10063669"/>
    <x v="126"/>
    <x v="126"/>
    <x v="2"/>
    <s v="EA"/>
    <n v="52"/>
    <n v="15"/>
    <n v="780"/>
    <x v="27"/>
    <s v="SHIFAZ"/>
    <s v="BSR-WP3-63"/>
    <n v="4100007399"/>
    <s v="DNN-INV-182"/>
    <x v="37"/>
    <x v="4"/>
    <m/>
  </r>
  <r>
    <n v="73"/>
    <n v="10063670"/>
    <x v="127"/>
    <x v="127"/>
    <x v="2"/>
    <s v="EA"/>
    <n v="45"/>
    <n v="15"/>
    <n v="675"/>
    <x v="27"/>
    <s v="SHIFAZ"/>
    <s v="BSR-WP3-63"/>
    <n v="4100007399"/>
    <s v="DNN-INV-182"/>
    <x v="37"/>
    <x v="4"/>
    <m/>
  </r>
  <r>
    <n v="73"/>
    <n v="10063671"/>
    <x v="128"/>
    <x v="128"/>
    <x v="2"/>
    <s v="EA"/>
    <n v="63"/>
    <n v="15"/>
    <n v="945"/>
    <x v="27"/>
    <s v="SHIFAZ"/>
    <s v="BSR-WP3-63"/>
    <n v="4100007399"/>
    <s v="DNN-INV-182"/>
    <x v="37"/>
    <x v="4"/>
    <m/>
  </r>
  <r>
    <n v="73"/>
    <n v="10063672"/>
    <x v="129"/>
    <x v="129"/>
    <x v="2"/>
    <s v="EA"/>
    <n v="55"/>
    <n v="15"/>
    <n v="825"/>
    <x v="27"/>
    <s v="SHIFAZ"/>
    <s v="BSR-WP3-63"/>
    <n v="4100007399"/>
    <s v="DNN-INV-182"/>
    <x v="37"/>
    <x v="4"/>
    <m/>
  </r>
  <r>
    <n v="73"/>
    <n v="10063673"/>
    <x v="130"/>
    <x v="130"/>
    <x v="2"/>
    <s v="BT"/>
    <n v="125"/>
    <n v="6"/>
    <n v="750"/>
    <x v="27"/>
    <s v="SHIFAZ"/>
    <s v="BSR-WP3-63"/>
    <n v="4100007399"/>
    <s v="DNN-INV-182"/>
    <x v="37"/>
    <x v="4"/>
    <m/>
  </r>
  <r>
    <n v="73"/>
    <n v="10063674"/>
    <x v="131"/>
    <x v="131"/>
    <x v="2"/>
    <s v="EA"/>
    <n v="26"/>
    <n v="20"/>
    <n v="520"/>
    <x v="27"/>
    <s v="SHIFAZ"/>
    <s v="BSR-WP3-63"/>
    <n v="4100007399"/>
    <s v="DNN-INV-182"/>
    <x v="37"/>
    <x v="4"/>
    <m/>
  </r>
  <r>
    <n v="73"/>
    <n v="10063675"/>
    <x v="132"/>
    <x v="132"/>
    <x v="2"/>
    <s v="EA"/>
    <n v="58"/>
    <n v="200"/>
    <n v="11600"/>
    <x v="27"/>
    <s v="SHIFAZ"/>
    <s v="BSR-WP3-63"/>
    <n v="4100007399"/>
    <s v="DNN-INV-182"/>
    <x v="37"/>
    <x v="4"/>
    <m/>
  </r>
  <r>
    <n v="74"/>
    <n v="10063676"/>
    <x v="133"/>
    <x v="133"/>
    <x v="4"/>
    <s v="EA"/>
    <n v="9"/>
    <n v="20"/>
    <n v="180"/>
    <x v="28"/>
    <s v="HARIS"/>
    <s v="MR-1453"/>
    <n v="4100007414"/>
    <s v="DNN-INV-18916"/>
    <x v="3"/>
    <x v="4"/>
    <m/>
  </r>
  <r>
    <n v="74"/>
    <n v="10063677"/>
    <x v="134"/>
    <x v="134"/>
    <x v="4"/>
    <s v="EA"/>
    <n v="15"/>
    <n v="20"/>
    <n v="300"/>
    <x v="28"/>
    <s v="HARIS"/>
    <s v="MR-1453"/>
    <n v="4100007414"/>
    <s v="DNN-INV-18916"/>
    <x v="3"/>
    <x v="4"/>
    <m/>
  </r>
  <r>
    <n v="74"/>
    <n v="10063678"/>
    <x v="135"/>
    <x v="135"/>
    <x v="4"/>
    <s v="EA"/>
    <n v="155"/>
    <n v="2"/>
    <n v="310"/>
    <x v="28"/>
    <s v="HARIS"/>
    <s v="MR-1453"/>
    <n v="4100007414"/>
    <s v="DNN-INV-18916"/>
    <x v="3"/>
    <x v="4"/>
    <m/>
  </r>
  <r>
    <n v="74"/>
    <n v="10063679"/>
    <x v="136"/>
    <x v="136"/>
    <x v="4"/>
    <s v="EA"/>
    <n v="150"/>
    <n v="2"/>
    <n v="300"/>
    <x v="28"/>
    <s v="HARIS"/>
    <s v="MR-1453"/>
    <n v="4100007414"/>
    <s v="DNN-INV-18916"/>
    <x v="3"/>
    <x v="4"/>
    <m/>
  </r>
  <r>
    <n v="74"/>
    <n v="10063680"/>
    <x v="137"/>
    <x v="137"/>
    <x v="4"/>
    <s v="EA"/>
    <n v="148"/>
    <n v="2"/>
    <n v="296"/>
    <x v="28"/>
    <s v="HARIS"/>
    <s v="MR-1453"/>
    <n v="4100007414"/>
    <s v="DNN-INV-18916"/>
    <x v="3"/>
    <x v="4"/>
    <m/>
  </r>
  <r>
    <n v="74"/>
    <n v="10063681"/>
    <x v="138"/>
    <x v="138"/>
    <x v="4"/>
    <s v="EA"/>
    <n v="205"/>
    <n v="15"/>
    <n v="3075"/>
    <x v="28"/>
    <s v="HARIS"/>
    <s v="MR-1453"/>
    <n v="4100007414"/>
    <s v="DNN-INV-18916"/>
    <x v="3"/>
    <x v="4"/>
    <m/>
  </r>
  <r>
    <n v="75"/>
    <n v="10060247"/>
    <x v="84"/>
    <x v="84"/>
    <x v="0"/>
    <s v="CTN"/>
    <n v="130"/>
    <n v="60"/>
    <n v="7800"/>
    <x v="28"/>
    <s v="SAIFULLAH"/>
    <s v="BSR-WP3-60"/>
    <n v="4100006981"/>
    <s v="DNN-21886"/>
    <x v="38"/>
    <x v="4"/>
    <m/>
  </r>
  <r>
    <n v="76"/>
    <n v="10062163"/>
    <x v="139"/>
    <x v="139"/>
    <x v="0"/>
    <s v="CTN"/>
    <n v="60"/>
    <n v="50"/>
    <n v="3000"/>
    <x v="28"/>
    <s v="SAIFULLAH"/>
    <s v="BSR-WP3-62"/>
    <n v="4100007351"/>
    <s v="DNN-21887"/>
    <x v="38"/>
    <x v="4"/>
    <m/>
  </r>
  <r>
    <n v="77"/>
    <n v="10062072"/>
    <x v="140"/>
    <x v="140"/>
    <x v="4"/>
    <s v="PC"/>
    <n v="62"/>
    <n v="10"/>
    <n v="620"/>
    <x v="29"/>
    <s v="SHIFAZ"/>
    <s v="HV1173"/>
    <n v="4100005739"/>
    <s v="DNN-2047720"/>
    <x v="39"/>
    <x v="4"/>
    <m/>
  </r>
  <r>
    <n v="77"/>
    <n v="10062073"/>
    <x v="141"/>
    <x v="141"/>
    <x v="4"/>
    <s v="PC"/>
    <n v="170"/>
    <n v="5"/>
    <n v="850"/>
    <x v="29"/>
    <s v="SHIFAZ"/>
    <s v="HV1173"/>
    <n v="4100005739"/>
    <s v="DNN-2047720"/>
    <x v="39"/>
    <x v="4"/>
    <m/>
  </r>
  <r>
    <n v="78"/>
    <n v="10063546"/>
    <x v="142"/>
    <x v="142"/>
    <x v="4"/>
    <s v="EA"/>
    <n v="130"/>
    <n v="2"/>
    <n v="260"/>
    <x v="29"/>
    <s v="SHIFAZ"/>
    <s v="BSR-64"/>
    <n v="4100007410"/>
    <s v="DNN-2367"/>
    <x v="6"/>
    <x v="4"/>
    <m/>
  </r>
  <r>
    <n v="79"/>
    <n v="10062163"/>
    <x v="139"/>
    <x v="139"/>
    <x v="0"/>
    <s v="CTN"/>
    <n v="60"/>
    <n v="140"/>
    <n v="8400"/>
    <x v="29"/>
    <s v="AADHIL"/>
    <s v="BSR-62"/>
    <n v="4100007351"/>
    <s v="DNN-3133"/>
    <x v="24"/>
    <x v="4"/>
    <m/>
  </r>
  <r>
    <n v="80"/>
    <n v="10060478"/>
    <x v="143"/>
    <x v="143"/>
    <x v="0"/>
    <s v="GAL"/>
    <n v="87.5"/>
    <n v="44"/>
    <n v="3850"/>
    <x v="29"/>
    <s v="AADHIL"/>
    <s v="BSR-62"/>
    <n v="4100007392"/>
    <s v="DNN-00344211"/>
    <x v="1"/>
    <x v="4"/>
    <m/>
  </r>
  <r>
    <n v="80"/>
    <n v="10060485"/>
    <x v="144"/>
    <x v="144"/>
    <x v="0"/>
    <s v="GAL"/>
    <n v="60.5"/>
    <n v="72"/>
    <n v="4356"/>
    <x v="29"/>
    <s v="AADHIL"/>
    <s v="BSR-62"/>
    <n v="4100007392"/>
    <s v="DNN-00344211"/>
    <x v="1"/>
    <x v="4"/>
    <m/>
  </r>
  <r>
    <n v="81"/>
    <n v="10063329"/>
    <x v="145"/>
    <x v="145"/>
    <x v="6"/>
    <s v="PCS"/>
    <n v="67.45"/>
    <n v="23"/>
    <n v="1551.3500000000001"/>
    <x v="29"/>
    <s v="SHIFAZ"/>
    <s v="HV1328"/>
    <n v="4100006052"/>
    <s v="DNN-0269"/>
    <x v="40"/>
    <x v="4"/>
    <m/>
  </r>
  <r>
    <n v="81"/>
    <n v="10063313"/>
    <x v="146"/>
    <x v="146"/>
    <x v="6"/>
    <s v="PC"/>
    <n v="43.7"/>
    <n v="23"/>
    <n v="1005.1"/>
    <x v="29"/>
    <s v="SHIFAZ"/>
    <s v="HV1328"/>
    <n v="4100006052"/>
    <s v="DNN-0269"/>
    <x v="40"/>
    <x v="4"/>
    <m/>
  </r>
  <r>
    <n v="81"/>
    <n v="10063314"/>
    <x v="147"/>
    <x v="147"/>
    <x v="6"/>
    <s v="PC"/>
    <n v="49.4"/>
    <n v="23"/>
    <n v="1136.2"/>
    <x v="29"/>
    <s v="SHIFAZ"/>
    <s v="HV1328"/>
    <n v="4100006052"/>
    <s v="DNN-0269"/>
    <x v="40"/>
    <x v="4"/>
    <m/>
  </r>
  <r>
    <n v="81"/>
    <n v="10063315"/>
    <x v="148"/>
    <x v="148"/>
    <x v="6"/>
    <s v="PC"/>
    <n v="307.8"/>
    <n v="23"/>
    <n v="7079.4000000000005"/>
    <x v="29"/>
    <s v="SHIFAZ"/>
    <s v="HV1328"/>
    <n v="4100006052"/>
    <s v="DNN-0269"/>
    <x v="40"/>
    <x v="4"/>
    <m/>
  </r>
  <r>
    <n v="81"/>
    <n v="10063316"/>
    <x v="149"/>
    <x v="149"/>
    <x v="6"/>
    <s v="PC"/>
    <n v="95.95"/>
    <n v="23"/>
    <n v="2206.85"/>
    <x v="29"/>
    <s v="SHIFAZ"/>
    <s v="HV1328"/>
    <n v="4100006052"/>
    <s v="DNN-0269"/>
    <x v="40"/>
    <x v="4"/>
    <m/>
  </r>
  <r>
    <n v="81"/>
    <n v="10063317"/>
    <x v="150"/>
    <x v="150"/>
    <x v="6"/>
    <s v="PC"/>
    <n v="94.04"/>
    <n v="23"/>
    <n v="2162.92"/>
    <x v="29"/>
    <s v="SHIFAZ"/>
    <s v="HV1328"/>
    <n v="4100006052"/>
    <s v="DNN-0269"/>
    <x v="40"/>
    <x v="4"/>
    <m/>
  </r>
  <r>
    <n v="81"/>
    <n v="10061097"/>
    <x v="151"/>
    <x v="151"/>
    <x v="6"/>
    <s v="PC"/>
    <n v="570"/>
    <n v="2"/>
    <n v="1140"/>
    <x v="29"/>
    <s v="SHIFAZ"/>
    <s v="HV1328"/>
    <n v="4100006052"/>
    <s v="DNN-0269"/>
    <x v="40"/>
    <x v="4"/>
    <m/>
  </r>
  <r>
    <n v="81"/>
    <n v="10063320"/>
    <x v="152"/>
    <x v="152"/>
    <x v="6"/>
    <s v="PC"/>
    <n v="138.69999999999999"/>
    <n v="23"/>
    <n v="3190.1"/>
    <x v="29"/>
    <s v="SHIFAZ"/>
    <s v="HV1328"/>
    <n v="4100006052"/>
    <s v="DNN-0269"/>
    <x v="40"/>
    <x v="4"/>
    <m/>
  </r>
  <r>
    <n v="81"/>
    <n v="10063683"/>
    <x v="153"/>
    <x v="153"/>
    <x v="9"/>
    <s v="PC"/>
    <n v="648.85"/>
    <n v="12"/>
    <n v="7786.2000000000007"/>
    <x v="29"/>
    <s v="SHIFAZ"/>
    <s v="HV1328"/>
    <n v="4100006052"/>
    <s v="DNN-0269"/>
    <x v="40"/>
    <x v="4"/>
    <m/>
  </r>
  <r>
    <n v="82"/>
    <n v="10061264"/>
    <x v="154"/>
    <x v="154"/>
    <x v="6"/>
    <s v="PC"/>
    <n v="1287"/>
    <n v="10"/>
    <n v="12870"/>
    <x v="29"/>
    <s v="SHIFAZ"/>
    <s v="BSR-61"/>
    <n v="4100007457"/>
    <s v="DNN-0270"/>
    <x v="40"/>
    <x v="4"/>
    <m/>
  </r>
  <r>
    <n v="83"/>
    <n v="10063684"/>
    <x v="155"/>
    <x v="155"/>
    <x v="9"/>
    <s v="PC"/>
    <n v="357"/>
    <n v="20"/>
    <n v="7140"/>
    <x v="29"/>
    <s v="SHIFAZ"/>
    <s v="BSR-57&amp;58"/>
    <n v="4100006974"/>
    <s v="DNN-0272"/>
    <x v="41"/>
    <x v="4"/>
    <m/>
  </r>
  <r>
    <n v="83"/>
    <n v="10063685"/>
    <x v="156"/>
    <x v="156"/>
    <x v="9"/>
    <s v="PC"/>
    <n v="110"/>
    <n v="20"/>
    <n v="2200"/>
    <x v="29"/>
    <s v="SHIFAZ"/>
    <s v="BSR-57&amp;58"/>
    <n v="4100006974"/>
    <s v="DNN-0272"/>
    <x v="41"/>
    <x v="4"/>
    <m/>
  </r>
  <r>
    <n v="84"/>
    <n v="10063307"/>
    <x v="157"/>
    <x v="157"/>
    <x v="6"/>
    <s v="PC"/>
    <n v="171"/>
    <n v="23"/>
    <n v="3933"/>
    <x v="29"/>
    <s v="SHIFAZ"/>
    <s v="HV1328"/>
    <n v="4100006053"/>
    <s v="DNN-0267"/>
    <x v="42"/>
    <x v="4"/>
    <m/>
  </r>
  <r>
    <n v="84"/>
    <n v="10063308"/>
    <x v="158"/>
    <x v="158"/>
    <x v="6"/>
    <s v="PC"/>
    <n v="108.3"/>
    <n v="23"/>
    <n v="2490.9"/>
    <x v="29"/>
    <s v="SHIFAZ"/>
    <s v="HV1328"/>
    <n v="4100006053"/>
    <s v="DNN-0267"/>
    <x v="42"/>
    <x v="4"/>
    <m/>
  </r>
  <r>
    <n v="84"/>
    <n v="10063309"/>
    <x v="159"/>
    <x v="159"/>
    <x v="6"/>
    <s v="PC"/>
    <n v="10.45"/>
    <n v="23"/>
    <n v="240.35"/>
    <x v="29"/>
    <s v="SHIFAZ"/>
    <s v="HV1328"/>
    <n v="4100006053"/>
    <s v="DNN-0267"/>
    <x v="42"/>
    <x v="4"/>
    <m/>
  </r>
  <r>
    <n v="84"/>
    <n v="10063310"/>
    <x v="160"/>
    <x v="160"/>
    <x v="6"/>
    <s v="PC"/>
    <n v="224.2"/>
    <n v="23"/>
    <n v="5156.5999999999995"/>
    <x v="29"/>
    <s v="SHIFAZ"/>
    <s v="HV1328"/>
    <n v="4100006053"/>
    <s v="DNN-0267"/>
    <x v="42"/>
    <x v="4"/>
    <m/>
  </r>
  <r>
    <n v="84"/>
    <n v="10063311"/>
    <x v="161"/>
    <x v="161"/>
    <x v="6"/>
    <s v="PC"/>
    <n v="7.6"/>
    <n v="23"/>
    <n v="174.79999999999998"/>
    <x v="29"/>
    <s v="SHIFAZ"/>
    <s v="HV1328"/>
    <n v="4100006053"/>
    <s v="DNN-0267"/>
    <x v="42"/>
    <x v="4"/>
    <m/>
  </r>
  <r>
    <n v="84"/>
    <n v="10063312"/>
    <x v="162"/>
    <x v="162"/>
    <x v="6"/>
    <s v="PC"/>
    <n v="1501"/>
    <n v="23"/>
    <n v="34523"/>
    <x v="29"/>
    <s v="SHIFAZ"/>
    <s v="HV1328"/>
    <n v="4100006053"/>
    <s v="DNN-0267"/>
    <x v="42"/>
    <x v="4"/>
    <m/>
  </r>
  <r>
    <n v="84"/>
    <n v="10063328"/>
    <x v="163"/>
    <x v="163"/>
    <x v="6"/>
    <s v="PCS"/>
    <n v="1501"/>
    <n v="10"/>
    <n v="15010"/>
    <x v="29"/>
    <s v="SHIFAZ"/>
    <s v="HV1328"/>
    <n v="4100006053"/>
    <s v="DNN-0267"/>
    <x v="42"/>
    <x v="4"/>
    <m/>
  </r>
  <r>
    <n v="85"/>
    <n v="10063318"/>
    <x v="164"/>
    <x v="164"/>
    <x v="6"/>
    <s v="PC"/>
    <n v="2126.1"/>
    <n v="1"/>
    <n v="2126.1"/>
    <x v="29"/>
    <s v="SHIFAZ"/>
    <s v="HV1328"/>
    <n v="4100006054"/>
    <s v="DNN-0268"/>
    <x v="40"/>
    <x v="4"/>
    <m/>
  </r>
  <r>
    <n v="85"/>
    <n v="10063321"/>
    <x v="165"/>
    <x v="165"/>
    <x v="6"/>
    <s v="PC"/>
    <n v="75.05"/>
    <n v="23"/>
    <n v="1726.1499999999999"/>
    <x v="29"/>
    <s v="SHIFAZ"/>
    <s v="HV1328"/>
    <n v="4100006054"/>
    <s v="DNN-0268"/>
    <x v="40"/>
    <x v="4"/>
    <m/>
  </r>
  <r>
    <n v="86"/>
    <n v="10060002"/>
    <x v="166"/>
    <x v="166"/>
    <x v="6"/>
    <s v="PC"/>
    <n v="92"/>
    <n v="24"/>
    <n v="2208"/>
    <x v="29"/>
    <s v="SHIFAZ"/>
    <s v="BSR-62"/>
    <n v="4100007347"/>
    <s v="DNN-0275"/>
    <x v="40"/>
    <x v="4"/>
    <m/>
  </r>
  <r>
    <n v="87"/>
    <n v="10061289"/>
    <x v="167"/>
    <x v="167"/>
    <x v="6"/>
    <s v="PC"/>
    <n v="199"/>
    <n v="8"/>
    <n v="1592"/>
    <x v="29"/>
    <s v="SHIFAZ"/>
    <s v="BSR-61"/>
    <n v="4100007206"/>
    <s v="DNN-0274"/>
    <x v="43"/>
    <x v="4"/>
    <m/>
  </r>
  <r>
    <n v="88"/>
    <n v="10061177"/>
    <x v="168"/>
    <x v="168"/>
    <x v="6"/>
    <s v="PC"/>
    <n v="1197.27"/>
    <n v="8"/>
    <n v="9578.16"/>
    <x v="29"/>
    <s v="SHIFAZ"/>
    <s v="BSR-61"/>
    <n v="4100007188"/>
    <s v="DNN-0273"/>
    <x v="43"/>
    <x v="4"/>
    <m/>
  </r>
  <r>
    <n v="89"/>
    <n v="10061060"/>
    <x v="169"/>
    <x v="169"/>
    <x v="6"/>
    <s v="PC"/>
    <n v="2025"/>
    <n v="6"/>
    <n v="12150"/>
    <x v="29"/>
    <s v="SHIFAZ"/>
    <s v="BSR-51"/>
    <n v="4100006657"/>
    <s v="DNN-0271"/>
    <x v="44"/>
    <x v="4"/>
    <m/>
  </r>
  <r>
    <n v="90"/>
    <n v="10060515"/>
    <x v="111"/>
    <x v="111"/>
    <x v="0"/>
    <s v="GAL"/>
    <n v="25"/>
    <n v="556"/>
    <n v="13900"/>
    <x v="29"/>
    <s v="HARIS"/>
    <s v="BSR-63"/>
    <n v="4100007352"/>
    <s v="*109000223457"/>
    <x v="33"/>
    <x v="4"/>
    <m/>
  </r>
  <r>
    <n v="91"/>
    <n v="10062126"/>
    <x v="116"/>
    <x v="116"/>
    <x v="0"/>
    <s v="CTN"/>
    <n v="55"/>
    <n v="240"/>
    <n v="13200"/>
    <x v="29"/>
    <s v="HARIS"/>
    <s v="BSR-59"/>
    <n v="4100006875"/>
    <s v="*109000223455"/>
    <x v="33"/>
    <x v="4"/>
    <m/>
  </r>
  <r>
    <n v="91"/>
    <n v="10063439"/>
    <x v="170"/>
    <x v="170"/>
    <x v="0"/>
    <s v="CTN"/>
    <n v="69"/>
    <n v="1000"/>
    <n v="69000"/>
    <x v="29"/>
    <s v="HARIS"/>
    <s v="BSR-59"/>
    <n v="4100006875"/>
    <s v="*109000223455"/>
    <x v="33"/>
    <x v="4"/>
    <m/>
  </r>
  <r>
    <n v="92"/>
    <n v="10062126"/>
    <x v="116"/>
    <x v="116"/>
    <x v="0"/>
    <s v="CTN"/>
    <n v="55"/>
    <n v="450"/>
    <n v="24750"/>
    <x v="29"/>
    <s v="HARIS"/>
    <s v="BSR-59"/>
    <n v="4100006875"/>
    <s v="*109000223458"/>
    <x v="45"/>
    <x v="4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51">
  <r>
    <n v="1"/>
    <n v="10063439"/>
    <n v="1006864"/>
    <x v="0"/>
    <s v="CLEANING CONSUMABLES"/>
    <s v="CTN"/>
    <n v="97"/>
    <n v="135"/>
    <n v="13095"/>
    <x v="0"/>
    <s v="MONIR HUSSAIN"/>
    <s v="MONTHLY ISSUANCE"/>
    <s v="MONIR HUSSAIN"/>
    <s v="RT5W-1007"/>
    <x v="0"/>
    <s v="2nd Week"/>
    <s v="LAYDOWN AREA "/>
    <x v="0"/>
    <m/>
  </r>
  <r>
    <n v="2"/>
    <n v="10063439"/>
    <n v="1006864"/>
    <x v="0"/>
    <s v="CLEANING CONSUMABLES"/>
    <s v="CTN"/>
    <n v="97"/>
    <n v="320"/>
    <n v="31040"/>
    <x v="0"/>
    <s v="SHAKIL"/>
    <s v="MONTHLY ISSUANCE"/>
    <s v="MAHDI ALKAFI"/>
    <s v="RT2W-1007"/>
    <x v="1"/>
    <s v="2nd Week"/>
    <s v="LAYDOWN AREA "/>
    <x v="0"/>
    <m/>
  </r>
  <r>
    <n v="3"/>
    <n v="10060315"/>
    <n v="1005074"/>
    <x v="1"/>
    <s v="CIVIL CONSUMABLES"/>
    <s v="CAN"/>
    <n v="80"/>
    <n v="6"/>
    <n v="480"/>
    <x v="0"/>
    <s v="GOLAM KAUSAR"/>
    <s v="NEAR EXPIRY"/>
    <s v="YEAKUB HUSSAIN"/>
    <s v="W05C01023"/>
    <x v="2"/>
    <s v="2nd Week"/>
    <s v="003-PALLET"/>
    <x v="1"/>
    <m/>
  </r>
  <r>
    <n v="4"/>
    <n v="10060549"/>
    <n v="1004862"/>
    <x v="2"/>
    <s v="HVAC SPARE PARTS"/>
    <s v="PC"/>
    <n v="190"/>
    <n v="5"/>
    <n v="950"/>
    <x v="0"/>
    <s v="AHMED EISSA"/>
    <s v="155627668, 155627680"/>
    <s v="ENG. MOHAMMED AFZAL"/>
    <s v="HVW#1066"/>
    <x v="3"/>
    <s v="2nd Week"/>
    <s v="005B-3C"/>
    <x v="2"/>
    <m/>
  </r>
  <r>
    <n v="4"/>
    <n v="10060720"/>
    <n v="1004863"/>
    <x v="3"/>
    <s v="HVAC SPARE PARTS"/>
    <s v="PC"/>
    <n v="445"/>
    <n v="5"/>
    <n v="2225"/>
    <x v="0"/>
    <s v="AHMED EISSA"/>
    <s v="155627668, 155627680"/>
    <s v="ENG. MOHAMMED AFZAL"/>
    <s v="HVW#1066"/>
    <x v="3"/>
    <s v="2nd Week"/>
    <s v="005A-2D"/>
    <x v="2"/>
    <m/>
  </r>
  <r>
    <n v="5"/>
    <n v="10062986"/>
    <n v="1008032"/>
    <x v="4"/>
    <s v="PLUMBING SPARE PARTS"/>
    <s v="PC"/>
    <n v="4"/>
    <n v="4"/>
    <n v="16"/>
    <x v="1"/>
    <s v="AHMED EISSA"/>
    <s v="155607674, 155607700, 155607726, 155607778"/>
    <s v="ENG. MOHAMMAD AFZAL"/>
    <s v="HVW#1068"/>
    <x v="3"/>
    <s v="2nd Week"/>
    <s v="006B-20D"/>
    <x v="2"/>
    <m/>
  </r>
  <r>
    <n v="5"/>
    <n v="10062352"/>
    <n v="1007535"/>
    <x v="5"/>
    <s v="PLUMBING SPARE PARTS"/>
    <s v="PC"/>
    <n v="38"/>
    <n v="1"/>
    <n v="38"/>
    <x v="1"/>
    <s v="AHMED EISSA"/>
    <s v="155607674, 155607700, 155607726, 155607778"/>
    <s v="ENG. MOHAMMAD AFZAL"/>
    <s v="HVW#1068"/>
    <x v="3"/>
    <s v="2nd Week"/>
    <s v="PIPE RACK"/>
    <x v="2"/>
    <m/>
  </r>
  <r>
    <n v="5"/>
    <n v="10062351"/>
    <n v="1007534"/>
    <x v="6"/>
    <s v="PLUMBING SPARE PARTS"/>
    <s v="PC"/>
    <n v="30"/>
    <n v="3"/>
    <n v="90"/>
    <x v="1"/>
    <s v="AHMED EISSA"/>
    <s v="155607674, 155607700, 155607726, 155607778"/>
    <s v="ENG. MOHAMMAD AFZAL"/>
    <s v="HVW#1068"/>
    <x v="3"/>
    <s v="2nd Week"/>
    <s v="PIPE RACK"/>
    <x v="2"/>
    <m/>
  </r>
  <r>
    <n v="5"/>
    <n v="10063069"/>
    <n v="1008025"/>
    <x v="7"/>
    <s v="PLUMBING SPARE PARTS"/>
    <s v="PC"/>
    <n v="6"/>
    <n v="4"/>
    <n v="24"/>
    <x v="1"/>
    <s v="AHMED EISSA"/>
    <s v="155607674, 155607700, 155607726, 155607778"/>
    <s v="ENG. MOHAMMAD AFZAL"/>
    <s v="HVW#1068"/>
    <x v="3"/>
    <s v="2nd Week"/>
    <s v="006B-19C"/>
    <x v="2"/>
    <m/>
  </r>
  <r>
    <n v="5"/>
    <n v="10060112"/>
    <n v="1005464"/>
    <x v="8"/>
    <s v="PLUMBING SPARE PARTS"/>
    <s v="PC"/>
    <n v="342"/>
    <n v="1"/>
    <n v="342"/>
    <x v="1"/>
    <s v="AHMED EISSA"/>
    <s v="155607674, 155607700, 155607726, 155607778"/>
    <s v="ENG. MOHAMMAD AFZAL"/>
    <s v="HVW#1068"/>
    <x v="3"/>
    <s v="2nd Week"/>
    <s v="007-PALLET-40"/>
    <x v="2"/>
    <m/>
  </r>
  <r>
    <n v="5"/>
    <n v="10061089"/>
    <n v="1004549"/>
    <x v="9"/>
    <s v="PLUMBING SPARE PARTS"/>
    <s v="PC"/>
    <n v="205"/>
    <n v="1"/>
    <n v="205"/>
    <x v="1"/>
    <s v="AHMED EISSA"/>
    <s v="155607674, 155607700, 155607726, 155607778"/>
    <s v="ENG. MOHAMMAD AFZAL"/>
    <s v="HVW#1068"/>
    <x v="3"/>
    <s v="2nd Week"/>
    <s v="006B-11B"/>
    <x v="2"/>
    <m/>
  </r>
  <r>
    <n v="5"/>
    <n v="10060433"/>
    <n v="1006729"/>
    <x v="10"/>
    <s v="CIVIL CONSUMABLES"/>
    <s v="PC"/>
    <n v="45"/>
    <n v="1"/>
    <n v="45"/>
    <x v="1"/>
    <s v="AHMED EISSA"/>
    <s v="155607674, 155607700, 155607726, 155607778"/>
    <s v="ENG. MOHAMMAD AFZAL"/>
    <s v="HVW#1068"/>
    <x v="3"/>
    <s v="2nd Week"/>
    <s v="003A-1C"/>
    <x v="2"/>
    <m/>
  </r>
  <r>
    <n v="5"/>
    <n v="10062046"/>
    <n v="1006953"/>
    <x v="11"/>
    <s v="CIVIL CONSUMABLES"/>
    <s v="PC"/>
    <n v="2.2000000000000002"/>
    <n v="25"/>
    <n v="55.000000000000007"/>
    <x v="1"/>
    <s v="AHMED EISSA"/>
    <s v="155607674, 155607700, 155607726, 155607778"/>
    <s v="ENG. MOHAMMAD AFZAL"/>
    <s v="HVW#1068"/>
    <x v="3"/>
    <s v="2nd Week"/>
    <s v="006C-8C"/>
    <x v="2"/>
    <m/>
  </r>
  <r>
    <n v="5"/>
    <n v="10062899"/>
    <n v="1000884"/>
    <x v="12"/>
    <s v="CIVIL CONSUMABLES"/>
    <s v="PC"/>
    <n v="40"/>
    <n v="6"/>
    <n v="240"/>
    <x v="1"/>
    <s v="AHMED EISSA"/>
    <s v="155607674, 155607700, 155607726, 155607778"/>
    <s v="ENG. MOHAMMAD AFZAL"/>
    <s v="HVW#1068"/>
    <x v="3"/>
    <s v="2nd Week"/>
    <s v="006C-9D"/>
    <x v="2"/>
    <m/>
  </r>
  <r>
    <n v="5"/>
    <n v="10061151"/>
    <n v="1007663"/>
    <x v="13"/>
    <s v="PLUMBING SPARE PARTS"/>
    <s v="PC"/>
    <n v="39"/>
    <n v="2"/>
    <n v="78"/>
    <x v="1"/>
    <s v="AHMED EISSA"/>
    <s v="155607674, 155607700, 155607726, 155607778"/>
    <s v="ENG. MOHAMMAD AFZAL"/>
    <s v="HVW#1068"/>
    <x v="3"/>
    <s v="2nd Week"/>
    <s v="006B-13A"/>
    <x v="2"/>
    <m/>
  </r>
  <r>
    <n v="5"/>
    <n v="10061056"/>
    <n v="1006509"/>
    <x v="14"/>
    <s v="PLUMBING SPARE PARTS"/>
    <s v="PC"/>
    <n v="190"/>
    <n v="1"/>
    <n v="190"/>
    <x v="1"/>
    <s v="AHMED EISSA"/>
    <s v="155607674, 155607700, 155607726, 155607778"/>
    <s v="ENG. MOHAMMAD AFZAL"/>
    <s v="HVW#1068"/>
    <x v="3"/>
    <s v="2nd Week"/>
    <s v="006B-10A, 007-PALLET-14"/>
    <x v="2"/>
    <m/>
  </r>
  <r>
    <n v="5"/>
    <n v="10063282"/>
    <n v="1002817"/>
    <x v="15"/>
    <s v="PLUMBING SPARE PARTS"/>
    <s v="PC"/>
    <n v="6"/>
    <n v="4"/>
    <n v="24"/>
    <x v="1"/>
    <s v="AHMED EISSA"/>
    <s v="155607674, 155607700, 155607726, 155607778"/>
    <s v="ENG. MOHAMMAD AFZAL"/>
    <s v="HVW#1068"/>
    <x v="3"/>
    <s v="2nd Week"/>
    <s v="006A-15C"/>
    <x v="2"/>
    <m/>
  </r>
  <r>
    <n v="5"/>
    <n v="10063043"/>
    <n v="1004303"/>
    <x v="16"/>
    <s v="PLUMBING SPARE PARTS"/>
    <s v="PC"/>
    <n v="215"/>
    <n v="1"/>
    <n v="215"/>
    <x v="1"/>
    <s v="AHMED EISSA"/>
    <s v="155607674, 155607700, 155607726, 155607778"/>
    <s v="ENG. MOHAMMAD AFZAL"/>
    <s v="HVW#1068"/>
    <x v="3"/>
    <s v="2nd Week"/>
    <s v="006B-14D"/>
    <x v="2"/>
    <m/>
  </r>
  <r>
    <n v="5"/>
    <n v="10061119"/>
    <n v="1005404"/>
    <x v="17"/>
    <s v="PLUMBING SPARE PARTS"/>
    <s v="PC"/>
    <n v="15"/>
    <n v="7"/>
    <n v="105"/>
    <x v="1"/>
    <s v="AHMED EISSA"/>
    <s v="155607674, 155607700, 155607726, 155607778"/>
    <s v="ENG. MOHAMMAD AFZAL"/>
    <s v="HVW#1068"/>
    <x v="3"/>
    <s v="2nd Week"/>
    <s v="006B-11A"/>
    <x v="2"/>
    <m/>
  </r>
  <r>
    <n v="6"/>
    <n v="10060499"/>
    <n v="1006189"/>
    <x v="18"/>
    <s v="CIVIL CONSUMABLES"/>
    <s v="EA"/>
    <n v="9"/>
    <n v="2"/>
    <n v="18"/>
    <x v="1"/>
    <s v="AHMED EISSA"/>
    <s v="155607674, 155607700,155607726, 155607778"/>
    <s v="ENG. MOHAMMED AFZAL"/>
    <s v="HVW#1068"/>
    <x v="3"/>
    <s v="2nd Week"/>
    <s v="004A-7C"/>
    <x v="2"/>
    <m/>
  </r>
  <r>
    <n v="6"/>
    <n v="10060002"/>
    <n v="1000404"/>
    <x v="19"/>
    <s v="PLUMBING SPARE PARTS"/>
    <s v="PC"/>
    <n v="92"/>
    <n v="1"/>
    <n v="92"/>
    <x v="1"/>
    <s v="AHMED EISSA"/>
    <s v="155607674, 155607700,155607726, 155607778"/>
    <s v="ENG. MOHAMMED AFZAL"/>
    <s v="HVW#1068"/>
    <x v="3"/>
    <s v="2nd Week"/>
    <s v="001A-1B"/>
    <x v="2"/>
    <m/>
  </r>
  <r>
    <n v="6"/>
    <n v="10062770"/>
    <n v="1009090"/>
    <x v="20"/>
    <s v="PLUMBING SPARE PARTS"/>
    <s v="EA"/>
    <n v="4"/>
    <n v="10"/>
    <n v="40"/>
    <x v="1"/>
    <s v="AHMED EISSA"/>
    <s v="155607674, 155607700,155607726, 155607778"/>
    <s v="ENG. MOHAMMED AFZAL"/>
    <s v="HVW#1068"/>
    <x v="3"/>
    <s v="2nd Week"/>
    <s v="006B-17A"/>
    <x v="2"/>
    <m/>
  </r>
  <r>
    <n v="6"/>
    <n v="10062771"/>
    <n v="1009091"/>
    <x v="21"/>
    <s v="PLUMBING SPARE PARTS"/>
    <s v="EA"/>
    <n v="4.5"/>
    <n v="10"/>
    <n v="45"/>
    <x v="1"/>
    <s v="AHMED EISSA"/>
    <s v="155607674, 155607700,155607726, 155607778"/>
    <s v="ENG. MOHAMMED AFZAL"/>
    <s v="HVW#1068"/>
    <x v="3"/>
    <s v="2nd Week"/>
    <s v="006B-17C"/>
    <x v="2"/>
    <m/>
  </r>
  <r>
    <n v="6"/>
    <n v="10061174"/>
    <n v="1006597"/>
    <x v="22"/>
    <s v="PLUMBING SPARE PARTS"/>
    <s v="PC"/>
    <n v="13"/>
    <n v="1"/>
    <n v="13"/>
    <x v="1"/>
    <s v="AHMED EISSA"/>
    <s v="155607674, 155607700,155607726, 155607778"/>
    <s v="ENG. MOHAMMED AFZAL"/>
    <s v="HVW#1068"/>
    <x v="3"/>
    <s v="2nd Week"/>
    <s v="006B-14E"/>
    <x v="2"/>
    <m/>
  </r>
  <r>
    <n v="6"/>
    <n v="10061194"/>
    <n v="1001146"/>
    <x v="23"/>
    <s v="PLUMBING SPARE PARTS"/>
    <s v="PC"/>
    <n v="3"/>
    <n v="10"/>
    <n v="30"/>
    <x v="1"/>
    <s v="AHMED EISSA"/>
    <s v="155607674, 155607700,155607726, 155607778"/>
    <s v="ENG. MOHAMMED AFZAL"/>
    <s v="HVW#1068"/>
    <x v="3"/>
    <s v="2nd Week"/>
    <s v="006B-17C"/>
    <x v="2"/>
    <m/>
  </r>
  <r>
    <n v="6"/>
    <n v="10060142"/>
    <n v="1006911"/>
    <x v="24"/>
    <s v="PLUMBING CONSUMABLES"/>
    <s v="EA"/>
    <n v="3"/>
    <n v="10"/>
    <n v="30"/>
    <x v="1"/>
    <s v="AHMED EISSA"/>
    <s v="155607674, 155607700,155607726, 155607778"/>
    <s v="ENG. MOHAMMED AFZAL"/>
    <s v="HVW#1068"/>
    <x v="3"/>
    <s v="2nd Week"/>
    <s v="001D-1D"/>
    <x v="2"/>
    <m/>
  </r>
  <r>
    <n v="6"/>
    <n v="10060119"/>
    <n v="1003757"/>
    <x v="25"/>
    <s v="SAFETY PPE"/>
    <s v="PAIR"/>
    <n v="0.55000000000000004"/>
    <n v="400"/>
    <n v="220.00000000000003"/>
    <x v="1"/>
    <s v="AHMED EISSA"/>
    <s v="155607674, 155607700,155607726, 155607778"/>
    <s v="ENG. MOHAMMED AFZAL"/>
    <s v="HVW#1068"/>
    <x v="3"/>
    <s v="2nd Week"/>
    <s v="001C-2A"/>
    <x v="2"/>
    <m/>
  </r>
  <r>
    <n v="6"/>
    <n v="10062344"/>
    <n v="1006874"/>
    <x v="26"/>
    <s v="PLUMBING SPARE PARTS"/>
    <s v="PC"/>
    <n v="55"/>
    <n v="1"/>
    <n v="55"/>
    <x v="1"/>
    <s v="AHMED EISSA"/>
    <s v="155607674, 155607700,155607726, 155607778"/>
    <s v="ENG. MOHAMMED AFZAL"/>
    <s v="HVW#1068"/>
    <x v="3"/>
    <s v="2nd Week"/>
    <s v="PIPE RACK"/>
    <x v="2"/>
    <m/>
  </r>
  <r>
    <n v="6"/>
    <n v="10063283"/>
    <n v="1008878"/>
    <x v="27"/>
    <s v="PLUMBING SPARE PARTS"/>
    <s v="PC"/>
    <n v="6"/>
    <n v="3"/>
    <n v="18"/>
    <x v="1"/>
    <s v="AHMED EISSA"/>
    <s v="155607674, 155607700,155607726, 155607778"/>
    <s v="ENG. MOHAMMED AFZAL"/>
    <s v="HVW#1068"/>
    <x v="3"/>
    <s v="2nd Week"/>
    <s v="006A-15C"/>
    <x v="2"/>
    <m/>
  </r>
  <r>
    <n v="7"/>
    <n v="10062648"/>
    <n v="1004877"/>
    <x v="28"/>
    <s v="ELECTRICAL SPARE PARTS"/>
    <s v="PC"/>
    <n v="725"/>
    <n v="4"/>
    <n v="2900"/>
    <x v="1"/>
    <s v="MOHAMMED JAVED"/>
    <n v="705638"/>
    <s v="ENG. ABDULLAH KHALAF"/>
    <s v="N/A"/>
    <x v="4"/>
    <s v="2nd Week"/>
    <s v="006A-22D"/>
    <x v="3"/>
    <m/>
  </r>
  <r>
    <n v="8"/>
    <n v="10061055"/>
    <n v="1005751"/>
    <x v="29"/>
    <s v="CIVIL SPARE PARTS"/>
    <s v="PC"/>
    <n v="85"/>
    <n v="10"/>
    <n v="850"/>
    <x v="1"/>
    <s v="MUJAHID MOHAMMED"/>
    <s v="MONTHLY ISSUANCE"/>
    <s v="YEAKUB HUSSAIN"/>
    <s v="W05C01024"/>
    <x v="5"/>
    <s v="2nd Week"/>
    <s v="006C-4C"/>
    <x v="3"/>
    <m/>
  </r>
  <r>
    <n v="8"/>
    <n v="10062271"/>
    <n v="1005752"/>
    <x v="30"/>
    <s v="CIVIL SPARE PARTS"/>
    <s v="PC"/>
    <n v="96"/>
    <n v="10"/>
    <n v="960"/>
    <x v="1"/>
    <s v="MUJAHID MOHAMMED"/>
    <s v="MONTHLY ISSUANCE"/>
    <s v="YEAKUB HUSSAIN"/>
    <s v="W05C01024"/>
    <x v="5"/>
    <s v="2nd Week"/>
    <s v="006C-4C"/>
    <x v="3"/>
    <m/>
  </r>
  <r>
    <n v="8"/>
    <n v="10062890"/>
    <n v="1008090"/>
    <x v="31"/>
    <s v="CIVIL SPARE PARTS"/>
    <s v="PC"/>
    <n v="12"/>
    <n v="10"/>
    <n v="120"/>
    <x v="1"/>
    <s v="MUJAHID MOHAMMED"/>
    <s v="MONTHLY ISSUANCE"/>
    <s v="YEAKUB HUSSAIN"/>
    <s v="W05C01024"/>
    <x v="5"/>
    <s v="2nd Week"/>
    <s v="006C-5C"/>
    <x v="3"/>
    <m/>
  </r>
  <r>
    <n v="8"/>
    <n v="10061436"/>
    <n v="1002754"/>
    <x v="32"/>
    <s v="CIVIL SPARE PARTS"/>
    <s v="PC"/>
    <n v="80"/>
    <n v="8"/>
    <n v="640"/>
    <x v="1"/>
    <s v="MUJAHID MOHAMMED"/>
    <s v="MONTHLY ISSUANCE"/>
    <s v="YEAKUB HUSSAIN"/>
    <s v="W05C01024"/>
    <x v="5"/>
    <s v="2nd Week"/>
    <s v="006C-5B"/>
    <x v="3"/>
    <m/>
  </r>
  <r>
    <n v="8"/>
    <n v="10063454"/>
    <n v="1009077"/>
    <x v="33"/>
    <s v="CIVIL SPARE PARTS"/>
    <s v="BOX"/>
    <n v="275"/>
    <n v="1"/>
    <n v="275"/>
    <x v="1"/>
    <s v="MUJAHID MOHAMMED"/>
    <s v="MONTHLY ISSUANCE"/>
    <s v="YEAKUB HUSSAIN"/>
    <s v="W05C01024"/>
    <x v="5"/>
    <s v="2nd Week"/>
    <s v="006B-8D"/>
    <x v="3"/>
    <m/>
  </r>
  <r>
    <n v="8"/>
    <n v="10061351"/>
    <n v="1005834"/>
    <x v="34"/>
    <s v="CIVIL SPARE PARTS"/>
    <s v="PKT"/>
    <n v="35"/>
    <n v="1"/>
    <n v="35"/>
    <x v="1"/>
    <s v="MUJAHID MOHAMMED"/>
    <s v="MONTHLY ISSUANCE"/>
    <s v="YEAKUB HUSSAIN"/>
    <s v="W05C01024"/>
    <x v="5"/>
    <s v="2nd Week"/>
    <s v="006B-7D"/>
    <x v="3"/>
    <m/>
  </r>
  <r>
    <n v="8"/>
    <n v="10061048"/>
    <n v="1006745"/>
    <x v="35"/>
    <s v="SAFETY PPE"/>
    <s v="PAIR"/>
    <n v="12"/>
    <n v="50"/>
    <n v="600"/>
    <x v="1"/>
    <s v="MUJAHID MOHAMMED"/>
    <s v="MONTHLY ISSUANCE"/>
    <s v="YEAKUB HUSSAIN"/>
    <s v="W05C01024"/>
    <x v="5"/>
    <s v="2nd Week"/>
    <s v="006B-3A,3C"/>
    <x v="3"/>
    <m/>
  </r>
  <r>
    <n v="8"/>
    <n v="10062046"/>
    <n v="1006953"/>
    <x v="11"/>
    <s v="CIVIL CONSUMABLES"/>
    <s v="PC"/>
    <n v="2.2000000000000002"/>
    <n v="25"/>
    <n v="55.000000000000007"/>
    <x v="1"/>
    <s v="MUJAHID MOHAMMED"/>
    <s v="MONTHLY ISSUANCE"/>
    <s v="YEAKUB HUSSAIN"/>
    <s v="W05C01024"/>
    <x v="5"/>
    <s v="2nd Week"/>
    <s v="006C-8C"/>
    <x v="3"/>
    <m/>
  </r>
  <r>
    <n v="8"/>
    <n v="10061706"/>
    <n v="1005387"/>
    <x v="36"/>
    <s v="CIVIL SPARE PARTS"/>
    <s v="PKT"/>
    <n v="50"/>
    <n v="1"/>
    <n v="50"/>
    <x v="1"/>
    <s v="MUJAHID MOHAMMED"/>
    <s v="MONTHLY ISSUANCE"/>
    <s v="YEAKUB HUSSAIN"/>
    <s v="W05C01024"/>
    <x v="5"/>
    <s v="2nd Week"/>
    <s v="006C-9B"/>
    <x v="3"/>
    <m/>
  </r>
  <r>
    <n v="8"/>
    <n v="10061704"/>
    <n v="1005385"/>
    <x v="37"/>
    <s v="CIVIL SPARE PARTS"/>
    <s v="PKT"/>
    <n v="38"/>
    <n v="2"/>
    <n v="76"/>
    <x v="1"/>
    <s v="MUJAHID MOHAMMED"/>
    <s v="MONTHLY ISSUANCE"/>
    <s v="YEAKUB HUSSAIN"/>
    <s v="W05C01024"/>
    <x v="5"/>
    <s v="2nd Week"/>
    <s v="006C-9B"/>
    <x v="3"/>
    <m/>
  </r>
  <r>
    <n v="8"/>
    <n v="10061323"/>
    <n v="1006020"/>
    <x v="38"/>
    <s v="CIVIL SPARE PARTS"/>
    <s v="EA"/>
    <n v="0.45"/>
    <n v="50"/>
    <n v="22.5"/>
    <x v="1"/>
    <s v="MUJAHID MOHAMMED"/>
    <s v="MONTHLY ISSUANCE"/>
    <s v="YEAKUB HUSSAIN"/>
    <s v="W05C01024"/>
    <x v="5"/>
    <s v="2nd Week"/>
    <s v="006B-1D"/>
    <x v="3"/>
    <m/>
  </r>
  <r>
    <n v="8"/>
    <n v="10061358"/>
    <n v="1006021"/>
    <x v="39"/>
    <s v="CIVIL SPARE PARTS"/>
    <s v="EA"/>
    <n v="1.5"/>
    <n v="50"/>
    <n v="75"/>
    <x v="1"/>
    <s v="MUJAHID MOHAMMED"/>
    <s v="MONTHLY ISSUANCE"/>
    <s v="YEAKUB HUSSAIN"/>
    <s v="W05C01024"/>
    <x v="5"/>
    <s v="2nd Week"/>
    <s v="006B-1C"/>
    <x v="3"/>
    <m/>
  </r>
  <r>
    <n v="8"/>
    <n v="10061313"/>
    <n v="1006179"/>
    <x v="40"/>
    <s v="CIVIL SPARE PARTS"/>
    <s v="EA"/>
    <n v="0.86"/>
    <n v="35"/>
    <n v="30.099999999999998"/>
    <x v="1"/>
    <s v="MUJAHID MOHAMMED"/>
    <s v="MONTHLY ISSUANCE"/>
    <s v="YEAKUB HUSSAIN"/>
    <s v="W05C01024"/>
    <x v="5"/>
    <s v="2nd Week"/>
    <s v="006B-1A"/>
    <x v="3"/>
    <m/>
  </r>
  <r>
    <n v="8"/>
    <n v="10061367"/>
    <n v="1006425"/>
    <x v="41"/>
    <s v="CIVIL SPARE PARTS"/>
    <s v="BOX"/>
    <n v="95.4"/>
    <n v="4"/>
    <n v="381.6"/>
    <x v="1"/>
    <s v="MUJAHID MOHAMMED"/>
    <s v="MONTHLY ISSUANCE"/>
    <s v="YEAKUB HUSSAIN"/>
    <s v="W05C01024"/>
    <x v="5"/>
    <s v="2nd Week"/>
    <s v="006B-2D, 007-PALLET-8"/>
    <x v="3"/>
    <m/>
  </r>
  <r>
    <n v="8"/>
    <n v="10062861"/>
    <n v="1005370"/>
    <x v="42"/>
    <s v="CIVIL SPARE PARTS"/>
    <s v="PC"/>
    <n v="10"/>
    <n v="8"/>
    <n v="80"/>
    <x v="1"/>
    <s v="MUJAHID MOHAMMED"/>
    <s v="MONTHLY ISSUANCE"/>
    <s v="YEAKUB HUSSAIN"/>
    <s v="W05C01024"/>
    <x v="5"/>
    <s v="2nd Week"/>
    <s v="006C-5C"/>
    <x v="3"/>
    <m/>
  </r>
  <r>
    <n v="9"/>
    <n v="10061678"/>
    <n v="1004645"/>
    <x v="43"/>
    <s v="CIVIL SPARE PARTS"/>
    <s v="PC"/>
    <n v="135"/>
    <n v="8"/>
    <n v="1080"/>
    <x v="1"/>
    <s v="MUJAHID MOHAMMED"/>
    <s v="MONTHLY ISSUANCE"/>
    <s v="YEAKUB HUSSAIN"/>
    <s v="W05C01024"/>
    <x v="5"/>
    <s v="2nd Week"/>
    <s v="006C-6B, 007-PALLET-15"/>
    <x v="3"/>
    <m/>
  </r>
  <r>
    <n v="9"/>
    <n v="10061314"/>
    <n v="1006203"/>
    <x v="44"/>
    <s v="CIVIL SPARE PARTS"/>
    <s v="EA"/>
    <n v="1.5"/>
    <n v="48"/>
    <n v="72"/>
    <x v="1"/>
    <s v="MUJAHID MOHAMMED"/>
    <s v="MONTHLY ISSUANCE"/>
    <s v="YEAKUB HUSSAIN"/>
    <s v="W05C01024"/>
    <x v="5"/>
    <s v="2nd Week"/>
    <s v="006B-1A"/>
    <x v="3"/>
    <m/>
  </r>
  <r>
    <n v="9"/>
    <n v="10063292"/>
    <n v="1008893"/>
    <x v="45"/>
    <s v="CIVIL SPARE PARTS"/>
    <s v="BOX"/>
    <n v="60"/>
    <n v="1"/>
    <n v="60"/>
    <x v="1"/>
    <s v="MUJAHID MOHAMMED"/>
    <s v="MONTHLY ISSUANCE"/>
    <s v="YEAKUB HUSSAIN"/>
    <s v="W05C01024"/>
    <x v="5"/>
    <s v="2nd Week"/>
    <s v="006B-2D"/>
    <x v="3"/>
    <m/>
  </r>
  <r>
    <n v="9"/>
    <n v="10061471"/>
    <n v="1002911"/>
    <x v="46"/>
    <s v="CIVIL CONSUMABLES"/>
    <s v="PC"/>
    <n v="2"/>
    <n v="10"/>
    <n v="20"/>
    <x v="1"/>
    <s v="MUJAHID MOHAMMED"/>
    <s v="MONTHLY ISSUANCE"/>
    <s v="YEAKUB HUSSAIN"/>
    <s v="W05C01024"/>
    <x v="5"/>
    <s v="2nd Week"/>
    <s v="006C-9B"/>
    <x v="3"/>
    <m/>
  </r>
  <r>
    <n v="9"/>
    <n v="10062049"/>
    <n v="1005268"/>
    <x v="47"/>
    <s v="CIVIL SPARE PARTS"/>
    <s v="PC"/>
    <n v="4.88"/>
    <n v="10"/>
    <n v="48.8"/>
    <x v="1"/>
    <s v="MUJAHID MOHAMMED"/>
    <s v="MONTHLY ISSUANCE"/>
    <s v="YEAKUB HUSSAIN"/>
    <s v="W05C01024"/>
    <x v="5"/>
    <s v="2nd Week"/>
    <s v="006C-8C"/>
    <x v="3"/>
    <m/>
  </r>
  <r>
    <n v="9"/>
    <n v="10061539"/>
    <n v="1000408"/>
    <x v="48"/>
    <s v="ELECTRICAL SPARE PARTS"/>
    <s v="PC"/>
    <n v="16"/>
    <n v="1"/>
    <n v="16"/>
    <x v="1"/>
    <s v="MUJAHID MOHAMMED"/>
    <s v="MONTHLY ISSUANCE"/>
    <s v="YEAKUB HUSSAIN"/>
    <s v="W05C01024"/>
    <x v="5"/>
    <s v="2nd Week"/>
    <s v="006C-15C"/>
    <x v="3"/>
    <m/>
  </r>
  <r>
    <n v="10"/>
    <n v="10062176"/>
    <n v="1005621"/>
    <x v="49"/>
    <s v="CIVIL SPARE PARTS"/>
    <s v="PC"/>
    <n v="168"/>
    <n v="1"/>
    <n v="168"/>
    <x v="2"/>
    <s v="GOLU SHARMA"/>
    <s v="MONTHLY ISSUANCE"/>
    <s v="YEAKUB HUSSAIN"/>
    <s v="W05C01029"/>
    <x v="6"/>
    <s v="2nd Week"/>
    <s v="Y-6"/>
    <x v="2"/>
    <m/>
  </r>
  <r>
    <n v="10"/>
    <n v="10062148"/>
    <n v="1006459"/>
    <x v="50"/>
    <s v="CIVIL SPARE PARTS"/>
    <s v="PC"/>
    <n v="88"/>
    <n v="4"/>
    <n v="352"/>
    <x v="2"/>
    <s v="GOLU SHARMA"/>
    <s v="MONTHLY ISSUANCE"/>
    <s v="YEAKUB HUSSAIN"/>
    <s v="W05C01029"/>
    <x v="6"/>
    <s v="2nd Week"/>
    <s v="007-PALLET"/>
    <x v="2"/>
    <m/>
  </r>
  <r>
    <n v="10"/>
    <n v="10062149"/>
    <n v="1006458"/>
    <x v="51"/>
    <s v="CIVIL SPARE PARTS"/>
    <s v="PC"/>
    <n v="160"/>
    <n v="2"/>
    <n v="320"/>
    <x v="2"/>
    <s v="GOLU SHARMA"/>
    <s v="MONTHLY ISSUANCE"/>
    <s v="YEAKUB HUSSAIN"/>
    <s v="W05C01029"/>
    <x v="6"/>
    <s v="2nd Week"/>
    <s v="007-PALLET"/>
    <x v="2"/>
    <m/>
  </r>
  <r>
    <n v="10"/>
    <n v="10062315"/>
    <n v="1006215"/>
    <x v="52"/>
    <s v="CIVIL SPARE PARTS"/>
    <s v="EA"/>
    <n v="90"/>
    <n v="5"/>
    <n v="450"/>
    <x v="2"/>
    <s v="GOLU SHARMA"/>
    <s v="MONTHLY ISSUANCE"/>
    <s v="YEAKUB HUSSAIN"/>
    <s v="W05C01029"/>
    <x v="6"/>
    <s v="2nd Week"/>
    <s v="Y-7"/>
    <x v="2"/>
    <m/>
  </r>
  <r>
    <n v="10"/>
    <n v="10062185"/>
    <n v="1006219"/>
    <x v="53"/>
    <s v="CIVIL SPARE PARTS"/>
    <s v="EA"/>
    <n v="35"/>
    <n v="10"/>
    <n v="350"/>
    <x v="2"/>
    <s v="GOLU SHARMA"/>
    <s v="MONTHLY ISSUANCE"/>
    <s v="YEAKUB HUSSAIN"/>
    <s v="W05C01029"/>
    <x v="6"/>
    <s v="2nd Week"/>
    <s v="007-PALLET"/>
    <x v="2"/>
    <m/>
  </r>
  <r>
    <n v="10"/>
    <n v="10062760"/>
    <n v="1007380"/>
    <x v="54"/>
    <s v="CIVIL SPARE PARTS"/>
    <s v="PC"/>
    <n v="458"/>
    <n v="1"/>
    <n v="458"/>
    <x v="2"/>
    <s v="GOLU SHARMA"/>
    <s v="MONTHLY ISSUANCE"/>
    <s v="YEAKUB HUSSAIN"/>
    <s v="W05C01029"/>
    <x v="6"/>
    <s v="2nd Week"/>
    <s v="LAYDOWN AREA "/>
    <x v="2"/>
    <m/>
  </r>
  <r>
    <n v="11"/>
    <n v="10060967"/>
    <n v="1004854"/>
    <x v="55"/>
    <s v="ELECTRICAL SPARE PARTS"/>
    <s v="PC"/>
    <n v="21"/>
    <n v="3"/>
    <n v="63"/>
    <x v="2"/>
    <s v="ADNAN AHMED"/>
    <s v="RAC OBSERVATION FOR BHS AREA"/>
    <s v="ENG. WALEED KHALID"/>
    <s v="HVW#1070"/>
    <x v="4"/>
    <s v="2nd Week"/>
    <s v="006A-26D"/>
    <x v="3"/>
    <m/>
  </r>
  <r>
    <n v="11"/>
    <n v="10062013"/>
    <n v="1001634"/>
    <x v="56"/>
    <s v="ELECTRICAL SPARE PARTS"/>
    <s v="EA"/>
    <n v="37"/>
    <n v="1"/>
    <n v="37"/>
    <x v="2"/>
    <s v="ADNAN AHMED"/>
    <s v="RAC OBSERVATION FOR BHS AREA"/>
    <s v="ENG. WALEED KHALID"/>
    <s v="HVW#1070"/>
    <x v="4"/>
    <s v="2nd Week"/>
    <s v="006D-22D"/>
    <x v="3"/>
    <m/>
  </r>
  <r>
    <n v="11"/>
    <n v="10061954"/>
    <n v="1000373"/>
    <x v="57"/>
    <s v="ELECTRICAL SPARE PARTS"/>
    <s v="PC"/>
    <n v="4.28"/>
    <n v="4"/>
    <n v="17.12"/>
    <x v="2"/>
    <s v="ADNAN AHMED"/>
    <s v="RAC OBSERVATION FOR BHS AREA"/>
    <s v="ENG. WALEED KHALID"/>
    <s v="HVW#1070"/>
    <x v="4"/>
    <s v="2nd Week"/>
    <s v="006C-17E"/>
    <x v="3"/>
    <m/>
  </r>
  <r>
    <n v="11"/>
    <n v="10060089"/>
    <n v="1002419"/>
    <x v="58"/>
    <s v="ELECTRICAL SPARE PARTS"/>
    <s v="PC"/>
    <n v="18"/>
    <n v="3"/>
    <n v="54"/>
    <x v="2"/>
    <s v="ADNAN AHMED"/>
    <s v="RAC OBSERVATION FOR BHS AREA"/>
    <s v="ENG. WALEED KHALID"/>
    <s v="HVW#1070"/>
    <x v="4"/>
    <s v="2nd Week"/>
    <s v="001C-1A"/>
    <x v="3"/>
    <m/>
  </r>
  <r>
    <n v="11"/>
    <n v="10061759"/>
    <n v="1004823"/>
    <x v="59"/>
    <s v="ELECTRICAL SPARE PARTS"/>
    <s v="PKT"/>
    <n v="75"/>
    <n v="2"/>
    <n v="150"/>
    <x v="2"/>
    <s v="ADNAN AHMED"/>
    <s v="RAC OBSERVATION FOR BHS AREA"/>
    <s v="ENG. WALEED KHALID"/>
    <s v="HVW#1070"/>
    <x v="4"/>
    <s v="2nd Week"/>
    <s v="006D-12C"/>
    <x v="3"/>
    <m/>
  </r>
  <r>
    <n v="11"/>
    <n v="10060231"/>
    <n v="1000399"/>
    <x v="60"/>
    <s v="ELECTRICAL SPARE PARTS"/>
    <s v="PC"/>
    <n v="12"/>
    <n v="3"/>
    <n v="36"/>
    <x v="2"/>
    <s v="ADNAN AHMED"/>
    <s v="RAC OBSERVATION FOR BHS AREA"/>
    <s v="ENG. WALEED KHALID"/>
    <s v="HVW#1070"/>
    <x v="4"/>
    <s v="2nd Week"/>
    <s v="001C-1A"/>
    <x v="3"/>
    <m/>
  </r>
  <r>
    <n v="12"/>
    <n v="10060043"/>
    <n v="1001081"/>
    <x v="61"/>
    <s v="CLEANING SPARE PARTS"/>
    <s v="EA"/>
    <n v="42"/>
    <n v="50"/>
    <n v="2100"/>
    <x v="2"/>
    <s v="MONIR HUSSAIN"/>
    <s v="MONTHLY ISSUANCE"/>
    <s v="MONIR HUSSAIN"/>
    <s v="RT5W-1007"/>
    <x v="0"/>
    <s v="2nd Week"/>
    <s v="001A-5B"/>
    <x v="0"/>
    <m/>
  </r>
  <r>
    <n v="12"/>
    <n v="10060008"/>
    <n v="1003829"/>
    <x v="62"/>
    <s v="CLEANING SPARE PARTS"/>
    <s v="PC"/>
    <n v="17"/>
    <n v="25"/>
    <n v="425"/>
    <x v="2"/>
    <s v="MONIR HUSSAIN"/>
    <s v="MONTHLY ISSUANCE"/>
    <s v="MONIR HUSSAIN"/>
    <s v="RT5W-1007"/>
    <x v="0"/>
    <s v="2nd Week"/>
    <s v="001B-1C"/>
    <x v="0"/>
    <m/>
  </r>
  <r>
    <n v="12"/>
    <n v="10060016"/>
    <n v="1001256"/>
    <x v="63"/>
    <s v="CLEANING SPARE PARTS"/>
    <s v="PC"/>
    <n v="42"/>
    <n v="48"/>
    <n v="2016"/>
    <x v="2"/>
    <s v="MONIR HUSSAIN"/>
    <s v="MONTHLY ISSUANCE"/>
    <s v="MONIR HUSSAIN"/>
    <s v="RT5W-1007"/>
    <x v="0"/>
    <s v="2nd Week"/>
    <s v="001A-3B"/>
    <x v="0"/>
    <m/>
  </r>
  <r>
    <n v="12"/>
    <n v="10060511"/>
    <n v="1003346"/>
    <x v="64"/>
    <s v="CLEANING CONSUMABLES"/>
    <s v="CAN"/>
    <n v="103"/>
    <n v="60"/>
    <n v="6180"/>
    <x v="2"/>
    <s v="MONIR HUSSAIN"/>
    <s v="MONTHLY ISSUANCE"/>
    <s v="MONIR HUSSAIN"/>
    <s v="RT5W-1007"/>
    <x v="0"/>
    <s v="2nd Week"/>
    <s v="004C-2A,2B,004-PALLET"/>
    <x v="0"/>
    <m/>
  </r>
  <r>
    <n v="12"/>
    <n v="10060059"/>
    <n v="1003800"/>
    <x v="65"/>
    <s v="CLEANING SPARE PARTS"/>
    <s v="PC"/>
    <n v="11"/>
    <n v="48"/>
    <n v="528"/>
    <x v="2"/>
    <s v="MONIR HUSSAIN"/>
    <s v="MONTHLY ISSUANCE"/>
    <s v="MONIR HUSSAIN"/>
    <s v="RT5W-1007"/>
    <x v="0"/>
    <s v="2nd Week"/>
    <s v="001B-4A"/>
    <x v="0"/>
    <m/>
  </r>
  <r>
    <n v="12"/>
    <n v="10060070"/>
    <n v="1001254"/>
    <x v="66"/>
    <s v="CLEANING CONSUMABLES"/>
    <s v="PC"/>
    <n v="2.5"/>
    <n v="240"/>
    <n v="600"/>
    <x v="2"/>
    <s v="MONIR HUSSAIN"/>
    <s v="MONTHLY ISSUANCE"/>
    <s v="MONIR HUSSAIN"/>
    <s v="RT5W-1007"/>
    <x v="0"/>
    <s v="2nd Week"/>
    <s v="001B-4A"/>
    <x v="0"/>
    <m/>
  </r>
  <r>
    <n v="12"/>
    <n v="10060023"/>
    <n v="1003941"/>
    <x v="67"/>
    <s v="CLEANING SPARE PARTS"/>
    <s v="PC"/>
    <n v="5.5"/>
    <n v="48"/>
    <n v="264"/>
    <x v="2"/>
    <s v="MONIR HUSSAIN"/>
    <s v="MONTHLY ISSUANCE"/>
    <s v="MONIR HUSSAIN"/>
    <s v="RT5W-1007"/>
    <x v="0"/>
    <s v="2nd Week"/>
    <s v="001A-1B"/>
    <x v="0"/>
    <m/>
  </r>
  <r>
    <n v="12"/>
    <n v="10060507"/>
    <n v="1001245"/>
    <x v="68"/>
    <s v="CLEANING CONSUMABLES"/>
    <s v="BTL"/>
    <n v="18"/>
    <n v="120"/>
    <n v="2160"/>
    <x v="2"/>
    <s v="MONIR HUSSAIN"/>
    <s v="MONTHLY ISSUANCE"/>
    <s v="MONIR HUSSAIN"/>
    <s v="RT5W-1007"/>
    <x v="0"/>
    <s v="2nd Week"/>
    <s v="004C-4A-B-C-D"/>
    <x v="0"/>
    <m/>
  </r>
  <r>
    <n v="12"/>
    <n v="10060019"/>
    <n v="1003817"/>
    <x v="69"/>
    <s v="CLEANING SPARE PARTS"/>
    <s v="PC"/>
    <n v="88.43"/>
    <n v="12"/>
    <n v="1061.1600000000001"/>
    <x v="2"/>
    <s v="MONIR HUSSAIN"/>
    <s v="MONTHLY ISSUANCE"/>
    <s v="MONIR HUSSAIN"/>
    <s v="RT5W-1007"/>
    <x v="0"/>
    <s v="2nd Week"/>
    <s v="001A-3B"/>
    <x v="0"/>
    <m/>
  </r>
  <r>
    <n v="12"/>
    <n v="10060479"/>
    <n v="1001247"/>
    <x v="70"/>
    <s v="CLEANING CONSUMABLES"/>
    <s v="CAN"/>
    <n v="108"/>
    <n v="36"/>
    <n v="3888"/>
    <x v="2"/>
    <s v="MONIR HUSSAIN"/>
    <s v="MONTHLY ISSUANCE"/>
    <s v="MONIR HUSSAIN"/>
    <s v="RT5W-1007"/>
    <x v="0"/>
    <s v="2nd Week"/>
    <s v="004-PALLET "/>
    <x v="0"/>
    <m/>
  </r>
  <r>
    <n v="12"/>
    <n v="10060068"/>
    <n v="1006191"/>
    <x v="71"/>
    <s v="CLEANING CONSUMABLES"/>
    <s v="PC"/>
    <n v="4.58"/>
    <n v="120"/>
    <n v="549.6"/>
    <x v="2"/>
    <s v="MONIR HUSSAIN"/>
    <s v="MONTHLY ISSUANCE"/>
    <s v="MONIR HUSSAIN"/>
    <s v="RT5W-1007"/>
    <x v="0"/>
    <s v="2nd Week"/>
    <s v="001B-3A"/>
    <x v="0"/>
    <m/>
  </r>
  <r>
    <n v="12"/>
    <n v="10060075"/>
    <n v="1003927"/>
    <x v="72"/>
    <s v="CLEANING SPARE PARTS"/>
    <s v="PC"/>
    <n v="5.75"/>
    <n v="84"/>
    <n v="483"/>
    <x v="2"/>
    <s v="MONIR HUSSAIN"/>
    <s v="MONTHLY ISSUANCE"/>
    <s v="MONIR HUSSAIN"/>
    <s v="RT5W-1007"/>
    <x v="0"/>
    <s v="2nd Week"/>
    <s v="001B-4B+001B-5B"/>
    <x v="0"/>
    <m/>
  </r>
  <r>
    <n v="12"/>
    <n v="10062791"/>
    <n v="1006606"/>
    <x v="73"/>
    <s v="CLEANING CONSUMABLES"/>
    <s v="CTN"/>
    <n v="428"/>
    <n v="5"/>
    <n v="2140"/>
    <x v="2"/>
    <s v="MONIR HUSSAIN"/>
    <s v="MONTHLY ISSUANCE"/>
    <s v="MONIR HUSSAIN"/>
    <s v="RT5W-1007"/>
    <x v="0"/>
    <s v="2nd Week"/>
    <s v="001-PALLET"/>
    <x v="0"/>
    <m/>
  </r>
  <r>
    <n v="13"/>
    <n v="10060006"/>
    <n v="1003937"/>
    <x v="74"/>
    <s v="CLEANING CONSUMABLES"/>
    <s v="CTN"/>
    <n v="32"/>
    <n v="145"/>
    <n v="4640"/>
    <x v="3"/>
    <s v="MAHDI ALKAFI"/>
    <s v="MONTHLY ISSUANCE"/>
    <s v="MAHDI ALKAFI"/>
    <s v="RT2W-1007"/>
    <x v="1"/>
    <s v="2nd Week"/>
    <s v="Y-1"/>
    <x v="0"/>
    <m/>
  </r>
  <r>
    <n v="13"/>
    <n v="10060247"/>
    <n v="1003935"/>
    <x v="75"/>
    <s v="CLEANING CONSUMABLES"/>
    <s v="CTN"/>
    <n v="130"/>
    <n v="50"/>
    <n v="6500"/>
    <x v="3"/>
    <s v="MAHDI ALKAFI"/>
    <s v="MONTHLY ISSUANCE"/>
    <s v="MAHDI ALKAFI"/>
    <s v="RT2W-1007"/>
    <x v="1"/>
    <s v="2nd Week"/>
    <s v="Y-1"/>
    <x v="0"/>
    <m/>
  </r>
  <r>
    <n v="13"/>
    <n v="10062164"/>
    <n v="1005596"/>
    <x v="76"/>
    <s v="CLEANING CONSUMABLES"/>
    <s v="CTN"/>
    <n v="60"/>
    <n v="75"/>
    <n v="4500"/>
    <x v="3"/>
    <s v="MAHDI ALKAFI"/>
    <s v="MONTHLY ISSUANCE"/>
    <s v="MAHDI ALKAFI"/>
    <s v="RT2W-1007"/>
    <x v="1"/>
    <s v="2nd Week"/>
    <s v="Y-1"/>
    <x v="0"/>
    <m/>
  </r>
  <r>
    <n v="13"/>
    <n v="10062165"/>
    <n v="1005597"/>
    <x v="77"/>
    <s v="CLEANING CONSUMABLES"/>
    <s v="CTN"/>
    <n v="60"/>
    <n v="54"/>
    <n v="3240"/>
    <x v="3"/>
    <s v="MAHDI ALKAFI"/>
    <s v="MONTHLY ISSUANCE"/>
    <s v="MAHDI ALKAFI"/>
    <s v="RT2W-1007"/>
    <x v="1"/>
    <s v="2nd Week"/>
    <s v="Y-1"/>
    <x v="0"/>
    <m/>
  </r>
  <r>
    <n v="14"/>
    <n v="10060119"/>
    <n v="1003757"/>
    <x v="25"/>
    <s v="SAFETY PPE"/>
    <s v="PAIR"/>
    <n v="0.55000000000000004"/>
    <n v="1200"/>
    <n v="660"/>
    <x v="3"/>
    <s v="MAHDI ALKAFI"/>
    <s v="MONTHLY ISSUANCE"/>
    <s v="MAHDI ALKAFI"/>
    <s v="RT2W-1007"/>
    <x v="1"/>
    <s v="2nd Week"/>
    <s v="001C-2A"/>
    <x v="4"/>
    <m/>
  </r>
  <r>
    <n v="14"/>
    <n v="10061041"/>
    <n v="1003758"/>
    <x v="78"/>
    <s v="SAFETY PPE"/>
    <s v="PAIR"/>
    <n v="3"/>
    <n v="120"/>
    <n v="360"/>
    <x v="3"/>
    <s v="MAHDI ALKAFI"/>
    <s v="MONTHLY ISSUANCE"/>
    <s v="MAHDI ALKAFI"/>
    <s v="RT2W-1007"/>
    <x v="1"/>
    <s v="2nd Week"/>
    <s v="001B-3A"/>
    <x v="4"/>
    <m/>
  </r>
  <r>
    <n v="14"/>
    <n v="10063040"/>
    <n v="1008176"/>
    <x v="79"/>
    <s v="SAFETY PPE"/>
    <s v="PKT"/>
    <n v="7"/>
    <n v="120"/>
    <n v="840"/>
    <x v="3"/>
    <s v="MAHDI ALKAFI"/>
    <s v="MONTHLY ISSUANCE"/>
    <s v="MAHDI ALKAFI"/>
    <s v="RT2W-1007"/>
    <x v="1"/>
    <s v="2nd Week"/>
    <s v="ROOM 7"/>
    <x v="4"/>
    <m/>
  </r>
  <r>
    <n v="14"/>
    <n v="10060115"/>
    <n v="1003766"/>
    <x v="80"/>
    <s v="CLEANING CONSUMABLES"/>
    <s v="PKT"/>
    <n v="4.8"/>
    <n v="280"/>
    <n v="1344"/>
    <x v="3"/>
    <s v="MAHDI ALKAFI"/>
    <s v="MONTHLY ISSUANCE"/>
    <s v="MAHDI ALKAFI"/>
    <s v="RT2W-1007"/>
    <x v="1"/>
    <s v="2nd Week"/>
    <s v="001C-2A"/>
    <x v="4"/>
    <m/>
  </r>
  <r>
    <n v="14"/>
    <n v="10060078"/>
    <n v="1004865"/>
    <x v="81"/>
    <s v="CLEANING SPARE PARTS"/>
    <s v="EA"/>
    <n v="13"/>
    <n v="50"/>
    <n v="650"/>
    <x v="3"/>
    <s v="MAHDI ALKAFI"/>
    <s v="MONTHLY ISSUANCE"/>
    <s v="MAHDI ALKAFI"/>
    <s v="RT2W-1007"/>
    <x v="1"/>
    <s v="2nd Week"/>
    <s v="001B-4B"/>
    <x v="4"/>
    <m/>
  </r>
  <r>
    <n v="14"/>
    <n v="10060060"/>
    <n v="1003797"/>
    <x v="82"/>
    <s v="CLEANING SPARE PARTS"/>
    <s v="PC"/>
    <n v="23"/>
    <n v="96"/>
    <n v="2208"/>
    <x v="3"/>
    <s v="MAHDI ALKAFI"/>
    <s v="MONTHLY ISSUANCE"/>
    <s v="MAHDI ALKAFI"/>
    <s v="RT2W-1007"/>
    <x v="1"/>
    <s v="2nd Week"/>
    <s v="001B-3A"/>
    <x v="4"/>
    <m/>
  </r>
  <r>
    <n v="14"/>
    <n v="10060059"/>
    <n v="1003800"/>
    <x v="65"/>
    <s v="CLEANING SPARE PARTS"/>
    <s v="PC"/>
    <n v="11"/>
    <n v="30"/>
    <n v="330"/>
    <x v="3"/>
    <s v="MAHDI ALKAFI"/>
    <s v="MONTHLY ISSUANCE"/>
    <s v="MAHDI ALKAFI"/>
    <s v="RT2W-1007"/>
    <x v="1"/>
    <s v="2nd Week"/>
    <s v="001B-4A"/>
    <x v="4"/>
    <m/>
  </r>
  <r>
    <n v="14"/>
    <n v="10060001"/>
    <n v="1003819"/>
    <x v="83"/>
    <s v="CLEANING SPARE PARTS"/>
    <s v="PC"/>
    <n v="173.86"/>
    <n v="30"/>
    <n v="5215.8"/>
    <x v="3"/>
    <s v="MAHDI ALKAFI"/>
    <s v="MONTHLY ISSUANCE"/>
    <s v="MAHDI ALKAFI"/>
    <s v="RT2W-1007"/>
    <x v="1"/>
    <s v="2nd Week"/>
    <s v="001A-1B"/>
    <x v="4"/>
    <m/>
  </r>
  <r>
    <n v="14"/>
    <n v="10060070"/>
    <n v="1001254"/>
    <x v="66"/>
    <s v="CLEANING CONSUMABLES"/>
    <s v="PC"/>
    <n v="2.5"/>
    <n v="480"/>
    <n v="1200"/>
    <x v="3"/>
    <s v="MAHDI ALKAFI"/>
    <s v="MONTHLY ISSUANCE"/>
    <s v="MAHDI ALKAFI"/>
    <s v="RT2W-1007"/>
    <x v="1"/>
    <s v="2nd Week"/>
    <s v="001B-4A"/>
    <x v="4"/>
    <m/>
  </r>
  <r>
    <n v="14"/>
    <n v="10060069"/>
    <n v="1001255"/>
    <x v="84"/>
    <s v="CLEANING CONSUMABLES"/>
    <s v="PC"/>
    <n v="2.5"/>
    <n v="480"/>
    <n v="1200"/>
    <x v="3"/>
    <s v="MAHDI ALKAFI"/>
    <s v="MONTHLY ISSUANCE"/>
    <s v="MAHDI ALKAFI"/>
    <s v="RT2W-1007"/>
    <x v="1"/>
    <s v="2nd Week"/>
    <s v="001B-4A"/>
    <x v="4"/>
    <m/>
  </r>
  <r>
    <n v="14"/>
    <n v="10060068"/>
    <n v="1006191"/>
    <x v="71"/>
    <s v="CLEANING CONSUMABLES"/>
    <s v="PC"/>
    <n v="4.58"/>
    <n v="240"/>
    <n v="1099.2"/>
    <x v="3"/>
    <s v="MAHDI ALKAFI"/>
    <s v="MONTHLY ISSUANCE"/>
    <s v="MAHDI ALKAFI"/>
    <s v="RT2W-1007"/>
    <x v="1"/>
    <s v="2nd Week"/>
    <s v="001B-3A"/>
    <x v="4"/>
    <m/>
  </r>
  <r>
    <n v="14"/>
    <n v="10060043"/>
    <n v="1001081"/>
    <x v="61"/>
    <s v="CLEANING SPARE PARTS"/>
    <s v="EA"/>
    <n v="42"/>
    <n v="100"/>
    <n v="4200"/>
    <x v="3"/>
    <s v="MAHDI ALKAFI"/>
    <s v="MONTHLY ISSUANCE"/>
    <s v="MAHDI ALKAFI"/>
    <s v="RT2W-1007"/>
    <x v="1"/>
    <s v="2nd Week"/>
    <s v="001A-5B"/>
    <x v="4"/>
    <m/>
  </r>
  <r>
    <n v="14"/>
    <n v="10060039"/>
    <n v="1003844"/>
    <x v="85"/>
    <s v="CLEANING CONSUMABLES"/>
    <s v="PC"/>
    <n v="0.5"/>
    <n v="180"/>
    <n v="90"/>
    <x v="3"/>
    <s v="MAHDI ALKAFI"/>
    <s v="MONTHLY ISSUANCE"/>
    <s v="MAHDI ALKAFI"/>
    <s v="RT2W-1007"/>
    <x v="1"/>
    <s v="2nd Week"/>
    <s v="001A-4A"/>
    <x v="4"/>
    <m/>
  </r>
  <r>
    <n v="14"/>
    <n v="10060079"/>
    <n v="1003177"/>
    <x v="86"/>
    <s v="CLEANING SPARE PARTS"/>
    <s v="PC"/>
    <n v="18"/>
    <n v="20"/>
    <n v="360"/>
    <x v="3"/>
    <s v="MAHDI ALKAFI"/>
    <s v="MONTHLY ISSUANCE"/>
    <s v="MAHDI ALKAFI"/>
    <s v="RT2W-1007"/>
    <x v="1"/>
    <s v="2nd Week"/>
    <s v="001B-4B"/>
    <x v="4"/>
    <m/>
  </r>
  <r>
    <n v="14"/>
    <n v="10060075"/>
    <n v="1003927"/>
    <x v="72"/>
    <s v="CLEANING SPARE PARTS"/>
    <s v="PC"/>
    <n v="5.75"/>
    <n v="100"/>
    <n v="575"/>
    <x v="3"/>
    <s v="MAHDI ALKAFI"/>
    <s v="MONTHLY ISSUANCE"/>
    <s v="MAHDI ALKAFI"/>
    <s v="RT2W-1007"/>
    <x v="1"/>
    <s v="2nd Week"/>
    <s v="001B-4B+001B-5B"/>
    <x v="4"/>
    <m/>
  </r>
  <r>
    <n v="15"/>
    <n v="10060478"/>
    <n v="1006623"/>
    <x v="87"/>
    <s v="CLEANING CONSUMABLES"/>
    <s v="GAL"/>
    <n v="78"/>
    <n v="16"/>
    <n v="1248"/>
    <x v="3"/>
    <s v="MAHDI ALKAFI"/>
    <s v="MONTHLY ISSUANCE"/>
    <s v="MAHDI ALKAFI"/>
    <s v="RT2W-1007"/>
    <x v="1"/>
    <s v="2nd Week"/>
    <s v="004A-1A,2A,B,C,D"/>
    <x v="4"/>
    <m/>
  </r>
  <r>
    <n v="15"/>
    <n v="10060485"/>
    <n v="1005734"/>
    <x v="88"/>
    <s v="CLEANING CONSUMABLES"/>
    <s v="GAL"/>
    <n v="56"/>
    <n v="20"/>
    <n v="1120"/>
    <x v="3"/>
    <s v="MAHDI ALKAFI"/>
    <s v="MONTHLY ISSUANCE"/>
    <s v="MAHDI ALKAFI"/>
    <s v="RT2W-1007"/>
    <x v="1"/>
    <s v="2nd Week"/>
    <s v="004-PALLET "/>
    <x v="4"/>
    <m/>
  </r>
  <r>
    <n v="15"/>
    <n v="10060512"/>
    <n v="1003336"/>
    <x v="89"/>
    <s v="CLEANING CONSUMABLES"/>
    <s v="GAL"/>
    <n v="246.75"/>
    <n v="22"/>
    <n v="5428.5"/>
    <x v="3"/>
    <s v="MAHDI ALKAFI"/>
    <s v="MONTHLY ISSUANCE"/>
    <s v="MAHDI ALKAFI"/>
    <s v="RT2W-1007"/>
    <x v="1"/>
    <s v="2nd Week"/>
    <s v="004C-3C"/>
    <x v="4"/>
    <m/>
  </r>
  <r>
    <n v="15"/>
    <n v="10063506"/>
    <n v="1009137"/>
    <x v="90"/>
    <s v="CLEANING CONSUMABLES"/>
    <s v="CAN"/>
    <n v="75"/>
    <n v="20"/>
    <n v="1500"/>
    <x v="3"/>
    <s v="MAHDI ALKAFI"/>
    <s v="MONTHLY ISSUANCE"/>
    <s v="MAHDI ALKAFI"/>
    <s v="RT2W-1007"/>
    <x v="1"/>
    <s v="2nd Week"/>
    <s v="004-PALLET"/>
    <x v="4"/>
    <m/>
  </r>
  <r>
    <n v="15"/>
    <n v="10063634"/>
    <n v="1003342"/>
    <x v="91"/>
    <s v="CLEANING CONSUMABLES"/>
    <s v="GAL"/>
    <n v="93.5"/>
    <n v="8"/>
    <n v="748"/>
    <x v="3"/>
    <s v="MAHDI ALKAFI"/>
    <s v="MONTHLY ISSUANCE"/>
    <s v="MAHDI ALKAFI"/>
    <s v="RT2W-1007"/>
    <x v="1"/>
    <s v="2nd Week"/>
    <n v="0"/>
    <x v="4"/>
    <m/>
  </r>
  <r>
    <n v="15"/>
    <n v="10060483"/>
    <n v="1003106"/>
    <x v="92"/>
    <s v="CLEANING CONSUMABLES"/>
    <s v="BTL"/>
    <n v="24"/>
    <n v="120"/>
    <n v="2880"/>
    <x v="3"/>
    <s v="MAHDI ALKAFI"/>
    <s v="MONTHLY ISSUANCE"/>
    <s v="MAHDI ALKAFI"/>
    <s v="RT2W-1007"/>
    <x v="1"/>
    <s v="2nd Week"/>
    <s v="004A-4A,B"/>
    <x v="4"/>
    <m/>
  </r>
  <r>
    <n v="15"/>
    <n v="10060509"/>
    <n v="1000316"/>
    <x v="93"/>
    <s v="CLEANING CONSUMABLES"/>
    <s v="PC"/>
    <n v="263"/>
    <n v="8"/>
    <n v="2104"/>
    <x v="3"/>
    <s v="MAHDI ALKAFI"/>
    <s v="MONTHLY ISSUANCE"/>
    <s v="MAHDI ALKAFI"/>
    <s v="RT2W-1007"/>
    <x v="1"/>
    <s v="2nd Week"/>
    <s v="004-PALLET"/>
    <x v="4"/>
    <m/>
  </r>
  <r>
    <n v="15"/>
    <n v="10062791"/>
    <n v="1006606"/>
    <x v="73"/>
    <s v="CLEANING CONSUMABLES"/>
    <s v="CTN"/>
    <n v="428"/>
    <n v="20"/>
    <n v="8560"/>
    <x v="3"/>
    <s v="MAHDI ALKAFI"/>
    <s v="MONTHLY ISSUANCE"/>
    <s v="MAHDI ALKAFI"/>
    <s v="RT2W-1007"/>
    <x v="1"/>
    <s v="2nd Week"/>
    <s v="001-PALLET"/>
    <x v="4"/>
    <m/>
  </r>
  <r>
    <n v="15"/>
    <n v="10060510"/>
    <n v="1007651"/>
    <x v="94"/>
    <s v="CLEANING CONSUMABLES"/>
    <s v="CAN"/>
    <n v="110"/>
    <n v="30"/>
    <n v="3300"/>
    <x v="3"/>
    <s v="MAHDI ALKAFI"/>
    <s v="MONTHLY ISSUANCE"/>
    <s v="MAHDI ALKAFI"/>
    <s v="RT2W-1007"/>
    <x v="1"/>
    <s v="2nd Week"/>
    <s v="004-PALLET"/>
    <x v="4"/>
    <m/>
  </r>
  <r>
    <n v="15"/>
    <n v="10060507"/>
    <n v="1001245"/>
    <x v="68"/>
    <s v="CLEANING CONSUMABLES"/>
    <s v="BTL"/>
    <n v="18"/>
    <n v="60"/>
    <n v="1080"/>
    <x v="3"/>
    <s v="MAHDI ALKAFI"/>
    <s v="MONTHLY ISSUANCE"/>
    <s v="MAHDI ALKAFI"/>
    <s v="RT2W-1007"/>
    <x v="1"/>
    <s v="2nd Week"/>
    <s v="004C-4A-B-C-D"/>
    <x v="4"/>
    <m/>
  </r>
  <r>
    <n v="15"/>
    <n v="10060511"/>
    <n v="1003346"/>
    <x v="64"/>
    <s v="CLEANING CONSUMABLES"/>
    <s v="CAN"/>
    <n v="103"/>
    <n v="150"/>
    <n v="15450"/>
    <x v="3"/>
    <s v="MAHDI ALKAFI"/>
    <s v="MONTHLY ISSUANCE"/>
    <s v="MAHDI ALKAFI"/>
    <s v="RT2W-1007"/>
    <x v="1"/>
    <s v="2nd Week"/>
    <s v="004C-2A,2B,004-PALLET"/>
    <x v="4"/>
    <m/>
  </r>
  <r>
    <n v="15"/>
    <n v="10060479"/>
    <n v="1001247"/>
    <x v="70"/>
    <s v="CLEANING CONSUMABLES"/>
    <s v="CAN"/>
    <n v="108"/>
    <n v="60"/>
    <n v="6480"/>
    <x v="3"/>
    <s v="MAHDI ALKAFI"/>
    <s v="MONTHLY ISSUANCE"/>
    <s v="MAHDI ALKAFI"/>
    <s v="RT2W-1007"/>
    <x v="1"/>
    <s v="2nd Week"/>
    <s v="004-PALLET "/>
    <x v="4"/>
    <m/>
  </r>
  <r>
    <n v="15"/>
    <n v="10060487"/>
    <n v="1003384"/>
    <x v="95"/>
    <s v="CLEANING CONSUMABLES"/>
    <s v="CAN"/>
    <n v="21"/>
    <n v="120"/>
    <n v="2520"/>
    <x v="3"/>
    <s v="MAHDI ALKAFI"/>
    <s v="MONTHLY ISSUANCE"/>
    <s v="MAHDI ALKAFI"/>
    <s v="RT2W-1007"/>
    <x v="1"/>
    <s v="2nd Week"/>
    <s v="004A-6A,B,C"/>
    <x v="4"/>
    <m/>
  </r>
  <r>
    <n v="15"/>
    <n v="10060472"/>
    <n v="1003582"/>
    <x v="96"/>
    <s v="CLEANING CONSUMABLES"/>
    <s v="CAN"/>
    <n v="3.5"/>
    <n v="240"/>
    <n v="840"/>
    <x v="3"/>
    <s v="MAHDI ALKAFI"/>
    <s v="MONTHLY ISSUANCE"/>
    <s v="MAHDI ALKAFI"/>
    <s v="RT2W-1007"/>
    <x v="1"/>
    <s v="2nd Week"/>
    <s v="004-PALLET "/>
    <x v="4"/>
    <m/>
  </r>
  <r>
    <n v="15"/>
    <n v="10060440"/>
    <n v="1003111"/>
    <x v="97"/>
    <s v="CLEANING CONSUMABLES"/>
    <s v="CAN"/>
    <n v="25.5"/>
    <n v="6"/>
    <n v="153"/>
    <x v="3"/>
    <s v="MAHDI ALKAFI"/>
    <s v="MONTHLY ISSUANCE"/>
    <s v="MAHDI ALKAFI"/>
    <s v="RT2W-1007"/>
    <x v="1"/>
    <s v="2nd Week"/>
    <s v="003A-1D"/>
    <x v="4"/>
    <m/>
  </r>
  <r>
    <n v="16"/>
    <n v="10060023"/>
    <n v="1003941"/>
    <x v="67"/>
    <s v="CLEANING SPARE PARTS"/>
    <s v="PC"/>
    <n v="5.5"/>
    <n v="96"/>
    <n v="528"/>
    <x v="3"/>
    <s v="MAHDI ALKAFI"/>
    <s v="MONTHLY ISSUANCE"/>
    <s v="MAHDI ALKAFI"/>
    <s v="RT2W-1007"/>
    <x v="1"/>
    <s v="2nd Week"/>
    <s v="001A-1B"/>
    <x v="4"/>
    <m/>
  </r>
  <r>
    <n v="16"/>
    <n v="10060022"/>
    <n v="1001257"/>
    <x v="98"/>
    <s v="CLEANING SPARE PARTS"/>
    <s v="PC"/>
    <n v="11.9"/>
    <n v="120"/>
    <n v="1428"/>
    <x v="3"/>
    <s v="MAHDI ALKAFI"/>
    <s v="MONTHLY ISSUANCE"/>
    <s v="MAHDI ALKAFI"/>
    <s v="RT2W-1007"/>
    <x v="1"/>
    <s v="2nd Week"/>
    <s v="001A-4A"/>
    <x v="4"/>
    <m/>
  </r>
  <r>
    <n v="16"/>
    <n v="10060029"/>
    <n v="1003112"/>
    <x v="99"/>
    <s v="CLEANING SPARE PARTS"/>
    <s v="PC"/>
    <n v="22"/>
    <n v="120"/>
    <n v="2640"/>
    <x v="3"/>
    <s v="MAHDI ALKAFI"/>
    <s v="MONTHLY ISSUANCE"/>
    <s v="MAHDI ALKAFI"/>
    <s v="RT2W-1007"/>
    <x v="1"/>
    <s v="2nd Week"/>
    <s v="001A-4B"/>
    <x v="4"/>
    <m/>
  </r>
  <r>
    <n v="16"/>
    <n v="10060083"/>
    <n v="1001259"/>
    <x v="100"/>
    <s v="CLEANING SPARE PARTS"/>
    <s v="PC"/>
    <n v="174.24"/>
    <n v="5"/>
    <n v="871.2"/>
    <x v="3"/>
    <s v="MAHDI ALKAFI"/>
    <s v="MONTHLY ISSUANCE"/>
    <s v="MAHDI ALKAFI"/>
    <s v="RT2W-1007"/>
    <x v="1"/>
    <s v="2nd Week"/>
    <n v="0"/>
    <x v="4"/>
    <m/>
  </r>
  <r>
    <n v="16"/>
    <n v="10060139"/>
    <n v="1003182"/>
    <x v="101"/>
    <s v="CLEANING SPARE PARTS"/>
    <s v="PC"/>
    <n v="288"/>
    <n v="10"/>
    <n v="2880"/>
    <x v="3"/>
    <s v="MAHDI ALKAFI"/>
    <s v="MONTHLY ISSUANCE"/>
    <s v="MAHDI ALKAFI"/>
    <s v="RT2W-1007"/>
    <x v="1"/>
    <s v="2nd Week"/>
    <s v="001C-5A"/>
    <x v="4"/>
    <m/>
  </r>
  <r>
    <n v="16"/>
    <n v="10060137"/>
    <n v="1003894"/>
    <x v="102"/>
    <s v="CLEANING SPARE PARTS"/>
    <s v="PC"/>
    <n v="288"/>
    <n v="10"/>
    <n v="2880"/>
    <x v="3"/>
    <s v="MAHDI ALKAFI"/>
    <s v="MONTHLY ISSUANCE"/>
    <s v="MAHDI ALKAFI"/>
    <s v="RT2W-1007"/>
    <x v="1"/>
    <s v="2nd Week"/>
    <s v="001C-5A"/>
    <x v="4"/>
    <m/>
  </r>
  <r>
    <n v="16"/>
    <n v="10062483"/>
    <n v="1003380"/>
    <x v="103"/>
    <s v="SAFETY PPE"/>
    <s v="PC"/>
    <n v="10.5"/>
    <n v="200"/>
    <n v="2100"/>
    <x v="3"/>
    <s v="MAHDI ALKAFI"/>
    <s v="MONTHLY ISSUANCE"/>
    <s v="MAHDI ALKAFI"/>
    <s v="RT2W-1007"/>
    <x v="1"/>
    <s v="2nd Week"/>
    <s v="ROOM-2"/>
    <x v="4"/>
    <m/>
  </r>
  <r>
    <n v="16"/>
    <n v="10060403"/>
    <n v="1006743"/>
    <x v="104"/>
    <s v="PLUMBING CONSUMABLES"/>
    <s v="PC"/>
    <n v="4"/>
    <n v="960"/>
    <n v="3840"/>
    <x v="3"/>
    <s v="MAHDI ALKAFI"/>
    <s v="MONTHLY ISSUANCE"/>
    <s v="MAHDI ALKAFI"/>
    <s v="RT2W-1007"/>
    <x v="1"/>
    <s v="2nd Week"/>
    <s v="002B-3A"/>
    <x v="4"/>
    <m/>
  </r>
  <r>
    <n v="16"/>
    <n v="10063169"/>
    <n v="1008705"/>
    <x v="105"/>
    <s v="PLUMBING CONSUMABLES"/>
    <s v="PC"/>
    <n v="10"/>
    <n v="288"/>
    <n v="2880"/>
    <x v="3"/>
    <s v="MAHDI ALKAFI"/>
    <s v="MONTHLY ISSUANCE"/>
    <s v="MAHDI ALKAFI"/>
    <s v="RT2W-1007"/>
    <x v="1"/>
    <s v="2nd Week"/>
    <s v="002B-3B"/>
    <x v="4"/>
    <m/>
  </r>
  <r>
    <n v="17"/>
    <n v="10060376"/>
    <n v="1004900"/>
    <x v="106"/>
    <s v="ELECTRICAL SPARE PARTS"/>
    <s v="PC"/>
    <n v="1190"/>
    <n v="1"/>
    <n v="1190"/>
    <x v="3"/>
    <s v="MOHAMMED JAVED"/>
    <n v="706370"/>
    <s v="ENG. ABDULLAH KHALAF"/>
    <s v="N/A"/>
    <x v="4"/>
    <s v="2nd Week"/>
    <s v="006A-25B,25D"/>
    <x v="0"/>
    <m/>
  </r>
  <r>
    <n v="18"/>
    <n v="10061435"/>
    <n v="1002746"/>
    <x v="107"/>
    <s v="CIVIL SPARE PARTS"/>
    <s v="PC"/>
    <n v="22"/>
    <n v="1"/>
    <n v="22"/>
    <x v="3"/>
    <s v="MAJD GHASSAN"/>
    <s v="FOR PROCUREMENT OFFICE"/>
    <s v="MAJD GHASSAN"/>
    <s v="N/A"/>
    <x v="7"/>
    <s v="2nd Week"/>
    <s v="006C-4D"/>
    <x v="2"/>
    <m/>
  </r>
  <r>
    <n v="19"/>
    <n v="10060036"/>
    <n v="1002118"/>
    <x v="108"/>
    <s v="PLUMBING SPARE PARTS"/>
    <s v="PC"/>
    <n v="6"/>
    <n v="3"/>
    <n v="18"/>
    <x v="3"/>
    <s v="GHOUS PASHA"/>
    <s v="705374, 705535, 705729, 705854"/>
    <s v="ABU TALIB"/>
    <s v="HVW#1069"/>
    <x v="8"/>
    <s v="2nd Week"/>
    <s v="001A-4A"/>
    <x v="0"/>
    <m/>
  </r>
  <r>
    <n v="19"/>
    <n v="10060486"/>
    <n v="1001413"/>
    <x v="109"/>
    <s v="PLUMBING CONSUMABLES"/>
    <s v="EA"/>
    <n v="26"/>
    <n v="5"/>
    <n v="130"/>
    <x v="3"/>
    <s v="GHOUS PASHA"/>
    <s v="705374, 705535, 705729, 705854"/>
    <s v="ABU TALIB"/>
    <s v="HVW#1069"/>
    <x v="8"/>
    <s v="2nd Week"/>
    <s v="004A-4D"/>
    <x v="0"/>
    <m/>
  </r>
  <r>
    <n v="19"/>
    <n v="10060420"/>
    <n v="1006832"/>
    <x v="110"/>
    <s v="PLUMBING CONSUMABLES"/>
    <s v="EA"/>
    <n v="34"/>
    <n v="12"/>
    <n v="408"/>
    <x v="3"/>
    <s v="GHOUS PASHA"/>
    <s v="705374, 705535, 705729, 705854"/>
    <s v="ABU TALIB"/>
    <s v="HVW#1069"/>
    <x v="8"/>
    <s v="2nd Week"/>
    <s v="002B-3B-3D"/>
    <x v="0"/>
    <m/>
  </r>
  <r>
    <n v="19"/>
    <n v="10060002"/>
    <n v="1000404"/>
    <x v="19"/>
    <s v="PLUMBING SPARE PARTS"/>
    <s v="PC"/>
    <n v="92"/>
    <n v="10"/>
    <n v="920"/>
    <x v="3"/>
    <s v="GHOUS PASHA"/>
    <s v="705374, 705535, 705729, 705854"/>
    <s v="ABU TALIB"/>
    <s v="HVW#1069"/>
    <x v="8"/>
    <s v="2nd Week"/>
    <s v="001A-1B"/>
    <x v="0"/>
    <m/>
  </r>
  <r>
    <n v="19"/>
    <n v="10061119"/>
    <n v="1005404"/>
    <x v="17"/>
    <s v="PLUMBING SPARE PARTS"/>
    <s v="PC"/>
    <n v="15"/>
    <n v="5"/>
    <n v="75"/>
    <x v="3"/>
    <s v="GHOUS PASHA"/>
    <s v="705374, 705535, 705729, 705854"/>
    <s v="ABU TALIB"/>
    <s v="HVW#1069"/>
    <x v="8"/>
    <s v="2nd Week"/>
    <s v="006B-11A"/>
    <x v="0"/>
    <m/>
  </r>
  <r>
    <n v="19"/>
    <n v="10060425"/>
    <n v="1006744"/>
    <x v="111"/>
    <s v="PLUMBING CONSUMABLES"/>
    <s v="PC"/>
    <n v="3.5"/>
    <n v="12"/>
    <n v="42"/>
    <x v="3"/>
    <s v="GHOUS PASHA"/>
    <s v="705374, 705535, 705729, 705854"/>
    <s v="ABU TALIB"/>
    <s v="HVW#1069"/>
    <x v="8"/>
    <s v="2nd Week"/>
    <s v="002B-3B"/>
    <x v="0"/>
    <m/>
  </r>
  <r>
    <n v="20"/>
    <n v="10060937"/>
    <n v="1006407"/>
    <x v="112"/>
    <s v="ELECTRICAL SPARE PARTS"/>
    <s v="PC"/>
    <n v="70"/>
    <n v="20"/>
    <n v="1400"/>
    <x v="3"/>
    <s v="FARMAN"/>
    <n v="705797"/>
    <s v="ENG. ABDULLAH AHMED"/>
    <s v="HVW#1071"/>
    <x v="9"/>
    <s v="2nd Week"/>
    <s v="007-PALLET-42"/>
    <x v="2"/>
    <m/>
  </r>
  <r>
    <n v="20"/>
    <n v="10062656"/>
    <n v="1007434"/>
    <x v="113"/>
    <s v="ELECTRICAL SPARE PARTS"/>
    <s v="PC"/>
    <n v="155"/>
    <n v="10"/>
    <n v="1550"/>
    <x v="3"/>
    <s v="FARMAN"/>
    <n v="705797"/>
    <s v="ENG. ABDULLAH AHMED"/>
    <s v="HVW#1071"/>
    <x v="9"/>
    <s v="2nd Week"/>
    <s v="001F-2B"/>
    <x v="2"/>
    <m/>
  </r>
  <r>
    <n v="20"/>
    <n v="10061480"/>
    <n v="1005149"/>
    <x v="114"/>
    <s v="ELECTRICAL SPARE PARTS"/>
    <s v="ROLL"/>
    <n v="200"/>
    <n v="1"/>
    <n v="200"/>
    <x v="3"/>
    <s v="FARMAN"/>
    <n v="705797"/>
    <s v="ENG. ABDULLAH AHMED"/>
    <s v="HVW#1071"/>
    <x v="9"/>
    <s v="2nd Week"/>
    <s v="006C-12B"/>
    <x v="2"/>
    <m/>
  </r>
  <r>
    <n v="20"/>
    <n v="10061488"/>
    <n v="1004920"/>
    <x v="115"/>
    <s v="ELECTRICAL SPARE PARTS"/>
    <s v="ROLL"/>
    <n v="215"/>
    <n v="1"/>
    <n v="215"/>
    <x v="3"/>
    <s v="FARMAN"/>
    <n v="705797"/>
    <s v="ENG. ABDULLAH AHMED"/>
    <s v="HVW#1071"/>
    <x v="9"/>
    <s v="2nd Week"/>
    <s v="006C-12D"/>
    <x v="2"/>
    <m/>
  </r>
  <r>
    <n v="20"/>
    <n v="10061484"/>
    <n v="1004919"/>
    <x v="116"/>
    <s v="ELECTRICAL SPARE PARTS"/>
    <s v="ROLL"/>
    <n v="215"/>
    <n v="1"/>
    <n v="215"/>
    <x v="3"/>
    <s v="FARMAN"/>
    <n v="705797"/>
    <s v="ENG. ABDULLAH AHMED"/>
    <s v="HVW#1071"/>
    <x v="9"/>
    <s v="2nd Week"/>
    <s v="006C-12C"/>
    <x v="2"/>
    <m/>
  </r>
  <r>
    <n v="20"/>
    <n v="10061872"/>
    <n v="1000162"/>
    <x v="117"/>
    <s v="ELECTRICAL SPARE PARTS"/>
    <s v="PC"/>
    <n v="10"/>
    <n v="4"/>
    <n v="40"/>
    <x v="3"/>
    <s v="FARMAN"/>
    <n v="705797"/>
    <s v="ENG. ABDULLAH AHMED"/>
    <s v="HVW#1071"/>
    <x v="9"/>
    <s v="2nd Week"/>
    <s v="006D-17A"/>
    <x v="2"/>
    <m/>
  </r>
  <r>
    <n v="20"/>
    <n v="10061759"/>
    <n v="1004823"/>
    <x v="59"/>
    <s v="ELECTRICAL SPARE PARTS"/>
    <s v="PKT"/>
    <n v="75"/>
    <n v="2"/>
    <n v="150"/>
    <x v="3"/>
    <s v="FARMAN"/>
    <n v="705797"/>
    <s v="ENG. ABDULLAH AHMED"/>
    <s v="HVW#1071"/>
    <x v="9"/>
    <s v="2nd Week"/>
    <s v="006D-12C"/>
    <x v="2"/>
    <m/>
  </r>
  <r>
    <n v="20"/>
    <n v="10062644"/>
    <n v="1006686"/>
    <x v="118"/>
    <s v="ELECTROMECHANICAL SPARE PARTS"/>
    <s v="SET"/>
    <n v="2100"/>
    <n v="4"/>
    <n v="8400"/>
    <x v="3"/>
    <s v="FARMAN"/>
    <n v="705797"/>
    <s v="ENG. ABDULLAH AHMED"/>
    <s v="HVW#1071"/>
    <x v="9"/>
    <s v="2nd Week"/>
    <s v="005-PALLET-2"/>
    <x v="2"/>
    <m/>
  </r>
  <r>
    <n v="21"/>
    <n v="10062091"/>
    <n v="1003673"/>
    <x v="119"/>
    <s v="CLEANING CONSUMABLES"/>
    <s v="CTN"/>
    <n v="30"/>
    <n v="65"/>
    <n v="1950"/>
    <x v="4"/>
    <s v="MONIR HUSSAIN"/>
    <s v="MONTHLY ISSUANCE"/>
    <s v="MONIR HUSSAIN"/>
    <s v="RT5W-1007"/>
    <x v="0"/>
    <s v="2nd Week"/>
    <s v="007+UNDER THE MOSQUE"/>
    <x v="0"/>
    <m/>
  </r>
  <r>
    <n v="21"/>
    <n v="10063040"/>
    <n v="1008176"/>
    <x v="79"/>
    <s v="SAFETY PPE"/>
    <s v="PKT"/>
    <n v="7"/>
    <n v="60"/>
    <n v="420"/>
    <x v="4"/>
    <s v="MONIR HUSSAIN"/>
    <s v="MONTHLY ISSUANCE"/>
    <s v="MONIR HUSSAIN"/>
    <s v="RT5W-1007"/>
    <x v="0"/>
    <s v="2nd Week"/>
    <s v="ROOM 7"/>
    <x v="0"/>
    <m/>
  </r>
  <r>
    <n v="22"/>
    <n v="10061437"/>
    <n v="1002748"/>
    <x v="120"/>
    <s v="CIVIL SPARE PARTS"/>
    <s v="PC"/>
    <n v="25"/>
    <n v="1"/>
    <n v="25"/>
    <x v="4"/>
    <s v="MAJD GHASSAN"/>
    <s v="FOR PROCUREMENT OFFICE"/>
    <s v="KHALID FAROOQ"/>
    <s v="N/A"/>
    <x v="7"/>
    <s v="2nd Week"/>
    <s v="006C-5C"/>
    <x v="3"/>
    <m/>
  </r>
  <r>
    <n v="23"/>
    <n v="10063337"/>
    <n v="1008883"/>
    <x v="121"/>
    <s v="ELECTRICAL SPARE PARTS"/>
    <s v="PC"/>
    <n v="60"/>
    <n v="5"/>
    <n v="300"/>
    <x v="4"/>
    <s v="ABDUL HAQ"/>
    <s v="ENERGY SAVING"/>
    <s v="ENG. VINOTH KUMAR"/>
    <s v="HV#1574"/>
    <x v="10"/>
    <s v="2nd Week"/>
    <s v="006D-14B"/>
    <x v="1"/>
    <m/>
  </r>
  <r>
    <n v="23"/>
    <n v="10063529"/>
    <n v="1009123"/>
    <x v="122"/>
    <s v="ELECTRICAL SPARE PARTS"/>
    <s v="EA"/>
    <n v="225"/>
    <n v="5"/>
    <n v="1125"/>
    <x v="4"/>
    <s v="ABDUL HAQ"/>
    <s v="ENERGY SAVING"/>
    <s v="ENG. VINOTH KUMAR"/>
    <s v="HV#1574"/>
    <x v="10"/>
    <s v="2nd Week"/>
    <s v="006D-8A"/>
    <x v="1"/>
    <m/>
  </r>
  <r>
    <n v="24"/>
    <n v="10061178"/>
    <n v="1006340"/>
    <x v="123"/>
    <s v="PLUMBING SPARE PARTS"/>
    <s v="PC"/>
    <n v="600"/>
    <n v="1"/>
    <n v="600"/>
    <x v="4"/>
    <s v="AHMED EISSA"/>
    <n v="706486"/>
    <s v="ENG. MOHAMMED AFZAL"/>
    <s v="HVW#1072"/>
    <x v="3"/>
    <s v="2nd Week"/>
    <s v="006B-16D"/>
    <x v="2"/>
    <m/>
  </r>
  <r>
    <n v="25"/>
    <n v="10062923"/>
    <n v="1006220"/>
    <x v="124"/>
    <s v="ELECTROMECHANICAL SPARE PARTS"/>
    <s v="PC"/>
    <n v="205"/>
    <n v="2"/>
    <n v="410"/>
    <x v="5"/>
    <s v="CRISANDY"/>
    <n v="706774"/>
    <s v="ENG. ABDULLAH AHMED"/>
    <s v="N/A"/>
    <x v="11"/>
    <s v="2nd Week"/>
    <s v="005A-6C"/>
    <x v="0"/>
    <m/>
  </r>
  <r>
    <n v="25"/>
    <n v="10061720"/>
    <n v="1006752"/>
    <x v="125"/>
    <s v="CIVIL CONSUMABLES"/>
    <s v="PC"/>
    <n v="3.5"/>
    <n v="1"/>
    <n v="3.5"/>
    <x v="5"/>
    <s v="CRISANDY"/>
    <n v="706774"/>
    <s v="ENG. ABDULLAH AHMED"/>
    <s v="N/A"/>
    <x v="11"/>
    <s v="2nd Week"/>
    <s v="006C-9C"/>
    <x v="0"/>
    <m/>
  </r>
  <r>
    <n v="26"/>
    <n v="10063040"/>
    <n v="1008176"/>
    <x v="79"/>
    <s v="SAFETY PPE"/>
    <s v="PKT"/>
    <n v="7"/>
    <n v="200"/>
    <n v="1400"/>
    <x v="5"/>
    <s v="JIBLAL (61235)"/>
    <s v="MONTHLY ISSUANCE"/>
    <s v="MAHDI ALKAFI"/>
    <s v="RT2W-1007"/>
    <x v="1"/>
    <s v="2nd Week"/>
    <s v="ROOM 7"/>
    <x v="4"/>
    <m/>
  </r>
  <r>
    <n v="27"/>
    <n v="10062923"/>
    <n v="1006220"/>
    <x v="124"/>
    <s v="ELECTROMECHANICAL SPARE PARTS"/>
    <s v="PC"/>
    <n v="205"/>
    <n v="1"/>
    <n v="205"/>
    <x v="6"/>
    <s v="MOHA,,ED USMAN (204344)"/>
    <n v="706774"/>
    <s v="ENG. ABDULLAH AHMED"/>
    <s v="N/A"/>
    <x v="11"/>
    <s v="3rd Week"/>
    <s v="005A-6C"/>
    <x v="4"/>
    <m/>
  </r>
  <r>
    <n v="28"/>
    <n v="10060061"/>
    <n v="1007618"/>
    <x v="126"/>
    <s v="CLEANING SPARE PARTS"/>
    <s v="PC"/>
    <n v="12.75"/>
    <n v="1"/>
    <n v="12.75"/>
    <x v="6"/>
    <s v="AHMED ADEL"/>
    <s v="FOR PROCUREMENT OFFICE"/>
    <s v="AHMED ADEL"/>
    <s v="N/A"/>
    <x v="7"/>
    <s v="2nd Week"/>
    <s v="001A-2B"/>
    <x v="1"/>
    <m/>
  </r>
  <r>
    <n v="29"/>
    <n v="10063439"/>
    <n v="1006864"/>
    <x v="0"/>
    <s v="CLEANING CONSUMABLES"/>
    <s v="CTN"/>
    <n v="97"/>
    <n v="165"/>
    <n v="16005"/>
    <x v="7"/>
    <s v="MONIR HUSSAIN"/>
    <s v="MONTHLY ISSUANCE"/>
    <s v="MONIR HUSSAIN"/>
    <s v="RT5W-1007"/>
    <x v="0"/>
    <s v="3rd Week"/>
    <s v="LAYDOWN AREA "/>
    <x v="0"/>
    <m/>
  </r>
  <r>
    <n v="30"/>
    <n v="10063439"/>
    <n v="1006864"/>
    <x v="0"/>
    <s v="CLEANING CONSUMABLES"/>
    <s v="CTN"/>
    <n v="97"/>
    <n v="110"/>
    <n v="10670"/>
    <x v="8"/>
    <s v="MONIR HUSSAIN"/>
    <s v="MONTHLY ISSUANCE"/>
    <s v="MONIR HUSSAIN"/>
    <s v="RT5W-1007"/>
    <x v="0"/>
    <s v="3rd Week"/>
    <s v="LAYDOWN AREA "/>
    <x v="0"/>
    <m/>
  </r>
  <r>
    <n v="30"/>
    <n v="10063040"/>
    <n v="1008176"/>
    <x v="79"/>
    <s v="SAFETY PPE"/>
    <s v="PKT"/>
    <n v="7"/>
    <n v="1000"/>
    <n v="7000"/>
    <x v="8"/>
    <s v="MONIR HUSSAIN"/>
    <s v="MONTHLY ISSUANCE"/>
    <s v="MONIR HUSSAIN"/>
    <s v="RT5W-1007"/>
    <x v="0"/>
    <s v="3rd Week"/>
    <s v="ROOM 7"/>
    <x v="0"/>
    <m/>
  </r>
  <r>
    <n v="31"/>
    <n v="10060453"/>
    <n v="1005838"/>
    <x v="127"/>
    <s v="CIVIL CONSUMABLES"/>
    <s v="CAN"/>
    <n v="73"/>
    <n v="18"/>
    <n v="1314"/>
    <x v="7"/>
    <s v="GOLAM KAUSAR"/>
    <s v="NEAR EXPIRY"/>
    <m/>
    <m/>
    <x v="2"/>
    <s v="3rd Week"/>
    <s v="004B-2B"/>
    <x v="1"/>
    <m/>
  </r>
  <r>
    <n v="32"/>
    <n v="10062771"/>
    <n v="1009091"/>
    <x v="21"/>
    <s v="PLUMBING SPARE PARTS"/>
    <s v="EA"/>
    <n v="4.5"/>
    <n v="10"/>
    <n v="45"/>
    <x v="7"/>
    <s v="SADDAM"/>
    <s v="706591, 704893, 706853"/>
    <s v="ENG. ABU TALIB"/>
    <s v="HVW#1073"/>
    <x v="8"/>
    <s v="2nd Week"/>
    <s v="006B-17C"/>
    <x v="3"/>
    <m/>
  </r>
  <r>
    <n v="32"/>
    <n v="10060403"/>
    <n v="1006743"/>
    <x v="104"/>
    <s v="PLUMBING CONSUMABLES"/>
    <s v="PC"/>
    <n v="4"/>
    <n v="24"/>
    <n v="96"/>
    <x v="7"/>
    <s v="SADDAM"/>
    <s v="706591, 704893, 706853"/>
    <s v="ENG. ABU TALIB"/>
    <s v="HVW#1073"/>
    <x v="8"/>
    <s v="2nd Week"/>
    <s v="002B-3A"/>
    <x v="3"/>
    <m/>
  </r>
  <r>
    <n v="32"/>
    <n v="10061119"/>
    <n v="1005404"/>
    <x v="17"/>
    <s v="PLUMBING SPARE PARTS"/>
    <s v="PC"/>
    <n v="15"/>
    <n v="2"/>
    <n v="30"/>
    <x v="7"/>
    <s v="SADDAM"/>
    <s v="706591, 704893, 706853"/>
    <s v="ENG. ABU TALIB"/>
    <s v="HVW#1073"/>
    <x v="8"/>
    <s v="2nd Week"/>
    <s v="006B-11A"/>
    <x v="3"/>
    <m/>
  </r>
  <r>
    <n v="32"/>
    <n v="10063643"/>
    <n v="1009485"/>
    <x v="128"/>
    <s v="PLUMBING SPARE PARTS"/>
    <s v="EA"/>
    <n v="287"/>
    <n v="20"/>
    <n v="5740"/>
    <x v="7"/>
    <s v="SADDAM"/>
    <s v="706591, 704893, 706853"/>
    <s v="ENG. ABU TALIB"/>
    <s v="HVW#1073"/>
    <x v="8"/>
    <s v="2nd Week"/>
    <n v="0"/>
    <x v="3"/>
    <m/>
  </r>
  <r>
    <n v="33"/>
    <n v="10063644"/>
    <n v="1009437"/>
    <x v="129"/>
    <s v="HVAC SPARE PARTS"/>
    <s v="MTR"/>
    <n v="138"/>
    <n v="35"/>
    <n v="4830"/>
    <x v="9"/>
    <s v="SHABBIR AHMED"/>
    <s v="OBSERVATION"/>
    <s v="ENG.VINOTH KUMAR"/>
    <s v="HV#1555"/>
    <x v="10"/>
    <s v="3rd Week"/>
    <n v="0"/>
    <x v="3"/>
    <m/>
  </r>
  <r>
    <n v="34"/>
    <n v="10063040"/>
    <n v="1008176"/>
    <x v="79"/>
    <s v="SAFETY PPE"/>
    <s v="PKT"/>
    <n v="7"/>
    <n v="1100"/>
    <n v="7700"/>
    <x v="6"/>
    <s v="MAHDI ALKAFI"/>
    <s v="MONTHLY ISSUANCE"/>
    <s v="MAHDI ALKAFI"/>
    <s v="RT2W-1007"/>
    <x v="1"/>
    <s v="2nd Week"/>
    <s v="ROOM 7"/>
    <x v="0"/>
    <m/>
  </r>
  <r>
    <n v="35"/>
    <n v="10063439"/>
    <n v="1006864"/>
    <x v="0"/>
    <s v="CLEANING CONSUMABLES"/>
    <s v="CTN"/>
    <n v="97"/>
    <n v="252"/>
    <n v="24444"/>
    <x v="10"/>
    <s v="MAHDI ALKAFI"/>
    <s v="MONTHLY ISSUANCE"/>
    <s v="MAHDI ALKAFI"/>
    <s v="RT2W-1007"/>
    <x v="1"/>
    <s v="3rd Week"/>
    <s v="LAYDOWN AREA "/>
    <x v="0"/>
    <m/>
  </r>
  <r>
    <n v="35"/>
    <n v="10060042"/>
    <n v="1007621"/>
    <x v="130"/>
    <s v="CLEANING SPARE PARTS"/>
    <s v="PC"/>
    <n v="54.4"/>
    <n v="60"/>
    <n v="3264"/>
    <x v="10"/>
    <s v="MAHDI ALKAFI"/>
    <s v="MONTHLY ISSUANCE"/>
    <s v="MAHDI ALKAFI"/>
    <s v="RT2W-1007"/>
    <x v="1"/>
    <s v="3rd Week"/>
    <s v="001A-5B"/>
    <x v="0"/>
    <m/>
  </r>
  <r>
    <n v="36"/>
    <n v="10063439"/>
    <n v="1006864"/>
    <x v="0"/>
    <s v="CLEANING CONSUMABLES"/>
    <s v="CTN"/>
    <n v="97"/>
    <n v="140"/>
    <n v="13580"/>
    <x v="10"/>
    <s v="MAHDI ALKAFI"/>
    <s v="MONTHLY ISSUANCE"/>
    <s v="MAHDI ALKAFI"/>
    <s v="RT2W-1007"/>
    <x v="1"/>
    <s v="3rd Week"/>
    <s v="LAYDOWN AREA "/>
    <x v="0"/>
    <m/>
  </r>
  <r>
    <n v="37"/>
    <n v="10063566"/>
    <n v="1008729"/>
    <x v="131"/>
    <s v="ELECTRICAL SPARE PARTS"/>
    <s v="PC"/>
    <n v="2080"/>
    <n v="2"/>
    <n v="4160"/>
    <x v="10"/>
    <s v="ENG. ABDULLAH AHMED"/>
    <s v="N/A"/>
    <s v="ENG. ABDULLAH AHMED"/>
    <s v="HV1248"/>
    <x v="12"/>
    <s v="3rd Week"/>
    <s v="007-PALLET-28"/>
    <x v="0"/>
    <m/>
  </r>
  <r>
    <n v="37"/>
    <n v="10063636"/>
    <n v="1008725"/>
    <x v="132"/>
    <s v="ELECTRICAL SPARE PARTS"/>
    <s v="PC"/>
    <n v="1404"/>
    <n v="9"/>
    <n v="12636"/>
    <x v="10"/>
    <s v="ENG. ABDULLAH AHMED"/>
    <s v="N/A"/>
    <s v="ENG. ABDULLAH AHMED"/>
    <s v="HV1248"/>
    <x v="12"/>
    <s v="3rd Week"/>
    <n v="0"/>
    <x v="0"/>
    <m/>
  </r>
  <r>
    <n v="38"/>
    <n v="10060299"/>
    <n v="1005275"/>
    <x v="133"/>
    <s v="CIVIL CONSUMABLES"/>
    <s v="BKT"/>
    <n v="350"/>
    <n v="2"/>
    <n v="700"/>
    <x v="10"/>
    <s v="GOLAM KAUSER"/>
    <s v="706363, 706732, 706733, 706735, 706822, 706827, 706828, 706829, 706833"/>
    <s v="YEAKUB HUSSAIN"/>
    <s v="W05C01031"/>
    <x v="2"/>
    <s v="3rd Week"/>
    <s v="009-PALLET-3"/>
    <x v="1"/>
    <m/>
  </r>
  <r>
    <n v="38"/>
    <n v="10060360"/>
    <n v="1006859"/>
    <x v="134"/>
    <s v="CIVIL CONSUMABLES"/>
    <s v="DRUM"/>
    <n v="375"/>
    <n v="1"/>
    <n v="375"/>
    <x v="10"/>
    <s v="GOLAM KAUSER"/>
    <s v="706363, 706732, 706733, 706735, 706822, 706827, 706828, 706829, 706833"/>
    <s v="YEAKUB HUSSAIN"/>
    <s v="W05C01031"/>
    <x v="2"/>
    <s v="3rd Week"/>
    <s v="009B-2B"/>
    <x v="1"/>
    <m/>
  </r>
  <r>
    <n v="38"/>
    <n v="10060339"/>
    <n v="1005590"/>
    <x v="135"/>
    <s v="CIVIL CONSUMABLES"/>
    <s v="BKT"/>
    <n v="755"/>
    <n v="1"/>
    <n v="755"/>
    <x v="10"/>
    <s v="GOLAM KAUSER"/>
    <s v="706363, 706732, 706733, 706735, 706822, 706827, 706828, 706829, 706833"/>
    <s v="YEAKUB HUSSAIN"/>
    <s v="W05C01031"/>
    <x v="2"/>
    <s v="3rd Week"/>
    <s v="001-PALLET"/>
    <x v="1"/>
    <m/>
  </r>
  <r>
    <n v="38"/>
    <n v="10060358"/>
    <n v="1007690"/>
    <x v="136"/>
    <s v="CIVIL CONSUMABLES"/>
    <s v="BKT"/>
    <n v="250"/>
    <n v="1"/>
    <n v="250"/>
    <x v="10"/>
    <s v="GOLAM KAUSER"/>
    <s v="706363, 706732, 706733, 706735, 706822, 706827, 706828, 706829, 706833"/>
    <s v="YEAKUB HUSSAIN"/>
    <s v="W05C01031"/>
    <x v="2"/>
    <s v="3rd Week"/>
    <s v="003-PALLET"/>
    <x v="1"/>
    <m/>
  </r>
  <r>
    <n v="38"/>
    <n v="10062524"/>
    <n v="1004834"/>
    <x v="137"/>
    <s v="CIVIL CONSUMABLES"/>
    <s v="BKT"/>
    <n v="405"/>
    <n v="1"/>
    <n v="405"/>
    <x v="10"/>
    <s v="GOLAM KAUSER"/>
    <s v="706363, 706732, 706733, 706735, 706822, 706827, 706828, 706829, 706833"/>
    <s v="YEAKUB HUSSAIN"/>
    <s v="W05C01031"/>
    <x v="2"/>
    <s v="3rd Week"/>
    <s v="009D-4A"/>
    <x v="1"/>
    <m/>
  </r>
  <r>
    <n v="38"/>
    <n v="10060342"/>
    <n v="1004327"/>
    <x v="138"/>
    <s v="CIVIL CONSUMABLES"/>
    <s v="BKT"/>
    <n v="350"/>
    <n v="2"/>
    <n v="700"/>
    <x v="10"/>
    <s v="GOLAM KAUSER"/>
    <s v="706363, 706732, 706733, 706735, 706822, 706827, 706828, 706829, 706833"/>
    <s v="YEAKUB HUSSAIN"/>
    <s v="W05C01031"/>
    <x v="2"/>
    <s v="3rd Week"/>
    <s v="001-PALLET"/>
    <x v="1"/>
    <m/>
  </r>
  <r>
    <n v="38"/>
    <n v="10062522"/>
    <n v="1004832"/>
    <x v="139"/>
    <s v="CIVIL CONSUMABLES"/>
    <s v="BKT"/>
    <n v="250"/>
    <n v="1"/>
    <n v="250"/>
    <x v="10"/>
    <s v="GOLAM KAUSER"/>
    <s v="706363, 706732, 706733, 706735, 706822, 706827, 706828, 706829, 706833"/>
    <s v="YEAKUB HUSSAIN"/>
    <s v="W05C01031"/>
    <x v="2"/>
    <s v="3rd Week"/>
    <s v="003-PALLET "/>
    <x v="1"/>
    <m/>
  </r>
  <r>
    <n v="38"/>
    <n v="10060251"/>
    <n v="1000435"/>
    <x v="140"/>
    <s v="CIVIL CONSUMABLES"/>
    <s v="CAN"/>
    <n v="173"/>
    <n v="5"/>
    <n v="865"/>
    <x v="10"/>
    <s v="GOLAM KAUSER"/>
    <s v="706363, 706732, 706733, 706735, 706822, 706827, 706828, 706829, 706833"/>
    <s v="YEAKUB HUSSAIN"/>
    <s v="W05C01031"/>
    <x v="2"/>
    <s v="3rd Week"/>
    <s v="003-PALLET"/>
    <x v="1"/>
    <m/>
  </r>
  <r>
    <n v="38"/>
    <n v="10060269"/>
    <n v="1002964"/>
    <x v="141"/>
    <s v="CIVIL CONSUMABLES"/>
    <s v="PC"/>
    <n v="65"/>
    <n v="5"/>
    <n v="325"/>
    <x v="10"/>
    <s v="GOLAM KAUSER"/>
    <s v="706363, 706732, 706733, 706735, 706822, 706827, 706828, 706829, 706833"/>
    <s v="YEAKUB HUSSAIN"/>
    <s v="W05C01031"/>
    <x v="2"/>
    <s v="3rd Week"/>
    <s v="009-PALLET-2"/>
    <x v="1"/>
    <m/>
  </r>
  <r>
    <n v="38"/>
    <n v="10060277"/>
    <n v="1006428"/>
    <x v="142"/>
    <s v="CIVIL CONSUMABLES"/>
    <s v="CAN"/>
    <n v="75"/>
    <n v="5"/>
    <n v="375"/>
    <x v="10"/>
    <s v="GOLAM KAUSER"/>
    <s v="706363, 706732, 706733, 706735, 706822, 706827, 706828, 706829, 706833"/>
    <s v="YEAKUB HUSSAIN"/>
    <s v="W05C01031"/>
    <x v="2"/>
    <s v="3rd Week"/>
    <s v="LAYDOWN AREA"/>
    <x v="1"/>
    <m/>
  </r>
  <r>
    <n v="38"/>
    <n v="10060292"/>
    <n v="1006106"/>
    <x v="143"/>
    <s v="CIVIL CONSUMABLES"/>
    <s v="BKT"/>
    <n v="135"/>
    <n v="2"/>
    <n v="270"/>
    <x v="10"/>
    <s v="GOLAM KAUSER"/>
    <s v="706363, 706732, 706733, 706735, 706822, 706827, 706828, 706829, 706833"/>
    <s v="YEAKUB HUSSAIN"/>
    <s v="W05C01031"/>
    <x v="2"/>
    <s v="3rd Week"/>
    <s v="009C-3B"/>
    <x v="1"/>
    <m/>
  </r>
  <r>
    <n v="39"/>
    <n v="10062123"/>
    <n v="1003678"/>
    <x v="144"/>
    <s v="CLEANING CONSUMABLES"/>
    <s v="CTN"/>
    <n v="58"/>
    <n v="3"/>
    <n v="174"/>
    <x v="10"/>
    <s v="SAAD ABBASI"/>
    <s v="N/A"/>
    <s v="SAAD ABBASI"/>
    <s v="N/A"/>
    <x v="13"/>
    <s v="3rd Week"/>
    <s v="LAYDOWN AREA "/>
    <x v="0"/>
    <m/>
  </r>
  <r>
    <n v="39"/>
    <n v="10060070"/>
    <n v="1001254"/>
    <x v="66"/>
    <s v="CLEANING CONSUMABLES"/>
    <s v="PC"/>
    <n v="2.5"/>
    <n v="24"/>
    <n v="60"/>
    <x v="10"/>
    <s v="SAAD ABBASI"/>
    <s v="N/A"/>
    <s v="SAAD ABBASI"/>
    <s v="N/A"/>
    <x v="13"/>
    <s v="3rd Week"/>
    <s v="001B-4A"/>
    <x v="0"/>
    <m/>
  </r>
  <r>
    <n v="39"/>
    <n v="10060075"/>
    <n v="1003927"/>
    <x v="72"/>
    <s v="CLEANING SPARE PARTS"/>
    <s v="PC"/>
    <n v="5.75"/>
    <n v="3"/>
    <n v="17.25"/>
    <x v="10"/>
    <s v="SAAD ABBASI"/>
    <s v="N/A"/>
    <s v="SAAD ABBASI"/>
    <s v="N/A"/>
    <x v="13"/>
    <s v="3rd Week"/>
    <s v="001B-4B+001B-5B"/>
    <x v="0"/>
    <m/>
  </r>
  <r>
    <n v="40"/>
    <n v="10061048"/>
    <n v="1006745"/>
    <x v="35"/>
    <s v="SAFETY PPE"/>
    <s v="PAIR"/>
    <n v="12"/>
    <n v="46"/>
    <n v="552"/>
    <x v="10"/>
    <s v="SARFRAJ AHMED"/>
    <s v="OFFICE SUPPLY"/>
    <s v="ENG. VINOTH KUMAR"/>
    <s v="N/A"/>
    <x v="10"/>
    <s v="3rd Week"/>
    <s v="006B-3A,3C"/>
    <x v="1"/>
    <m/>
  </r>
  <r>
    <n v="40"/>
    <n v="10060115"/>
    <n v="1003766"/>
    <x v="80"/>
    <s v="CLEANING CONSUMABLES"/>
    <s v="PKT"/>
    <n v="4.8"/>
    <n v="4"/>
    <n v="19.2"/>
    <x v="10"/>
    <s v="SARFRAJ AHMED"/>
    <s v="OFFICE SUPPLY"/>
    <s v="ENG. VINOTH KUMAR"/>
    <s v="N/A"/>
    <x v="10"/>
    <s v="3rd Week"/>
    <s v="001C-2A"/>
    <x v="1"/>
    <m/>
  </r>
  <r>
    <n v="40"/>
    <n v="10060033"/>
    <n v="1003889"/>
    <x v="145"/>
    <s v="CIVIL CONSUMABLES"/>
    <s v="ROLL"/>
    <n v="25"/>
    <n v="15"/>
    <n v="375"/>
    <x v="10"/>
    <s v="SARFRAJ AHMED"/>
    <s v="OFFICE SUPPLY"/>
    <s v="ENG. VINOTH KUMAR"/>
    <s v="N/A"/>
    <x v="10"/>
    <s v="3rd Week"/>
    <s v="001A-5A"/>
    <x v="1"/>
    <m/>
  </r>
  <r>
    <n v="40"/>
    <n v="10060463"/>
    <n v="1006969"/>
    <x v="146"/>
    <s v="ELECTRICAL CONSUMBLES"/>
    <s v="EA"/>
    <n v="40"/>
    <n v="2"/>
    <n v="80"/>
    <x v="10"/>
    <s v="SARFRAJ AHMED"/>
    <s v="OFFICE SUPPLY"/>
    <s v="ENG. VINOTH KUMAR"/>
    <s v="N/A"/>
    <x v="10"/>
    <s v="3rd Week"/>
    <s v="003A-4B,C"/>
    <x v="1"/>
    <m/>
  </r>
  <r>
    <n v="40"/>
    <n v="10060425"/>
    <n v="1006744"/>
    <x v="111"/>
    <s v="PLUMBING CONSUMABLES"/>
    <s v="PC"/>
    <n v="3.5"/>
    <n v="12"/>
    <n v="42"/>
    <x v="10"/>
    <s v="SARFRAJ AHMED"/>
    <s v="OFFICE SUPPLY"/>
    <s v="ENG. VINOTH KUMAR"/>
    <s v="N/A"/>
    <x v="10"/>
    <s v="3rd Week"/>
    <s v="002B-3B"/>
    <x v="1"/>
    <m/>
  </r>
  <r>
    <n v="40"/>
    <n v="10060403"/>
    <n v="1006743"/>
    <x v="104"/>
    <s v="PLUMBING CONSUMABLES"/>
    <s v="PC"/>
    <n v="4"/>
    <n v="12"/>
    <n v="48"/>
    <x v="10"/>
    <s v="SARFRAJ AHMED"/>
    <s v="OFFICE SUPPLY"/>
    <s v="ENG. VINOTH KUMAR"/>
    <s v="N/A"/>
    <x v="10"/>
    <s v="3rd Week"/>
    <s v="002B-3A"/>
    <x v="1"/>
    <m/>
  </r>
  <r>
    <n v="40"/>
    <n v="10060471"/>
    <n v="1001719"/>
    <x v="147"/>
    <s v="HVAC CONSUMABLES"/>
    <s v="EA"/>
    <n v="14"/>
    <n v="6"/>
    <n v="84"/>
    <x v="10"/>
    <s v="SARFRAJ AHMED"/>
    <s v="OFFICE SUPPLY"/>
    <s v="ENG. VINOTH KUMAR"/>
    <s v="N/A"/>
    <x v="10"/>
    <s v="3rd Week"/>
    <s v="003A-7B,C,"/>
    <x v="1"/>
    <m/>
  </r>
  <r>
    <n v="41"/>
    <n v="10060141"/>
    <n v="1002212"/>
    <x v="148"/>
    <s v="CIVIL CONSUMABLES"/>
    <s v="PC"/>
    <n v="12"/>
    <n v="1"/>
    <n v="12"/>
    <x v="10"/>
    <s v="HAMMED BASHIR"/>
    <s v="N/A"/>
    <s v="HAMMED BASHIR"/>
    <s v="N/A"/>
    <x v="14"/>
    <s v="3rd Week"/>
    <s v="001D-1C"/>
    <x v="1"/>
    <m/>
  </r>
  <r>
    <n v="42"/>
    <n v="10063640"/>
    <n v="1009059"/>
    <x v="149"/>
    <s v="HVAC SPARE PARTS"/>
    <s v="EA"/>
    <n v="550"/>
    <n v="1"/>
    <n v="550"/>
    <x v="11"/>
    <s v="WAQAS RIYAZ"/>
    <n v="150811573"/>
    <s v="MUHANNAD ALTHAGAFI"/>
    <s v="HV-1385"/>
    <x v="14"/>
    <s v="3rd Week"/>
    <s v="005A-1A"/>
    <x v="0"/>
    <m/>
  </r>
  <r>
    <n v="42"/>
    <n v="10063641"/>
    <n v="1009060"/>
    <x v="150"/>
    <s v="HVAC SPARE PARTS"/>
    <s v="EA"/>
    <n v="15"/>
    <n v="1"/>
    <n v="15"/>
    <x v="11"/>
    <s v="WAQAS RIYAZ"/>
    <n v="150811573"/>
    <s v="MUHANNAD ALTHAGAFI"/>
    <s v="HV-1385"/>
    <x v="14"/>
    <s v="3rd Week"/>
    <s v="005A-2B"/>
    <x v="0"/>
    <m/>
  </r>
  <r>
    <n v="42"/>
    <n v="10063642"/>
    <n v="1009061"/>
    <x v="151"/>
    <s v="HVAC SPARE PARTS"/>
    <s v="EA"/>
    <n v="2400"/>
    <n v="1"/>
    <n v="2400"/>
    <x v="11"/>
    <s v="WAQAS RIYAZ"/>
    <n v="150811573"/>
    <s v="MUHANNAD ALTHAGAFI"/>
    <s v="HV-1385"/>
    <x v="14"/>
    <s v="3rd Week"/>
    <s v="007-PALLET-23"/>
    <x v="0"/>
    <m/>
  </r>
  <r>
    <n v="43"/>
    <n v="10060516"/>
    <n v="1007599"/>
    <x v="152"/>
    <s v="CLEANING CONSUMABLES"/>
    <s v="GAL"/>
    <n v="15"/>
    <n v="2"/>
    <n v="30"/>
    <x v="10"/>
    <s v="SARFARAJ AHMED"/>
    <m/>
    <s v="ENG.VINOTH KUMAR"/>
    <s v="N/A"/>
    <x v="10"/>
    <s v="3rd Week"/>
    <s v="003A-PALLET"/>
    <x v="1"/>
    <m/>
  </r>
  <r>
    <n v="43"/>
    <n v="10060003"/>
    <n v="1003672"/>
    <x v="153"/>
    <s v="CLEANING CONSUMABLES"/>
    <s v="CTN "/>
    <n v="47"/>
    <n v="2"/>
    <n v="94"/>
    <x v="10"/>
    <s v="SARFARAJ AHMED"/>
    <m/>
    <s v="ENG.VINOTH KUMAR"/>
    <s v="N/A"/>
    <x v="10"/>
    <s v="3rd Week"/>
    <s v="LAYDOWN AREA "/>
    <x v="1"/>
    <m/>
  </r>
  <r>
    <n v="43"/>
    <n v="10060006"/>
    <n v="1003937"/>
    <x v="74"/>
    <s v="CLEANING CONSUMABLES"/>
    <s v="CTN"/>
    <n v="32"/>
    <n v="4"/>
    <n v="128"/>
    <x v="10"/>
    <s v="SARFARAJ AHMED"/>
    <m/>
    <s v="ENG.VINOTH KUMAR"/>
    <s v="N/A"/>
    <x v="10"/>
    <s v="3rd Week"/>
    <s v="Y-1"/>
    <x v="1"/>
    <m/>
  </r>
  <r>
    <n v="44"/>
    <n v="10063507"/>
    <n v="1009129"/>
    <x v="154"/>
    <s v="ELECTRICAL SPARE PARTS"/>
    <s v="EA"/>
    <n v="490"/>
    <n v="280"/>
    <n v="137200"/>
    <x v="8"/>
    <s v="ADNAN AHMED"/>
    <s v="680710, 680225, 681603, 679711, 679715"/>
    <s v="ENG. ASSAM KHAN"/>
    <s v="HV1540"/>
    <x v="4"/>
    <s v="3rd Week"/>
    <s v="007-PALLET-41"/>
    <x v="1"/>
    <m/>
  </r>
  <r>
    <n v="45"/>
    <n v="10060578"/>
    <n v="1005741"/>
    <x v="155"/>
    <s v="HVAC SPARE PARTS"/>
    <s v="PC"/>
    <n v="45"/>
    <n v="1"/>
    <n v="45"/>
    <x v="12"/>
    <s v="ENG. JEFFREY RECARO"/>
    <s v="N/A"/>
    <s v="ENG. JEFFREY RECARO"/>
    <s v="HVW#1076"/>
    <x v="15"/>
    <s v="3rd Week"/>
    <s v="007-PALLET-41"/>
    <x v="3"/>
    <m/>
  </r>
  <r>
    <n v="46"/>
    <n v="10063439"/>
    <n v="1006864"/>
    <x v="0"/>
    <s v="CLEANING CONSUMABLES"/>
    <s v="CTN"/>
    <n v="97"/>
    <n v="160"/>
    <n v="15520"/>
    <x v="12"/>
    <s v="MONIR HUSSAIN"/>
    <s v="MONTHLY ISSUANCE"/>
    <s v="MONIR HUSSAIN"/>
    <s v="RT5W-1007"/>
    <x v="0"/>
    <s v="3rd Week"/>
    <s v="LAYDOWN AREA "/>
    <x v="0"/>
    <m/>
  </r>
  <r>
    <n v="47"/>
    <n v="10060216"/>
    <n v="1000126"/>
    <x v="156"/>
    <s v="ELECTRICAL SPARE PARTS"/>
    <s v="EA"/>
    <n v="8.5"/>
    <n v="10"/>
    <n v="85"/>
    <x v="11"/>
    <s v="MAJD GHASSAN"/>
    <s v="FOR PROJECT OFFICE"/>
    <s v="MAJD GHASSAN"/>
    <s v="N/A"/>
    <x v="13"/>
    <s v="3rd Week"/>
    <s v="001F-2B"/>
    <x v="0"/>
    <m/>
  </r>
  <r>
    <n v="47"/>
    <n v="10060002"/>
    <n v="1000404"/>
    <x v="19"/>
    <s v="PLUMBING SPARE PARTS"/>
    <s v="PC"/>
    <n v="92"/>
    <n v="1"/>
    <n v="92"/>
    <x v="11"/>
    <s v="MAJD GHASSAN"/>
    <s v="FOR PROJECT OFFICE"/>
    <s v="MAJD GHASSAN"/>
    <s v="N/A"/>
    <x v="13"/>
    <s v="3rd Week"/>
    <s v="001A-1B"/>
    <x v="0"/>
    <m/>
  </r>
  <r>
    <n v="48"/>
    <n v="10061997"/>
    <n v="1000406"/>
    <x v="157"/>
    <s v="ELECTRICAL SPARE PARTS"/>
    <s v="PC"/>
    <n v="9.6999999999999993"/>
    <n v="10"/>
    <n v="97"/>
    <x v="11"/>
    <s v="JOYNAL ABEDIN (204314)"/>
    <n v="707952"/>
    <s v="ENG. ABDULLAH AHMED"/>
    <s v="N/A"/>
    <x v="12"/>
    <s v="3rd Week"/>
    <s v="006C-19C"/>
    <x v="4"/>
    <m/>
  </r>
  <r>
    <n v="49"/>
    <n v="10062774"/>
    <n v="1007121"/>
    <x v="158"/>
    <s v="PLUMBING SPARE PARTS"/>
    <s v="EA"/>
    <n v="41"/>
    <n v="1"/>
    <n v="41"/>
    <x v="7"/>
    <s v="AHMED EISSA"/>
    <s v="N/A"/>
    <s v="ENG. MOHAMMAD AFZAL"/>
    <s v="HVW#1074"/>
    <x v="3"/>
    <s v="3rd Week"/>
    <s v="006B-10A"/>
    <x v="2"/>
    <m/>
  </r>
  <r>
    <n v="50"/>
    <n v="10060008"/>
    <n v="1003829"/>
    <x v="62"/>
    <s v="CLEANING SPARE PARTS"/>
    <s v="PC"/>
    <n v="17"/>
    <n v="50"/>
    <n v="850"/>
    <x v="12"/>
    <s v="MAHDI ALKAFI"/>
    <s v="MONTHLY ISSUANCE"/>
    <s v="MAHDI ALKAFI"/>
    <s v="RT2W-1007"/>
    <x v="1"/>
    <s v="3rd Week"/>
    <s v="001B-1C"/>
    <x v="0"/>
    <m/>
  </r>
  <r>
    <n v="50"/>
    <n v="10060087"/>
    <n v="1003830"/>
    <x v="159"/>
    <s v="CLEANING SPARE PARTS"/>
    <s v="PC"/>
    <n v="21.5"/>
    <n v="50"/>
    <n v="1075"/>
    <x v="12"/>
    <s v="MAHDI ALKAFI"/>
    <s v="MONTHLY ISSUANCE"/>
    <s v="MAHDI ALKAFI"/>
    <s v="RT2W-1007"/>
    <x v="1"/>
    <s v="3rd Week"/>
    <s v="001C-5C"/>
    <x v="0"/>
    <m/>
  </r>
  <r>
    <n v="50"/>
    <n v="10060020"/>
    <n v="1003832"/>
    <x v="160"/>
    <s v="CLEANING SPARE PARTS"/>
    <s v="PC"/>
    <n v="17"/>
    <n v="50"/>
    <n v="850"/>
    <x v="12"/>
    <s v="MAHDI ALKAFI"/>
    <s v="MONTHLY ISSUANCE"/>
    <s v="MAHDI ALKAFI"/>
    <s v="RT2W-1007"/>
    <x v="1"/>
    <s v="3rd Week"/>
    <s v="001A-2C-1C"/>
    <x v="0"/>
    <m/>
  </r>
  <r>
    <n v="50"/>
    <n v="10060031"/>
    <n v="1003833"/>
    <x v="161"/>
    <s v="CLEANING SPARE PARTS"/>
    <s v="PC"/>
    <n v="21.5"/>
    <n v="50"/>
    <n v="1075"/>
    <x v="12"/>
    <s v="MAHDI ALKAFI"/>
    <s v="MONTHLY ISSUANCE"/>
    <s v="MAHDI ALKAFI"/>
    <s v="RT2W-1007"/>
    <x v="1"/>
    <s v="3rd Week"/>
    <s v="001B-2C"/>
    <x v="0"/>
    <m/>
  </r>
  <r>
    <n v="50"/>
    <n v="10060021"/>
    <n v="1003835"/>
    <x v="162"/>
    <s v="CLEANING SPARE PARTS"/>
    <s v="PC"/>
    <n v="17"/>
    <n v="100"/>
    <n v="1700"/>
    <x v="12"/>
    <s v="MAHDI ALKAFI"/>
    <s v="MONTHLY ISSUANCE"/>
    <s v="MAHDI ALKAFI"/>
    <s v="RT2W-1007"/>
    <x v="1"/>
    <s v="3rd Week"/>
    <s v="001B-1B"/>
    <x v="0"/>
    <m/>
  </r>
  <r>
    <n v="50"/>
    <n v="10060032"/>
    <n v="1003836"/>
    <x v="163"/>
    <s v="CLEANING SPARE PARTS"/>
    <s v="PC"/>
    <n v="26"/>
    <n v="50"/>
    <n v="1300"/>
    <x v="12"/>
    <s v="MAHDI ALKAFI"/>
    <s v="MONTHLY ISSUANCE"/>
    <s v="MAHDI ALKAFI"/>
    <s v="RT2W-1007"/>
    <x v="1"/>
    <s v="3rd Week"/>
    <s v="001B-3C-4C"/>
    <x v="0"/>
    <m/>
  </r>
  <r>
    <n v="50"/>
    <n v="10060515"/>
    <n v="1003389"/>
    <x v="164"/>
    <s v="CLEANING CONSUMABLES"/>
    <s v="GAL"/>
    <n v="25"/>
    <n v="220"/>
    <n v="5500"/>
    <x v="12"/>
    <s v="MAHDI ALKAFI"/>
    <s v="MONTHLY ISSUANCE"/>
    <s v="MAHDI ALKAFI"/>
    <s v="RT2W-1007"/>
    <x v="1"/>
    <s v="3rd Week"/>
    <s v="001-PALLET "/>
    <x v="0"/>
    <m/>
  </r>
  <r>
    <n v="50"/>
    <n v="10060484"/>
    <n v="1006620"/>
    <x v="165"/>
    <s v="CLEANING CONSUMABLES"/>
    <s v="PC"/>
    <n v="13"/>
    <n v="150"/>
    <n v="1950"/>
    <x v="12"/>
    <s v="MAHDI ALKAFI"/>
    <s v="MONTHLY ISSUANCE"/>
    <s v="MAHDI ALKAFI"/>
    <s v="RT2W-1007"/>
    <x v="1"/>
    <s v="3rd Week"/>
    <s v="004A-5D"/>
    <x v="0"/>
    <m/>
  </r>
  <r>
    <n v="51"/>
    <n v="10060247"/>
    <n v="1003935"/>
    <x v="75"/>
    <s v="CLEANING CONSUMABLES"/>
    <s v="CTN"/>
    <n v="130"/>
    <n v="50"/>
    <n v="6500"/>
    <x v="12"/>
    <s v="MONIR HOSSAIN"/>
    <s v="MONTHLY ISSUANCE"/>
    <s v="MONIR HOSSAIN"/>
    <s v="RT5W-1007"/>
    <x v="0"/>
    <s v="3rd Week"/>
    <s v="Y-1"/>
    <x v="0"/>
    <m/>
  </r>
  <r>
    <n v="52"/>
    <n v="10063658"/>
    <n v="1007958"/>
    <x v="166"/>
    <s v="CIVIL SPARE PARTS"/>
    <s v="EA"/>
    <n v="57.63"/>
    <n v="100"/>
    <n v="5763"/>
    <x v="12"/>
    <s v="ENG. RAED ALSHEHRI"/>
    <m/>
    <s v="YEAKUB HUSSAIN"/>
    <s v="W05P0363"/>
    <x v="16"/>
    <s v="3rd Week"/>
    <n v="0"/>
    <x v="5"/>
    <m/>
  </r>
  <r>
    <n v="53"/>
    <n v="10062015"/>
    <n v="1000151"/>
    <x v="167"/>
    <s v="ELECTRICAL SPARE PARTS"/>
    <s v="EA"/>
    <n v="55"/>
    <n v="4"/>
    <n v="220"/>
    <x v="13"/>
    <s v="JOYNAL ABEDIN (204314)"/>
    <s v="N/A"/>
    <s v="ENG. ABDULLAH AHMED"/>
    <s v="HVW#1075"/>
    <x v="12"/>
    <s v="3rd Week"/>
    <s v="006D-22D"/>
    <x v="4"/>
    <m/>
  </r>
  <r>
    <n v="53"/>
    <n v="10061905"/>
    <n v="1002832"/>
    <x v="168"/>
    <s v="ELECTRICAL SPARE PARTS"/>
    <s v="PC"/>
    <n v="3.16"/>
    <n v="4"/>
    <n v="12.64"/>
    <x v="13"/>
    <s v="JOYNAL ABEDIN (204314)"/>
    <s v="N/A"/>
    <s v="ENG. ABDULLAH AHMED"/>
    <s v="HVW#1075"/>
    <x v="12"/>
    <s v="3rd Week"/>
    <s v="006C-18E"/>
    <x v="4"/>
    <m/>
  </r>
  <r>
    <n v="53"/>
    <n v="10060231"/>
    <n v="1000399"/>
    <x v="60"/>
    <s v="ELECTRICAL SPARE PARTS"/>
    <s v="PC"/>
    <n v="12"/>
    <n v="3"/>
    <n v="36"/>
    <x v="13"/>
    <s v="JOYNAL ABEDIN (204314)"/>
    <s v="N/A"/>
    <s v="ENG. ABDULLAH AHMED"/>
    <s v="HVW#1075"/>
    <x v="12"/>
    <m/>
    <m/>
    <x v="6"/>
    <m/>
  </r>
  <r>
    <n v="54"/>
    <n v="10060897"/>
    <n v="1003755"/>
    <x v="169"/>
    <s v="SAFETY PPE"/>
    <s v="PC"/>
    <n v="5.5"/>
    <n v="20"/>
    <n v="110"/>
    <x v="13"/>
    <s v="THASMEER IBRAHIM"/>
    <s v="N/A"/>
    <s v="YEAKUB HUSSAIN"/>
    <s v="W05C01033"/>
    <x v="17"/>
    <s v="3rd Week"/>
    <s v="006A-7D"/>
    <x v="1"/>
    <m/>
  </r>
  <r>
    <n v="55"/>
    <n v="10062126"/>
    <n v="1003677"/>
    <x v="170"/>
    <s v="CLEANING CONSUMABLES"/>
    <s v="CTN"/>
    <n v="60"/>
    <n v="300"/>
    <n v="18000"/>
    <x v="13"/>
    <s v="MAHDI ALKAFI"/>
    <s v="MONTHLY ISSUANCE"/>
    <s v="MAHDI ALKAFI"/>
    <s v="RT2W-1007"/>
    <x v="1"/>
    <s v="3rd Week"/>
    <s v="LAYDOWN + 007"/>
    <x v="0"/>
    <m/>
  </r>
  <r>
    <n v="55"/>
    <n v="10060236"/>
    <n v="1003648"/>
    <x v="171"/>
    <s v="CLEANING CONSUMABLES"/>
    <s v="CTN"/>
    <n v="130"/>
    <n v="45"/>
    <n v="5850"/>
    <x v="13"/>
    <s v="MAHDI ALKAFI"/>
    <s v="MONTHLY ISSUANCE"/>
    <s v="MAHDI ALKAFI"/>
    <s v="RT2W-1007"/>
    <x v="1"/>
    <s v="3rd Week"/>
    <s v="Y-1"/>
    <x v="0"/>
    <m/>
  </r>
  <r>
    <n v="56"/>
    <n v="10060247"/>
    <n v="1003935"/>
    <x v="75"/>
    <s v="CLEANING CONSUMABLES"/>
    <s v="CTN"/>
    <n v="130"/>
    <n v="50"/>
    <n v="6500"/>
    <x v="11"/>
    <s v="MAHDI ALKAFI"/>
    <s v="MONTHLY ISSUANCE"/>
    <s v="MAHDI ALKAFI"/>
    <s v="RT2W-1007"/>
    <x v="1"/>
    <s v="3rd Week"/>
    <s v="Y-1"/>
    <x v="0"/>
    <m/>
  </r>
  <r>
    <n v="56"/>
    <n v="10062163"/>
    <n v="1003931"/>
    <x v="172"/>
    <s v="CLEANING CONSUMABLES"/>
    <s v="CTN"/>
    <n v="60"/>
    <n v="48"/>
    <n v="2880"/>
    <x v="11"/>
    <s v="MAHDI ALKAFI"/>
    <s v="MONTHLY ISSUANCE"/>
    <s v="MAHDI ALKAFI"/>
    <s v="RT2W-1007"/>
    <x v="1"/>
    <s v="3rd Week"/>
    <s v="Y-1"/>
    <x v="0"/>
    <m/>
  </r>
  <r>
    <n v="56"/>
    <n v="10060516"/>
    <n v="1007599"/>
    <x v="152"/>
    <s v="CLEANING CONSUMABLES"/>
    <s v="GAL"/>
    <n v="15"/>
    <n v="88"/>
    <n v="1320"/>
    <x v="11"/>
    <s v="MAHDI ALKAFI"/>
    <s v="MONTHLY ISSUANCE"/>
    <s v="MAHDI ALKAFI"/>
    <s v="RT2W-1007"/>
    <x v="1"/>
    <s v="3rd Week"/>
    <s v="003A-PALLET"/>
    <x v="0"/>
    <m/>
  </r>
  <r>
    <n v="57"/>
    <n v="10062082"/>
    <n v="1005121"/>
    <x v="173"/>
    <s v="ELECTRICAL SPARE PARTS"/>
    <s v="PC"/>
    <n v="735.9"/>
    <n v="3"/>
    <n v="2207.6999999999998"/>
    <x v="13"/>
    <s v="JOYNAL ABEDIN (204314)"/>
    <s v="703801, 703803"/>
    <s v="ENG. ABDULLAH AHMED"/>
    <s v="HVW#1078"/>
    <x v="11"/>
    <s v="3rd Week"/>
    <s v="007-PALLET-38"/>
    <x v="4"/>
    <m/>
  </r>
  <r>
    <n v="57"/>
    <n v="10060141"/>
    <n v="1002212"/>
    <x v="148"/>
    <s v="CIVIL CONSUMABLES"/>
    <s v="PC"/>
    <n v="12"/>
    <n v="5"/>
    <n v="60"/>
    <x v="13"/>
    <s v="JOYNAL ABEDIN (204314)"/>
    <s v="703801, 703803"/>
    <s v="ENG. ABDULLAH AHMED"/>
    <s v="HVW#1078"/>
    <x v="11"/>
    <s v="3rd Week"/>
    <s v="001E-3C"/>
    <x v="4"/>
    <m/>
  </r>
  <r>
    <n v="57"/>
    <n v="10060140"/>
    <n v="1001648"/>
    <x v="174"/>
    <s v="ELECTRICAL CONSUMBLES"/>
    <s v="EA"/>
    <n v="3"/>
    <n v="5"/>
    <n v="15"/>
    <x v="13"/>
    <s v="JOYNAL ABEDIN (204314)"/>
    <s v="703801, 703803"/>
    <s v="ENG. ABDULLAH AHMED"/>
    <s v="HVW#1078"/>
    <x v="11"/>
    <s v="3rd Week"/>
    <s v="001E-2C"/>
    <x v="4"/>
    <m/>
  </r>
  <r>
    <n v="57"/>
    <n v="10060069"/>
    <n v="1001255"/>
    <x v="84"/>
    <s v="CLEANING CONSUMABLES"/>
    <s v="PC"/>
    <n v="2.5"/>
    <n v="60"/>
    <n v="150"/>
    <x v="13"/>
    <s v="JOYNAL ABEDIN (204314)"/>
    <s v="703801, 703803"/>
    <s v="ENG. ABDULLAH AHMED"/>
    <s v="HVW#1078"/>
    <x v="11"/>
    <s v="3rd Week"/>
    <s v="001B-4A"/>
    <x v="4"/>
    <m/>
  </r>
  <r>
    <n v="57"/>
    <n v="10061048"/>
    <n v="1006745"/>
    <x v="35"/>
    <s v="SAFETY PPE"/>
    <s v="PAIR"/>
    <n v="12"/>
    <n v="4"/>
    <n v="48"/>
    <x v="13"/>
    <s v="JOYNAL ABEDIN (204314)"/>
    <s v="703801, 703803"/>
    <s v="ENG. ABDULLAH AHMED"/>
    <s v="HVW#1078"/>
    <x v="11"/>
    <s v="3rd Week"/>
    <s v="006B-2A-3A"/>
    <x v="4"/>
    <m/>
  </r>
  <r>
    <n v="58"/>
    <n v="10060876"/>
    <n v="1005420"/>
    <x v="175"/>
    <s v="ELECTROMECHANICAL SPARE PARTS"/>
    <s v="MTR"/>
    <n v="60"/>
    <n v="45"/>
    <n v="2700"/>
    <x v="14"/>
    <s v="CRISANDY (203051)"/>
    <s v="N/A"/>
    <s v="ENG. ABDULLAH AHMED"/>
    <s v="HVW#1080"/>
    <x v="11"/>
    <s v="4th Week "/>
    <s v="005C-4B"/>
    <x v="1"/>
    <m/>
  </r>
  <r>
    <n v="58"/>
    <n v="10060771"/>
    <n v="1000445"/>
    <x v="176"/>
    <s v="ELECTROMECHANICAL SPARE PARTS"/>
    <s v="PC"/>
    <n v="180"/>
    <n v="16"/>
    <n v="2880"/>
    <x v="14"/>
    <s v="CRISANDY (203051)"/>
    <s v="N/A"/>
    <s v="ENG. ABDULLAH AHMED"/>
    <s v="HVW#1080"/>
    <x v="11"/>
    <s v="4th Week "/>
    <s v="005A-6A"/>
    <x v="1"/>
    <m/>
  </r>
  <r>
    <n v="59"/>
    <n v="10063439"/>
    <n v="1006864"/>
    <x v="0"/>
    <s v="CLEANING CONSUMABLES"/>
    <s v="CTN"/>
    <n v="97"/>
    <n v="315"/>
    <n v="30555"/>
    <x v="14"/>
    <s v="MONIR HUSSAIN"/>
    <s v="MONTHLY ISSUANCE"/>
    <s v="MONIR HUSSAIN"/>
    <s v="RT5W-1007"/>
    <x v="0"/>
    <s v="4th Week "/>
    <s v="LAYDOWN AREA 007"/>
    <x v="0"/>
    <m/>
  </r>
  <r>
    <n v="60"/>
    <n v="10063439"/>
    <n v="1006864"/>
    <x v="0"/>
    <s v="CLEANING CONSUMABLES"/>
    <s v="CTN"/>
    <n v="97"/>
    <n v="685"/>
    <n v="66445"/>
    <x v="14"/>
    <s v="MAHDI ALKAFI"/>
    <s v="MONTHLY ISSUANCE"/>
    <s v="MAHDI ALKAFI"/>
    <s v="RT2W-1007"/>
    <x v="1"/>
    <s v="4th Week "/>
    <s v="LAYDOWN AREA 007"/>
    <x v="0"/>
    <m/>
  </r>
  <r>
    <n v="60"/>
    <n v="10063634"/>
    <n v="1003342"/>
    <x v="91"/>
    <s v="CLEANING CONSUMABLES"/>
    <s v="GAL"/>
    <n v="93.5"/>
    <n v="20"/>
    <n v="1870"/>
    <x v="14"/>
    <s v="MAHDI ALKAFI"/>
    <s v="MONTHLY ISSUANCE"/>
    <s v="MAHDI ALKAFI"/>
    <s v="RT2W-1007"/>
    <x v="1"/>
    <s v="4th Week "/>
    <s v="004A-5B"/>
    <x v="0"/>
    <m/>
  </r>
  <r>
    <n v="61"/>
    <n v="10063040"/>
    <n v="1008176"/>
    <x v="79"/>
    <s v="SAFETY PPE"/>
    <s v="PKT"/>
    <n v="7"/>
    <n v="500"/>
    <n v="3500"/>
    <x v="15"/>
    <s v="MAHDI ALKAFI"/>
    <s v="MONTHLY ISSUANCE"/>
    <s v="MAHDI ALKAFI"/>
    <s v="RT2W-1007"/>
    <x v="1"/>
    <s v="4th Week "/>
    <s v="ROOM-1"/>
    <x v="0"/>
    <m/>
  </r>
  <r>
    <n v="61"/>
    <n v="10060040"/>
    <n v="1003893"/>
    <x v="177"/>
    <s v="CLEANING SPARE PARTS"/>
    <s v="SET"/>
    <n v="135"/>
    <n v="25"/>
    <n v="3375"/>
    <x v="15"/>
    <s v="MAHDI ALKAFI"/>
    <s v="MONTHLY ISSUANCE"/>
    <s v="MAHDI ALKAFI"/>
    <s v="RT2W-1007"/>
    <x v="1"/>
    <s v="4th Week "/>
    <s v="001A-5B"/>
    <x v="0"/>
    <m/>
  </r>
  <r>
    <n v="61"/>
    <n v="10060019"/>
    <n v="1003817"/>
    <x v="69"/>
    <s v="CLEANING SPARE PARTS"/>
    <s v="PC"/>
    <n v="88.43"/>
    <n v="48"/>
    <n v="4244.6400000000003"/>
    <x v="15"/>
    <s v="MAHDI ALKAFI"/>
    <s v="MONTHLY ISSUANCE"/>
    <s v="MAHDI ALKAFI"/>
    <s v="RT2W-1007"/>
    <x v="1"/>
    <s v="4th Week "/>
    <s v="001A-3B"/>
    <x v="0"/>
    <m/>
  </r>
  <r>
    <n v="61"/>
    <n v="10060001"/>
    <n v="1003819"/>
    <x v="83"/>
    <s v="CLEANING SPARE PARTS"/>
    <s v="PC"/>
    <n v="173.86"/>
    <n v="12"/>
    <n v="2086.3200000000002"/>
    <x v="15"/>
    <s v="MAHDI ALKAFI"/>
    <s v="MONTHLY ISSUANCE"/>
    <s v="MAHDI ALKAFI"/>
    <s v="RT2W-1007"/>
    <x v="1"/>
    <s v="4th Week "/>
    <s v="001A-1B"/>
    <x v="0"/>
    <m/>
  </r>
  <r>
    <n v="61"/>
    <n v="10060034"/>
    <n v="1003114"/>
    <x v="178"/>
    <s v="CLEANING CONSUMABLES"/>
    <s v="ROLL"/>
    <n v="118"/>
    <n v="3"/>
    <n v="354"/>
    <x v="15"/>
    <s v="MAHDI ALKAFI"/>
    <s v="MONTHLY ISSUANCE"/>
    <s v="MAHDI ALKAFI"/>
    <s v="RT2W-1007"/>
    <x v="1"/>
    <s v="4th Week "/>
    <s v="001A-5A"/>
    <x v="0"/>
    <m/>
  </r>
  <r>
    <n v="61"/>
    <n v="10063121"/>
    <n v="1003843"/>
    <x v="179"/>
    <s v="CIVIL CONSUMABLES"/>
    <s v="PC"/>
    <n v="2.6"/>
    <n v="24"/>
    <n v="62.400000000000006"/>
    <x v="15"/>
    <s v="MAHDI ALKAFI"/>
    <s v="MONTHLY ISSUANCE"/>
    <s v="MAHDI ALKAFI"/>
    <s v="RT2W-1007"/>
    <x v="1"/>
    <s v="4th Week "/>
    <s v="006B-4D"/>
    <x v="0"/>
    <m/>
  </r>
  <r>
    <n v="61"/>
    <n v="10060120"/>
    <n v="1003768"/>
    <x v="180"/>
    <s v="SAFETY PPE"/>
    <s v="PC"/>
    <n v="14"/>
    <n v="14"/>
    <n v="196"/>
    <x v="15"/>
    <s v="MAHDI ALKAFI"/>
    <s v="MONTHLY ISSUANCE"/>
    <s v="MAHDI ALKAFI"/>
    <s v="RT2W-1007"/>
    <x v="1"/>
    <s v="4th Week "/>
    <s v="001C-2B,3B"/>
    <x v="0"/>
    <m/>
  </r>
  <r>
    <n v="61"/>
    <n v="10060157"/>
    <n v="1006747"/>
    <x v="181"/>
    <s v="SAFETY PPE"/>
    <s v="ROLL"/>
    <n v="5"/>
    <n v="8"/>
    <n v="40"/>
    <x v="15"/>
    <s v="MAHDI ALKAFI"/>
    <s v="MONTHLY ISSUANCE"/>
    <s v="MAHDI ALKAFI"/>
    <s v="RT2W-1007"/>
    <x v="1"/>
    <s v="4th Week "/>
    <s v="001E-2A-3A"/>
    <x v="0"/>
    <m/>
  </r>
  <r>
    <n v="62"/>
    <n v="10060003"/>
    <n v="1003672"/>
    <x v="153"/>
    <s v="CLEANING CONSUMABLES"/>
    <s v="CTN "/>
    <n v="47"/>
    <n v="197"/>
    <n v="9259"/>
    <x v="15"/>
    <s v="MAHDI ALKAFI"/>
    <s v="MONTHLY ISSUANCE"/>
    <s v="MAHDI ALKAFI"/>
    <s v="RT2W-1007"/>
    <x v="1"/>
    <s v="4th Week "/>
    <s v="LAYDOWN AREA"/>
    <x v="0"/>
    <m/>
  </r>
  <r>
    <n v="62"/>
    <n v="10063040"/>
    <n v="1008176"/>
    <x v="79"/>
    <s v="SAFETY PPE"/>
    <s v="PKT"/>
    <n v="7"/>
    <n v="300"/>
    <n v="2100"/>
    <x v="15"/>
    <s v="MAHDI ALKAFI"/>
    <s v="MONTHLY ISSUANCE"/>
    <s v="MAHDI ALKAFI"/>
    <s v="RT2W-1007"/>
    <x v="1"/>
    <s v="4th Week "/>
    <s v="ROOM-1"/>
    <x v="0"/>
    <m/>
  </r>
  <r>
    <n v="63"/>
    <n v="10060895"/>
    <n v="1003381"/>
    <x v="182"/>
    <s v="SAFETY PPE"/>
    <s v="PCS"/>
    <n v="15"/>
    <n v="2"/>
    <n v="30"/>
    <x v="16"/>
    <s v="MUJHAHID MOHAMMED"/>
    <s v="N/A"/>
    <s v="ENG. RAED AL SHEHRI"/>
    <s v="W05C01034"/>
    <x v="5"/>
    <s v="4th Week "/>
    <s v="006A-8C"/>
    <x v="1"/>
    <m/>
  </r>
  <r>
    <n v="64"/>
    <n v="10062102"/>
    <n v="1000334"/>
    <x v="183"/>
    <s v="HVAC SPARE PARTS"/>
    <s v="EA"/>
    <n v="32"/>
    <n v="150"/>
    <n v="4800"/>
    <x v="16"/>
    <s v="MOHSIN (92860)"/>
    <s v="155607487, 156022631, 156047568, 156169244, 156169252"/>
    <s v="ENG. JEFFREY RECARO"/>
    <s v="HVW#1079"/>
    <x v="15"/>
    <s v="4th Week "/>
    <s v="UNDER MOSQUE"/>
    <x v="3"/>
    <m/>
  </r>
  <r>
    <n v="64"/>
    <n v="10062103"/>
    <n v="1000335"/>
    <x v="184"/>
    <s v="HVAC SPARE PARTS"/>
    <s v="EA"/>
    <n v="63"/>
    <n v="25"/>
    <n v="1575"/>
    <x v="16"/>
    <s v="MOHSIN (92860)"/>
    <s v="155607487, 156022631, 156047568, 156169244, 156169252"/>
    <s v="ENG. JEFFREY RECARO"/>
    <s v="HVW#1079"/>
    <x v="15"/>
    <s v="4th Week "/>
    <s v="UNDER MOSQUE"/>
    <x v="3"/>
    <m/>
  </r>
  <r>
    <n v="64"/>
    <n v="10060119"/>
    <n v="1003757"/>
    <x v="25"/>
    <s v="SAFETY PPE"/>
    <s v="PAIR"/>
    <n v="0.55000000000000004"/>
    <n v="30"/>
    <n v="16.5"/>
    <x v="16"/>
    <s v="MOHSIN (92860)"/>
    <s v="155607487, 156022631, 156047568, 156169244, 156169252"/>
    <s v="ENG. JEFFREY RECARO"/>
    <s v="HVW#1079"/>
    <x v="15"/>
    <s v="4th Week "/>
    <s v="001C-2A"/>
    <x v="3"/>
    <m/>
  </r>
  <r>
    <n v="64"/>
    <n v="10061048"/>
    <n v="1006745"/>
    <x v="35"/>
    <s v="SAFETY PPE"/>
    <s v="PAIR"/>
    <n v="12"/>
    <n v="30"/>
    <n v="360"/>
    <x v="16"/>
    <s v="MOHSIN (92860)"/>
    <s v="155607487, 156022631, 156047568, 156169244, 156169252"/>
    <s v="ENG. JEFFREY RECARO"/>
    <s v="HVW#1079"/>
    <x v="15"/>
    <s v="4th Week "/>
    <s v="006B-2A-3A"/>
    <x v="3"/>
    <m/>
  </r>
  <r>
    <n v="64"/>
    <n v="10060115"/>
    <n v="1003766"/>
    <x v="80"/>
    <s v="CLEANING CONSUMABLES"/>
    <s v="PKT"/>
    <n v="4.8"/>
    <n v="2"/>
    <n v="9.6"/>
    <x v="16"/>
    <s v="MOHSIN (92860)"/>
    <s v="155607487, 156022631, 156047568, 156169244, 156169252"/>
    <s v="ENG. JEFFREY RECARO"/>
    <s v="HVW#1079"/>
    <x v="15"/>
    <s v="4th Week "/>
    <s v="001C-2A"/>
    <x v="3"/>
    <m/>
  </r>
  <r>
    <n v="64"/>
    <n v="10060468"/>
    <n v="1006731"/>
    <x v="185"/>
    <s v="HVAC CONSUMABLES"/>
    <s v="EA"/>
    <n v="43"/>
    <n v="2"/>
    <n v="86"/>
    <x v="16"/>
    <s v="MOHSIN (92860)"/>
    <s v="155607487, 156022631, 156047568, 156169244, 156169252"/>
    <s v="ENG. JEFFREY RECARO"/>
    <s v="HVW#1079"/>
    <x v="15"/>
    <s v="4th Week "/>
    <s v="003A-6A-6B"/>
    <x v="3"/>
    <m/>
  </r>
  <r>
    <n v="64"/>
    <n v="10062383"/>
    <n v="1006469"/>
    <x v="186"/>
    <s v="CIVIL CONSUMABLES"/>
    <s v="ROLL"/>
    <n v="173"/>
    <n v="1"/>
    <n v="173"/>
    <x v="16"/>
    <s v="MOHSIN (92860)"/>
    <s v="155607487, 156022631, 156047568, 156169244, 156169252"/>
    <s v="ENG. JEFFREY RECARO"/>
    <s v="HVW#1079"/>
    <x v="15"/>
    <s v="4th Week "/>
    <s v="006C-2B"/>
    <x v="3"/>
    <m/>
  </r>
  <r>
    <n v="64"/>
    <n v="10060477"/>
    <n v="1006742"/>
    <x v="187"/>
    <s v="HVAC CONSUMABLES"/>
    <s v="EA"/>
    <n v="50"/>
    <n v="15"/>
    <n v="750"/>
    <x v="16"/>
    <s v="MOHSIN (92860)"/>
    <s v="155607487, 156022631, 156047568, 156169244, 156169252"/>
    <s v="ENG. JEFFREY RECARO"/>
    <s v="HVW#1079"/>
    <x v="15"/>
    <s v="4th Week "/>
    <s v="003A-PALLET-3"/>
    <x v="3"/>
    <m/>
  </r>
  <r>
    <n v="64"/>
    <n v="10060512"/>
    <n v="1003336"/>
    <x v="89"/>
    <s v="CLEANING CONSUMABLES"/>
    <s v="GAL"/>
    <n v="246.75"/>
    <n v="3"/>
    <n v="740.25"/>
    <x v="16"/>
    <s v="MOHSIN (92860)"/>
    <s v="155607487, 156022631, 156047568, 156169244, 156169252"/>
    <s v="ENG. JEFFREY RECARO"/>
    <s v="HVW#1079"/>
    <x v="15"/>
    <s v="4th Week "/>
    <m/>
    <x v="3"/>
    <m/>
  </r>
  <r>
    <n v="64"/>
    <n v="10060033"/>
    <n v="1003889"/>
    <x v="145"/>
    <s v="CIVIL CONSUMABLES"/>
    <s v="ROLL"/>
    <n v="25"/>
    <n v="1"/>
    <n v="25"/>
    <x v="16"/>
    <s v="MOHSIN (92860)"/>
    <s v="155607487, 156022631, 156047568, 156169244, 156169252"/>
    <s v="ENG. JEFFREY RECARO"/>
    <s v="HVW#1079"/>
    <x v="15"/>
    <s v="4th Week "/>
    <s v="001A-5A"/>
    <x v="3"/>
    <m/>
  </r>
  <r>
    <n v="64"/>
    <n v="10060926"/>
    <n v="1006479"/>
    <x v="188"/>
    <s v="HVAC SPARE PARTS"/>
    <s v="PC"/>
    <n v="245"/>
    <n v="5"/>
    <n v="1225"/>
    <x v="16"/>
    <s v="MOHSIN (92860)"/>
    <s v="155607487, 156022631, 156047568, 156169244, 156169252"/>
    <s v="ENG. JEFFREY RECARO"/>
    <s v="HVW#1079"/>
    <x v="15"/>
    <s v="4th Week "/>
    <s v="006A-1D-1E"/>
    <x v="3"/>
    <m/>
  </r>
  <r>
    <n v="64"/>
    <n v="10060990"/>
    <n v="1001734"/>
    <x v="189"/>
    <s v="HVAC SPARE PARTS"/>
    <s v="EA"/>
    <n v="58"/>
    <n v="4"/>
    <n v="232"/>
    <x v="16"/>
    <s v="MOHSIN (92860)"/>
    <s v="155607487, 156022631, 156047568, 156169244, 156169252"/>
    <s v="ENG. JEFFREY RECARO"/>
    <s v="HVW#1079"/>
    <x v="15"/>
    <s v="4th Week "/>
    <s v="006B-3E"/>
    <x v="3"/>
    <m/>
  </r>
  <r>
    <n v="64"/>
    <n v="10060823"/>
    <n v="1001706"/>
    <x v="190"/>
    <s v="HVAC SPARE PARTS"/>
    <s v="PC"/>
    <n v="23"/>
    <n v="2"/>
    <n v="46"/>
    <x v="16"/>
    <s v="MOHSIN (92860)"/>
    <s v="155607487, 156022631, 156047568, 156169244, 156169252"/>
    <s v="ENG. JEFFREY RECARO"/>
    <s v="HVW#1079"/>
    <x v="15"/>
    <s v="4th Week "/>
    <s v="005C-6C"/>
    <x v="3"/>
    <m/>
  </r>
  <r>
    <n v="64"/>
    <n v="10060685"/>
    <n v="1001724"/>
    <x v="191"/>
    <s v="HVAC SPARE PARTS"/>
    <s v="EA"/>
    <n v="23.54"/>
    <n v="4"/>
    <n v="94.16"/>
    <x v="16"/>
    <s v="MOHSIN (92860)"/>
    <s v="155607487, 156022631, 156047568, 156169244, 156169252"/>
    <s v="ENG. JEFFREY RECARO"/>
    <s v="HVW#1079"/>
    <x v="15"/>
    <s v="4th Week "/>
    <s v="005C-1C"/>
    <x v="3"/>
    <m/>
  </r>
  <r>
    <n v="64"/>
    <n v="10060686"/>
    <n v="1001672"/>
    <x v="192"/>
    <s v="HVAC SPARE PARTS"/>
    <s v="EA"/>
    <n v="15"/>
    <n v="5"/>
    <n v="75"/>
    <x v="16"/>
    <s v="MOHSIN (92860)"/>
    <s v="155607487, 156022631, 156047568, 156169244, 156169252"/>
    <s v="ENG. JEFFREY RECARO"/>
    <s v="HVW#1079"/>
    <x v="15"/>
    <s v="4th Week "/>
    <s v="005C-8E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15" applyNumberFormats="0" applyBorderFormats="0" applyFontFormats="0" applyPatternFormats="0" applyAlignmentFormats="0" applyWidthHeightFormats="1" dataCaption="Values" updatedVersion="6" minRefreshableVersion="3" useAutoFormatting="1" itemPrintTitles="1" createdVersion="8" indent="0" outline="1" outlineData="1" multipleFieldFilters="0" chartFormat="52">
  <location ref="A50:B61" firstHeaderRow="1" firstDataRow="1" firstDataCol="1"/>
  <pivotFields count="17">
    <pivotField showAll="0"/>
    <pivotField showAll="0"/>
    <pivotField showAll="0"/>
    <pivotField showAll="0"/>
    <pivotField axis="axisRow" showAll="0" measureFilter="1" sortType="ascending">
      <items count="13">
        <item m="1" x="11"/>
        <item x="6"/>
        <item x="0"/>
        <item x="1"/>
        <item x="2"/>
        <item x="3"/>
        <item x="4"/>
        <item x="5"/>
        <item x="7"/>
        <item x="8"/>
        <item x="9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numFmtId="166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1">
    <i>
      <x v="8"/>
    </i>
    <i>
      <x v="3"/>
    </i>
    <i>
      <x v="5"/>
    </i>
    <i>
      <x v="10"/>
    </i>
    <i>
      <x v="9"/>
    </i>
    <i>
      <x v="7"/>
    </i>
    <i>
      <x v="4"/>
    </i>
    <i>
      <x v="1"/>
    </i>
    <i>
      <x v="6"/>
    </i>
    <i>
      <x v="2"/>
    </i>
    <i t="grand">
      <x/>
    </i>
  </rowItems>
  <colItems count="1">
    <i/>
  </colItems>
  <dataFields count="1">
    <dataField name="Sum of Received Value" fld="8" baseField="0" baseItem="0"/>
  </dataFields>
  <chartFormats count="24">
    <chartFormat chart="4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1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1" format="3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9" format="19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51" format="63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9" format="54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9" format="6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49" format="62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9" format="63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49" format="64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9" format="65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9" format="66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9" format="67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49" format="68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1" format="69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51" format="70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1" format="7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51" format="72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1" format="73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1" format="74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1" format="75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51" format="76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1" format="77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49" format="69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7" cacheId="15" applyNumberFormats="0" applyBorderFormats="0" applyFontFormats="0" applyPatternFormats="0" applyAlignmentFormats="0" applyWidthHeightFormats="1" dataCaption="Values" updatedVersion="6" minRefreshableVersion="3" useAutoFormatting="1" itemPrintTitles="1" createdVersion="8" indent="0" outline="1" outlineData="1" multipleFieldFilters="0" chartFormat="89">
  <location ref="A146:B157" firstHeaderRow="1" firstDataRow="1" firstDataCol="1"/>
  <pivotFields count="17">
    <pivotField showAll="0"/>
    <pivotField showAll="0"/>
    <pivotField showAll="0"/>
    <pivotField axis="axisRow" showAll="0" measureFilter="1" sortType="ascending">
      <items count="559">
        <item m="1" x="508"/>
        <item m="1" x="489"/>
        <item m="1" x="428"/>
        <item m="1" x="289"/>
        <item m="1" x="272"/>
        <item m="1" x="545"/>
        <item m="1" x="498"/>
        <item m="1" x="497"/>
        <item m="1" x="399"/>
        <item m="1" x="532"/>
        <item x="107"/>
        <item m="1" x="438"/>
        <item m="1" x="175"/>
        <item m="1" x="507"/>
        <item m="1" x="452"/>
        <item m="1" x="504"/>
        <item m="1" x="324"/>
        <item m="1" x="533"/>
        <item m="1" x="336"/>
        <item m="1" x="229"/>
        <item m="1" x="332"/>
        <item m="1" x="406"/>
        <item m="1" x="293"/>
        <item m="1" x="467"/>
        <item m="1" x="505"/>
        <item m="1" x="341"/>
        <item m="1" x="494"/>
        <item m="1" x="182"/>
        <item m="1" x="348"/>
        <item m="1" x="447"/>
        <item m="1" x="315"/>
        <item m="1" x="276"/>
        <item m="1" x="549"/>
        <item m="1" x="242"/>
        <item m="1" x="552"/>
        <item m="1" x="325"/>
        <item m="1" x="404"/>
        <item m="1" x="482"/>
        <item m="1" x="397"/>
        <item m="1" x="346"/>
        <item m="1" x="512"/>
        <item m="1" x="470"/>
        <item m="1" x="481"/>
        <item m="1" x="442"/>
        <item x="118"/>
        <item m="1" x="469"/>
        <item m="1" x="521"/>
        <item m="1" x="417"/>
        <item m="1" x="444"/>
        <item m="1" x="232"/>
        <item m="1" x="262"/>
        <item m="1" x="365"/>
        <item m="1" x="178"/>
        <item m="1" x="456"/>
        <item m="1" x="211"/>
        <item x="103"/>
        <item m="1" x="466"/>
        <item m="1" x="256"/>
        <item m="1" x="486"/>
        <item m="1" x="492"/>
        <item m="1" x="354"/>
        <item m="1" x="190"/>
        <item m="1" x="261"/>
        <item x="170"/>
        <item x="116"/>
        <item m="1" x="426"/>
        <item x="84"/>
        <item m="1" x="240"/>
        <item m="1" x="251"/>
        <item m="1" x="280"/>
        <item m="1" x="546"/>
        <item m="1" x="514"/>
        <item m="1" x="171"/>
        <item m="1" x="409"/>
        <item m="1" x="455"/>
        <item m="1" x="502"/>
        <item m="1" x="449"/>
        <item m="1" x="500"/>
        <item m="1" x="501"/>
        <item m="1" x="176"/>
        <item m="1" x="510"/>
        <item m="1" x="463"/>
        <item m="1" x="254"/>
        <item m="1" x="319"/>
        <item m="1" x="191"/>
        <item m="1" x="285"/>
        <item m="1" x="395"/>
        <item m="1" x="543"/>
        <item x="114"/>
        <item m="1" x="479"/>
        <item m="1" x="485"/>
        <item m="1" x="264"/>
        <item m="1" x="177"/>
        <item m="1" x="290"/>
        <item m="1" x="437"/>
        <item m="1" x="297"/>
        <item m="1" x="217"/>
        <item m="1" x="493"/>
        <item m="1" x="400"/>
        <item m="1" x="535"/>
        <item m="1" x="459"/>
        <item m="1" x="384"/>
        <item m="1" x="201"/>
        <item m="1" x="233"/>
        <item m="1" x="375"/>
        <item m="1" x="335"/>
        <item m="1" x="555"/>
        <item m="1" x="513"/>
        <item m="1" x="468"/>
        <item m="1" x="299"/>
        <item m="1" x="227"/>
        <item m="1" x="412"/>
        <item x="28"/>
        <item m="1" x="318"/>
        <item m="1" x="301"/>
        <item m="1" x="221"/>
        <item m="1" x="337"/>
        <item x="108"/>
        <item m="1" x="320"/>
        <item m="1" x="334"/>
        <item m="1" x="204"/>
        <item m="1" x="181"/>
        <item m="1" x="378"/>
        <item m="1" x="377"/>
        <item m="1" x="517"/>
        <item m="1" x="274"/>
        <item m="1" x="339"/>
        <item m="1" x="277"/>
        <item m="1" x="539"/>
        <item m="1" x="192"/>
        <item m="1" x="288"/>
        <item m="1" x="234"/>
        <item m="1" x="194"/>
        <item m="1" x="499"/>
        <item x="66"/>
        <item m="1" x="544"/>
        <item m="1" x="473"/>
        <item m="1" x="300"/>
        <item m="1" x="321"/>
        <item m="1" x="314"/>
        <item m="1" x="313"/>
        <item m="1" x="202"/>
        <item m="1" x="453"/>
        <item m="1" x="462"/>
        <item m="1" x="550"/>
        <item x="111"/>
        <item x="27"/>
        <item m="1" x="284"/>
        <item m="1" x="522"/>
        <item x="109"/>
        <item m="1" x="358"/>
        <item m="1" x="296"/>
        <item m="1" x="228"/>
        <item m="1" x="557"/>
        <item m="1" x="366"/>
        <item m="1" x="439"/>
        <item m="1" x="250"/>
        <item m="1" x="372"/>
        <item m="1" x="396"/>
        <item m="1" x="231"/>
        <item m="1" x="518"/>
        <item m="1" x="259"/>
        <item m="1" x="179"/>
        <item m="1" x="347"/>
        <item m="1" x="423"/>
        <item m="1" x="215"/>
        <item m="1" x="226"/>
        <item m="1" x="443"/>
        <item m="1" x="260"/>
        <item m="1" x="441"/>
        <item m="1" x="266"/>
        <item m="1" x="316"/>
        <item m="1" x="528"/>
        <item m="1" x="414"/>
        <item m="1" x="509"/>
        <item m="1" x="205"/>
        <item m="1" x="551"/>
        <item m="1" x="173"/>
        <item m="1" x="495"/>
        <item m="1" x="206"/>
        <item m="1" x="484"/>
        <item m="1" x="541"/>
        <item m="1" x="390"/>
        <item m="1" x="376"/>
        <item m="1" x="448"/>
        <item m="1" x="244"/>
        <item m="1" x="344"/>
        <item m="1" x="475"/>
        <item m="1" x="247"/>
        <item m="1" x="220"/>
        <item m="1" x="381"/>
        <item x="24"/>
        <item m="1" x="238"/>
        <item m="1" x="476"/>
        <item m="1" x="180"/>
        <item m="1" x="398"/>
        <item m="1" x="422"/>
        <item m="1" x="267"/>
        <item m="1" x="183"/>
        <item m="1" x="537"/>
        <item m="1" x="373"/>
        <item m="1" x="388"/>
        <item m="1" x="519"/>
        <item m="1" x="554"/>
        <item m="1" x="212"/>
        <item m="1" x="309"/>
        <item m="1" x="370"/>
        <item m="1" x="538"/>
        <item m="1" x="359"/>
        <item m="1" x="189"/>
        <item m="1" x="353"/>
        <item m="1" x="420"/>
        <item m="1" x="287"/>
        <item m="1" x="430"/>
        <item m="1" x="273"/>
        <item x="0"/>
        <item x="12"/>
        <item m="1" x="294"/>
        <item x="2"/>
        <item x="139"/>
        <item m="1" x="527"/>
        <item m="1" x="407"/>
        <item m="1" x="199"/>
        <item x="168"/>
        <item x="117"/>
        <item m="1" x="224"/>
        <item m="1" x="328"/>
        <item m="1" x="458"/>
        <item m="1" x="223"/>
        <item m="1" x="361"/>
        <item m="1" x="193"/>
        <item m="1" x="222"/>
        <item m="1" x="474"/>
        <item x="1"/>
        <item m="1" x="304"/>
        <item m="1" x="236"/>
        <item x="32"/>
        <item x="110"/>
        <item m="1" x="257"/>
        <item m="1" x="225"/>
        <item m="1" x="342"/>
        <item m="1" x="363"/>
        <item m="1" x="471"/>
        <item m="1" x="209"/>
        <item m="1" x="383"/>
        <item m="1" x="483"/>
        <item m="1" x="360"/>
        <item m="1" x="531"/>
        <item m="1" x="292"/>
        <item m="1" x="379"/>
        <item m="1" x="380"/>
        <item m="1" x="454"/>
        <item m="1" x="394"/>
        <item m="1" x="218"/>
        <item m="1" x="421"/>
        <item m="1" x="308"/>
        <item m="1" x="424"/>
        <item x="82"/>
        <item m="1" x="265"/>
        <item m="1" x="255"/>
        <item m="1" x="525"/>
        <item m="1" x="433"/>
        <item m="1" x="429"/>
        <item m="1" x="239"/>
        <item m="1" x="391"/>
        <item m="1" x="405"/>
        <item m="1" x="258"/>
        <item m="1" x="281"/>
        <item m="1" x="464"/>
        <item x="119"/>
        <item x="78"/>
        <item m="1" x="302"/>
        <item m="1" x="371"/>
        <item m="1" x="488"/>
        <item m="1" x="252"/>
        <item m="1" x="350"/>
        <item m="1" x="556"/>
        <item m="1" x="418"/>
        <item m="1" x="268"/>
        <item x="166"/>
        <item m="1" x="457"/>
        <item m="1" x="472"/>
        <item m="1" x="478"/>
        <item m="1" x="432"/>
        <item m="1" x="248"/>
        <item m="1" x="427"/>
        <item m="1" x="411"/>
        <item m="1" x="310"/>
        <item m="1" x="172"/>
        <item m="1" x="416"/>
        <item m="1" x="368"/>
        <item m="1" x="553"/>
        <item m="1" x="529"/>
        <item m="1" x="174"/>
        <item m="1" x="338"/>
        <item m="1" x="196"/>
        <item m="1" x="282"/>
        <item m="1" x="291"/>
        <item m="1" x="386"/>
        <item m="1" x="322"/>
        <item m="1" x="435"/>
        <item x="38"/>
        <item m="1" x="326"/>
        <item m="1" x="283"/>
        <item m="1" x="480"/>
        <item m="1" x="213"/>
        <item m="1" x="511"/>
        <item m="1" x="369"/>
        <item m="1" x="356"/>
        <item m="1" x="279"/>
        <item m="1" x="198"/>
        <item m="1" x="403"/>
        <item m="1" x="548"/>
        <item m="1" x="340"/>
        <item m="1" x="269"/>
        <item m="1" x="542"/>
        <item m="1" x="408"/>
        <item m="1" x="208"/>
        <item m="1" x="305"/>
        <item m="1" x="271"/>
        <item m="1" x="487"/>
        <item m="1" x="343"/>
        <item m="1" x="520"/>
        <item m="1" x="200"/>
        <item m="1" x="431"/>
        <item m="1" x="364"/>
        <item m="1" x="440"/>
        <item m="1" x="460"/>
        <item m="1" x="436"/>
        <item m="1" x="393"/>
        <item m="1" x="311"/>
        <item m="1" x="352"/>
        <item m="1" x="410"/>
        <item m="1" x="503"/>
        <item m="1" x="249"/>
        <item m="1" x="275"/>
        <item m="1" x="243"/>
        <item m="1" x="210"/>
        <item m="1" x="523"/>
        <item m="1" x="327"/>
        <item m="1" x="330"/>
        <item m="1" x="491"/>
        <item m="1" x="323"/>
        <item m="1" x="547"/>
        <item m="1" x="461"/>
        <item m="1" x="188"/>
        <item m="1" x="351"/>
        <item m="1" x="349"/>
        <item m="1" x="246"/>
        <item m="1" x="270"/>
        <item m="1" x="263"/>
        <item m="1" x="253"/>
        <item m="1" x="306"/>
        <item m="1" x="534"/>
        <item m="1" x="526"/>
        <item m="1" x="536"/>
        <item m="1" x="367"/>
        <item m="1" x="230"/>
        <item m="1" x="203"/>
        <item m="1" x="241"/>
        <item x="105"/>
        <item m="1" x="374"/>
        <item m="1" x="387"/>
        <item m="1" x="425"/>
        <item m="1" x="450"/>
        <item m="1" x="490"/>
        <item m="1" x="413"/>
        <item m="1" x="184"/>
        <item m="1" x="465"/>
        <item m="1" x="540"/>
        <item m="1" x="401"/>
        <item m="1" x="345"/>
        <item m="1" x="516"/>
        <item m="1" x="451"/>
        <item m="1" x="506"/>
        <item m="1" x="530"/>
        <item m="1" x="219"/>
        <item m="1" x="186"/>
        <item m="1" x="237"/>
        <item m="1" x="415"/>
        <item m="1" x="524"/>
        <item m="1" x="298"/>
        <item m="1" x="385"/>
        <item m="1" x="445"/>
        <item m="1" x="446"/>
        <item m="1" x="286"/>
        <item m="1" x="329"/>
        <item m="1" x="195"/>
        <item m="1" x="312"/>
        <item m="1" x="389"/>
        <item m="1" x="214"/>
        <item m="1" x="419"/>
        <item m="1" x="477"/>
        <item m="1" x="515"/>
        <item m="1" x="187"/>
        <item m="1" x="382"/>
        <item m="1" x="185"/>
        <item m="1" x="331"/>
        <item m="1" x="197"/>
        <item m="1" x="357"/>
        <item x="77"/>
        <item m="1" x="245"/>
        <item x="43"/>
        <item x="44"/>
        <item m="1" x="216"/>
        <item m="1" x="317"/>
        <item m="1" x="355"/>
        <item m="1" x="307"/>
        <item m="1" x="235"/>
        <item m="1" x="362"/>
        <item x="71"/>
        <item m="1" x="278"/>
        <item x="97"/>
        <item m="1" x="434"/>
        <item m="1" x="333"/>
        <item m="1" x="496"/>
        <item m="1" x="402"/>
        <item m="1" x="295"/>
        <item m="1" x="303"/>
        <item m="1" x="207"/>
        <item m="1" x="392"/>
        <item x="3"/>
        <item x="4"/>
        <item x="5"/>
        <item x="6"/>
        <item x="7"/>
        <item x="8"/>
        <item x="9"/>
        <item x="10"/>
        <item x="11"/>
        <item x="13"/>
        <item x="14"/>
        <item x="15"/>
        <item x="16"/>
        <item x="17"/>
        <item x="18"/>
        <item x="19"/>
        <item x="20"/>
        <item x="21"/>
        <item x="22"/>
        <item x="23"/>
        <item x="25"/>
        <item x="26"/>
        <item x="29"/>
        <item x="30"/>
        <item x="31"/>
        <item x="33"/>
        <item x="34"/>
        <item x="35"/>
        <item x="36"/>
        <item x="37"/>
        <item x="39"/>
        <item x="40"/>
        <item x="41"/>
        <item x="42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7"/>
        <item x="68"/>
        <item x="69"/>
        <item x="70"/>
        <item x="72"/>
        <item x="73"/>
        <item x="74"/>
        <item x="75"/>
        <item x="76"/>
        <item x="79"/>
        <item x="80"/>
        <item x="81"/>
        <item x="83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8"/>
        <item x="99"/>
        <item x="100"/>
        <item x="101"/>
        <item x="102"/>
        <item x="104"/>
        <item x="106"/>
        <item x="112"/>
        <item x="113"/>
        <item x="115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showAll="0"/>
    <pivotField numFmtId="166" showAll="0"/>
    <pivotField showAll="0"/>
    <pivotField showAll="0"/>
    <pivotField showAll="0"/>
    <pivotField showAll="0"/>
    <pivotField showAll="0" measureFilter="1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</pivotFields>
  <rowFields count="1">
    <field x="3"/>
  </rowFields>
  <rowItems count="11">
    <i>
      <x v="486"/>
    </i>
    <i>
      <x v="483"/>
    </i>
    <i>
      <x v="63"/>
    </i>
    <i>
      <x v="64"/>
    </i>
    <i>
      <x v="145"/>
    </i>
    <i>
      <x v="215"/>
    </i>
    <i>
      <x v="237"/>
    </i>
    <i>
      <x v="218"/>
    </i>
    <i>
      <x v="511"/>
    </i>
    <i>
      <x v="236"/>
    </i>
    <i t="grand">
      <x/>
    </i>
  </rowItems>
  <colItems count="1">
    <i/>
  </colItems>
  <dataFields count="1">
    <dataField name="Sum of Received Qty" fld="7" baseField="0" baseItem="0"/>
  </dataFields>
  <chartFormats count="184">
    <chartFormat chart="7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2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8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8" format="13">
      <pivotArea type="data" outline="0" fieldPosition="0">
        <references count="2">
          <reference field="4294967294" count="1" selected="0">
            <x v="0"/>
          </reference>
          <reference field="3" count="1" selected="0">
            <x v="41"/>
          </reference>
        </references>
      </pivotArea>
    </chartFormat>
    <chartFormat chart="88" format="14">
      <pivotArea type="data" outline="0" fieldPosition="0">
        <references count="2">
          <reference field="4294967294" count="1" selected="0">
            <x v="0"/>
          </reference>
          <reference field="3" count="1" selected="0">
            <x v="45"/>
          </reference>
        </references>
      </pivotArea>
    </chartFormat>
    <chartFormat chart="88" format="15">
      <pivotArea type="data" outline="0" fieldPosition="0">
        <references count="2">
          <reference field="4294967294" count="1" selected="0">
            <x v="0"/>
          </reference>
          <reference field="3" count="1" selected="0">
            <x v="13"/>
          </reference>
        </references>
      </pivotArea>
    </chartFormat>
    <chartFormat chart="88" format="16">
      <pivotArea type="data" outline="0" fieldPosition="0">
        <references count="2">
          <reference field="4294967294" count="1" selected="0">
            <x v="0"/>
          </reference>
          <reference field="3" count="1" selected="0">
            <x v="15"/>
          </reference>
        </references>
      </pivotArea>
    </chartFormat>
    <chartFormat chart="88" format="17">
      <pivotArea type="data" outline="0" fieldPosition="0">
        <references count="2">
          <reference field="4294967294" count="1" selected="0">
            <x v="0"/>
          </reference>
          <reference field="3" count="1" selected="0">
            <x v="64"/>
          </reference>
        </references>
      </pivotArea>
    </chartFormat>
    <chartFormat chart="88" format="18">
      <pivotArea type="data" outline="0" fieldPosition="0">
        <references count="2">
          <reference field="4294967294" count="1" selected="0">
            <x v="0"/>
          </reference>
          <reference field="3" count="1" selected="0">
            <x v="22"/>
          </reference>
        </references>
      </pivotArea>
    </chartFormat>
    <chartFormat chart="88" format="19">
      <pivotArea type="data" outline="0" fieldPosition="0">
        <references count="2">
          <reference field="4294967294" count="1" selected="0">
            <x v="0"/>
          </reference>
          <reference field="3" count="1" selected="0">
            <x v="30"/>
          </reference>
        </references>
      </pivotArea>
    </chartFormat>
    <chartFormat chart="88" format="20">
      <pivotArea type="data" outline="0" fieldPosition="0">
        <references count="2">
          <reference field="4294967294" count="1" selected="0">
            <x v="0"/>
          </reference>
          <reference field="3" count="1" selected="0">
            <x v="63"/>
          </reference>
        </references>
      </pivotArea>
    </chartFormat>
    <chartFormat chart="88" format="21">
      <pivotArea type="data" outline="0" fieldPosition="0">
        <references count="2">
          <reference field="4294967294" count="1" selected="0">
            <x v="0"/>
          </reference>
          <reference field="3" count="1" selected="0">
            <x v="36"/>
          </reference>
        </references>
      </pivotArea>
    </chartFormat>
    <chartFormat chart="88" format="22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81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1"/>
          </reference>
        </references>
      </pivotArea>
    </chartFormat>
    <chartFormat chart="81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45"/>
          </reference>
        </references>
      </pivotArea>
    </chartFormat>
    <chartFormat chart="81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13"/>
          </reference>
        </references>
      </pivotArea>
    </chartFormat>
    <chartFormat chart="81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15"/>
          </reference>
        </references>
      </pivotArea>
    </chartFormat>
    <chartFormat chart="81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64"/>
          </reference>
        </references>
      </pivotArea>
    </chartFormat>
    <chartFormat chart="81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22"/>
          </reference>
        </references>
      </pivotArea>
    </chartFormat>
    <chartFormat chart="81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30"/>
          </reference>
        </references>
      </pivotArea>
    </chartFormat>
    <chartFormat chart="81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63"/>
          </reference>
        </references>
      </pivotArea>
    </chartFormat>
    <chartFormat chart="81" format="9">
      <pivotArea type="data" outline="0" fieldPosition="0">
        <references count="2">
          <reference field="4294967294" count="1" selected="0">
            <x v="0"/>
          </reference>
          <reference field="3" count="1" selected="0">
            <x v="36"/>
          </reference>
        </references>
      </pivotArea>
    </chartFormat>
    <chartFormat chart="81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88" format="23">
      <pivotArea type="data" outline="0" fieldPosition="0">
        <references count="2">
          <reference field="4294967294" count="1" selected="0">
            <x v="0"/>
          </reference>
          <reference field="3" count="1" selected="0">
            <x v="73"/>
          </reference>
        </references>
      </pivotArea>
    </chartFormat>
    <chartFormat chart="88" format="24">
      <pivotArea type="data" outline="0" fieldPosition="0">
        <references count="2">
          <reference field="4294967294" count="1" selected="0">
            <x v="0"/>
          </reference>
          <reference field="3" count="1" selected="0">
            <x v="75"/>
          </reference>
        </references>
      </pivotArea>
    </chartFormat>
    <chartFormat chart="88" format="25">
      <pivotArea type="data" outline="0" fieldPosition="0">
        <references count="2">
          <reference field="4294967294" count="1" selected="0">
            <x v="0"/>
          </reference>
          <reference field="3" count="1" selected="0">
            <x v="76"/>
          </reference>
        </references>
      </pivotArea>
    </chartFormat>
    <chartFormat chart="88" format="26">
      <pivotArea type="data" outline="0" fieldPosition="0">
        <references count="2">
          <reference field="4294967294" count="1" selected="0">
            <x v="0"/>
          </reference>
          <reference field="3" count="1" selected="0">
            <x v="77"/>
          </reference>
        </references>
      </pivotArea>
    </chartFormat>
    <chartFormat chart="88" format="27">
      <pivotArea type="data" outline="0" fieldPosition="0">
        <references count="2">
          <reference field="4294967294" count="1" selected="0">
            <x v="0"/>
          </reference>
          <reference field="3" count="1" selected="0">
            <x v="78"/>
          </reference>
        </references>
      </pivotArea>
    </chartFormat>
    <chartFormat chart="88" format="28">
      <pivotArea type="data" outline="0" fieldPosition="0">
        <references count="2">
          <reference field="4294967294" count="1" selected="0">
            <x v="0"/>
          </reference>
          <reference field="3" count="1" selected="0">
            <x v="79"/>
          </reference>
        </references>
      </pivotArea>
    </chartFormat>
    <chartFormat chart="88" format="29">
      <pivotArea type="data" outline="0" fieldPosition="0">
        <references count="2">
          <reference field="4294967294" count="1" selected="0">
            <x v="0"/>
          </reference>
          <reference field="3" count="1" selected="0">
            <x v="74"/>
          </reference>
        </references>
      </pivotArea>
    </chartFormat>
    <chartFormat chart="81" format="11">
      <pivotArea type="data" outline="0" fieldPosition="0">
        <references count="2">
          <reference field="4294967294" count="1" selected="0">
            <x v="0"/>
          </reference>
          <reference field="3" count="1" selected="0">
            <x v="73"/>
          </reference>
        </references>
      </pivotArea>
    </chartFormat>
    <chartFormat chart="81" format="12">
      <pivotArea type="data" outline="0" fieldPosition="0">
        <references count="2">
          <reference field="4294967294" count="1" selected="0">
            <x v="0"/>
          </reference>
          <reference field="3" count="1" selected="0">
            <x v="75"/>
          </reference>
        </references>
      </pivotArea>
    </chartFormat>
    <chartFormat chart="81" format="13">
      <pivotArea type="data" outline="0" fieldPosition="0">
        <references count="2">
          <reference field="4294967294" count="1" selected="0">
            <x v="0"/>
          </reference>
          <reference field="3" count="1" selected="0">
            <x v="76"/>
          </reference>
        </references>
      </pivotArea>
    </chartFormat>
    <chartFormat chart="81" format="14">
      <pivotArea type="data" outline="0" fieldPosition="0">
        <references count="2">
          <reference field="4294967294" count="1" selected="0">
            <x v="0"/>
          </reference>
          <reference field="3" count="1" selected="0">
            <x v="77"/>
          </reference>
        </references>
      </pivotArea>
    </chartFormat>
    <chartFormat chart="81" format="15">
      <pivotArea type="data" outline="0" fieldPosition="0">
        <references count="2">
          <reference field="4294967294" count="1" selected="0">
            <x v="0"/>
          </reference>
          <reference field="3" count="1" selected="0">
            <x v="78"/>
          </reference>
        </references>
      </pivotArea>
    </chartFormat>
    <chartFormat chart="81" format="16">
      <pivotArea type="data" outline="0" fieldPosition="0">
        <references count="2">
          <reference field="4294967294" count="1" selected="0">
            <x v="0"/>
          </reference>
          <reference field="3" count="1" selected="0">
            <x v="79"/>
          </reference>
        </references>
      </pivotArea>
    </chartFormat>
    <chartFormat chart="81" format="17">
      <pivotArea type="data" outline="0" fieldPosition="0">
        <references count="2">
          <reference field="4294967294" count="1" selected="0">
            <x v="0"/>
          </reference>
          <reference field="3" count="1" selected="0">
            <x v="74"/>
          </reference>
        </references>
      </pivotArea>
    </chartFormat>
    <chartFormat chart="88" format="30">
      <pivotArea type="data" outline="0" fieldPosition="0">
        <references count="2">
          <reference field="4294967294" count="1" selected="0">
            <x v="0"/>
          </reference>
          <reference field="3" count="1" selected="0">
            <x v="117"/>
          </reference>
        </references>
      </pivotArea>
    </chartFormat>
    <chartFormat chart="88" format="31">
      <pivotArea type="data" outline="0" fieldPosition="0">
        <references count="2">
          <reference field="4294967294" count="1" selected="0">
            <x v="0"/>
          </reference>
          <reference field="3" count="1" selected="0">
            <x v="123"/>
          </reference>
        </references>
      </pivotArea>
    </chartFormat>
    <chartFormat chart="88" format="32">
      <pivotArea type="data" outline="0" fieldPosition="0">
        <references count="2">
          <reference field="4294967294" count="1" selected="0">
            <x v="0"/>
          </reference>
          <reference field="3" count="1" selected="0">
            <x v="87"/>
          </reference>
        </references>
      </pivotArea>
    </chartFormat>
    <chartFormat chart="88" format="33">
      <pivotArea type="data" outline="0" fieldPosition="0">
        <references count="2">
          <reference field="4294967294" count="1" selected="0">
            <x v="0"/>
          </reference>
          <reference field="3" count="1" selected="0">
            <x v="124"/>
          </reference>
        </references>
      </pivotArea>
    </chartFormat>
    <chartFormat chart="88" format="34">
      <pivotArea type="data" outline="0" fieldPosition="0">
        <references count="2">
          <reference field="4294967294" count="1" selected="0">
            <x v="0"/>
          </reference>
          <reference field="3" count="1" selected="0">
            <x v="126"/>
          </reference>
        </references>
      </pivotArea>
    </chartFormat>
    <chartFormat chart="88" format="35">
      <pivotArea type="data" outline="0" fieldPosition="0">
        <references count="2">
          <reference field="4294967294" count="1" selected="0">
            <x v="0"/>
          </reference>
          <reference field="3" count="1" selected="0">
            <x v="125"/>
          </reference>
        </references>
      </pivotArea>
    </chartFormat>
    <chartFormat chart="88" format="36">
      <pivotArea type="data" outline="0" fieldPosition="0">
        <references count="2">
          <reference field="4294967294" count="1" selected="0">
            <x v="0"/>
          </reference>
          <reference field="3" count="1" selected="0">
            <x v="122"/>
          </reference>
        </references>
      </pivotArea>
    </chartFormat>
    <chartFormat chart="88" format="37">
      <pivotArea type="data" outline="0" fieldPosition="0">
        <references count="2">
          <reference field="4294967294" count="1" selected="0">
            <x v="0"/>
          </reference>
          <reference field="3" count="1" selected="0">
            <x v="116"/>
          </reference>
        </references>
      </pivotArea>
    </chartFormat>
    <chartFormat chart="81" format="18">
      <pivotArea type="data" outline="0" fieldPosition="0">
        <references count="2">
          <reference field="4294967294" count="1" selected="0">
            <x v="0"/>
          </reference>
          <reference field="3" count="1" selected="0">
            <x v="117"/>
          </reference>
        </references>
      </pivotArea>
    </chartFormat>
    <chartFormat chart="81" format="19">
      <pivotArea type="data" outline="0" fieldPosition="0">
        <references count="2">
          <reference field="4294967294" count="1" selected="0">
            <x v="0"/>
          </reference>
          <reference field="3" count="1" selected="0">
            <x v="123"/>
          </reference>
        </references>
      </pivotArea>
    </chartFormat>
    <chartFormat chart="81" format="20">
      <pivotArea type="data" outline="0" fieldPosition="0">
        <references count="2">
          <reference field="4294967294" count="1" selected="0">
            <x v="0"/>
          </reference>
          <reference field="3" count="1" selected="0">
            <x v="87"/>
          </reference>
        </references>
      </pivotArea>
    </chartFormat>
    <chartFormat chart="81" format="21">
      <pivotArea type="data" outline="0" fieldPosition="0">
        <references count="2">
          <reference field="4294967294" count="1" selected="0">
            <x v="0"/>
          </reference>
          <reference field="3" count="1" selected="0">
            <x v="124"/>
          </reference>
        </references>
      </pivotArea>
    </chartFormat>
    <chartFormat chart="81" format="22">
      <pivotArea type="data" outline="0" fieldPosition="0">
        <references count="2">
          <reference field="4294967294" count="1" selected="0">
            <x v="0"/>
          </reference>
          <reference field="3" count="1" selected="0">
            <x v="126"/>
          </reference>
        </references>
      </pivotArea>
    </chartFormat>
    <chartFormat chart="81" format="23">
      <pivotArea type="data" outline="0" fieldPosition="0">
        <references count="2">
          <reference field="4294967294" count="1" selected="0">
            <x v="0"/>
          </reference>
          <reference field="3" count="1" selected="0">
            <x v="125"/>
          </reference>
        </references>
      </pivotArea>
    </chartFormat>
    <chartFormat chart="81" format="24">
      <pivotArea type="data" outline="0" fieldPosition="0">
        <references count="2">
          <reference field="4294967294" count="1" selected="0">
            <x v="0"/>
          </reference>
          <reference field="3" count="1" selected="0">
            <x v="122"/>
          </reference>
        </references>
      </pivotArea>
    </chartFormat>
    <chartFormat chart="81" format="25">
      <pivotArea type="data" outline="0" fieldPosition="0">
        <references count="2">
          <reference field="4294967294" count="1" selected="0">
            <x v="0"/>
          </reference>
          <reference field="3" count="1" selected="0">
            <x v="116"/>
          </reference>
        </references>
      </pivotArea>
    </chartFormat>
    <chartFormat chart="88" format="38">
      <pivotArea type="data" outline="0" fieldPosition="0">
        <references count="2">
          <reference field="4294967294" count="1" selected="0">
            <x v="0"/>
          </reference>
          <reference field="3" count="1" selected="0">
            <x v="144"/>
          </reference>
        </references>
      </pivotArea>
    </chartFormat>
    <chartFormat chart="88" format="39">
      <pivotArea type="data" outline="0" fieldPosition="0">
        <references count="2">
          <reference field="4294967294" count="1" selected="0">
            <x v="0"/>
          </reference>
          <reference field="3" count="1" selected="0">
            <x v="145"/>
          </reference>
        </references>
      </pivotArea>
    </chartFormat>
    <chartFormat chart="81" format="26">
      <pivotArea type="data" outline="0" fieldPosition="0">
        <references count="2">
          <reference field="4294967294" count="1" selected="0">
            <x v="0"/>
          </reference>
          <reference field="3" count="1" selected="0">
            <x v="144"/>
          </reference>
        </references>
      </pivotArea>
    </chartFormat>
    <chartFormat chart="81" format="27">
      <pivotArea type="data" outline="0" fieldPosition="0">
        <references count="2">
          <reference field="4294967294" count="1" selected="0">
            <x v="0"/>
          </reference>
          <reference field="3" count="1" selected="0">
            <x v="145"/>
          </reference>
        </references>
      </pivotArea>
    </chartFormat>
    <chartFormat chart="88" format="40">
      <pivotArea type="data" outline="0" fieldPosition="0">
        <references count="2">
          <reference field="4294967294" count="1" selected="0">
            <x v="0"/>
          </reference>
          <reference field="3" count="1" selected="0">
            <x v="157"/>
          </reference>
        </references>
      </pivotArea>
    </chartFormat>
    <chartFormat chart="88" format="41">
      <pivotArea type="data" outline="0" fieldPosition="0">
        <references count="2">
          <reference field="4294967294" count="1" selected="0">
            <x v="0"/>
          </reference>
          <reference field="3" count="1" selected="0">
            <x v="218"/>
          </reference>
        </references>
      </pivotArea>
    </chartFormat>
    <chartFormat chart="88" format="42">
      <pivotArea type="data" outline="0" fieldPosition="0">
        <references count="2">
          <reference field="4294967294" count="1" selected="0">
            <x v="0"/>
          </reference>
          <reference field="3" count="1" selected="0">
            <x v="183"/>
          </reference>
        </references>
      </pivotArea>
    </chartFormat>
    <chartFormat chart="88" format="43">
      <pivotArea type="data" outline="0" fieldPosition="0">
        <references count="2">
          <reference field="4294967294" count="1" selected="0">
            <x v="0"/>
          </reference>
          <reference field="3" count="1" selected="0">
            <x v="215"/>
          </reference>
        </references>
      </pivotArea>
    </chartFormat>
    <chartFormat chart="88" format="44">
      <pivotArea type="data" outline="0" fieldPosition="0">
        <references count="2">
          <reference field="4294967294" count="1" selected="0">
            <x v="0"/>
          </reference>
          <reference field="3" count="1" selected="0">
            <x v="235"/>
          </reference>
        </references>
      </pivotArea>
    </chartFormat>
    <chartFormat chart="88" format="45">
      <pivotArea type="data" outline="0" fieldPosition="0">
        <references count="2">
          <reference field="4294967294" count="1" selected="0">
            <x v="0"/>
          </reference>
          <reference field="3" count="1" selected="0">
            <x v="236"/>
          </reference>
        </references>
      </pivotArea>
    </chartFormat>
    <chartFormat chart="81" format="28">
      <pivotArea type="data" outline="0" fieldPosition="0">
        <references count="2">
          <reference field="4294967294" count="1" selected="0">
            <x v="0"/>
          </reference>
          <reference field="3" count="1" selected="0">
            <x v="157"/>
          </reference>
        </references>
      </pivotArea>
    </chartFormat>
    <chartFormat chart="81" format="29">
      <pivotArea type="data" outline="0" fieldPosition="0">
        <references count="2">
          <reference field="4294967294" count="1" selected="0">
            <x v="0"/>
          </reference>
          <reference field="3" count="1" selected="0">
            <x v="218"/>
          </reference>
        </references>
      </pivotArea>
    </chartFormat>
    <chartFormat chart="81" format="30">
      <pivotArea type="data" outline="0" fieldPosition="0">
        <references count="2">
          <reference field="4294967294" count="1" selected="0">
            <x v="0"/>
          </reference>
          <reference field="3" count="1" selected="0">
            <x v="183"/>
          </reference>
        </references>
      </pivotArea>
    </chartFormat>
    <chartFormat chart="81" format="31">
      <pivotArea type="data" outline="0" fieldPosition="0">
        <references count="2">
          <reference field="4294967294" count="1" selected="0">
            <x v="0"/>
          </reference>
          <reference field="3" count="1" selected="0">
            <x v="215"/>
          </reference>
        </references>
      </pivotArea>
    </chartFormat>
    <chartFormat chart="81" format="32">
      <pivotArea type="data" outline="0" fieldPosition="0">
        <references count="2">
          <reference field="4294967294" count="1" selected="0">
            <x v="0"/>
          </reference>
          <reference field="3" count="1" selected="0">
            <x v="235"/>
          </reference>
        </references>
      </pivotArea>
    </chartFormat>
    <chartFormat chart="81" format="33">
      <pivotArea type="data" outline="0" fieldPosition="0">
        <references count="2">
          <reference field="4294967294" count="1" selected="0">
            <x v="0"/>
          </reference>
          <reference field="3" count="1" selected="0">
            <x v="236"/>
          </reference>
        </references>
      </pivotArea>
    </chartFormat>
    <chartFormat chart="88" format="46">
      <pivotArea type="data" outline="0" fieldPosition="0">
        <references count="2">
          <reference field="4294967294" count="1" selected="0">
            <x v="0"/>
          </reference>
          <reference field="3" count="1" selected="0">
            <x v="72"/>
          </reference>
        </references>
      </pivotArea>
    </chartFormat>
    <chartFormat chart="81" format="34">
      <pivotArea type="data" outline="0" fieldPosition="0">
        <references count="2">
          <reference field="4294967294" count="1" selected="0">
            <x v="0"/>
          </reference>
          <reference field="3" count="1" selected="0">
            <x v="72"/>
          </reference>
        </references>
      </pivotArea>
    </chartFormat>
    <chartFormat chart="88" format="47">
      <pivotArea type="data" outline="0" fieldPosition="0">
        <references count="2">
          <reference field="4294967294" count="1" selected="0">
            <x v="0"/>
          </reference>
          <reference field="3" count="1" selected="0">
            <x v="263"/>
          </reference>
        </references>
      </pivotArea>
    </chartFormat>
    <chartFormat chart="88" format="48">
      <pivotArea type="data" outline="0" fieldPosition="0">
        <references count="2">
          <reference field="4294967294" count="1" selected="0">
            <x v="0"/>
          </reference>
          <reference field="3" count="1" selected="0">
            <x v="262"/>
          </reference>
        </references>
      </pivotArea>
    </chartFormat>
    <chartFormat chart="88" format="49">
      <pivotArea type="data" outline="0" fieldPosition="0">
        <references count="2">
          <reference field="4294967294" count="1" selected="0">
            <x v="0"/>
          </reference>
          <reference field="3" count="1" selected="0">
            <x v="261"/>
          </reference>
        </references>
      </pivotArea>
    </chartFormat>
    <chartFormat chart="88" format="50">
      <pivotArea type="data" outline="0" fieldPosition="0">
        <references count="2">
          <reference field="4294967294" count="1" selected="0">
            <x v="0"/>
          </reference>
          <reference field="3" count="1" selected="0">
            <x v="259"/>
          </reference>
        </references>
      </pivotArea>
    </chartFormat>
    <chartFormat chart="88" format="51">
      <pivotArea type="data" outline="0" fieldPosition="0">
        <references count="2">
          <reference field="4294967294" count="1" selected="0">
            <x v="0"/>
          </reference>
          <reference field="3" count="1" selected="0">
            <x v="258"/>
          </reference>
        </references>
      </pivotArea>
    </chartFormat>
    <chartFormat chart="88" format="52">
      <pivotArea type="data" outline="0" fieldPosition="0">
        <references count="2">
          <reference field="4294967294" count="1" selected="0">
            <x v="0"/>
          </reference>
          <reference field="3" count="1" selected="0">
            <x v="260"/>
          </reference>
        </references>
      </pivotArea>
    </chartFormat>
    <chartFormat chart="88" format="53">
      <pivotArea type="data" outline="0" fieldPosition="0">
        <references count="2">
          <reference field="4294967294" count="1" selected="0">
            <x v="0"/>
          </reference>
          <reference field="3" count="1" selected="0">
            <x v="266"/>
          </reference>
        </references>
      </pivotArea>
    </chartFormat>
    <chartFormat chart="88" format="54">
      <pivotArea type="data" outline="0" fieldPosition="0">
        <references count="2">
          <reference field="4294967294" count="1" selected="0">
            <x v="0"/>
          </reference>
          <reference field="3" count="1" selected="0">
            <x v="265"/>
          </reference>
        </references>
      </pivotArea>
    </chartFormat>
    <chartFormat chart="88" format="55">
      <pivotArea type="data" outline="0" fieldPosition="0">
        <references count="2">
          <reference field="4294967294" count="1" selected="0">
            <x v="0"/>
          </reference>
          <reference field="3" count="1" selected="0">
            <x v="257"/>
          </reference>
        </references>
      </pivotArea>
    </chartFormat>
    <chartFormat chart="88" format="56">
      <pivotArea type="data" outline="0" fieldPosition="0">
        <references count="2">
          <reference field="4294967294" count="1" selected="0">
            <x v="0"/>
          </reference>
          <reference field="3" count="1" selected="0">
            <x v="264"/>
          </reference>
        </references>
      </pivotArea>
    </chartFormat>
    <chartFormat chart="81" format="35">
      <pivotArea type="data" outline="0" fieldPosition="0">
        <references count="2">
          <reference field="4294967294" count="1" selected="0">
            <x v="0"/>
          </reference>
          <reference field="3" count="1" selected="0">
            <x v="263"/>
          </reference>
        </references>
      </pivotArea>
    </chartFormat>
    <chartFormat chart="81" format="36">
      <pivotArea type="data" outline="0" fieldPosition="0">
        <references count="2">
          <reference field="4294967294" count="1" selected="0">
            <x v="0"/>
          </reference>
          <reference field="3" count="1" selected="0">
            <x v="262"/>
          </reference>
        </references>
      </pivotArea>
    </chartFormat>
    <chartFormat chart="81" format="37">
      <pivotArea type="data" outline="0" fieldPosition="0">
        <references count="2">
          <reference field="4294967294" count="1" selected="0">
            <x v="0"/>
          </reference>
          <reference field="3" count="1" selected="0">
            <x v="261"/>
          </reference>
        </references>
      </pivotArea>
    </chartFormat>
    <chartFormat chart="81" format="38">
      <pivotArea type="data" outline="0" fieldPosition="0">
        <references count="2">
          <reference field="4294967294" count="1" selected="0">
            <x v="0"/>
          </reference>
          <reference field="3" count="1" selected="0">
            <x v="259"/>
          </reference>
        </references>
      </pivotArea>
    </chartFormat>
    <chartFormat chart="81" format="39">
      <pivotArea type="data" outline="0" fieldPosition="0">
        <references count="2">
          <reference field="4294967294" count="1" selected="0">
            <x v="0"/>
          </reference>
          <reference field="3" count="1" selected="0">
            <x v="258"/>
          </reference>
        </references>
      </pivotArea>
    </chartFormat>
    <chartFormat chart="81" format="40">
      <pivotArea type="data" outline="0" fieldPosition="0">
        <references count="2">
          <reference field="4294967294" count="1" selected="0">
            <x v="0"/>
          </reference>
          <reference field="3" count="1" selected="0">
            <x v="260"/>
          </reference>
        </references>
      </pivotArea>
    </chartFormat>
    <chartFormat chart="81" format="41">
      <pivotArea type="data" outline="0" fieldPosition="0">
        <references count="2">
          <reference field="4294967294" count="1" selected="0">
            <x v="0"/>
          </reference>
          <reference field="3" count="1" selected="0">
            <x v="266"/>
          </reference>
        </references>
      </pivotArea>
    </chartFormat>
    <chartFormat chart="81" format="42">
      <pivotArea type="data" outline="0" fieldPosition="0">
        <references count="2">
          <reference field="4294967294" count="1" selected="0">
            <x v="0"/>
          </reference>
          <reference field="3" count="1" selected="0">
            <x v="265"/>
          </reference>
        </references>
      </pivotArea>
    </chartFormat>
    <chartFormat chart="81" format="43">
      <pivotArea type="data" outline="0" fieldPosition="0">
        <references count="2">
          <reference field="4294967294" count="1" selected="0">
            <x v="0"/>
          </reference>
          <reference field="3" count="1" selected="0">
            <x v="257"/>
          </reference>
        </references>
      </pivotArea>
    </chartFormat>
    <chartFormat chart="81" format="44">
      <pivotArea type="data" outline="0" fieldPosition="0">
        <references count="2">
          <reference field="4294967294" count="1" selected="0">
            <x v="0"/>
          </reference>
          <reference field="3" count="1" selected="0">
            <x v="264"/>
          </reference>
        </references>
      </pivotArea>
    </chartFormat>
    <chartFormat chart="88" format="57">
      <pivotArea type="data" outline="0" fieldPosition="0">
        <references count="2">
          <reference field="4294967294" count="1" selected="0">
            <x v="0"/>
          </reference>
          <reference field="3" count="1" selected="0">
            <x v="10"/>
          </reference>
        </references>
      </pivotArea>
    </chartFormat>
    <chartFormat chart="88" format="58">
      <pivotArea type="data" outline="0" fieldPosition="0">
        <references count="2">
          <reference field="4294967294" count="1" selected="0">
            <x v="0"/>
          </reference>
          <reference field="3" count="1" selected="0">
            <x v="267"/>
          </reference>
        </references>
      </pivotArea>
    </chartFormat>
    <chartFormat chart="81" format="45">
      <pivotArea type="data" outline="0" fieldPosition="0">
        <references count="2">
          <reference field="4294967294" count="1" selected="0">
            <x v="0"/>
          </reference>
          <reference field="3" count="1" selected="0">
            <x v="10"/>
          </reference>
        </references>
      </pivotArea>
    </chartFormat>
    <chartFormat chart="81" format="46">
      <pivotArea type="data" outline="0" fieldPosition="0">
        <references count="2">
          <reference field="4294967294" count="1" selected="0">
            <x v="0"/>
          </reference>
          <reference field="3" count="1" selected="0">
            <x v="267"/>
          </reference>
        </references>
      </pivotArea>
    </chartFormat>
    <chartFormat chart="88" format="59">
      <pivotArea type="data" outline="0" fieldPosition="0">
        <references count="2">
          <reference field="4294967294" count="1" selected="0">
            <x v="0"/>
          </reference>
          <reference field="3" count="1" selected="0">
            <x v="270"/>
          </reference>
        </references>
      </pivotArea>
    </chartFormat>
    <chartFormat chart="88" format="60">
      <pivotArea type="data" outline="0" fieldPosition="0">
        <references count="2">
          <reference field="4294967294" count="1" selected="0">
            <x v="0"/>
          </reference>
          <reference field="3" count="1" selected="0">
            <x v="279"/>
          </reference>
        </references>
      </pivotArea>
    </chartFormat>
    <chartFormat chart="88" format="61">
      <pivotArea type="data" outline="0" fieldPosition="0">
        <references count="2">
          <reference field="4294967294" count="1" selected="0">
            <x v="0"/>
          </reference>
          <reference field="3" count="1" selected="0">
            <x v="274"/>
          </reference>
        </references>
      </pivotArea>
    </chartFormat>
    <chartFormat chart="88" format="62">
      <pivotArea type="data" outline="0" fieldPosition="0">
        <references count="2">
          <reference field="4294967294" count="1" selected="0">
            <x v="0"/>
          </reference>
          <reference field="3" count="1" selected="0">
            <x v="271"/>
          </reference>
        </references>
      </pivotArea>
    </chartFormat>
    <chartFormat chart="88" format="63">
      <pivotArea type="data" outline="0" fieldPosition="0">
        <references count="2">
          <reference field="4294967294" count="1" selected="0">
            <x v="0"/>
          </reference>
          <reference field="3" count="1" selected="0">
            <x v="276"/>
          </reference>
        </references>
      </pivotArea>
    </chartFormat>
    <chartFormat chart="88" format="64">
      <pivotArea type="data" outline="0" fieldPosition="0">
        <references count="2">
          <reference field="4294967294" count="1" selected="0">
            <x v="0"/>
          </reference>
          <reference field="3" count="1" selected="0">
            <x v="269"/>
          </reference>
        </references>
      </pivotArea>
    </chartFormat>
    <chartFormat chart="81" format="47">
      <pivotArea type="data" outline="0" fieldPosition="0">
        <references count="2">
          <reference field="4294967294" count="1" selected="0">
            <x v="0"/>
          </reference>
          <reference field="3" count="1" selected="0">
            <x v="270"/>
          </reference>
        </references>
      </pivotArea>
    </chartFormat>
    <chartFormat chart="81" format="48">
      <pivotArea type="data" outline="0" fieldPosition="0">
        <references count="2">
          <reference field="4294967294" count="1" selected="0">
            <x v="0"/>
          </reference>
          <reference field="3" count="1" selected="0">
            <x v="279"/>
          </reference>
        </references>
      </pivotArea>
    </chartFormat>
    <chartFormat chart="81" format="49">
      <pivotArea type="data" outline="0" fieldPosition="0">
        <references count="2">
          <reference field="4294967294" count="1" selected="0">
            <x v="0"/>
          </reference>
          <reference field="3" count="1" selected="0">
            <x v="274"/>
          </reference>
        </references>
      </pivotArea>
    </chartFormat>
    <chartFormat chart="81" format="50">
      <pivotArea type="data" outline="0" fieldPosition="0">
        <references count="2">
          <reference field="4294967294" count="1" selected="0">
            <x v="0"/>
          </reference>
          <reference field="3" count="1" selected="0">
            <x v="271"/>
          </reference>
        </references>
      </pivotArea>
    </chartFormat>
    <chartFormat chart="81" format="51">
      <pivotArea type="data" outline="0" fieldPosition="0">
        <references count="2">
          <reference field="4294967294" count="1" selected="0">
            <x v="0"/>
          </reference>
          <reference field="3" count="1" selected="0">
            <x v="276"/>
          </reference>
        </references>
      </pivotArea>
    </chartFormat>
    <chartFormat chart="81" format="52">
      <pivotArea type="data" outline="0" fieldPosition="0">
        <references count="2">
          <reference field="4294967294" count="1" selected="0">
            <x v="0"/>
          </reference>
          <reference field="3" count="1" selected="0">
            <x v="269"/>
          </reference>
        </references>
      </pivotArea>
    </chartFormat>
    <chartFormat chart="88" format="65">
      <pivotArea type="data" outline="0" fieldPosition="0">
        <references count="2">
          <reference field="4294967294" count="1" selected="0">
            <x v="0"/>
          </reference>
          <reference field="3" count="1" selected="0">
            <x v="280"/>
          </reference>
        </references>
      </pivotArea>
    </chartFormat>
    <chartFormat chart="81" format="53">
      <pivotArea type="data" outline="0" fieldPosition="0">
        <references count="2">
          <reference field="4294967294" count="1" selected="0">
            <x v="0"/>
          </reference>
          <reference field="3" count="1" selected="0">
            <x v="280"/>
          </reference>
        </references>
      </pivotArea>
    </chartFormat>
    <chartFormat chart="88" format="66">
      <pivotArea type="data" outline="0" fieldPosition="0">
        <references count="2">
          <reference field="4294967294" count="1" selected="0">
            <x v="0"/>
          </reference>
          <reference field="3" count="1" selected="0">
            <x v="66"/>
          </reference>
        </references>
      </pivotArea>
    </chartFormat>
    <chartFormat chart="81" format="54">
      <pivotArea type="data" outline="0" fieldPosition="0">
        <references count="2">
          <reference field="4294967294" count="1" selected="0">
            <x v="0"/>
          </reference>
          <reference field="3" count="1" selected="0">
            <x v="66"/>
          </reference>
        </references>
      </pivotArea>
    </chartFormat>
    <chartFormat chart="88" format="67">
      <pivotArea type="data" outline="0" fieldPosition="0">
        <references count="2">
          <reference field="4294967294" count="1" selected="0">
            <x v="0"/>
          </reference>
          <reference field="3" count="1" selected="0">
            <x v="338"/>
          </reference>
        </references>
      </pivotArea>
    </chartFormat>
    <chartFormat chart="88" format="68">
      <pivotArea type="data" outline="0" fieldPosition="0">
        <references count="2">
          <reference field="4294967294" count="1" selected="0">
            <x v="0"/>
          </reference>
          <reference field="3" count="1" selected="0">
            <x v="341"/>
          </reference>
        </references>
      </pivotArea>
    </chartFormat>
    <chartFormat chart="88" format="69">
      <pivotArea type="data" outline="0" fieldPosition="0">
        <references count="2">
          <reference field="4294967294" count="1" selected="0">
            <x v="0"/>
          </reference>
          <reference field="3" count="1" selected="0">
            <x v="339"/>
          </reference>
        </references>
      </pivotArea>
    </chartFormat>
    <chartFormat chart="88" format="70">
      <pivotArea type="data" outline="0" fieldPosition="0">
        <references count="2">
          <reference field="4294967294" count="1" selected="0">
            <x v="0"/>
          </reference>
          <reference field="3" count="1" selected="0">
            <x v="340"/>
          </reference>
        </references>
      </pivotArea>
    </chartFormat>
    <chartFormat chart="88" format="71">
      <pivotArea type="data" outline="0" fieldPosition="0">
        <references count="2">
          <reference field="4294967294" count="1" selected="0">
            <x v="0"/>
          </reference>
          <reference field="3" count="1" selected="0">
            <x v="335"/>
          </reference>
        </references>
      </pivotArea>
    </chartFormat>
    <chartFormat chart="88" format="72">
      <pivotArea type="data" outline="0" fieldPosition="0">
        <references count="2">
          <reference field="4294967294" count="1" selected="0">
            <x v="0"/>
          </reference>
          <reference field="3" count="1" selected="0">
            <x v="342"/>
          </reference>
        </references>
      </pivotArea>
    </chartFormat>
    <chartFormat chart="88" format="73">
      <pivotArea type="data" outline="0" fieldPosition="0">
        <references count="2">
          <reference field="4294967294" count="1" selected="0">
            <x v="0"/>
          </reference>
          <reference field="3" count="1" selected="0">
            <x v="62"/>
          </reference>
        </references>
      </pivotArea>
    </chartFormat>
    <chartFormat chart="81" format="55">
      <pivotArea type="data" outline="0" fieldPosition="0">
        <references count="2">
          <reference field="4294967294" count="1" selected="0">
            <x v="0"/>
          </reference>
          <reference field="3" count="1" selected="0">
            <x v="338"/>
          </reference>
        </references>
      </pivotArea>
    </chartFormat>
    <chartFormat chart="81" format="56">
      <pivotArea type="data" outline="0" fieldPosition="0">
        <references count="2">
          <reference field="4294967294" count="1" selected="0">
            <x v="0"/>
          </reference>
          <reference field="3" count="1" selected="0">
            <x v="341"/>
          </reference>
        </references>
      </pivotArea>
    </chartFormat>
    <chartFormat chart="81" format="57">
      <pivotArea type="data" outline="0" fieldPosition="0">
        <references count="2">
          <reference field="4294967294" count="1" selected="0">
            <x v="0"/>
          </reference>
          <reference field="3" count="1" selected="0">
            <x v="339"/>
          </reference>
        </references>
      </pivotArea>
    </chartFormat>
    <chartFormat chart="81" format="58">
      <pivotArea type="data" outline="0" fieldPosition="0">
        <references count="2">
          <reference field="4294967294" count="1" selected="0">
            <x v="0"/>
          </reference>
          <reference field="3" count="1" selected="0">
            <x v="340"/>
          </reference>
        </references>
      </pivotArea>
    </chartFormat>
    <chartFormat chart="81" format="59">
      <pivotArea type="data" outline="0" fieldPosition="0">
        <references count="2">
          <reference field="4294967294" count="1" selected="0">
            <x v="0"/>
          </reference>
          <reference field="3" count="1" selected="0">
            <x v="335"/>
          </reference>
        </references>
      </pivotArea>
    </chartFormat>
    <chartFormat chart="81" format="60">
      <pivotArea type="data" outline="0" fieldPosition="0">
        <references count="2">
          <reference field="4294967294" count="1" selected="0">
            <x v="0"/>
          </reference>
          <reference field="3" count="1" selected="0">
            <x v="342"/>
          </reference>
        </references>
      </pivotArea>
    </chartFormat>
    <chartFormat chart="81" format="61">
      <pivotArea type="data" outline="0" fieldPosition="0">
        <references count="2">
          <reference field="4294967294" count="1" selected="0">
            <x v="0"/>
          </reference>
          <reference field="3" count="1" selected="0">
            <x v="62"/>
          </reference>
        </references>
      </pivotArea>
    </chartFormat>
    <chartFormat chart="88" format="74">
      <pivotArea type="data" outline="0" fieldPosition="0">
        <references count="2">
          <reference field="4294967294" count="1" selected="0">
            <x v="0"/>
          </reference>
          <reference field="3" count="1" selected="0">
            <x v="357"/>
          </reference>
        </references>
      </pivotArea>
    </chartFormat>
    <chartFormat chart="88" format="75">
      <pivotArea type="data" outline="0" fieldPosition="0">
        <references count="2">
          <reference field="4294967294" count="1" selected="0">
            <x v="0"/>
          </reference>
          <reference field="3" count="1" selected="0">
            <x v="352"/>
          </reference>
        </references>
      </pivotArea>
    </chartFormat>
    <chartFormat chart="88" format="76">
      <pivotArea type="data" outline="0" fieldPosition="0">
        <references count="2">
          <reference field="4294967294" count="1" selected="0">
            <x v="0"/>
          </reference>
          <reference field="3" count="1" selected="0">
            <x v="348"/>
          </reference>
        </references>
      </pivotArea>
    </chartFormat>
    <chartFormat chart="81" format="62">
      <pivotArea type="data" outline="0" fieldPosition="0">
        <references count="2">
          <reference field="4294967294" count="1" selected="0">
            <x v="0"/>
          </reference>
          <reference field="3" count="1" selected="0">
            <x v="357"/>
          </reference>
        </references>
      </pivotArea>
    </chartFormat>
    <chartFormat chart="81" format="63">
      <pivotArea type="data" outline="0" fieldPosition="0">
        <references count="2">
          <reference field="4294967294" count="1" selected="0">
            <x v="0"/>
          </reference>
          <reference field="3" count="1" selected="0">
            <x v="352"/>
          </reference>
        </references>
      </pivotArea>
    </chartFormat>
    <chartFormat chart="81" format="64">
      <pivotArea type="data" outline="0" fieldPosition="0">
        <references count="2">
          <reference field="4294967294" count="1" selected="0">
            <x v="0"/>
          </reference>
          <reference field="3" count="1" selected="0">
            <x v="348"/>
          </reference>
        </references>
      </pivotArea>
    </chartFormat>
    <chartFormat chart="88" format="77">
      <pivotArea type="data" outline="0" fieldPosition="0">
        <references count="2">
          <reference field="4294967294" count="1" selected="0">
            <x v="0"/>
          </reference>
          <reference field="3" count="1" selected="0">
            <x v="220"/>
          </reference>
        </references>
      </pivotArea>
    </chartFormat>
    <chartFormat chart="88" format="78">
      <pivotArea type="data" outline="0" fieldPosition="0">
        <references count="2">
          <reference field="4294967294" count="1" selected="0">
            <x v="0"/>
          </reference>
          <reference field="3" count="1" selected="0">
            <x v="373"/>
          </reference>
        </references>
      </pivotArea>
    </chartFormat>
    <chartFormat chart="88" format="79">
      <pivotArea type="data" outline="0" fieldPosition="0">
        <references count="2">
          <reference field="4294967294" count="1" selected="0">
            <x v="0"/>
          </reference>
          <reference field="3" count="1" selected="0">
            <x v="156"/>
          </reference>
        </references>
      </pivotArea>
    </chartFormat>
    <chartFormat chart="88" format="80">
      <pivotArea type="data" outline="0" fieldPosition="0">
        <references count="2">
          <reference field="4294967294" count="1" selected="0">
            <x v="0"/>
          </reference>
          <reference field="3" count="1" selected="0">
            <x v="369"/>
          </reference>
        </references>
      </pivotArea>
    </chartFormat>
    <chartFormat chart="88" format="81">
      <pivotArea type="data" outline="0" fieldPosition="0">
        <references count="2">
          <reference field="4294967294" count="1" selected="0">
            <x v="0"/>
          </reference>
          <reference field="3" count="1" selected="0">
            <x v="378"/>
          </reference>
        </references>
      </pivotArea>
    </chartFormat>
    <chartFormat chart="88" format="82">
      <pivotArea type="data" outline="0" fieldPosition="0">
        <references count="2">
          <reference field="4294967294" count="1" selected="0">
            <x v="0"/>
          </reference>
          <reference field="3" count="1" selected="0">
            <x v="377"/>
          </reference>
        </references>
      </pivotArea>
    </chartFormat>
    <chartFormat chart="88" format="83">
      <pivotArea type="data" outline="0" fieldPosition="0">
        <references count="2">
          <reference field="4294967294" count="1" selected="0">
            <x v="0"/>
          </reference>
          <reference field="3" count="1" selected="0">
            <x v="368"/>
          </reference>
        </references>
      </pivotArea>
    </chartFormat>
    <chartFormat chart="88" format="84">
      <pivotArea type="data" outline="0" fieldPosition="0">
        <references count="2">
          <reference field="4294967294" count="1" selected="0">
            <x v="0"/>
          </reference>
          <reference field="3" count="1" selected="0">
            <x v="370"/>
          </reference>
        </references>
      </pivotArea>
    </chartFormat>
    <chartFormat chart="88" format="85">
      <pivotArea type="data" outline="0" fieldPosition="0">
        <references count="2">
          <reference field="4294967294" count="1" selected="0">
            <x v="0"/>
          </reference>
          <reference field="3" count="1" selected="0">
            <x v="371"/>
          </reference>
        </references>
      </pivotArea>
    </chartFormat>
    <chartFormat chart="81" format="65">
      <pivotArea type="data" outline="0" fieldPosition="0">
        <references count="2">
          <reference field="4294967294" count="1" selected="0">
            <x v="0"/>
          </reference>
          <reference field="3" count="1" selected="0">
            <x v="220"/>
          </reference>
        </references>
      </pivotArea>
    </chartFormat>
    <chartFormat chart="81" format="66">
      <pivotArea type="data" outline="0" fieldPosition="0">
        <references count="2">
          <reference field="4294967294" count="1" selected="0">
            <x v="0"/>
          </reference>
          <reference field="3" count="1" selected="0">
            <x v="373"/>
          </reference>
        </references>
      </pivotArea>
    </chartFormat>
    <chartFormat chart="81" format="67">
      <pivotArea type="data" outline="0" fieldPosition="0">
        <references count="2">
          <reference field="4294967294" count="1" selected="0">
            <x v="0"/>
          </reference>
          <reference field="3" count="1" selected="0">
            <x v="156"/>
          </reference>
        </references>
      </pivotArea>
    </chartFormat>
    <chartFormat chart="81" format="68">
      <pivotArea type="data" outline="0" fieldPosition="0">
        <references count="2">
          <reference field="4294967294" count="1" selected="0">
            <x v="0"/>
          </reference>
          <reference field="3" count="1" selected="0">
            <x v="369"/>
          </reference>
        </references>
      </pivotArea>
    </chartFormat>
    <chartFormat chart="81" format="69">
      <pivotArea type="data" outline="0" fieldPosition="0">
        <references count="2">
          <reference field="4294967294" count="1" selected="0">
            <x v="0"/>
          </reference>
          <reference field="3" count="1" selected="0">
            <x v="378"/>
          </reference>
        </references>
      </pivotArea>
    </chartFormat>
    <chartFormat chart="81" format="70">
      <pivotArea type="data" outline="0" fieldPosition="0">
        <references count="2">
          <reference field="4294967294" count="1" selected="0">
            <x v="0"/>
          </reference>
          <reference field="3" count="1" selected="0">
            <x v="377"/>
          </reference>
        </references>
      </pivotArea>
    </chartFormat>
    <chartFormat chart="81" format="71">
      <pivotArea type="data" outline="0" fieldPosition="0">
        <references count="2">
          <reference field="4294967294" count="1" selected="0">
            <x v="0"/>
          </reference>
          <reference field="3" count="1" selected="0">
            <x v="368"/>
          </reference>
        </references>
      </pivotArea>
    </chartFormat>
    <chartFormat chart="81" format="72">
      <pivotArea type="data" outline="0" fieldPosition="0">
        <references count="2">
          <reference field="4294967294" count="1" selected="0">
            <x v="0"/>
          </reference>
          <reference field="3" count="1" selected="0">
            <x v="370"/>
          </reference>
        </references>
      </pivotArea>
    </chartFormat>
    <chartFormat chart="81" format="73">
      <pivotArea type="data" outline="0" fieldPosition="0">
        <references count="2">
          <reference field="4294967294" count="1" selected="0">
            <x v="0"/>
          </reference>
          <reference field="3" count="1" selected="0">
            <x v="371"/>
          </reference>
        </references>
      </pivotArea>
    </chartFormat>
    <chartFormat chart="88" format="86">
      <pivotArea type="data" outline="0" fieldPosition="0">
        <references count="2">
          <reference field="4294967294" count="1" selected="0">
            <x v="0"/>
          </reference>
          <reference field="3" count="1" selected="0">
            <x v="272"/>
          </reference>
        </references>
      </pivotArea>
    </chartFormat>
    <chartFormat chart="88" format="87">
      <pivotArea type="data" outline="0" fieldPosition="0">
        <references count="2">
          <reference field="4294967294" count="1" selected="0">
            <x v="0"/>
          </reference>
          <reference field="3" count="1" selected="0">
            <x v="386"/>
          </reference>
        </references>
      </pivotArea>
    </chartFormat>
    <chartFormat chart="88" format="88">
      <pivotArea type="data" outline="0" fieldPosition="0">
        <references count="2">
          <reference field="4294967294" count="1" selected="0">
            <x v="0"/>
          </reference>
          <reference field="3" count="1" selected="0">
            <x v="385"/>
          </reference>
        </references>
      </pivotArea>
    </chartFormat>
    <chartFormat chart="81" format="74">
      <pivotArea type="data" outline="0" fieldPosition="0">
        <references count="2">
          <reference field="4294967294" count="1" selected="0">
            <x v="0"/>
          </reference>
          <reference field="3" count="1" selected="0">
            <x v="272"/>
          </reference>
        </references>
      </pivotArea>
    </chartFormat>
    <chartFormat chart="81" format="75">
      <pivotArea type="data" outline="0" fieldPosition="0">
        <references count="2">
          <reference field="4294967294" count="1" selected="0">
            <x v="0"/>
          </reference>
          <reference field="3" count="1" selected="0">
            <x v="386"/>
          </reference>
        </references>
      </pivotArea>
    </chartFormat>
    <chartFormat chart="81" format="76">
      <pivotArea type="data" outline="0" fieldPosition="0">
        <references count="2">
          <reference field="4294967294" count="1" selected="0">
            <x v="0"/>
          </reference>
          <reference field="3" count="1" selected="0">
            <x v="385"/>
          </reference>
        </references>
      </pivotArea>
    </chartFormat>
    <chartFormat chart="88" format="89">
      <pivotArea type="data" outline="0" fieldPosition="0">
        <references count="2">
          <reference field="4294967294" count="1" selected="0">
            <x v="0"/>
          </reference>
          <reference field="3" count="1" selected="0">
            <x v="138"/>
          </reference>
        </references>
      </pivotArea>
    </chartFormat>
    <chartFormat chart="81" format="77">
      <pivotArea type="data" outline="0" fieldPosition="0">
        <references count="2">
          <reference field="4294967294" count="1" selected="0">
            <x v="0"/>
          </reference>
          <reference field="3" count="1" selected="0">
            <x v="138"/>
          </reference>
        </references>
      </pivotArea>
    </chartFormat>
    <chartFormat chart="88" format="90">
      <pivotArea type="data" outline="0" fieldPosition="0">
        <references count="2">
          <reference field="4294967294" count="1" selected="0">
            <x v="0"/>
          </reference>
          <reference field="3" count="1" selected="0">
            <x v="237"/>
          </reference>
        </references>
      </pivotArea>
    </chartFormat>
    <chartFormat chart="81" format="78">
      <pivotArea type="data" outline="0" fieldPosition="0">
        <references count="2">
          <reference field="4294967294" count="1" selected="0">
            <x v="0"/>
          </reference>
          <reference field="3" count="1" selected="0">
            <x v="237"/>
          </reference>
        </references>
      </pivotArea>
    </chartFormat>
    <chartFormat chart="81" format="79">
      <pivotArea type="data" outline="0" fieldPosition="0">
        <references count="2">
          <reference field="4294967294" count="1" selected="0">
            <x v="0"/>
          </reference>
          <reference field="3" count="1" selected="0">
            <x v="422"/>
          </reference>
        </references>
      </pivotArea>
    </chartFormat>
    <chartFormat chart="81" format="80">
      <pivotArea type="data" outline="0" fieldPosition="0">
        <references count="2">
          <reference field="4294967294" count="1" selected="0">
            <x v="0"/>
          </reference>
          <reference field="3" count="1" selected="0">
            <x v="421"/>
          </reference>
        </references>
      </pivotArea>
    </chartFormat>
    <chartFormat chart="81" format="81">
      <pivotArea type="data" outline="0" fieldPosition="0">
        <references count="2">
          <reference field="4294967294" count="1" selected="0">
            <x v="0"/>
          </reference>
          <reference field="3" count="1" selected="0">
            <x v="216"/>
          </reference>
        </references>
      </pivotArea>
    </chartFormat>
    <chartFormat chart="81" format="82">
      <pivotArea type="data" outline="0" fieldPosition="0">
        <references count="2">
          <reference field="4294967294" count="1" selected="0">
            <x v="0"/>
          </reference>
          <reference field="3" count="1" selected="0">
            <x v="429"/>
          </reference>
        </references>
      </pivotArea>
    </chartFormat>
    <chartFormat chart="81" format="83">
      <pivotArea type="data" outline="0" fieldPosition="0">
        <references count="2">
          <reference field="4294967294" count="1" selected="0">
            <x v="0"/>
          </reference>
          <reference field="3" count="1" selected="0">
            <x v="112"/>
          </reference>
        </references>
      </pivotArea>
    </chartFormat>
    <chartFormat chart="81" format="84">
      <pivotArea type="data" outline="0" fieldPosition="0">
        <references count="2">
          <reference field="4294967294" count="1" selected="0">
            <x v="0"/>
          </reference>
          <reference field="3" count="1" selected="0">
            <x v="424"/>
          </reference>
        </references>
      </pivotArea>
    </chartFormat>
    <chartFormat chart="81" format="85">
      <pivotArea type="data" outline="0" fieldPosition="0">
        <references count="2">
          <reference field="4294967294" count="1" selected="0">
            <x v="0"/>
          </reference>
          <reference field="3" count="1" selected="0">
            <x v="233"/>
          </reference>
        </references>
      </pivotArea>
    </chartFormat>
    <chartFormat chart="88" format="91">
      <pivotArea type="data" outline="0" fieldPosition="0">
        <references count="2">
          <reference field="4294967294" count="1" selected="0">
            <x v="0"/>
          </reference>
          <reference field="3" count="1" selected="0">
            <x v="422"/>
          </reference>
        </references>
      </pivotArea>
    </chartFormat>
    <chartFormat chart="88" format="92">
      <pivotArea type="data" outline="0" fieldPosition="0">
        <references count="2">
          <reference field="4294967294" count="1" selected="0">
            <x v="0"/>
          </reference>
          <reference field="3" count="1" selected="0">
            <x v="421"/>
          </reference>
        </references>
      </pivotArea>
    </chartFormat>
    <chartFormat chart="88" format="93">
      <pivotArea type="data" outline="0" fieldPosition="0">
        <references count="2">
          <reference field="4294967294" count="1" selected="0">
            <x v="0"/>
          </reference>
          <reference field="3" count="1" selected="0">
            <x v="216"/>
          </reference>
        </references>
      </pivotArea>
    </chartFormat>
    <chartFormat chart="88" format="94">
      <pivotArea type="data" outline="0" fieldPosition="0">
        <references count="2">
          <reference field="4294967294" count="1" selected="0">
            <x v="0"/>
          </reference>
          <reference field="3" count="1" selected="0">
            <x v="429"/>
          </reference>
        </references>
      </pivotArea>
    </chartFormat>
    <chartFormat chart="88" format="95">
      <pivotArea type="data" outline="0" fieldPosition="0">
        <references count="2">
          <reference field="4294967294" count="1" selected="0">
            <x v="0"/>
          </reference>
          <reference field="3" count="1" selected="0">
            <x v="112"/>
          </reference>
        </references>
      </pivotArea>
    </chartFormat>
    <chartFormat chart="88" format="96">
      <pivotArea type="data" outline="0" fieldPosition="0">
        <references count="2">
          <reference field="4294967294" count="1" selected="0">
            <x v="0"/>
          </reference>
          <reference field="3" count="1" selected="0">
            <x v="424"/>
          </reference>
        </references>
      </pivotArea>
    </chartFormat>
    <chartFormat chart="88" format="97">
      <pivotArea type="data" outline="0" fieldPosition="0">
        <references count="2">
          <reference field="4294967294" count="1" selected="0">
            <x v="0"/>
          </reference>
          <reference field="3" count="1" selected="0">
            <x v="233"/>
          </reference>
        </references>
      </pivotArea>
    </chartFormat>
    <chartFormat chart="88" format="98">
      <pivotArea type="data" outline="0" fieldPosition="0">
        <references count="2">
          <reference field="4294967294" count="1" selected="0">
            <x v="0"/>
          </reference>
          <reference field="3" count="1" selected="0">
            <x v="301"/>
          </reference>
        </references>
      </pivotArea>
    </chartFormat>
    <chartFormat chart="81" format="86">
      <pivotArea type="data" outline="0" fieldPosition="0">
        <references count="2">
          <reference field="4294967294" count="1" selected="0">
            <x v="0"/>
          </reference>
          <reference field="3" count="1" selected="0">
            <x v="301"/>
          </reference>
        </references>
      </pivotArea>
    </chartFormat>
    <chartFormat chart="88" format="99">
      <pivotArea type="data" outline="0" fieldPosition="0">
        <references count="2">
          <reference field="4294967294" count="1" selected="0">
            <x v="0"/>
          </reference>
          <reference field="3" count="1" selected="0">
            <x v="443"/>
          </reference>
        </references>
      </pivotArea>
    </chartFormat>
    <chartFormat chart="88" format="100">
      <pivotArea type="data" outline="0" fieldPosition="0">
        <references count="2">
          <reference field="4294967294" count="1" selected="0">
            <x v="0"/>
          </reference>
          <reference field="3" count="1" selected="0">
            <x v="482"/>
          </reference>
        </references>
      </pivotArea>
    </chartFormat>
    <chartFormat chart="88" format="101">
      <pivotArea type="data" outline="0" fieldPosition="0">
        <references count="2">
          <reference field="4294967294" count="1" selected="0">
            <x v="0"/>
          </reference>
          <reference field="3" count="1" selected="0">
            <x v="483"/>
          </reference>
        </references>
      </pivotArea>
    </chartFormat>
    <chartFormat chart="81" format="87">
      <pivotArea type="data" outline="0" fieldPosition="0">
        <references count="2">
          <reference field="4294967294" count="1" selected="0">
            <x v="0"/>
          </reference>
          <reference field="3" count="1" selected="0">
            <x v="443"/>
          </reference>
        </references>
      </pivotArea>
    </chartFormat>
    <chartFormat chart="81" format="88">
      <pivotArea type="data" outline="0" fieldPosition="0">
        <references count="2">
          <reference field="4294967294" count="1" selected="0">
            <x v="0"/>
          </reference>
          <reference field="3" count="1" selected="0">
            <x v="482"/>
          </reference>
        </references>
      </pivotArea>
    </chartFormat>
    <chartFormat chart="81" format="89">
      <pivotArea type="data" outline="0" fieldPosition="0">
        <references count="2">
          <reference field="4294967294" count="1" selected="0">
            <x v="0"/>
          </reference>
          <reference field="3" count="1" selected="0">
            <x v="483"/>
          </reference>
        </references>
      </pivotArea>
    </chartFormat>
    <chartFormat chart="88" format="102">
      <pivotArea type="data" outline="0" fieldPosition="0">
        <references count="2">
          <reference field="4294967294" count="1" selected="0">
            <x v="0"/>
          </reference>
          <reference field="3" count="1" selected="0">
            <x v="486"/>
          </reference>
        </references>
      </pivotArea>
    </chartFormat>
    <chartFormat chart="81" format="90">
      <pivotArea type="data" outline="0" fieldPosition="0">
        <references count="2">
          <reference field="4294967294" count="1" selected="0">
            <x v="0"/>
          </reference>
          <reference field="3" count="1" selected="0">
            <x v="486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14" type="count" evalOrder="-1" id="3" iMeasureFld="0">
      <autoFilter ref="A1">
        <filterColumn colId="0">
          <top10 val="10" filterVal="10"/>
        </filterColumn>
      </autoFilter>
    </filter>
    <filter fld="3" type="count" evalOrder="-1" id="4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1" cacheId="15" applyNumberFormats="0" applyBorderFormats="0" applyFontFormats="0" applyPatternFormats="0" applyAlignmentFormats="0" applyWidthHeightFormats="1" dataCaption="Values" updatedVersion="6" minRefreshableVersion="3" useAutoFormatting="1" itemPrintTitles="1" createdVersion="8" indent="0" outline="1" outlineData="1" multipleFieldFilters="0" chartFormat="33">
  <location ref="A3:B9" firstHeaderRow="1" firstDataRow="1" firstDataCol="1"/>
  <pivotFields count="17"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6"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m="1" x="5"/>
        <item x="2"/>
        <item x="3"/>
        <item x="4"/>
        <item t="default"/>
      </items>
    </pivotField>
    <pivotField showAll="0"/>
  </pivotFields>
  <rowFields count="1">
    <field x="15"/>
  </rowFields>
  <rowItems count="6">
    <i>
      <x/>
    </i>
    <i>
      <x v="1"/>
    </i>
    <i>
      <x v="3"/>
    </i>
    <i>
      <x v="4"/>
    </i>
    <i>
      <x v="5"/>
    </i>
    <i t="grand">
      <x/>
    </i>
  </rowItems>
  <colItems count="1">
    <i/>
  </colItems>
  <dataFields count="1">
    <dataField name="Sum of Received Qty" fld="7" baseField="0" baseItem="0"/>
  </dataFields>
  <chartFormats count="2">
    <chartFormat chart="2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6" cacheId="15" applyNumberFormats="0" applyBorderFormats="0" applyFontFormats="0" applyPatternFormats="0" applyAlignmentFormats="0" applyWidthHeightFormats="1" dataCaption="Values" updatedVersion="6" minRefreshableVersion="3" useAutoFormatting="1" itemPrintTitles="1" createdVersion="8" indent="0" outline="1" outlineData="1" multipleFieldFilters="0" chartFormat="74">
  <location ref="A116:B127" firstHeaderRow="1" firstDataRow="1" firstDataCol="1"/>
  <pivotFields count="17"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6" showAll="0"/>
    <pivotField showAll="0"/>
    <pivotField showAll="0"/>
    <pivotField showAll="0"/>
    <pivotField showAll="0"/>
    <pivotField axis="axisRow" showAll="0" measureFilter="1" sortType="ascending">
      <items count="134">
        <item m="1" x="86"/>
        <item m="1" x="129"/>
        <item m="1" x="114"/>
        <item m="1" x="94"/>
        <item m="1" x="128"/>
        <item m="1" x="111"/>
        <item m="1" x="123"/>
        <item m="1" x="95"/>
        <item m="1" x="59"/>
        <item x="26"/>
        <item m="1" x="77"/>
        <item m="1" x="53"/>
        <item m="1" x="89"/>
        <item m="1" x="68"/>
        <item m="1" x="96"/>
        <item m="1" x="126"/>
        <item m="1" x="87"/>
        <item m="1" x="88"/>
        <item m="1" x="105"/>
        <item m="1" x="78"/>
        <item m="1" x="79"/>
        <item m="1" x="46"/>
        <item m="1" x="52"/>
        <item m="1" x="64"/>
        <item m="1" x="90"/>
        <item m="1" x="66"/>
        <item m="1" x="109"/>
        <item m="1" x="117"/>
        <item m="1" x="115"/>
        <item m="1" x="75"/>
        <item m="1" x="71"/>
        <item m="1" x="102"/>
        <item x="13"/>
        <item m="1" x="104"/>
        <item m="1" x="103"/>
        <item m="1" x="97"/>
        <item m="1" x="69"/>
        <item m="1" x="48"/>
        <item m="1" x="131"/>
        <item m="1" x="107"/>
        <item m="1" x="118"/>
        <item m="1" x="106"/>
        <item m="1" x="73"/>
        <item m="1" x="82"/>
        <item m="1" x="130"/>
        <item m="1" x="99"/>
        <item m="1" x="74"/>
        <item m="1" x="122"/>
        <item m="1" x="70"/>
        <item x="4"/>
        <item m="1" x="91"/>
        <item m="1" x="101"/>
        <item m="1" x="100"/>
        <item x="41"/>
        <item x="40"/>
        <item m="1" x="54"/>
        <item m="1" x="63"/>
        <item m="1" x="80"/>
        <item m="1" x="81"/>
        <item m="1" x="49"/>
        <item m="1" x="110"/>
        <item m="1" x="98"/>
        <item x="14"/>
        <item m="1" x="85"/>
        <item x="6"/>
        <item m="1" x="108"/>
        <item x="23"/>
        <item x="33"/>
        <item m="1" x="113"/>
        <item x="7"/>
        <item x="9"/>
        <item x="35"/>
        <item m="1" x="72"/>
        <item x="3"/>
        <item m="1" x="84"/>
        <item m="1" x="60"/>
        <item m="1" x="51"/>
        <item x="32"/>
        <item m="1" x="93"/>
        <item x="8"/>
        <item x="19"/>
        <item x="25"/>
        <item m="1" x="50"/>
        <item m="1" x="47"/>
        <item m="1" x="61"/>
        <item m="1" x="62"/>
        <item m="1" x="116"/>
        <item m="1" x="124"/>
        <item m="1" x="83"/>
        <item x="12"/>
        <item x="22"/>
        <item x="5"/>
        <item x="37"/>
        <item m="1" x="121"/>
        <item m="1" x="76"/>
        <item m="1" x="119"/>
        <item m="1" x="55"/>
        <item m="1" x="92"/>
        <item m="1" x="120"/>
        <item x="15"/>
        <item m="1" x="67"/>
        <item m="1" x="65"/>
        <item m="1" x="112"/>
        <item x="2"/>
        <item x="16"/>
        <item m="1" x="56"/>
        <item m="1" x="58"/>
        <item m="1" x="127"/>
        <item m="1" x="132"/>
        <item m="1" x="125"/>
        <item x="30"/>
        <item m="1" x="57"/>
        <item x="21"/>
        <item x="0"/>
        <item x="1"/>
        <item x="10"/>
        <item x="11"/>
        <item x="17"/>
        <item x="18"/>
        <item x="20"/>
        <item x="24"/>
        <item x="27"/>
        <item x="28"/>
        <item x="29"/>
        <item x="31"/>
        <item x="34"/>
        <item x="36"/>
        <item x="38"/>
        <item x="39"/>
        <item x="42"/>
        <item x="43"/>
        <item x="44"/>
        <item x="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</pivotFields>
  <rowFields count="1">
    <field x="14"/>
  </rowFields>
  <rowItems count="11">
    <i>
      <x v="49"/>
    </i>
    <i>
      <x v="90"/>
    </i>
    <i>
      <x v="77"/>
    </i>
    <i>
      <x v="69"/>
    </i>
    <i>
      <x v="124"/>
    </i>
    <i>
      <x v="67"/>
    </i>
    <i>
      <x v="126"/>
    </i>
    <i>
      <x v="115"/>
    </i>
    <i>
      <x v="113"/>
    </i>
    <i>
      <x v="121"/>
    </i>
    <i t="grand">
      <x/>
    </i>
  </rowItems>
  <colItems count="1">
    <i/>
  </colItems>
  <dataFields count="1">
    <dataField name="Sum of Received Qty" fld="7" baseField="0" baseItem="0"/>
  </dataFields>
  <formats count="1">
    <format dxfId="169">
      <pivotArea collapsedLevelsAreSubtotals="1" fieldPosition="0">
        <references count="1">
          <reference field="14" count="0"/>
        </references>
      </pivotArea>
    </format>
  </formats>
  <chartFormats count="86">
    <chartFormat chart="7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0" format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1"/>
          </reference>
        </references>
      </pivotArea>
    </chartFormat>
    <chartFormat chart="72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2" format="14">
      <pivotArea type="data" outline="0" fieldPosition="0">
        <references count="2">
          <reference field="4294967294" count="1" selected="0">
            <x v="0"/>
          </reference>
          <reference field="14" count="1" selected="0">
            <x v="11"/>
          </reference>
        </references>
      </pivotArea>
    </chartFormat>
    <chartFormat chart="72" format="15">
      <pivotArea type="data" outline="0" fieldPosition="0">
        <references count="2">
          <reference field="4294967294" count="1" selected="0">
            <x v="0"/>
          </reference>
          <reference field="14" count="1" selected="0">
            <x v="12"/>
          </reference>
        </references>
      </pivotArea>
    </chartFormat>
    <chartFormat chart="72" format="16">
      <pivotArea type="data" outline="0" fieldPosition="0">
        <references count="2">
          <reference field="4294967294" count="1" selected="0">
            <x v="0"/>
          </reference>
          <reference field="14" count="1" selected="0">
            <x v="4"/>
          </reference>
        </references>
      </pivotArea>
    </chartFormat>
    <chartFormat chart="72" format="17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72" format="18">
      <pivotArea type="data" outline="0" fieldPosition="0">
        <references count="2">
          <reference field="4294967294" count="1" selected="0">
            <x v="0"/>
          </reference>
          <reference field="14" count="1" selected="0">
            <x v="20"/>
          </reference>
        </references>
      </pivotArea>
    </chartFormat>
    <chartFormat chart="72" format="19">
      <pivotArea type="data" outline="0" fieldPosition="0">
        <references count="2">
          <reference field="4294967294" count="1" selected="0">
            <x v="0"/>
          </reference>
          <reference field="14" count="1" selected="0">
            <x v="8"/>
          </reference>
        </references>
      </pivotArea>
    </chartFormat>
    <chartFormat chart="72" format="20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72" format="21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72" format="22">
      <pivotArea type="data" outline="0" fieldPosition="0">
        <references count="2">
          <reference field="4294967294" count="1" selected="0">
            <x v="0"/>
          </reference>
          <reference field="14" count="1" selected="0">
            <x v="13"/>
          </reference>
        </references>
      </pivotArea>
    </chartFormat>
    <chartFormat chart="72" format="23">
      <pivotArea type="data" outline="0" fieldPosition="0">
        <references count="2">
          <reference field="4294967294" count="1" selected="0">
            <x v="0"/>
          </reference>
          <reference field="14" count="1" selected="0">
            <x v="15"/>
          </reference>
        </references>
      </pivotArea>
    </chartFormat>
    <chartFormat chart="7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12"/>
          </reference>
        </references>
      </pivotArea>
    </chartFormat>
    <chartFormat chart="7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4"/>
          </reference>
        </references>
      </pivotArea>
    </chartFormat>
    <chartFormat chart="70" format="4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70" format="5">
      <pivotArea type="data" outline="0" fieldPosition="0">
        <references count="2">
          <reference field="4294967294" count="1" selected="0">
            <x v="0"/>
          </reference>
          <reference field="14" count="1" selected="0">
            <x v="20"/>
          </reference>
        </references>
      </pivotArea>
    </chartFormat>
    <chartFormat chart="70" format="6">
      <pivotArea type="data" outline="0" fieldPosition="0">
        <references count="2">
          <reference field="4294967294" count="1" selected="0">
            <x v="0"/>
          </reference>
          <reference field="14" count="1" selected="0">
            <x v="8"/>
          </reference>
        </references>
      </pivotArea>
    </chartFormat>
    <chartFormat chart="70" format="7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70" format="8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70" format="9">
      <pivotArea type="data" outline="0" fieldPosition="0">
        <references count="2">
          <reference field="4294967294" count="1" selected="0">
            <x v="0"/>
          </reference>
          <reference field="14" count="1" selected="0">
            <x v="13"/>
          </reference>
        </references>
      </pivotArea>
    </chartFormat>
    <chartFormat chart="70" format="10">
      <pivotArea type="data" outline="0" fieldPosition="0">
        <references count="2">
          <reference field="4294967294" count="1" selected="0">
            <x v="0"/>
          </reference>
          <reference field="14" count="1" selected="0">
            <x v="15"/>
          </reference>
        </references>
      </pivotArea>
    </chartFormat>
    <chartFormat chart="72" format="24">
      <pivotArea type="data" outline="0" fieldPosition="0">
        <references count="2">
          <reference field="4294967294" count="1" selected="0">
            <x v="0"/>
          </reference>
          <reference field="14" count="1" selected="0">
            <x v="23"/>
          </reference>
        </references>
      </pivotArea>
    </chartFormat>
    <chartFormat chart="72" format="25">
      <pivotArea type="data" outline="0" fieldPosition="0">
        <references count="2">
          <reference field="4294967294" count="1" selected="0">
            <x v="0"/>
          </reference>
          <reference field="14" count="1" selected="0">
            <x v="22"/>
          </reference>
        </references>
      </pivotArea>
    </chartFormat>
    <chartFormat chart="72" format="26">
      <pivotArea type="data" outline="0" fieldPosition="0">
        <references count="2">
          <reference field="4294967294" count="1" selected="0">
            <x v="0"/>
          </reference>
          <reference field="14" count="1" selected="0">
            <x v="26"/>
          </reference>
        </references>
      </pivotArea>
    </chartFormat>
    <chartFormat chart="72" format="27">
      <pivotArea type="data" outline="0" fieldPosition="0">
        <references count="2">
          <reference field="4294967294" count="1" selected="0">
            <x v="0"/>
          </reference>
          <reference field="14" count="1" selected="0">
            <x v="25"/>
          </reference>
        </references>
      </pivotArea>
    </chartFormat>
    <chartFormat chart="72" format="28">
      <pivotArea type="data" outline="0" fieldPosition="0">
        <references count="2">
          <reference field="4294967294" count="1" selected="0">
            <x v="0"/>
          </reference>
          <reference field="14" count="1" selected="0">
            <x v="24"/>
          </reference>
        </references>
      </pivotArea>
    </chartFormat>
    <chartFormat chart="72" format="29">
      <pivotArea type="data" outline="0" fieldPosition="0">
        <references count="2">
          <reference field="4294967294" count="1" selected="0">
            <x v="0"/>
          </reference>
          <reference field="14" count="1" selected="0">
            <x v="27"/>
          </reference>
        </references>
      </pivotArea>
    </chartFormat>
    <chartFormat chart="72" format="30">
      <pivotArea type="data" outline="0" fieldPosition="0">
        <references count="2">
          <reference field="4294967294" count="1" selected="0">
            <x v="0"/>
          </reference>
          <reference field="14" count="1" selected="0">
            <x v="7"/>
          </reference>
        </references>
      </pivotArea>
    </chartFormat>
    <chartFormat chart="72" format="31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72" format="32">
      <pivotArea type="data" outline="0" fieldPosition="0">
        <references count="2">
          <reference field="4294967294" count="1" selected="0">
            <x v="0"/>
          </reference>
          <reference field="14" count="1" selected="0">
            <x v="28"/>
          </reference>
        </references>
      </pivotArea>
    </chartFormat>
    <chartFormat chart="72" format="33">
      <pivotArea type="data" outline="0" fieldPosition="0">
        <references count="2">
          <reference field="4294967294" count="1" selected="0">
            <x v="0"/>
          </reference>
          <reference field="14" count="1" selected="0">
            <x v="43"/>
          </reference>
        </references>
      </pivotArea>
    </chartFormat>
    <chartFormat chart="72" format="34">
      <pivotArea type="data" outline="0" fieldPosition="0">
        <references count="2">
          <reference field="4294967294" count="1" selected="0">
            <x v="0"/>
          </reference>
          <reference field="14" count="1" selected="0">
            <x v="35"/>
          </reference>
        </references>
      </pivotArea>
    </chartFormat>
    <chartFormat chart="72" format="35">
      <pivotArea type="data" outline="0" fieldPosition="0">
        <references count="2">
          <reference field="4294967294" count="1" selected="0">
            <x v="0"/>
          </reference>
          <reference field="14" count="1" selected="0">
            <x v="44"/>
          </reference>
        </references>
      </pivotArea>
    </chartFormat>
    <chartFormat chart="72" format="36">
      <pivotArea type="data" outline="0" fieldPosition="0">
        <references count="2">
          <reference field="4294967294" count="1" selected="0">
            <x v="0"/>
          </reference>
          <reference field="14" count="1" selected="0">
            <x v="39"/>
          </reference>
        </references>
      </pivotArea>
    </chartFormat>
    <chartFormat chart="72" format="37">
      <pivotArea type="data" outline="0" fieldPosition="0">
        <references count="2">
          <reference field="4294967294" count="1" selected="0">
            <x v="0"/>
          </reference>
          <reference field="14" count="1" selected="0">
            <x v="21"/>
          </reference>
        </references>
      </pivotArea>
    </chartFormat>
    <chartFormat chart="72" format="38">
      <pivotArea type="data" outline="0" fieldPosition="0">
        <references count="2">
          <reference field="4294967294" count="1" selected="0">
            <x v="0"/>
          </reference>
          <reference field="14" count="1" selected="0">
            <x v="48"/>
          </reference>
        </references>
      </pivotArea>
    </chartFormat>
    <chartFormat chart="72" format="39">
      <pivotArea type="data" outline="0" fieldPosition="0">
        <references count="2">
          <reference field="4294967294" count="1" selected="0">
            <x v="0"/>
          </reference>
          <reference field="14" count="1" selected="0">
            <x v="46"/>
          </reference>
        </references>
      </pivotArea>
    </chartFormat>
    <chartFormat chart="72" format="40">
      <pivotArea type="data" outline="0" fieldPosition="0">
        <references count="2">
          <reference field="4294967294" count="1" selected="0">
            <x v="0"/>
          </reference>
          <reference field="14" count="1" selected="0">
            <x v="47"/>
          </reference>
        </references>
      </pivotArea>
    </chartFormat>
    <chartFormat chart="72" format="41">
      <pivotArea type="data" outline="0" fieldPosition="0">
        <references count="2">
          <reference field="4294967294" count="1" selected="0">
            <x v="0"/>
          </reference>
          <reference field="14" count="1" selected="0">
            <x v="45"/>
          </reference>
        </references>
      </pivotArea>
    </chartFormat>
    <chartFormat chart="72" format="42">
      <pivotArea type="data" outline="0" fieldPosition="0">
        <references count="2">
          <reference field="4294967294" count="1" selected="0">
            <x v="0"/>
          </reference>
          <reference field="14" count="1" selected="0">
            <x v="49"/>
          </reference>
        </references>
      </pivotArea>
    </chartFormat>
    <chartFormat chart="72" format="4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3"/>
          </reference>
        </references>
      </pivotArea>
    </chartFormat>
    <chartFormat chart="72" format="44">
      <pivotArea type="data" outline="0" fieldPosition="0">
        <references count="2">
          <reference field="4294967294" count="1" selected="0">
            <x v="0"/>
          </reference>
          <reference field="14" count="1" selected="0">
            <x v="54"/>
          </reference>
        </references>
      </pivotArea>
    </chartFormat>
    <chartFormat chart="72" format="45">
      <pivotArea type="data" outline="0" fieldPosition="0">
        <references count="2">
          <reference field="4294967294" count="1" selected="0">
            <x v="0"/>
          </reference>
          <reference field="14" count="1" selected="0">
            <x v="51"/>
          </reference>
        </references>
      </pivotArea>
    </chartFormat>
    <chartFormat chart="72" format="46">
      <pivotArea type="data" outline="0" fieldPosition="0">
        <references count="2">
          <reference field="4294967294" count="1" selected="0">
            <x v="0"/>
          </reference>
          <reference field="14" count="1" selected="0">
            <x v="52"/>
          </reference>
        </references>
      </pivotArea>
    </chartFormat>
    <chartFormat chart="72" format="47">
      <pivotArea type="data" outline="0" fieldPosition="0">
        <references count="2">
          <reference field="4294967294" count="1" selected="0">
            <x v="0"/>
          </reference>
          <reference field="14" count="1" selected="0">
            <x v="50"/>
          </reference>
        </references>
      </pivotArea>
    </chartFormat>
    <chartFormat chart="72" format="48">
      <pivotArea type="data" outline="0" fieldPosition="0">
        <references count="2">
          <reference field="4294967294" count="1" selected="0">
            <x v="0"/>
          </reference>
          <reference field="14" count="1" selected="0">
            <x v="56"/>
          </reference>
        </references>
      </pivotArea>
    </chartFormat>
    <chartFormat chart="72" format="49">
      <pivotArea type="data" outline="0" fieldPosition="0">
        <references count="2">
          <reference field="4294967294" count="1" selected="0">
            <x v="0"/>
          </reference>
          <reference field="14" count="1" selected="0">
            <x v="57"/>
          </reference>
        </references>
      </pivotArea>
    </chartFormat>
    <chartFormat chart="72" format="50">
      <pivotArea type="data" outline="0" fieldPosition="0">
        <references count="2">
          <reference field="4294967294" count="1" selected="0">
            <x v="0"/>
          </reference>
          <reference field="14" count="1" selected="0">
            <x v="60"/>
          </reference>
        </references>
      </pivotArea>
    </chartFormat>
    <chartFormat chart="72" format="51">
      <pivotArea type="data" outline="0" fieldPosition="0">
        <references count="2">
          <reference field="4294967294" count="1" selected="0">
            <x v="0"/>
          </reference>
          <reference field="14" count="1" selected="0">
            <x v="32"/>
          </reference>
        </references>
      </pivotArea>
    </chartFormat>
    <chartFormat chart="72" format="52">
      <pivotArea type="data" outline="0" fieldPosition="0">
        <references count="2">
          <reference field="4294967294" count="1" selected="0">
            <x v="0"/>
          </reference>
          <reference field="14" count="1" selected="0">
            <x v="58"/>
          </reference>
        </references>
      </pivotArea>
    </chartFormat>
    <chartFormat chart="72" format="53">
      <pivotArea type="data" outline="0" fieldPosition="0">
        <references count="2">
          <reference field="4294967294" count="1" selected="0">
            <x v="0"/>
          </reference>
          <reference field="14" count="1" selected="0">
            <x v="70"/>
          </reference>
        </references>
      </pivotArea>
    </chartFormat>
    <chartFormat chart="72" format="54">
      <pivotArea type="data" outline="0" fieldPosition="0">
        <references count="2">
          <reference field="4294967294" count="1" selected="0">
            <x v="0"/>
          </reference>
          <reference field="14" count="1" selected="0">
            <x v="63"/>
          </reference>
        </references>
      </pivotArea>
    </chartFormat>
    <chartFormat chart="72" format="55">
      <pivotArea type="data" outline="0" fieldPosition="0">
        <references count="2">
          <reference field="4294967294" count="1" selected="0">
            <x v="0"/>
          </reference>
          <reference field="14" count="1" selected="0">
            <x v="77"/>
          </reference>
        </references>
      </pivotArea>
    </chartFormat>
    <chartFormat chart="72" format="56">
      <pivotArea type="data" outline="0" fieldPosition="0">
        <references count="2">
          <reference field="4294967294" count="1" selected="0">
            <x v="0"/>
          </reference>
          <reference field="14" count="1" selected="0">
            <x v="62"/>
          </reference>
        </references>
      </pivotArea>
    </chartFormat>
    <chartFormat chart="72" format="57">
      <pivotArea type="data" outline="0" fieldPosition="0">
        <references count="2">
          <reference field="4294967294" count="1" selected="0">
            <x v="0"/>
          </reference>
          <reference field="14" count="1" selected="0">
            <x v="78"/>
          </reference>
        </references>
      </pivotArea>
    </chartFormat>
    <chartFormat chart="72" format="58">
      <pivotArea type="data" outline="0" fieldPosition="0">
        <references count="2">
          <reference field="4294967294" count="1" selected="0">
            <x v="0"/>
          </reference>
          <reference field="14" count="1" selected="0">
            <x v="79"/>
          </reference>
        </references>
      </pivotArea>
    </chartFormat>
    <chartFormat chart="72" format="59">
      <pivotArea type="data" outline="0" fieldPosition="0">
        <references count="2">
          <reference field="4294967294" count="1" selected="0">
            <x v="0"/>
          </reference>
          <reference field="14" count="1" selected="0">
            <x v="81"/>
          </reference>
        </references>
      </pivotArea>
    </chartFormat>
    <chartFormat chart="72" format="60">
      <pivotArea type="data" outline="0" fieldPosition="0">
        <references count="2">
          <reference field="4294967294" count="1" selected="0">
            <x v="0"/>
          </reference>
          <reference field="14" count="1" selected="0">
            <x v="80"/>
          </reference>
        </references>
      </pivotArea>
    </chartFormat>
    <chartFormat chart="72" format="61">
      <pivotArea type="data" outline="0" fieldPosition="0">
        <references count="2">
          <reference field="4294967294" count="1" selected="0">
            <x v="0"/>
          </reference>
          <reference field="14" count="1" selected="0">
            <x v="83"/>
          </reference>
        </references>
      </pivotArea>
    </chartFormat>
    <chartFormat chart="72" format="62">
      <pivotArea type="data" outline="0" fieldPosition="0">
        <references count="2">
          <reference field="4294967294" count="1" selected="0">
            <x v="0"/>
          </reference>
          <reference field="14" count="1" selected="0">
            <x v="84"/>
          </reference>
        </references>
      </pivotArea>
    </chartFormat>
    <chartFormat chart="72" format="63">
      <pivotArea type="data" outline="0" fieldPosition="0">
        <references count="2">
          <reference field="4294967294" count="1" selected="0">
            <x v="0"/>
          </reference>
          <reference field="14" count="1" selected="0">
            <x v="82"/>
          </reference>
        </references>
      </pivotArea>
    </chartFormat>
    <chartFormat chart="72" format="64">
      <pivotArea type="data" outline="0" fieldPosition="0">
        <references count="2">
          <reference field="4294967294" count="1" selected="0">
            <x v="0"/>
          </reference>
          <reference field="14" count="1" selected="0">
            <x v="73"/>
          </reference>
        </references>
      </pivotArea>
    </chartFormat>
    <chartFormat chart="72" format="65">
      <pivotArea type="data" outline="0" fieldPosition="0">
        <references count="2">
          <reference field="4294967294" count="1" selected="0">
            <x v="0"/>
          </reference>
          <reference field="14" count="1" selected="0">
            <x v="67"/>
          </reference>
        </references>
      </pivotArea>
    </chartFormat>
    <chartFormat chart="72" format="66">
      <pivotArea type="data" outline="0" fieldPosition="0">
        <references count="2">
          <reference field="4294967294" count="1" selected="0">
            <x v="0"/>
          </reference>
          <reference field="14" count="1" selected="0">
            <x v="66"/>
          </reference>
        </references>
      </pivotArea>
    </chartFormat>
    <chartFormat chart="72" format="67">
      <pivotArea type="data" outline="0" fieldPosition="0">
        <references count="2">
          <reference field="4294967294" count="1" selected="0">
            <x v="0"/>
          </reference>
          <reference field="14" count="1" selected="0">
            <x v="86"/>
          </reference>
        </references>
      </pivotArea>
    </chartFormat>
    <chartFormat chart="72" format="68">
      <pivotArea type="data" outline="0" fieldPosition="0">
        <references count="2">
          <reference field="4294967294" count="1" selected="0">
            <x v="0"/>
          </reference>
          <reference field="14" count="1" selected="0">
            <x v="85"/>
          </reference>
        </references>
      </pivotArea>
    </chartFormat>
    <chartFormat chart="72" format="69">
      <pivotArea type="data" outline="0" fieldPosition="0">
        <references count="2">
          <reference field="4294967294" count="1" selected="0">
            <x v="0"/>
          </reference>
          <reference field="14" count="1" selected="0">
            <x v="68"/>
          </reference>
        </references>
      </pivotArea>
    </chartFormat>
    <chartFormat chart="72" format="70">
      <pivotArea type="data" outline="0" fieldPosition="0">
        <references count="2">
          <reference field="4294967294" count="1" selected="0">
            <x v="0"/>
          </reference>
          <reference field="14" count="1" selected="0">
            <x v="93"/>
          </reference>
        </references>
      </pivotArea>
    </chartFormat>
    <chartFormat chart="72" format="71">
      <pivotArea type="data" outline="0" fieldPosition="0">
        <references count="2">
          <reference field="4294967294" count="1" selected="0">
            <x v="0"/>
          </reference>
          <reference field="14" count="1" selected="0">
            <x v="94"/>
          </reference>
        </references>
      </pivotArea>
    </chartFormat>
    <chartFormat chart="72" format="72">
      <pivotArea type="data" outline="0" fieldPosition="0">
        <references count="2">
          <reference field="4294967294" count="1" selected="0">
            <x v="0"/>
          </reference>
          <reference field="14" count="1" selected="0">
            <x v="92"/>
          </reference>
        </references>
      </pivotArea>
    </chartFormat>
    <chartFormat chart="72" format="73">
      <pivotArea type="data" outline="0" fieldPosition="0">
        <references count="2">
          <reference field="4294967294" count="1" selected="0">
            <x v="0"/>
          </reference>
          <reference field="14" count="1" selected="0">
            <x v="95"/>
          </reference>
        </references>
      </pivotArea>
    </chartFormat>
    <chartFormat chart="72" format="74">
      <pivotArea type="data" outline="0" fieldPosition="0">
        <references count="2">
          <reference field="4294967294" count="1" selected="0">
            <x v="0"/>
          </reference>
          <reference field="14" count="1" selected="0">
            <x v="91"/>
          </reference>
        </references>
      </pivotArea>
    </chartFormat>
    <chartFormat chart="72" format="75">
      <pivotArea type="data" outline="0" fieldPosition="0">
        <references count="2">
          <reference field="4294967294" count="1" selected="0">
            <x v="0"/>
          </reference>
          <reference field="14" count="1" selected="0">
            <x v="90"/>
          </reference>
        </references>
      </pivotArea>
    </chartFormat>
    <chartFormat chart="72" format="76">
      <pivotArea type="data" outline="0" fieldPosition="0">
        <references count="2">
          <reference field="4294967294" count="1" selected="0">
            <x v="0"/>
          </reference>
          <reference field="14" count="1" selected="0">
            <x v="97"/>
          </reference>
        </references>
      </pivotArea>
    </chartFormat>
    <chartFormat chart="72" format="77">
      <pivotArea type="data" outline="0" fieldPosition="0">
        <references count="2">
          <reference field="4294967294" count="1" selected="0">
            <x v="0"/>
          </reference>
          <reference field="14" count="1" selected="0">
            <x v="98"/>
          </reference>
        </references>
      </pivotArea>
    </chartFormat>
    <chartFormat chart="72" format="78">
      <pivotArea type="data" outline="0" fieldPosition="0">
        <references count="2">
          <reference field="4294967294" count="1" selected="0">
            <x v="0"/>
          </reference>
          <reference field="14" count="1" selected="0">
            <x v="96"/>
          </reference>
        </references>
      </pivotArea>
    </chartFormat>
    <chartFormat chart="72" format="79">
      <pivotArea type="data" outline="0" fieldPosition="0">
        <references count="2">
          <reference field="4294967294" count="1" selected="0">
            <x v="0"/>
          </reference>
          <reference field="14" count="1" selected="0">
            <x v="64"/>
          </reference>
        </references>
      </pivotArea>
    </chartFormat>
    <chartFormat chart="72" format="80">
      <pivotArea type="data" outline="0" fieldPosition="0">
        <references count="2">
          <reference field="4294967294" count="1" selected="0">
            <x v="0"/>
          </reference>
          <reference field="14" count="1" selected="0">
            <x v="103"/>
          </reference>
        </references>
      </pivotArea>
    </chartFormat>
    <chartFormat chart="72" format="8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05"/>
          </reference>
        </references>
      </pivotArea>
    </chartFormat>
    <chartFormat chart="72" format="82">
      <pivotArea type="data" outline="0" fieldPosition="0">
        <references count="2">
          <reference field="4294967294" count="1" selected="0">
            <x v="0"/>
          </reference>
          <reference field="14" count="1" selected="0">
            <x v="114"/>
          </reference>
        </references>
      </pivotArea>
    </chartFormat>
    <chartFormat chart="72" format="83">
      <pivotArea type="data" outline="0" fieldPosition="0">
        <references count="2">
          <reference field="4294967294" count="1" selected="0">
            <x v="0"/>
          </reference>
          <reference field="14" count="1" selected="0">
            <x v="115"/>
          </reference>
        </references>
      </pivotArea>
    </chartFormat>
    <chartFormat chart="72" format="84">
      <pivotArea type="data" outline="0" fieldPosition="0">
        <references count="2">
          <reference field="4294967294" count="1" selected="0">
            <x v="0"/>
          </reference>
          <reference field="14" count="1" selected="0">
            <x v="113"/>
          </reference>
        </references>
      </pivotArea>
    </chartFormat>
    <chartFormat chart="72" format="85">
      <pivotArea type="data" outline="0" fieldPosition="0">
        <references count="2">
          <reference field="4294967294" count="1" selected="0">
            <x v="0"/>
          </reference>
          <reference field="14" count="1" selected="0">
            <x v="99"/>
          </reference>
        </references>
      </pivotArea>
    </chartFormat>
    <chartFormat chart="72" format="86">
      <pivotArea type="data" outline="0" fieldPosition="0">
        <references count="2">
          <reference field="4294967294" count="1" selected="0">
            <x v="0"/>
          </reference>
          <reference field="14" count="1" selected="0">
            <x v="69"/>
          </reference>
        </references>
      </pivotArea>
    </chartFormat>
    <chartFormat chart="72" format="87">
      <pivotArea type="data" outline="0" fieldPosition="0">
        <references count="2">
          <reference field="4294967294" count="1" selected="0">
            <x v="0"/>
          </reference>
          <reference field="14" count="1" selected="0">
            <x v="12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4" type="count" evalOrder="-1" id="3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PivotTable2" cacheId="15" applyNumberFormats="0" applyBorderFormats="0" applyFontFormats="0" applyPatternFormats="0" applyAlignmentFormats="0" applyWidthHeightFormats="1" dataCaption="Values" updatedVersion="6" minRefreshableVersion="3" useAutoFormatting="1" itemPrintTitles="1" createdVersion="8" indent="0" outline="1" outlineData="1" multipleFieldFilters="0" chartFormat="45">
  <location ref="A16:B47" firstHeaderRow="1" firstDataRow="1" firstDataCol="1"/>
  <pivotFields count="17"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Row" numFmtId="166" showAll="0">
      <items count="98">
        <item m="1" x="36"/>
        <item m="1" x="54"/>
        <item m="1" x="85"/>
        <item m="1" x="52"/>
        <item m="1" x="83"/>
        <item m="1" x="65"/>
        <item m="1" x="50"/>
        <item m="1" x="31"/>
        <item m="1" x="80"/>
        <item m="1" x="62"/>
        <item m="1" x="48"/>
        <item m="1" x="45"/>
        <item m="1" x="73"/>
        <item m="1" x="92"/>
        <item m="1" x="75"/>
        <item m="1" x="78"/>
        <item m="1" x="95"/>
        <item m="1" x="59"/>
        <item m="1" x="46"/>
        <item m="1" x="35"/>
        <item m="1" x="94"/>
        <item m="1" x="76"/>
        <item m="1" x="58"/>
        <item m="1" x="43"/>
        <item m="1" x="93"/>
        <item m="1" x="37"/>
        <item m="1" x="38"/>
        <item m="1" x="87"/>
        <item m="1" x="69"/>
        <item m="1" x="67"/>
        <item m="1" x="53"/>
        <item m="1" x="86"/>
        <item m="1" x="34"/>
        <item m="1" x="33"/>
        <item m="1" x="84"/>
        <item m="1" x="64"/>
        <item m="1" x="82"/>
        <item m="1" x="49"/>
        <item m="1" x="30"/>
        <item m="1" x="47"/>
        <item m="1" x="96"/>
        <item m="1" x="77"/>
        <item m="1" x="60"/>
        <item m="1" x="44"/>
        <item m="1" x="79"/>
        <item m="1" x="66"/>
        <item m="1" x="51"/>
        <item m="1" x="81"/>
        <item m="1" x="32"/>
        <item m="1" x="61"/>
        <item m="1" x="63"/>
        <item m="1" x="72"/>
        <item m="1" x="42"/>
        <item m="1" x="74"/>
        <item m="1" x="57"/>
        <item m="1" x="91"/>
        <item m="1" x="90"/>
        <item m="1" x="41"/>
        <item m="1" x="71"/>
        <item m="1" x="56"/>
        <item m="1" x="40"/>
        <item m="1" x="55"/>
        <item m="1" x="39"/>
        <item m="1" x="88"/>
        <item x="6"/>
        <item m="1" x="89"/>
        <item m="1" x="70"/>
        <item x="10"/>
        <item m="1" x="68"/>
        <item x="0"/>
        <item x="1"/>
        <item x="2"/>
        <item x="3"/>
        <item x="4"/>
        <item x="5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31">
    <i>
      <x v="64"/>
    </i>
    <i>
      <x v="67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 t="grand">
      <x/>
    </i>
  </rowItems>
  <colItems count="1">
    <i/>
  </colItems>
  <dataFields count="1">
    <dataField name="Sum of Received Qty" fld="7" baseField="0" baseItem="0"/>
  </dataFields>
  <chartFormats count="21"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0" format="6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38" format="4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40" format="7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38" format="5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40" format="8">
      <pivotArea type="data" outline="0" fieldPosition="0">
        <references count="2">
          <reference field="4294967294" count="1" selected="0">
            <x v="0"/>
          </reference>
          <reference field="9" count="1" selected="0">
            <x v="27"/>
          </reference>
        </references>
      </pivotArea>
    </chartFormat>
    <chartFormat chart="38" format="6">
      <pivotArea type="data" outline="0" fieldPosition="0">
        <references count="2">
          <reference field="4294967294" count="1" selected="0">
            <x v="0"/>
          </reference>
          <reference field="9" count="1" selected="0">
            <x v="27"/>
          </reference>
        </references>
      </pivotArea>
    </chartFormat>
    <chartFormat chart="40" format="9">
      <pivotArea type="data" outline="0" fieldPosition="0">
        <references count="2">
          <reference field="4294967294" count="1" selected="0">
            <x v="0"/>
          </reference>
          <reference field="9" count="1" selected="0">
            <x v="42"/>
          </reference>
        </references>
      </pivotArea>
    </chartFormat>
    <chartFormat chart="38" format="7">
      <pivotArea type="data" outline="0" fieldPosition="0">
        <references count="2">
          <reference field="4294967294" count="1" selected="0">
            <x v="0"/>
          </reference>
          <reference field="9" count="1" selected="0">
            <x v="42"/>
          </reference>
        </references>
      </pivotArea>
    </chartFormat>
    <chartFormat chart="40" format="10">
      <pivotArea type="data" outline="0" fieldPosition="0">
        <references count="2">
          <reference field="4294967294" count="1" selected="0">
            <x v="0"/>
          </reference>
          <reference field="9" count="1" selected="0">
            <x v="52"/>
          </reference>
        </references>
      </pivotArea>
    </chartFormat>
    <chartFormat chart="38" format="8">
      <pivotArea type="data" outline="0" fieldPosition="0">
        <references count="2">
          <reference field="4294967294" count="1" selected="0">
            <x v="0"/>
          </reference>
          <reference field="9" count="1" selected="0">
            <x v="52"/>
          </reference>
        </references>
      </pivotArea>
    </chartFormat>
    <chartFormat chart="38" format="9">
      <pivotArea type="data" outline="0" fieldPosition="0">
        <references count="2">
          <reference field="4294967294" count="1" selected="0">
            <x v="0"/>
          </reference>
          <reference field="9" count="1" selected="0">
            <x v="70"/>
          </reference>
        </references>
      </pivotArea>
    </chartFormat>
    <chartFormat chart="40" format="11">
      <pivotArea type="data" outline="0" fieldPosition="0">
        <references count="2">
          <reference field="4294967294" count="1" selected="0">
            <x v="0"/>
          </reference>
          <reference field="9" count="1" selected="0">
            <x v="70"/>
          </reference>
        </references>
      </pivotArea>
    </chartFormat>
    <chartFormat chart="40" format="12">
      <pivotArea type="data" outline="0" fieldPosition="0">
        <references count="2">
          <reference field="4294967294" count="1" selected="0">
            <x v="0"/>
          </reference>
          <reference field="9" count="1" selected="0">
            <x v="69"/>
          </reference>
        </references>
      </pivotArea>
    </chartFormat>
    <chartFormat chart="38" format="10">
      <pivotArea type="data" outline="0" fieldPosition="0">
        <references count="2">
          <reference field="4294967294" count="1" selected="0">
            <x v="0"/>
          </reference>
          <reference field="9" count="1" selected="0">
            <x v="69"/>
          </reference>
        </references>
      </pivotArea>
    </chartFormat>
    <chartFormat chart="40" format="13">
      <pivotArea type="data" outline="0" fieldPosition="0">
        <references count="2">
          <reference field="4294967294" count="1" selected="0">
            <x v="0"/>
          </reference>
          <reference field="9" count="1" selected="0">
            <x v="67"/>
          </reference>
        </references>
      </pivotArea>
    </chartFormat>
    <chartFormat chart="38" format="11">
      <pivotArea type="data" outline="0" fieldPosition="0">
        <references count="2">
          <reference field="4294967294" count="1" selected="0">
            <x v="0"/>
          </reference>
          <reference field="9" count="1" selected="0">
            <x v="6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PivotTable5" cacheId="15" applyNumberFormats="0" applyBorderFormats="0" applyFontFormats="0" applyPatternFormats="0" applyAlignmentFormats="0" applyWidthHeightFormats="1" dataCaption="Values" updatedVersion="6" minRefreshableVersion="3" useAutoFormatting="1" itemPrintTitles="1" createdVersion="8" indent="0" outline="1" outlineData="1" multipleFieldFilters="0" chartFormat="65">
  <location ref="A87:B98" firstHeaderRow="1" firstDataRow="1" firstDataCol="1"/>
  <pivotFields count="17">
    <pivotField showAll="0"/>
    <pivotField showAll="0"/>
    <pivotField showAll="0"/>
    <pivotField showAll="0"/>
    <pivotField showAll="0" measureFilter="1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numFmtId="166" showAll="0"/>
    <pivotField showAll="0"/>
    <pivotField showAll="0"/>
    <pivotField showAll="0"/>
    <pivotField showAll="0"/>
    <pivotField axis="axisRow" showAll="0" measureFilter="1" sortType="ascending">
      <items count="134">
        <item m="1" x="86"/>
        <item m="1" x="129"/>
        <item m="1" x="114"/>
        <item m="1" x="94"/>
        <item m="1" x="128"/>
        <item m="1" x="111"/>
        <item m="1" x="123"/>
        <item m="1" x="95"/>
        <item m="1" x="59"/>
        <item x="26"/>
        <item m="1" x="77"/>
        <item m="1" x="53"/>
        <item m="1" x="89"/>
        <item m="1" x="68"/>
        <item m="1" x="96"/>
        <item m="1" x="126"/>
        <item m="1" x="87"/>
        <item m="1" x="88"/>
        <item m="1" x="105"/>
        <item m="1" x="78"/>
        <item m="1" x="79"/>
        <item m="1" x="46"/>
        <item m="1" x="52"/>
        <item m="1" x="64"/>
        <item m="1" x="90"/>
        <item m="1" x="66"/>
        <item m="1" x="109"/>
        <item m="1" x="117"/>
        <item m="1" x="115"/>
        <item m="1" x="75"/>
        <item m="1" x="71"/>
        <item m="1" x="102"/>
        <item x="13"/>
        <item m="1" x="104"/>
        <item m="1" x="103"/>
        <item m="1" x="97"/>
        <item m="1" x="69"/>
        <item m="1" x="48"/>
        <item m="1" x="131"/>
        <item m="1" x="107"/>
        <item m="1" x="118"/>
        <item m="1" x="106"/>
        <item m="1" x="73"/>
        <item m="1" x="82"/>
        <item m="1" x="130"/>
        <item m="1" x="99"/>
        <item m="1" x="74"/>
        <item m="1" x="122"/>
        <item m="1" x="70"/>
        <item x="4"/>
        <item m="1" x="91"/>
        <item m="1" x="101"/>
        <item m="1" x="100"/>
        <item x="41"/>
        <item x="40"/>
        <item m="1" x="54"/>
        <item m="1" x="63"/>
        <item m="1" x="80"/>
        <item m="1" x="81"/>
        <item m="1" x="49"/>
        <item m="1" x="110"/>
        <item m="1" x="98"/>
        <item x="14"/>
        <item m="1" x="85"/>
        <item x="6"/>
        <item m="1" x="108"/>
        <item x="23"/>
        <item x="33"/>
        <item m="1" x="113"/>
        <item x="7"/>
        <item x="9"/>
        <item x="35"/>
        <item m="1" x="72"/>
        <item x="3"/>
        <item m="1" x="84"/>
        <item m="1" x="60"/>
        <item m="1" x="51"/>
        <item x="32"/>
        <item m="1" x="93"/>
        <item x="8"/>
        <item x="19"/>
        <item x="25"/>
        <item m="1" x="50"/>
        <item m="1" x="47"/>
        <item m="1" x="61"/>
        <item m="1" x="62"/>
        <item m="1" x="116"/>
        <item m="1" x="124"/>
        <item m="1" x="83"/>
        <item x="12"/>
        <item x="22"/>
        <item x="5"/>
        <item x="37"/>
        <item m="1" x="121"/>
        <item m="1" x="76"/>
        <item m="1" x="119"/>
        <item m="1" x="55"/>
        <item m="1" x="92"/>
        <item m="1" x="120"/>
        <item x="15"/>
        <item m="1" x="67"/>
        <item m="1" x="65"/>
        <item m="1" x="112"/>
        <item x="2"/>
        <item x="16"/>
        <item m="1" x="56"/>
        <item m="1" x="58"/>
        <item m="1" x="127"/>
        <item m="1" x="132"/>
        <item m="1" x="125"/>
        <item x="30"/>
        <item m="1" x="57"/>
        <item x="21"/>
        <item x="0"/>
        <item x="1"/>
        <item x="10"/>
        <item x="11"/>
        <item x="17"/>
        <item x="18"/>
        <item x="20"/>
        <item x="24"/>
        <item x="27"/>
        <item x="28"/>
        <item x="29"/>
        <item x="31"/>
        <item x="34"/>
        <item x="36"/>
        <item x="38"/>
        <item x="39"/>
        <item x="42"/>
        <item x="43"/>
        <item x="44"/>
        <item x="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</pivotFields>
  <rowFields count="1">
    <field x="14"/>
  </rowFields>
  <rowItems count="11">
    <i>
      <x v="79"/>
    </i>
    <i>
      <x v="90"/>
    </i>
    <i>
      <x v="54"/>
    </i>
    <i>
      <x v="117"/>
    </i>
    <i>
      <x v="129"/>
    </i>
    <i>
      <x v="32"/>
    </i>
    <i>
      <x v="124"/>
    </i>
    <i>
      <x v="77"/>
    </i>
    <i>
      <x v="67"/>
    </i>
    <i>
      <x v="91"/>
    </i>
    <i t="grand">
      <x/>
    </i>
  </rowItems>
  <colItems count="1">
    <i/>
  </colItems>
  <dataFields count="1">
    <dataField name="Sum of Received Value" fld="8" baseField="0" baseItem="0"/>
  </dataFields>
  <formats count="1">
    <format dxfId="170">
      <pivotArea collapsedLevelsAreSubtotals="1" fieldPosition="0">
        <references count="1">
          <reference field="14" count="0"/>
        </references>
      </pivotArea>
    </format>
  </formats>
  <chartFormats count="4">
    <chartFormat chart="4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1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4" type="count" evalOrder="-1" id="1" iMeasureFld="0">
      <autoFilter ref="A1">
        <filterColumn colId="0">
          <top10 val="10" filterVal="10"/>
        </filterColumn>
      </autoFilter>
    </filter>
    <filter fld="14" type="count" evalOrder="-1" id="2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PivotTable8" cacheId="15" applyNumberFormats="0" applyBorderFormats="0" applyFontFormats="0" applyPatternFormats="0" applyAlignmentFormats="0" applyWidthHeightFormats="1" dataCaption="Values" updatedVersion="6" minRefreshableVersion="3" useAutoFormatting="1" itemPrintTitles="1" createdVersion="8" indent="0" outline="1" outlineData="1" multipleFieldFilters="0" chartFormat="89">
  <location ref="A202:A374" firstHeaderRow="1" firstDataRow="1" firstDataCol="1"/>
  <pivotFields count="17">
    <pivotField showAll="0"/>
    <pivotField showAll="0"/>
    <pivotField axis="axisRow" showAll="0">
      <items count="557">
        <item m="1" x="352"/>
        <item m="1" x="432"/>
        <item x="103"/>
        <item m="1" x="462"/>
        <item m="1" x="510"/>
        <item m="1" x="300"/>
        <item m="1" x="311"/>
        <item m="1" x="394"/>
        <item m="1" x="395"/>
        <item m="1" x="401"/>
        <item m="1" x="522"/>
        <item m="1" x="381"/>
        <item x="107"/>
        <item x="116"/>
        <item m="1" x="181"/>
        <item m="1" x="184"/>
        <item m="1" x="185"/>
        <item m="1" x="197"/>
        <item m="1" x="201"/>
        <item m="1" x="238"/>
        <item x="84"/>
        <item m="1" x="291"/>
        <item m="1" x="314"/>
        <item m="1" x="215"/>
        <item m="1" x="216"/>
        <item m="1" x="220"/>
        <item m="1" x="255"/>
        <item m="1" x="256"/>
        <item m="1" x="389"/>
        <item m="1" x="391"/>
        <item m="1" x="423"/>
        <item m="1" x="456"/>
        <item m="1" x="477"/>
        <item m="1" x="508"/>
        <item m="1" x="509"/>
        <item m="1" x="174"/>
        <item m="1" x="213"/>
        <item x="118"/>
        <item m="1" x="308"/>
        <item m="1" x="312"/>
        <item m="1" x="321"/>
        <item m="1" x="350"/>
        <item m="1" x="451"/>
        <item m="1" x="494"/>
        <item m="1" x="501"/>
        <item m="1" x="171"/>
        <item m="1" x="182"/>
        <item m="1" x="207"/>
        <item x="170"/>
        <item m="1" x="483"/>
        <item m="1" x="484"/>
        <item m="1" x="485"/>
        <item m="1" x="506"/>
        <item m="1" x="514"/>
        <item m="1" x="230"/>
        <item m="1" x="282"/>
        <item m="1" x="193"/>
        <item m="1" x="196"/>
        <item m="1" x="218"/>
        <item m="1" x="219"/>
        <item m="1" x="244"/>
        <item m="1" x="260"/>
        <item m="1" x="261"/>
        <item m="1" x="263"/>
        <item m="1" x="283"/>
        <item m="1" x="284"/>
        <item m="1" x="289"/>
        <item m="1" x="290"/>
        <item m="1" x="309"/>
        <item m="1" x="317"/>
        <item m="1" x="319"/>
        <item m="1" x="325"/>
        <item m="1" x="463"/>
        <item m="1" x="521"/>
        <item m="1" x="523"/>
        <item m="1" x="526"/>
        <item m="1" x="528"/>
        <item m="1" x="530"/>
        <item m="1" x="533"/>
        <item m="1" x="470"/>
        <item m="1" x="468"/>
        <item m="1" x="203"/>
        <item m="1" x="205"/>
        <item m="1" x="206"/>
        <item m="1" x="512"/>
        <item m="1" x="338"/>
        <item m="1" x="188"/>
        <item x="114"/>
        <item m="1" x="177"/>
        <item m="1" x="469"/>
        <item m="1" x="200"/>
        <item m="1" x="438"/>
        <item m="1" x="242"/>
        <item m="1" x="251"/>
        <item m="1" x="192"/>
        <item m="1" x="315"/>
        <item m="1" x="488"/>
        <item m="1" x="277"/>
        <item m="1" x="412"/>
        <item m="1" x="490"/>
        <item m="1" x="465"/>
        <item m="1" x="452"/>
        <item m="1" x="189"/>
        <item m="1" x="482"/>
        <item m="1" x="448"/>
        <item m="1" x="487"/>
        <item m="1" x="297"/>
        <item m="1" x="449"/>
        <item m="1" x="502"/>
        <item m="1" x="453"/>
        <item m="1" x="209"/>
        <item x="28"/>
        <item m="1" x="457"/>
        <item m="1" x="296"/>
        <item m="1" x="516"/>
        <item m="1" x="427"/>
        <item x="108"/>
        <item m="1" x="326"/>
        <item m="1" x="327"/>
        <item m="1" x="186"/>
        <item m="1" x="340"/>
        <item m="1" x="214"/>
        <item m="1" x="208"/>
        <item m="1" x="211"/>
        <item m="1" x="212"/>
        <item m="1" x="210"/>
        <item m="1" x="408"/>
        <item m="1" x="346"/>
        <item m="1" x="499"/>
        <item m="1" x="337"/>
        <item m="1" x="304"/>
        <item m="1" x="466"/>
        <item m="1" x="472"/>
        <item x="66"/>
        <item m="1" x="313"/>
        <item m="1" x="345"/>
        <item m="1" x="481"/>
        <item m="1" x="430"/>
        <item m="1" x="240"/>
        <item m="1" x="241"/>
        <item m="1" x="278"/>
        <item m="1" x="246"/>
        <item m="1" x="347"/>
        <item m="1" x="544"/>
        <item x="111"/>
        <item x="27"/>
        <item m="1" x="254"/>
        <item m="1" x="306"/>
        <item x="109"/>
        <item m="1" x="239"/>
        <item m="1" x="178"/>
        <item m="1" x="332"/>
        <item m="1" x="333"/>
        <item m="1" x="334"/>
        <item m="1" x="335"/>
        <item m="1" x="431"/>
        <item m="1" x="492"/>
        <item m="1" x="320"/>
        <item m="1" x="524"/>
        <item m="1" x="527"/>
        <item m="1" x="529"/>
        <item m="1" x="532"/>
        <item m="1" x="535"/>
        <item m="1" x="536"/>
        <item m="1" x="537"/>
        <item m="1" x="538"/>
        <item m="1" x="540"/>
        <item m="1" x="543"/>
        <item m="1" x="545"/>
        <item m="1" x="546"/>
        <item m="1" x="547"/>
        <item m="1" x="548"/>
        <item m="1" x="549"/>
        <item m="1" x="550"/>
        <item m="1" x="331"/>
        <item m="1" x="356"/>
        <item m="1" x="248"/>
        <item m="1" x="253"/>
        <item m="1" x="318"/>
        <item m="1" x="323"/>
        <item m="1" x="424"/>
        <item m="1" x="500"/>
        <item m="1" x="505"/>
        <item m="1" x="441"/>
        <item m="1" x="360"/>
        <item m="1" x="361"/>
        <item m="1" x="358"/>
        <item m="1" x="359"/>
        <item m="1" x="357"/>
        <item m="1" x="415"/>
        <item x="24"/>
        <item m="1" x="416"/>
        <item m="1" x="417"/>
        <item m="1" x="419"/>
        <item m="1" x="413"/>
        <item m="1" x="414"/>
        <item m="1" x="478"/>
        <item m="1" x="336"/>
        <item m="1" x="461"/>
        <item m="1" x="404"/>
        <item m="1" x="513"/>
        <item m="1" x="519"/>
        <item m="1" x="234"/>
        <item m="1" x="511"/>
        <item m="1" x="464"/>
        <item m="1" x="229"/>
        <item m="1" x="275"/>
        <item m="1" x="276"/>
        <item m="1" x="265"/>
        <item m="1" x="267"/>
        <item m="1" x="268"/>
        <item m="1" x="269"/>
        <item m="1" x="270"/>
        <item m="1" x="272"/>
        <item x="0"/>
        <item x="12"/>
        <item m="1" x="191"/>
        <item x="2"/>
        <item x="139"/>
        <item m="1" x="292"/>
        <item m="1" x="293"/>
        <item m="1" x="235"/>
        <item x="168"/>
        <item x="117"/>
        <item m="1" x="262"/>
        <item m="1" x="224"/>
        <item m="1" x="198"/>
        <item m="1" x="444"/>
        <item m="1" x="341"/>
        <item m="1" x="503"/>
        <item m="1" x="173"/>
        <item m="1" x="180"/>
        <item x="1"/>
        <item m="1" x="195"/>
        <item m="1" x="498"/>
        <item x="32"/>
        <item x="110"/>
        <item m="1" x="339"/>
        <item m="1" x="362"/>
        <item m="1" x="364"/>
        <item m="1" x="365"/>
        <item m="1" x="366"/>
        <item m="1" x="367"/>
        <item m="1" x="368"/>
        <item m="1" x="369"/>
        <item m="1" x="370"/>
        <item m="1" x="199"/>
        <item m="1" x="473"/>
        <item m="1" x="273"/>
        <item m="1" x="274"/>
        <item m="1" x="286"/>
        <item m="1" x="294"/>
        <item m="1" x="226"/>
        <item m="1" x="433"/>
        <item m="1" x="259"/>
        <item m="1" x="363"/>
        <item x="82"/>
        <item m="1" x="434"/>
        <item m="1" x="435"/>
        <item m="1" x="436"/>
        <item m="1" x="475"/>
        <item m="1" x="446"/>
        <item m="1" x="400"/>
        <item m="1" x="258"/>
        <item m="1" x="353"/>
        <item m="1" x="354"/>
        <item m="1" x="328"/>
        <item m="1" x="531"/>
        <item x="119"/>
        <item x="78"/>
        <item m="1" x="257"/>
        <item m="1" x="351"/>
        <item m="1" x="476"/>
        <item m="1" x="407"/>
        <item m="1" x="425"/>
        <item m="1" x="310"/>
        <item m="1" x="405"/>
        <item m="1" x="295"/>
        <item x="166"/>
        <item m="1" x="491"/>
        <item m="1" x="467"/>
        <item m="1" x="551"/>
        <item m="1" x="443"/>
        <item m="1" x="517"/>
        <item m="1" x="518"/>
        <item m="1" x="223"/>
        <item m="1" x="221"/>
        <item m="1" x="249"/>
        <item m="1" x="250"/>
        <item m="1" x="231"/>
        <item m="1" x="426"/>
        <item m="1" x="330"/>
        <item m="1" x="252"/>
        <item m="1" x="552"/>
        <item m="1" x="271"/>
        <item m="1" x="264"/>
        <item m="1" x="409"/>
        <item m="1" x="266"/>
        <item m="1" x="399"/>
        <item m="1" x="175"/>
        <item x="38"/>
        <item m="1" x="373"/>
        <item m="1" x="374"/>
        <item m="1" x="375"/>
        <item m="1" x="376"/>
        <item m="1" x="378"/>
        <item m="1" x="379"/>
        <item m="1" x="380"/>
        <item m="1" x="383"/>
        <item m="1" x="385"/>
        <item m="1" x="386"/>
        <item m="1" x="387"/>
        <item m="1" x="388"/>
        <item m="1" x="520"/>
        <item m="1" x="227"/>
        <item m="1" x="228"/>
        <item m="1" x="280"/>
        <item m="1" x="458"/>
        <item m="1" x="460"/>
        <item m="1" x="204"/>
        <item m="1" x="372"/>
        <item m="1" x="493"/>
        <item m="1" x="445"/>
        <item m="1" x="406"/>
        <item m="1" x="396"/>
        <item m="1" x="397"/>
        <item m="1" x="398"/>
        <item m="1" x="402"/>
        <item m="1" x="355"/>
        <item m="1" x="281"/>
        <item m="1" x="243"/>
        <item m="1" x="301"/>
        <item m="1" x="411"/>
        <item m="1" x="329"/>
        <item m="1" x="285"/>
        <item m="1" x="225"/>
        <item m="1" x="222"/>
        <item m="1" x="384"/>
        <item m="1" x="382"/>
        <item m="1" x="504"/>
        <item m="1" x="377"/>
        <item m="1" x="176"/>
        <item m="1" x="496"/>
        <item m="1" x="343"/>
        <item m="1" x="305"/>
        <item m="1" x="202"/>
        <item m="1" x="194"/>
        <item m="1" x="183"/>
        <item m="1" x="371"/>
        <item m="1" x="187"/>
        <item m="1" x="428"/>
        <item m="1" x="534"/>
        <item m="1" x="539"/>
        <item m="1" x="541"/>
        <item m="1" x="349"/>
        <item m="1" x="232"/>
        <item m="1" x="489"/>
        <item m="1" x="553"/>
        <item x="105"/>
        <item m="1" x="525"/>
        <item m="1" x="403"/>
        <item m="1" x="450"/>
        <item m="1" x="344"/>
        <item m="1" x="474"/>
        <item m="1" x="287"/>
        <item m="1" x="288"/>
        <item m="1" x="233"/>
        <item m="1" x="236"/>
        <item m="1" x="324"/>
        <item m="1" x="179"/>
        <item m="1" x="507"/>
        <item m="1" x="410"/>
        <item m="1" x="390"/>
        <item m="1" x="437"/>
        <item m="1" x="459"/>
        <item m="1" x="429"/>
        <item m="1" x="237"/>
        <item m="1" x="392"/>
        <item m="1" x="245"/>
        <item m="1" x="471"/>
        <item m="1" x="420"/>
        <item m="1" x="421"/>
        <item m="1" x="422"/>
        <item m="1" x="299"/>
        <item m="1" x="480"/>
        <item m="1" x="307"/>
        <item m="1" x="393"/>
        <item m="1" x="418"/>
        <item m="1" x="515"/>
        <item m="1" x="479"/>
        <item m="1" x="447"/>
        <item m="1" x="298"/>
        <item m="1" x="302"/>
        <item m="1" x="442"/>
        <item m="1" x="439"/>
        <item m="1" x="440"/>
        <item m="1" x="217"/>
        <item m="1" x="497"/>
        <item x="77"/>
        <item m="1" x="542"/>
        <item x="43"/>
        <item x="44"/>
        <item m="1" x="247"/>
        <item m="1" x="342"/>
        <item m="1" x="348"/>
        <item m="1" x="486"/>
        <item m="1" x="322"/>
        <item m="1" x="454"/>
        <item x="71"/>
        <item m="1" x="495"/>
        <item x="97"/>
        <item m="1" x="190"/>
        <item m="1" x="316"/>
        <item m="1" x="455"/>
        <item m="1" x="279"/>
        <item m="1" x="555"/>
        <item m="1" x="172"/>
        <item m="1" x="554"/>
        <item m="1" x="303"/>
        <item x="3"/>
        <item x="4"/>
        <item x="5"/>
        <item x="6"/>
        <item x="7"/>
        <item x="8"/>
        <item x="9"/>
        <item x="10"/>
        <item x="11"/>
        <item x="13"/>
        <item x="14"/>
        <item x="15"/>
        <item x="16"/>
        <item x="17"/>
        <item x="18"/>
        <item x="19"/>
        <item x="20"/>
        <item x="21"/>
        <item x="22"/>
        <item x="23"/>
        <item x="25"/>
        <item x="26"/>
        <item x="29"/>
        <item x="30"/>
        <item x="31"/>
        <item x="33"/>
        <item x="34"/>
        <item x="35"/>
        <item x="36"/>
        <item x="37"/>
        <item x="39"/>
        <item x="40"/>
        <item x="41"/>
        <item x="42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7"/>
        <item x="68"/>
        <item x="69"/>
        <item x="70"/>
        <item x="72"/>
        <item x="73"/>
        <item x="74"/>
        <item x="75"/>
        <item x="76"/>
        <item x="79"/>
        <item x="80"/>
        <item x="81"/>
        <item x="83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8"/>
        <item x="99"/>
        <item x="100"/>
        <item x="101"/>
        <item x="102"/>
        <item x="104"/>
        <item x="106"/>
        <item x="112"/>
        <item x="113"/>
        <item x="115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9"/>
        <item t="default"/>
      </items>
    </pivotField>
    <pivotField showAll="0"/>
    <pivotField showAll="0"/>
    <pivotField showAll="0"/>
    <pivotField showAll="0"/>
    <pivotField showAll="0"/>
    <pivotField showAll="0"/>
    <pivotField numFmtId="166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172">
    <i>
      <x v="2"/>
    </i>
    <i>
      <x v="12"/>
    </i>
    <i>
      <x v="13"/>
    </i>
    <i>
      <x v="20"/>
    </i>
    <i>
      <x v="37"/>
    </i>
    <i>
      <x v="48"/>
    </i>
    <i>
      <x v="87"/>
    </i>
    <i>
      <x v="111"/>
    </i>
    <i>
      <x v="116"/>
    </i>
    <i>
      <x v="133"/>
    </i>
    <i>
      <x v="144"/>
    </i>
    <i>
      <x v="145"/>
    </i>
    <i>
      <x v="148"/>
    </i>
    <i>
      <x v="190"/>
    </i>
    <i>
      <x v="214"/>
    </i>
    <i>
      <x v="215"/>
    </i>
    <i>
      <x v="217"/>
    </i>
    <i>
      <x v="218"/>
    </i>
    <i>
      <x v="222"/>
    </i>
    <i>
      <x v="223"/>
    </i>
    <i>
      <x v="232"/>
    </i>
    <i>
      <x v="235"/>
    </i>
    <i>
      <x v="236"/>
    </i>
    <i>
      <x v="256"/>
    </i>
    <i>
      <x v="268"/>
    </i>
    <i>
      <x v="269"/>
    </i>
    <i>
      <x v="278"/>
    </i>
    <i>
      <x v="300"/>
    </i>
    <i>
      <x v="358"/>
    </i>
    <i>
      <x v="398"/>
    </i>
    <i>
      <x v="400"/>
    </i>
    <i>
      <x v="401"/>
    </i>
    <i>
      <x v="408"/>
    </i>
    <i>
      <x v="410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name="PivotTable2" cacheId="21" applyNumberFormats="0" applyBorderFormats="0" applyFontFormats="0" applyPatternFormats="0" applyAlignmentFormats="0" applyWidthHeightFormats="1" dataCaption="Values" updatedVersion="6" minRefreshableVersion="3" useAutoFormatting="1" itemPrintTitles="1" createdVersion="8" indent="0" outline="1" outlineData="1" multipleFieldFilters="0" chartFormat="15">
  <location ref="A3:B21" firstHeaderRow="1" firstDataRow="1" firstDataCol="1"/>
  <pivotFields count="19">
    <pivotField showAll="0"/>
    <pivotField showAll="0"/>
    <pivotField showAll="0"/>
    <pivotField showAll="0"/>
    <pivotField showAll="0"/>
    <pivotField showAll="0"/>
    <pivotField numFmtId="2" showAll="0"/>
    <pivotField dataField="1" showAll="0"/>
    <pivotField showAll="0"/>
    <pivotField axis="axisRow" numFmtId="14" showAll="0">
      <items count="132">
        <item m="1" x="48"/>
        <item m="1" x="49"/>
        <item m="1" x="117"/>
        <item m="1" x="126"/>
        <item m="1" x="62"/>
        <item m="1" x="106"/>
        <item m="1" x="44"/>
        <item m="1" x="92"/>
        <item m="1" x="26"/>
        <item m="1" x="74"/>
        <item m="1" x="120"/>
        <item m="1" x="58"/>
        <item m="1" x="101"/>
        <item m="1" x="39"/>
        <item m="1" x="87"/>
        <item m="1" x="20"/>
        <item m="1" x="69"/>
        <item m="1" x="115"/>
        <item m="1" x="54"/>
        <item m="1" x="35"/>
        <item m="1" x="83"/>
        <item m="1" x="129"/>
        <item m="1" x="52"/>
        <item m="1" x="97"/>
        <item m="1" x="114"/>
        <item m="1" x="33"/>
        <item m="1" x="81"/>
        <item m="1" x="64"/>
        <item m="1" x="127"/>
        <item m="1" x="108"/>
        <item m="1" x="94"/>
        <item m="1" x="46"/>
        <item m="1" x="28"/>
        <item m="1" x="76"/>
        <item m="1" x="73"/>
        <item m="1" x="121"/>
        <item m="1" x="59"/>
        <item m="1" x="42"/>
        <item m="1" x="90"/>
        <item m="1" x="23"/>
        <item m="1" x="104"/>
        <item m="1" x="40"/>
        <item m="1" x="102"/>
        <item m="1" x="88"/>
        <item m="1" x="21"/>
        <item m="1" x="99"/>
        <item m="1" x="84"/>
        <item m="1" x="55"/>
        <item m="1" x="116"/>
        <item m="1" x="36"/>
        <item m="1" x="130"/>
        <item m="1" x="66"/>
        <item m="1" x="111"/>
        <item m="1" x="96"/>
        <item m="1" x="31"/>
        <item m="1" x="47"/>
        <item m="1" x="79"/>
        <item m="1" x="124"/>
        <item m="1" x="128"/>
        <item m="1" x="53"/>
        <item m="1" x="98"/>
        <item m="1" x="34"/>
        <item m="1" x="82"/>
        <item m="1" x="109"/>
        <item m="1" x="65"/>
        <item m="1" x="122"/>
        <item m="1" x="77"/>
        <item m="1" x="29"/>
        <item m="1" x="60"/>
        <item m="1" x="105"/>
        <item m="1" x="19"/>
        <item m="1" x="24"/>
        <item m="1" x="71"/>
        <item m="1" x="68"/>
        <item m="1" x="118"/>
        <item m="1" x="56"/>
        <item m="1" x="100"/>
        <item m="1" x="17"/>
        <item m="1" x="37"/>
        <item m="1" x="85"/>
        <item m="1" x="67"/>
        <item m="1" x="112"/>
        <item m="1" x="70"/>
        <item m="1" x="103"/>
        <item m="1" x="89"/>
        <item m="1" x="41"/>
        <item m="1" x="22"/>
        <item m="1" x="50"/>
        <item m="1" x="61"/>
        <item m="1" x="30"/>
        <item m="1" x="95"/>
        <item m="1" x="123"/>
        <item m="1" x="78"/>
        <item m="1" x="91"/>
        <item m="1" x="25"/>
        <item m="1" x="43"/>
        <item m="1" x="72"/>
        <item m="1" x="119"/>
        <item m="1" x="57"/>
        <item m="1" x="38"/>
        <item m="1" x="86"/>
        <item m="1" x="18"/>
        <item x="9"/>
        <item m="1" x="51"/>
        <item m="1" x="32"/>
        <item m="1" x="125"/>
        <item m="1" x="80"/>
        <item m="1" x="63"/>
        <item m="1" x="107"/>
        <item m="1" x="45"/>
        <item m="1" x="93"/>
        <item m="1" x="27"/>
        <item m="1" x="113"/>
        <item m="1" x="75"/>
        <item x="0"/>
        <item x="1"/>
        <item x="2"/>
        <item x="3"/>
        <item x="4"/>
        <item x="5"/>
        <item x="6"/>
        <item x="7"/>
        <item x="8"/>
        <item m="1" x="110"/>
        <item x="10"/>
        <item x="11"/>
        <item x="12"/>
        <item x="13"/>
        <item x="14"/>
        <item x="15"/>
        <item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18">
    <i>
      <x v="102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4"/>
    </i>
    <i>
      <x v="125"/>
    </i>
    <i>
      <x v="126"/>
    </i>
    <i>
      <x v="127"/>
    </i>
    <i>
      <x v="128"/>
    </i>
    <i>
      <x v="129"/>
    </i>
    <i>
      <x v="130"/>
    </i>
    <i t="grand">
      <x/>
    </i>
  </rowItems>
  <colItems count="1">
    <i/>
  </colItems>
  <dataFields count="1">
    <dataField name="Sum of Issued Qty" fld="7" baseField="0" baseItem="0"/>
  </dataFields>
  <chartFormats count="2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name="PivotTable7" cacheId="21" applyNumberFormats="0" applyBorderFormats="0" applyFontFormats="0" applyPatternFormats="0" applyAlignmentFormats="0" applyWidthHeightFormats="1" dataCaption="Values" updatedVersion="6" minRefreshableVersion="3" useAutoFormatting="1" itemPrintTitles="1" createdVersion="8" indent="0" outline="1" outlineData="1" multipleFieldFilters="0" chartFormat="64">
  <location ref="A139:B147" firstHeaderRow="1" firstDataRow="1" firstDataCol="1"/>
  <pivotFields count="19">
    <pivotField showAll="0"/>
    <pivotField showAll="0"/>
    <pivotField showAll="0"/>
    <pivotField showAll="0" measureFilter="1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2" showAll="0"/>
    <pivotField dataField="1"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13">
        <item m="1" x="10"/>
        <item m="1" x="11"/>
        <item m="1" x="7"/>
        <item m="1" x="9"/>
        <item m="1" x="8"/>
        <item x="6"/>
        <item x="0"/>
        <item x="1"/>
        <item x="2"/>
        <item x="3"/>
        <item x="4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17"/>
  </rowFields>
  <rowItems count="8">
    <i>
      <x v="6"/>
    </i>
    <i>
      <x v="10"/>
    </i>
    <i>
      <x v="9"/>
    </i>
    <i>
      <x v="8"/>
    </i>
    <i>
      <x v="7"/>
    </i>
    <i>
      <x v="11"/>
    </i>
    <i>
      <x v="5"/>
    </i>
    <i t="grand">
      <x/>
    </i>
  </rowItems>
  <colItems count="1">
    <i/>
  </colItems>
  <dataFields count="1">
    <dataField name="Sum of Issued Qty" fld="7" baseField="0" baseItem="0"/>
  </dataFields>
  <chartFormats count="28">
    <chartFormat chart="4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0" format="8">
      <pivotArea type="data" outline="0" fieldPosition="0">
        <references count="2">
          <reference field="4294967294" count="1" selected="0">
            <x v="0"/>
          </reference>
          <reference field="17" count="1" selected="0">
            <x v="4"/>
          </reference>
        </references>
      </pivotArea>
    </chartFormat>
    <chartFormat chart="60" format="9">
      <pivotArea type="data" outline="0" fieldPosition="0">
        <references count="2">
          <reference field="4294967294" count="1" selected="0">
            <x v="0"/>
          </reference>
          <reference field="17" count="1" selected="0">
            <x v="2"/>
          </reference>
        </references>
      </pivotArea>
    </chartFormat>
    <chartFormat chart="60" format="10">
      <pivotArea type="data" outline="0" fieldPosition="0">
        <references count="2">
          <reference field="4294967294" count="1" selected="0">
            <x v="0"/>
          </reference>
          <reference field="17" count="1" selected="0">
            <x v="1"/>
          </reference>
        </references>
      </pivotArea>
    </chartFormat>
    <chartFormat chart="60" format="11">
      <pivotArea type="data" outline="0" fieldPosition="0">
        <references count="2">
          <reference field="4294967294" count="1" selected="0">
            <x v="0"/>
          </reference>
          <reference field="17" count="1" selected="0">
            <x v="0"/>
          </reference>
        </references>
      </pivotArea>
    </chartFormat>
    <chartFormat chart="60" format="12">
      <pivotArea type="data" outline="0" fieldPosition="0">
        <references count="2">
          <reference field="4294967294" count="1" selected="0">
            <x v="0"/>
          </reference>
          <reference field="17" count="1" selected="0">
            <x v="3"/>
          </reference>
        </references>
      </pivotArea>
    </chartFormat>
    <chartFormat chart="57" format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4"/>
          </reference>
        </references>
      </pivotArea>
    </chartFormat>
    <chartFormat chart="57" format="2">
      <pivotArea type="data" outline="0" fieldPosition="0">
        <references count="2">
          <reference field="4294967294" count="1" selected="0">
            <x v="0"/>
          </reference>
          <reference field="17" count="1" selected="0">
            <x v="2"/>
          </reference>
        </references>
      </pivotArea>
    </chartFormat>
    <chartFormat chart="57" format="3">
      <pivotArea type="data" outline="0" fieldPosition="0">
        <references count="2">
          <reference field="4294967294" count="1" selected="0">
            <x v="0"/>
          </reference>
          <reference field="17" count="1" selected="0">
            <x v="1"/>
          </reference>
        </references>
      </pivotArea>
    </chartFormat>
    <chartFormat chart="57" format="4">
      <pivotArea type="data" outline="0" fieldPosition="0">
        <references count="2">
          <reference field="4294967294" count="1" selected="0">
            <x v="0"/>
          </reference>
          <reference field="17" count="1" selected="0">
            <x v="0"/>
          </reference>
        </references>
      </pivotArea>
    </chartFormat>
    <chartFormat chart="57" format="5">
      <pivotArea type="data" outline="0" fieldPosition="0">
        <references count="2">
          <reference field="4294967294" count="1" selected="0">
            <x v="0"/>
          </reference>
          <reference field="17" count="1" selected="0">
            <x v="3"/>
          </reference>
        </references>
      </pivotArea>
    </chartFormat>
    <chartFormat chart="60" format="13">
      <pivotArea type="data" outline="0" fieldPosition="0">
        <references count="2">
          <reference field="4294967294" count="1" selected="0">
            <x v="0"/>
          </reference>
          <reference field="17" count="1" selected="0">
            <x v="5"/>
          </reference>
        </references>
      </pivotArea>
    </chartFormat>
    <chartFormat chart="57" format="6">
      <pivotArea type="data" outline="0" fieldPosition="0">
        <references count="2">
          <reference field="4294967294" count="1" selected="0">
            <x v="0"/>
          </reference>
          <reference field="17" count="1" selected="0">
            <x v="5"/>
          </reference>
        </references>
      </pivotArea>
    </chartFormat>
    <chartFormat chart="60" format="14">
      <pivotArea type="data" outline="0" fieldPosition="0">
        <references count="2">
          <reference field="4294967294" count="1" selected="0">
            <x v="0"/>
          </reference>
          <reference field="17" count="1" selected="0">
            <x v="6"/>
          </reference>
        </references>
      </pivotArea>
    </chartFormat>
    <chartFormat chart="57" format="7">
      <pivotArea type="data" outline="0" fieldPosition="0">
        <references count="2">
          <reference field="4294967294" count="1" selected="0">
            <x v="0"/>
          </reference>
          <reference field="17" count="1" selected="0">
            <x v="6"/>
          </reference>
        </references>
      </pivotArea>
    </chartFormat>
    <chartFormat chart="60" format="15">
      <pivotArea type="data" outline="0" fieldPosition="0">
        <references count="2">
          <reference field="4294967294" count="1" selected="0">
            <x v="0"/>
          </reference>
          <reference field="17" count="1" selected="0">
            <x v="8"/>
          </reference>
        </references>
      </pivotArea>
    </chartFormat>
    <chartFormat chart="60" format="16">
      <pivotArea type="data" outline="0" fieldPosition="0">
        <references count="2">
          <reference field="4294967294" count="1" selected="0">
            <x v="0"/>
          </reference>
          <reference field="17" count="1" selected="0">
            <x v="7"/>
          </reference>
        </references>
      </pivotArea>
    </chartFormat>
    <chartFormat chart="60" format="17">
      <pivotArea type="data" outline="0" fieldPosition="0">
        <references count="2">
          <reference field="4294967294" count="1" selected="0">
            <x v="0"/>
          </reference>
          <reference field="17" count="1" selected="0">
            <x v="9"/>
          </reference>
        </references>
      </pivotArea>
    </chartFormat>
    <chartFormat chart="57" format="8">
      <pivotArea type="data" outline="0" fieldPosition="0">
        <references count="2">
          <reference field="4294967294" count="1" selected="0">
            <x v="0"/>
          </reference>
          <reference field="17" count="1" selected="0">
            <x v="8"/>
          </reference>
        </references>
      </pivotArea>
    </chartFormat>
    <chartFormat chart="57" format="9">
      <pivotArea type="data" outline="0" fieldPosition="0">
        <references count="2">
          <reference field="4294967294" count="1" selected="0">
            <x v="0"/>
          </reference>
          <reference field="17" count="1" selected="0">
            <x v="7"/>
          </reference>
        </references>
      </pivotArea>
    </chartFormat>
    <chartFormat chart="57" format="10">
      <pivotArea type="data" outline="0" fieldPosition="0">
        <references count="2">
          <reference field="4294967294" count="1" selected="0">
            <x v="0"/>
          </reference>
          <reference field="17" count="1" selected="0">
            <x v="9"/>
          </reference>
        </references>
      </pivotArea>
    </chartFormat>
    <chartFormat chart="60" format="18">
      <pivotArea type="data" outline="0" fieldPosition="0">
        <references count="2">
          <reference field="4294967294" count="1" selected="0">
            <x v="0"/>
          </reference>
          <reference field="17" count="1" selected="0">
            <x v="10"/>
          </reference>
        </references>
      </pivotArea>
    </chartFormat>
    <chartFormat chart="57" format="13">
      <pivotArea type="data" outline="0" fieldPosition="0">
        <references count="2">
          <reference field="4294967294" count="1" selected="0">
            <x v="0"/>
          </reference>
          <reference field="17" count="1" selected="0">
            <x v="10"/>
          </reference>
        </references>
      </pivotArea>
    </chartFormat>
    <chartFormat chart="60" format="19">
      <pivotArea type="data" outline="0" fieldPosition="0">
        <references count="2">
          <reference field="4294967294" count="1" selected="0">
            <x v="0"/>
          </reference>
          <reference field="17" count="1" selected="0">
            <x v="11"/>
          </reference>
        </references>
      </pivotArea>
    </chartFormat>
    <chartFormat chart="57" format="14">
      <pivotArea type="data" outline="0" fieldPosition="0">
        <references count="2">
          <reference field="4294967294" count="1" selected="0">
            <x v="0"/>
          </reference>
          <reference field="17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count" evalOrder="-1" id="4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name="PivotTable6" cacheId="21" applyNumberFormats="0" applyBorderFormats="0" applyFontFormats="0" applyPatternFormats="0" applyAlignmentFormats="0" applyWidthHeightFormats="1" dataCaption="Values" updatedVersion="6" minRefreshableVersion="3" useAutoFormatting="1" itemPrintTitles="1" createdVersion="8" indent="0" outline="1" outlineData="1" multipleFieldFilters="0" chartFormat="51">
  <location ref="A113:B124" firstHeaderRow="1" firstDataRow="1" firstDataCol="1"/>
  <pivotFields count="19">
    <pivotField showAll="0"/>
    <pivotField showAll="0"/>
    <pivotField showAll="0"/>
    <pivotField axis="axisRow" showAll="0" measureFilter="1" sortType="ascending">
      <items count="748">
        <item m="1" x="416"/>
        <item m="1" x="411"/>
        <item m="1" x="247"/>
        <item m="1" x="521"/>
        <item m="1" x="555"/>
        <item x="97"/>
        <item x="96"/>
        <item m="1" x="677"/>
        <item x="110"/>
        <item m="1" x="259"/>
        <item x="104"/>
        <item x="111"/>
        <item m="1" x="657"/>
        <item m="1" x="248"/>
        <item m="1" x="339"/>
        <item m="1" x="244"/>
        <item m="1" x="560"/>
        <item x="126"/>
        <item x="99"/>
        <item m="1" x="393"/>
        <item m="1" x="398"/>
        <item x="67"/>
        <item m="1" x="663"/>
        <item m="1" x="745"/>
        <item m="1" x="534"/>
        <item m="1" x="507"/>
        <item m="1" x="445"/>
        <item m="1" x="614"/>
        <item x="88"/>
        <item m="1" x="591"/>
        <item m="1" x="198"/>
        <item m="1" x="223"/>
        <item m="1" x="392"/>
        <item m="1" x="710"/>
        <item m="1" x="671"/>
        <item m="1" x="419"/>
        <item x="66"/>
        <item x="84"/>
        <item x="71"/>
        <item m="1" x="733"/>
        <item m="1" x="706"/>
        <item m="1" x="422"/>
        <item x="145"/>
        <item m="1" x="372"/>
        <item m="1" x="672"/>
        <item x="64"/>
        <item x="112"/>
        <item m="1" x="695"/>
        <item m="1" x="246"/>
        <item m="1" x="373"/>
        <item x="90"/>
        <item m="1" x="537"/>
        <item m="1" x="687"/>
        <item m="1" x="257"/>
        <item m="1" x="742"/>
        <item m="1" x="303"/>
        <item m="1" x="484"/>
        <item m="1" x="743"/>
        <item m="1" x="573"/>
        <item m="1" x="281"/>
        <item m="1" x="402"/>
        <item x="25"/>
        <item m="1" x="413"/>
        <item x="35"/>
        <item x="78"/>
        <item x="79"/>
        <item m="1" x="222"/>
        <item x="164"/>
        <item x="152"/>
        <item m="1" x="229"/>
        <item x="19"/>
        <item x="30"/>
        <item x="15"/>
        <item m="1" x="650"/>
        <item m="1" x="386"/>
        <item m="1" x="256"/>
        <item m="1" x="679"/>
        <item m="1" x="482"/>
        <item m="1" x="655"/>
        <item m="1" x="660"/>
        <item x="80"/>
        <item m="1" x="609"/>
        <item m="1" x="399"/>
        <item x="102"/>
        <item x="65"/>
        <item x="82"/>
        <item m="1" x="516"/>
        <item m="1" x="334"/>
        <item m="1" x="532"/>
        <item m="1" x="226"/>
        <item x="62"/>
        <item x="159"/>
        <item x="160"/>
        <item x="161"/>
        <item x="162"/>
        <item m="1" x="637"/>
        <item m="1" x="638"/>
        <item m="1" x="491"/>
        <item m="1" x="496"/>
        <item m="1" x="635"/>
        <item m="1" x="254"/>
        <item m="1" x="441"/>
        <item m="1" x="474"/>
        <item m="1" x="656"/>
        <item x="109"/>
        <item m="1" x="559"/>
        <item m="1" x="348"/>
        <item x="13"/>
        <item m="1" x="414"/>
        <item m="1" x="387"/>
        <item m="1" x="475"/>
        <item m="1" x="618"/>
        <item m="1" x="346"/>
        <item x="176"/>
        <item x="181"/>
        <item m="1" x="466"/>
        <item m="1" x="204"/>
        <item m="1" x="724"/>
        <item m="1" x="318"/>
        <item m="1" x="337"/>
        <item m="1" x="266"/>
        <item m="1" x="527"/>
        <item m="1" x="294"/>
        <item m="1" x="718"/>
        <item m="1" x="335"/>
        <item x="85"/>
        <item m="1" x="599"/>
        <item x="86"/>
        <item m="1" x="629"/>
        <item x="148"/>
        <item m="1" x="314"/>
        <item m="1" x="538"/>
        <item x="24"/>
        <item m="1" x="388"/>
        <item x="140"/>
        <item m="1" x="464"/>
        <item x="0"/>
        <item x="153"/>
        <item x="144"/>
        <item x="170"/>
        <item x="72"/>
        <item x="74"/>
        <item x="172"/>
        <item x="171"/>
        <item x="75"/>
        <item x="77"/>
        <item x="81"/>
        <item m="1" x="325"/>
        <item m="1" x="472"/>
        <item x="17"/>
        <item x="142"/>
        <item m="1" x="548"/>
        <item x="61"/>
        <item m="1" x="194"/>
        <item x="70"/>
        <item x="92"/>
        <item x="165"/>
        <item x="94"/>
        <item x="68"/>
        <item x="95"/>
        <item x="89"/>
        <item x="178"/>
        <item m="1" x="458"/>
        <item m="1" x="684"/>
        <item x="177"/>
        <item x="69"/>
        <item m="1" x="512"/>
        <item x="98"/>
        <item m="1" x="196"/>
        <item m="1" x="375"/>
        <item x="100"/>
        <item m="1" x="735"/>
        <item m="1" x="594"/>
        <item m="1" x="728"/>
        <item m="1" x="566"/>
        <item m="1" x="546"/>
        <item m="1" x="554"/>
        <item m="1" x="251"/>
        <item m="1" x="442"/>
        <item m="1" x="605"/>
        <item m="1" x="470"/>
        <item m="1" x="245"/>
        <item m="1" x="394"/>
        <item m="1" x="508"/>
        <item x="11"/>
        <item m="1" x="664"/>
        <item m="1" x="444"/>
        <item m="1" x="490"/>
        <item m="1" x="740"/>
        <item m="1" x="239"/>
        <item m="1" x="691"/>
        <item m="1" x="611"/>
        <item m="1" x="379"/>
        <item m="1" x="454"/>
        <item m="1" x="391"/>
        <item m="1" x="676"/>
        <item m="1" x="473"/>
        <item m="1" x="361"/>
        <item m="1" x="390"/>
        <item m="1" x="528"/>
        <item m="1" x="389"/>
        <item m="1" x="608"/>
        <item x="157"/>
        <item m="1" x="376"/>
        <item m="1" x="607"/>
        <item x="59"/>
        <item x="174"/>
        <item x="167"/>
        <item x="168"/>
        <item x="58"/>
        <item m="1" x="640"/>
        <item m="1" x="661"/>
        <item m="1" x="347"/>
        <item m="1" x="427"/>
        <item m="1" x="252"/>
        <item m="1" x="658"/>
        <item m="1" x="340"/>
        <item m="1" x="219"/>
        <item x="29"/>
        <item m="1" x="681"/>
        <item x="42"/>
        <item m="1" x="727"/>
        <item m="1" x="550"/>
        <item m="1" x="364"/>
        <item x="47"/>
        <item m="1" x="621"/>
        <item m="1" x="426"/>
        <item m="1" x="690"/>
        <item m="1" x="381"/>
        <item x="38"/>
        <item x="39"/>
        <item x="45"/>
        <item m="1" x="309"/>
        <item x="41"/>
        <item x="46"/>
        <item m="1" x="300"/>
        <item m="1" x="296"/>
        <item m="1" x="570"/>
        <item x="31"/>
        <item x="43"/>
        <item m="1" x="264"/>
        <item m="1" x="612"/>
        <item m="1" x="668"/>
        <item m="1" x="600"/>
        <item m="1" x="666"/>
        <item m="1" x="667"/>
        <item m="1" x="200"/>
        <item m="1" x="526"/>
        <item m="1" x="233"/>
        <item m="1" x="711"/>
        <item m="1" x="345"/>
        <item m="1" x="457"/>
        <item m="1" x="208"/>
        <item m="1" x="435"/>
        <item m="1" x="595"/>
        <item m="1" x="383"/>
        <item x="133"/>
        <item x="18"/>
        <item m="1" x="356"/>
        <item m="1" x="649"/>
        <item m="1" x="585"/>
        <item m="1" x="717"/>
        <item m="1" x="423"/>
        <item m="1" x="673"/>
        <item m="1" x="284"/>
        <item x="169"/>
        <item m="1" x="429"/>
        <item m="1" x="195"/>
        <item m="1" x="499"/>
        <item m="1" x="368"/>
        <item x="147"/>
        <item m="1" x="274"/>
        <item m="1" x="476"/>
        <item m="1" x="288"/>
        <item m="1" x="317"/>
        <item m="1" x="606"/>
        <item m="1" x="420"/>
        <item m="1" x="506"/>
        <item m="1" x="242"/>
        <item m="1" x="665"/>
        <item m="1" x="644"/>
        <item x="36"/>
        <item m="1" x="201"/>
        <item m="1" x="262"/>
        <item m="1" x="408"/>
        <item m="1" x="407"/>
        <item m="1" x="459"/>
        <item m="1" x="304"/>
        <item x="10"/>
        <item m="1" x="236"/>
        <item m="1" x="697"/>
        <item m="1" x="593"/>
        <item m="1" x="355"/>
        <item x="173"/>
        <item m="1" x="353"/>
        <item x="141"/>
        <item m="1" x="418"/>
        <item m="1" x="576"/>
        <item m="1" x="312"/>
        <item m="1" x="552"/>
        <item m="1" x="313"/>
        <item m="1" x="291"/>
        <item m="1" x="581"/>
        <item x="32"/>
        <item m="1" x="558"/>
        <item m="1" x="421"/>
        <item m="1" x="448"/>
        <item m="1" x="746"/>
        <item m="1" x="193"/>
        <item m="1" x="330"/>
        <item m="1" x="543"/>
        <item m="1" x="741"/>
        <item m="1" x="404"/>
        <item m="1" x="632"/>
        <item m="1" x="696"/>
        <item m="1" x="544"/>
        <item m="1" x="709"/>
        <item x="37"/>
        <item m="1" x="324"/>
        <item m="1" x="603"/>
        <item m="1" x="203"/>
        <item m="1" x="622"/>
        <item m="1" x="255"/>
        <item m="1" x="217"/>
        <item m="1" x="273"/>
        <item m="1" x="694"/>
        <item m="1" x="589"/>
        <item m="1" x="358"/>
        <item m="1" x="434"/>
        <item m="1" x="737"/>
        <item m="1" x="575"/>
        <item m="1" x="515"/>
        <item m="1" x="571"/>
        <item m="1" x="547"/>
        <item m="1" x="584"/>
        <item m="1" x="480"/>
        <item m="1" x="336"/>
        <item m="1" x="227"/>
        <item x="57"/>
        <item m="1" x="377"/>
        <item m="1" x="308"/>
        <item m="1" x="366"/>
        <item m="1" x="272"/>
        <item m="1" x="446"/>
        <item m="1" x="275"/>
        <item m="1" x="240"/>
        <item m="1" x="616"/>
        <item m="1" x="316"/>
        <item x="182"/>
        <item m="1" x="199"/>
        <item m="1" x="477"/>
        <item m="1" x="265"/>
        <item m="1" x="209"/>
        <item m="1" x="533"/>
        <item x="73"/>
        <item x="93"/>
        <item x="87"/>
        <item m="1" x="396"/>
        <item m="1" x="513"/>
        <item m="1" x="212"/>
        <item m="1" x="530"/>
        <item x="76"/>
        <item m="1" x="520"/>
        <item x="179"/>
        <item x="3"/>
        <item x="2"/>
        <item m="1" x="261"/>
        <item m="1" x="481"/>
        <item m="1" x="205"/>
        <item m="1" x="214"/>
        <item m="1" x="268"/>
        <item m="1" x="438"/>
        <item m="1" x="468"/>
        <item m="1" x="501"/>
        <item m="1" x="646"/>
        <item m="1" x="460"/>
        <item m="1" x="451"/>
        <item m="1" x="409"/>
        <item m="1" x="639"/>
        <item m="1" x="290"/>
        <item m="1" x="500"/>
        <item m="1" x="699"/>
        <item m="1" x="260"/>
        <item m="1" x="371"/>
        <item m="1" x="326"/>
        <item m="1" x="327"/>
        <item m="1" x="509"/>
        <item m="1" x="267"/>
        <item m="1" x="545"/>
        <item m="1" x="380"/>
        <item m="1" x="306"/>
        <item m="1" x="237"/>
        <item m="1" x="357"/>
        <item m="1" x="216"/>
        <item m="1" x="698"/>
        <item m="1" x="295"/>
        <item m="1" x="439"/>
        <item m="1" x="424"/>
        <item m="1" x="563"/>
        <item m="1" x="370"/>
        <item m="1" x="412"/>
        <item m="1" x="493"/>
        <item x="101"/>
        <item m="1" x="723"/>
        <item m="1" x="453"/>
        <item m="1" x="456"/>
        <item m="1" x="562"/>
        <item m="1" x="360"/>
        <item m="1" x="432"/>
        <item m="1" x="653"/>
        <item x="120"/>
        <item x="146"/>
        <item m="1" x="523"/>
        <item m="1" x="610"/>
        <item m="1" x="627"/>
        <item m="1" x="431"/>
        <item x="119"/>
        <item x="106"/>
        <item m="1" x="633"/>
        <item m="1" x="707"/>
        <item m="1" x="689"/>
        <item m="1" x="590"/>
        <item m="1" x="471"/>
        <item m="1" x="437"/>
        <item m="1" x="736"/>
        <item m="1" x="662"/>
        <item m="1" x="297"/>
        <item x="158"/>
        <item m="1" x="567"/>
        <item m="1" x="369"/>
        <item m="1" x="301"/>
        <item m="1" x="378"/>
        <item m="1" x="551"/>
        <item m="1" x="529"/>
        <item m="1" x="282"/>
        <item m="1" x="425"/>
        <item m="1" x="678"/>
        <item m="1" x="341"/>
        <item m="1" x="449"/>
        <item m="1" x="321"/>
        <item m="1" x="322"/>
        <item m="1" x="323"/>
        <item m="1" x="263"/>
        <item m="1" x="730"/>
        <item m="1" x="685"/>
        <item x="107"/>
        <item m="1" x="636"/>
        <item x="34"/>
        <item m="1" x="683"/>
        <item m="1" x="626"/>
        <item m="1" x="693"/>
        <item x="40"/>
        <item x="44"/>
        <item m="1" x="703"/>
        <item m="1" x="299"/>
        <item m="1" x="359"/>
        <item m="1" x="510"/>
        <item m="1" x="280"/>
        <item x="180"/>
        <item m="1" x="504"/>
        <item m="1" x="362"/>
        <item m="1" x="643"/>
        <item m="1" x="228"/>
        <item m="1" x="522"/>
        <item m="1" x="604"/>
        <item m="1" x="342"/>
        <item m="1" x="572"/>
        <item m="1" x="253"/>
        <item m="1" x="536"/>
        <item m="1" x="311"/>
        <item m="1" x="578"/>
        <item m="1" x="674"/>
        <item m="1" x="269"/>
        <item x="105"/>
        <item m="1" x="276"/>
        <item m="1" x="455"/>
        <item m="1" x="561"/>
        <item m="1" x="625"/>
        <item m="1" x="401"/>
        <item m="1" x="285"/>
        <item m="1" x="577"/>
        <item m="1" x="218"/>
        <item m="1" x="569"/>
        <item m="1" x="384"/>
        <item m="1" x="583"/>
        <item m="1" x="354"/>
        <item m="1" x="641"/>
        <item m="1" x="332"/>
        <item m="1" x="651"/>
        <item m="1" x="568"/>
        <item m="1" x="734"/>
        <item m="1" x="700"/>
        <item m="1" x="331"/>
        <item m="1" x="232"/>
        <item m="1" x="231"/>
        <item m="1" x="428"/>
        <item m="1" x="716"/>
        <item m="1" x="400"/>
        <item m="1" x="286"/>
        <item m="1" x="517"/>
        <item m="1" x="241"/>
        <item m="1" x="443"/>
        <item m="1" x="235"/>
        <item m="1" x="586"/>
        <item m="1" x="333"/>
        <item m="1" x="243"/>
        <item m="1" x="713"/>
        <item m="1" x="215"/>
        <item m="1" x="619"/>
        <item m="1" x="652"/>
        <item m="1" x="374"/>
        <item m="1" x="574"/>
        <item m="1" x="719"/>
        <item m="1" x="720"/>
        <item m="1" x="597"/>
        <item m="1" x="557"/>
        <item m="1" x="670"/>
        <item m="1" x="675"/>
        <item m="1" x="582"/>
        <item m="1" x="705"/>
        <item m="1" x="669"/>
        <item m="1" x="654"/>
        <item m="1" x="319"/>
        <item m="1" x="531"/>
        <item m="1" x="680"/>
        <item m="1" x="230"/>
        <item m="1" x="708"/>
        <item m="1" x="704"/>
        <item m="1" x="702"/>
        <item m="1" x="601"/>
        <item m="1" x="461"/>
        <item m="1" x="462"/>
        <item m="1" x="489"/>
        <item m="1" x="298"/>
        <item x="154"/>
        <item x="115"/>
        <item x="117"/>
        <item m="1" x="469"/>
        <item m="1" x="624"/>
        <item m="1" x="587"/>
        <item m="1" x="525"/>
        <item m="1" x="403"/>
        <item m="1" x="495"/>
        <item m="1" x="615"/>
        <item m="1" x="701"/>
        <item m="1" x="206"/>
        <item m="1" x="502"/>
        <item m="1" x="692"/>
        <item m="1" x="556"/>
        <item m="1" x="210"/>
        <item m="1" x="686"/>
        <item m="1" x="478"/>
        <item m="1" x="598"/>
        <item m="1" x="352"/>
        <item m="1" x="310"/>
        <item m="1" x="592"/>
        <item m="1" x="329"/>
        <item m="1" x="415"/>
        <item m="1" x="405"/>
        <item m="1" x="436"/>
        <item m="1" x="351"/>
        <item m="1" x="225"/>
        <item m="1" x="542"/>
        <item m="1" x="302"/>
        <item m="1" x="365"/>
        <item m="1" x="505"/>
        <item m="1" x="497"/>
        <item m="1" x="524"/>
        <item m="1" x="249"/>
        <item m="1" x="234"/>
        <item x="63"/>
        <item x="156"/>
        <item m="1" x="617"/>
        <item m="1" x="503"/>
        <item m="1" x="628"/>
        <item m="1" x="250"/>
        <item m="1" x="293"/>
        <item m="1" x="722"/>
        <item m="1" x="397"/>
        <item m="1" x="631"/>
        <item m="1" x="498"/>
        <item m="1" x="452"/>
        <item m="1" x="385"/>
        <item m="1" x="731"/>
        <item x="8"/>
        <item x="192"/>
        <item m="1" x="197"/>
        <item m="1" x="410"/>
        <item m="1" x="344"/>
        <item m="1" x="406"/>
        <item m="1" x="238"/>
        <item m="1" x="682"/>
        <item x="48"/>
        <item m="1" x="270"/>
        <item m="1" x="596"/>
        <item m="1" x="535"/>
        <item m="1" x="271"/>
        <item m="1" x="613"/>
        <item m="1" x="623"/>
        <item m="1" x="349"/>
        <item x="53"/>
        <item m="1" x="367"/>
        <item m="1" x="729"/>
        <item x="163"/>
        <item m="1" x="511"/>
        <item m="1" x="224"/>
        <item m="1" x="642"/>
        <item m="1" x="328"/>
        <item m="1" x="688"/>
        <item m="1" x="580"/>
        <item m="1" x="738"/>
        <item m="1" x="519"/>
        <item m="1" x="483"/>
        <item m="1" x="579"/>
        <item m="1" x="715"/>
        <item m="1" x="714"/>
        <item m="1" x="292"/>
        <item m="1" x="320"/>
        <item m="1" x="518"/>
        <item m="1" x="659"/>
        <item m="1" x="647"/>
        <item m="1" x="602"/>
        <item m="1" x="338"/>
        <item x="55"/>
        <item m="1" x="492"/>
        <item m="1" x="494"/>
        <item m="1" x="363"/>
        <item x="91"/>
        <item m="1" x="433"/>
        <item m="1" x="207"/>
        <item m="1" x="211"/>
        <item x="113"/>
        <item m="1" x="315"/>
        <item m="1" x="732"/>
        <item m="1" x="289"/>
        <item m="1" x="630"/>
        <item m="1" x="221"/>
        <item m="1" x="648"/>
        <item m="1" x="549"/>
        <item m="1" x="202"/>
        <item m="1" x="744"/>
        <item m="1" x="565"/>
        <item m="1" x="645"/>
        <item m="1" x="479"/>
        <item m="1" x="220"/>
        <item m="1" x="712"/>
        <item m="1" x="463"/>
        <item m="1" x="350"/>
        <item m="1" x="305"/>
        <item m="1" x="564"/>
        <item m="1" x="514"/>
        <item m="1" x="287"/>
        <item m="1" x="395"/>
        <item m="1" x="588"/>
        <item m="1" x="430"/>
        <item m="1" x="739"/>
        <item m="1" x="725"/>
        <item m="1" x="307"/>
        <item m="1" x="417"/>
        <item m="1" x="721"/>
        <item m="1" x="382"/>
        <item m="1" x="450"/>
        <item m="1" x="258"/>
        <item m="1" x="467"/>
        <item m="1" x="488"/>
        <item m="1" x="487"/>
        <item m="1" x="486"/>
        <item m="1" x="485"/>
        <item m="1" x="440"/>
        <item m="1" x="277"/>
        <item m="1" x="465"/>
        <item m="1" x="553"/>
        <item m="1" x="283"/>
        <item m="1" x="213"/>
        <item m="1" x="540"/>
        <item m="1" x="539"/>
        <item m="1" x="541"/>
        <item m="1" x="279"/>
        <item m="1" x="278"/>
        <item m="1" x="634"/>
        <item m="1" x="726"/>
        <item m="1" x="447"/>
        <item x="1"/>
        <item x="4"/>
        <item x="5"/>
        <item x="6"/>
        <item x="7"/>
        <item x="9"/>
        <item x="12"/>
        <item x="14"/>
        <item x="16"/>
        <item x="20"/>
        <item x="21"/>
        <item x="22"/>
        <item x="23"/>
        <item x="26"/>
        <item x="27"/>
        <item x="28"/>
        <item x="33"/>
        <item x="49"/>
        <item x="50"/>
        <item x="51"/>
        <item x="52"/>
        <item x="54"/>
        <item x="56"/>
        <item x="60"/>
        <item x="83"/>
        <item x="103"/>
        <item x="108"/>
        <item x="114"/>
        <item x="116"/>
        <item x="118"/>
        <item x="121"/>
        <item x="122"/>
        <item x="123"/>
        <item x="124"/>
        <item x="125"/>
        <item x="127"/>
        <item x="128"/>
        <item x="129"/>
        <item x="130"/>
        <item x="131"/>
        <item x="132"/>
        <item x="134"/>
        <item x="135"/>
        <item x="136"/>
        <item x="137"/>
        <item x="138"/>
        <item x="139"/>
        <item x="143"/>
        <item x="149"/>
        <item x="150"/>
        <item x="151"/>
        <item x="155"/>
        <item x="166"/>
        <item x="175"/>
        <item x="183"/>
        <item x="185"/>
        <item x="186"/>
        <item x="187"/>
        <item x="188"/>
        <item x="189"/>
        <item x="190"/>
        <item m="1" x="343"/>
        <item x="191"/>
        <item m="1" x="620"/>
        <item x="1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2" showAll="0"/>
    <pivotField dataField="1"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1">
    <i>
      <x v="80"/>
    </i>
    <i>
      <x v="473"/>
    </i>
    <i>
      <x v="139"/>
    </i>
    <i>
      <x v="38"/>
    </i>
    <i>
      <x v="37"/>
    </i>
    <i>
      <x v="36"/>
    </i>
    <i>
      <x v="10"/>
    </i>
    <i>
      <x v="61"/>
    </i>
    <i>
      <x v="136"/>
    </i>
    <i>
      <x v="65"/>
    </i>
    <i t="grand">
      <x/>
    </i>
  </rowItems>
  <colItems count="1">
    <i/>
  </colItems>
  <dataFields count="1">
    <dataField name="Sum of Issued Qty" fld="7" baseField="0" baseItem="0"/>
  </dataFields>
  <chartFormats count="57">
    <chartFormat chart="4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18"/>
          </reference>
        </references>
      </pivotArea>
    </chartFormat>
    <chartFormat chart="47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67"/>
          </reference>
        </references>
      </pivotArea>
    </chartFormat>
    <chartFormat chart="47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139"/>
          </reference>
        </references>
      </pivotArea>
    </chartFormat>
    <chartFormat chart="47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36"/>
          </reference>
        </references>
      </pivotArea>
    </chartFormat>
    <chartFormat chart="47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131"/>
          </reference>
        </references>
      </pivotArea>
    </chartFormat>
    <chartFormat chart="47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80"/>
          </reference>
        </references>
      </pivotArea>
    </chartFormat>
    <chartFormat chart="47" format="9">
      <pivotArea type="data" outline="0" fieldPosition="0">
        <references count="2">
          <reference field="4294967294" count="1" selected="0">
            <x v="0"/>
          </reference>
          <reference field="3" count="1" selected="0">
            <x v="136"/>
          </reference>
        </references>
      </pivotArea>
    </chartFormat>
    <chartFormat chart="47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61"/>
          </reference>
        </references>
      </pivotArea>
    </chartFormat>
    <chartFormat chart="47" format="11">
      <pivotArea type="data" outline="0" fieldPosition="0">
        <references count="2">
          <reference field="4294967294" count="1" selected="0">
            <x v="0"/>
          </reference>
          <reference field="3" count="1" selected="0">
            <x v="10"/>
          </reference>
        </references>
      </pivotArea>
    </chartFormat>
    <chartFormat chart="47" format="12">
      <pivotArea type="data" outline="0" fieldPosition="0">
        <references count="2">
          <reference field="4294967294" count="1" selected="0">
            <x v="0"/>
          </reference>
          <reference field="3" count="1" selected="0">
            <x v="65"/>
          </reference>
        </references>
      </pivotArea>
    </chartFormat>
    <chartFormat chart="47" format="13">
      <pivotArea type="data" outline="0" fieldPosition="0">
        <references count="2">
          <reference field="4294967294" count="1" selected="0">
            <x v="0"/>
          </reference>
          <reference field="3" count="1" selected="0">
            <x v="154"/>
          </reference>
        </references>
      </pivotArea>
    </chartFormat>
    <chartFormat chart="47" format="14">
      <pivotArea type="data" outline="0" fieldPosition="0">
        <references count="2">
          <reference field="4294967294" count="1" selected="0">
            <x v="0"/>
          </reference>
          <reference field="3" count="1" selected="0">
            <x v="142"/>
          </reference>
        </references>
      </pivotArea>
    </chartFormat>
    <chartFormat chart="47" format="15">
      <pivotArea type="data" outline="0" fieldPosition="0">
        <references count="2">
          <reference field="4294967294" count="1" selected="0">
            <x v="0"/>
          </reference>
          <reference field="3" count="1" selected="0">
            <x v="155"/>
          </reference>
        </references>
      </pivotArea>
    </chartFormat>
    <chartFormat chart="47" format="16">
      <pivotArea type="data" outline="0" fieldPosition="0">
        <references count="2">
          <reference field="4294967294" count="1" selected="0">
            <x v="0"/>
          </reference>
          <reference field="3" count="1" selected="0">
            <x v="84"/>
          </reference>
        </references>
      </pivotArea>
    </chartFormat>
    <chartFormat chart="47" format="17">
      <pivotArea type="data" outline="0" fieldPosition="0">
        <references count="2">
          <reference field="4294967294" count="1" selected="0">
            <x v="0"/>
          </reference>
          <reference field="3" count="1" selected="0">
            <x v="158"/>
          </reference>
        </references>
      </pivotArea>
    </chartFormat>
    <chartFormat chart="47" format="18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47" format="19">
      <pivotArea type="data" outline="0" fieldPosition="0">
        <references count="2">
          <reference field="4294967294" count="1" selected="0">
            <x v="0"/>
          </reference>
          <reference field="3" count="1" selected="0">
            <x v="34"/>
          </reference>
        </references>
      </pivotArea>
    </chartFormat>
    <chartFormat chart="47" format="20">
      <pivotArea type="data" outline="0" fieldPosition="0">
        <references count="2">
          <reference field="4294967294" count="1" selected="0">
            <x v="0"/>
          </reference>
          <reference field="3" count="1" selected="0">
            <x v="120"/>
          </reference>
        </references>
      </pivotArea>
    </chartFormat>
    <chartFormat chart="47" format="21">
      <pivotArea type="data" outline="0" fieldPosition="0">
        <references count="2">
          <reference field="4294967294" count="1" selected="0">
            <x v="0"/>
          </reference>
          <reference field="3" count="1" selected="0">
            <x v="68"/>
          </reference>
        </references>
      </pivotArea>
    </chartFormat>
    <chartFormat chart="47" format="22">
      <pivotArea type="data" outline="0" fieldPosition="0">
        <references count="2">
          <reference field="4294967294" count="1" selected="0">
            <x v="0"/>
          </reference>
          <reference field="3" count="1" selected="0">
            <x v="296"/>
          </reference>
        </references>
      </pivotArea>
    </chartFormat>
    <chartFormat chart="47" format="23">
      <pivotArea type="data" outline="0" fieldPosition="0">
        <references count="2">
          <reference field="4294967294" count="1" selected="0">
            <x v="0"/>
          </reference>
          <reference field="3" count="1" selected="0">
            <x v="37"/>
          </reference>
        </references>
      </pivotArea>
    </chartFormat>
    <chartFormat chart="47" format="24">
      <pivotArea type="data" outline="0" fieldPosition="0">
        <references count="2">
          <reference field="4294967294" count="1" selected="0">
            <x v="0"/>
          </reference>
          <reference field="3" count="1" selected="0">
            <x v="141"/>
          </reference>
        </references>
      </pivotArea>
    </chartFormat>
    <chartFormat chart="47" format="25">
      <pivotArea type="data" outline="0" fieldPosition="0">
        <references count="2">
          <reference field="4294967294" count="1" selected="0">
            <x v="0"/>
          </reference>
          <reference field="3" count="1" selected="0">
            <x v="153"/>
          </reference>
        </references>
      </pivotArea>
    </chartFormat>
    <chartFormat chart="47" format="26">
      <pivotArea type="data" outline="0" fieldPosition="0">
        <references count="2">
          <reference field="4294967294" count="1" selected="0">
            <x v="0"/>
          </reference>
          <reference field="3" count="1" selected="0">
            <x v="105"/>
          </reference>
        </references>
      </pivotArea>
    </chartFormat>
    <chartFormat chart="47" format="27">
      <pivotArea type="data" outline="0" fieldPosition="0">
        <references count="2">
          <reference field="4294967294" count="1" selected="0">
            <x v="0"/>
          </reference>
          <reference field="3" count="1" selected="0">
            <x v="429"/>
          </reference>
        </references>
      </pivotArea>
    </chartFormat>
    <chartFormat chart="47" format="28">
      <pivotArea type="data" outline="0" fieldPosition="0">
        <references count="2">
          <reference field="4294967294" count="1" selected="0">
            <x v="0"/>
          </reference>
          <reference field="3" count="1" selected="0">
            <x v="98"/>
          </reference>
        </references>
      </pivotArea>
    </chartFormat>
    <chartFormat chart="47" format="29">
      <pivotArea type="data" outline="0" fieldPosition="0">
        <references count="2">
          <reference field="4294967294" count="1" selected="0">
            <x v="0"/>
          </reference>
          <reference field="3" count="1" selected="0">
            <x v="191"/>
          </reference>
        </references>
      </pivotArea>
    </chartFormat>
    <chartFormat chart="47" format="30">
      <pivotArea type="data" outline="0" fieldPosition="0">
        <references count="2">
          <reference field="4294967294" count="1" selected="0">
            <x v="0"/>
          </reference>
          <reference field="3" count="1" selected="0">
            <x v="190"/>
          </reference>
        </references>
      </pivotArea>
    </chartFormat>
    <chartFormat chart="47" format="31">
      <pivotArea type="data" outline="0" fieldPosition="0">
        <references count="2">
          <reference field="4294967294" count="1" selected="0">
            <x v="0"/>
          </reference>
          <reference field="3" count="1" selected="0">
            <x v="184"/>
          </reference>
        </references>
      </pivotArea>
    </chartFormat>
    <chartFormat chart="47" format="32">
      <pivotArea type="data" outline="0" fieldPosition="0">
        <references count="2">
          <reference field="4294967294" count="1" selected="0">
            <x v="0"/>
          </reference>
          <reference field="3" count="1" selected="0">
            <x v="99"/>
          </reference>
        </references>
      </pivotArea>
    </chartFormat>
    <chartFormat chart="47" format="33">
      <pivotArea type="data" outline="0" fieldPosition="0">
        <references count="2">
          <reference field="4294967294" count="1" selected="0">
            <x v="0"/>
          </reference>
          <reference field="3" count="1" selected="0">
            <x v="95"/>
          </reference>
        </references>
      </pivotArea>
    </chartFormat>
    <chartFormat chart="47" format="34">
      <pivotArea type="data" outline="0" fieldPosition="0">
        <references count="2">
          <reference field="4294967294" count="1" selected="0">
            <x v="0"/>
          </reference>
          <reference field="3" count="1" selected="0">
            <x v="63"/>
          </reference>
        </references>
      </pivotArea>
    </chartFormat>
    <chartFormat chart="47" format="35">
      <pivotArea type="data" outline="0" fieldPosition="0">
        <references count="2">
          <reference field="4294967294" count="1" selected="0">
            <x v="0"/>
          </reference>
          <reference field="3" count="1" selected="0">
            <x v="140"/>
          </reference>
        </references>
      </pivotArea>
    </chartFormat>
    <chartFormat chart="47" format="36">
      <pivotArea type="data" outline="0" fieldPosition="0">
        <references count="2">
          <reference field="4294967294" count="1" selected="0">
            <x v="0"/>
          </reference>
          <reference field="3" count="1" selected="0">
            <x v="64"/>
          </reference>
        </references>
      </pivotArea>
    </chartFormat>
    <chartFormat chart="47" format="37">
      <pivotArea type="data" outline="0" fieldPosition="0">
        <references count="2">
          <reference field="4294967294" count="1" selected="0">
            <x v="0"/>
          </reference>
          <reference field="3" count="1" selected="0">
            <x v="106"/>
          </reference>
        </references>
      </pivotArea>
    </chartFormat>
    <chartFormat chart="47" format="38">
      <pivotArea type="data" outline="0" fieldPosition="0">
        <references count="2">
          <reference field="4294967294" count="1" selected="0">
            <x v="0"/>
          </reference>
          <reference field="3" count="1" selected="0">
            <x v="112"/>
          </reference>
        </references>
      </pivotArea>
    </chartFormat>
    <chartFormat chart="47" format="39">
      <pivotArea type="data" outline="0" fieldPosition="0">
        <references count="2">
          <reference field="4294967294" count="1" selected="0">
            <x v="0"/>
          </reference>
          <reference field="3" count="1" selected="0">
            <x v="19"/>
          </reference>
        </references>
      </pivotArea>
    </chartFormat>
    <chartFormat chart="47" format="40">
      <pivotArea type="data" outline="0" fieldPosition="0">
        <references count="2">
          <reference field="4294967294" count="1" selected="0">
            <x v="0"/>
          </reference>
          <reference field="3" count="1" selected="0">
            <x v="20"/>
          </reference>
        </references>
      </pivotArea>
    </chartFormat>
    <chartFormat chart="47" format="41">
      <pivotArea type="data" outline="0" fieldPosition="0">
        <references count="2">
          <reference field="4294967294" count="1" selected="0">
            <x v="0"/>
          </reference>
          <reference field="3" count="1" selected="0">
            <x v="102"/>
          </reference>
        </references>
      </pivotArea>
    </chartFormat>
    <chartFormat chart="47" format="42">
      <pivotArea type="data" outline="0" fieldPosition="0">
        <references count="2">
          <reference field="4294967294" count="1" selected="0">
            <x v="0"/>
          </reference>
          <reference field="3" count="1" selected="0">
            <x v="594"/>
          </reference>
        </references>
      </pivotArea>
    </chartFormat>
    <chartFormat chart="47" format="43">
      <pivotArea type="data" outline="0" fieldPosition="0">
        <references count="2">
          <reference field="4294967294" count="1" selected="0">
            <x v="0"/>
          </reference>
          <reference field="3" count="1" selected="0">
            <x v="111"/>
          </reference>
        </references>
      </pivotArea>
    </chartFormat>
    <chartFormat chart="47" format="44">
      <pivotArea type="data" outline="0" fieldPosition="0">
        <references count="2">
          <reference field="4294967294" count="1" selected="0">
            <x v="0"/>
          </reference>
          <reference field="3" count="1" selected="0">
            <x v="110"/>
          </reference>
        </references>
      </pivotArea>
    </chartFormat>
    <chartFormat chart="47" format="45">
      <pivotArea type="data" outline="0" fieldPosition="0">
        <references count="2">
          <reference field="4294967294" count="1" selected="0">
            <x v="0"/>
          </reference>
          <reference field="3" count="1" selected="0">
            <x v="62"/>
          </reference>
        </references>
      </pivotArea>
    </chartFormat>
    <chartFormat chart="47" format="46">
      <pivotArea type="data" outline="0" fieldPosition="0">
        <references count="2">
          <reference field="4294967294" count="1" selected="0">
            <x v="0"/>
          </reference>
          <reference field="3" count="1" selected="0">
            <x v="137"/>
          </reference>
        </references>
      </pivotArea>
    </chartFormat>
    <chartFormat chart="47" format="47">
      <pivotArea type="data" outline="0" fieldPosition="0">
        <references count="2">
          <reference field="4294967294" count="1" selected="0">
            <x v="0"/>
          </reference>
          <reference field="3" count="1" selected="0">
            <x v="662"/>
          </reference>
        </references>
      </pivotArea>
    </chartFormat>
    <chartFormat chart="47" format="48">
      <pivotArea type="data" outline="0" fieldPosition="0">
        <references count="2">
          <reference field="4294967294" count="1" selected="0">
            <x v="0"/>
          </reference>
          <reference field="3" count="1" selected="0">
            <x v="682"/>
          </reference>
        </references>
      </pivotArea>
    </chartFormat>
    <chartFormat chart="47" format="49">
      <pivotArea type="data" outline="0" fieldPosition="0">
        <references count="2">
          <reference field="4294967294" count="1" selected="0">
            <x v="0"/>
          </reference>
          <reference field="3" count="1" selected="0">
            <x v="688"/>
          </reference>
        </references>
      </pivotArea>
    </chartFormat>
    <chartFormat chart="47" format="50">
      <pivotArea type="data" outline="0" fieldPosition="0">
        <references count="2">
          <reference field="4294967294" count="1" selected="0">
            <x v="0"/>
          </reference>
          <reference field="3" count="1" selected="0">
            <x v="149"/>
          </reference>
        </references>
      </pivotArea>
    </chartFormat>
    <chartFormat chart="47" format="51">
      <pivotArea type="data" outline="0" fieldPosition="0">
        <references count="2">
          <reference field="4294967294" count="1" selected="0">
            <x v="0"/>
          </reference>
          <reference field="3" count="1" selected="0">
            <x v="694"/>
          </reference>
        </references>
      </pivotArea>
    </chartFormat>
    <chartFormat chart="47" format="52">
      <pivotArea type="data" outline="0" fieldPosition="0">
        <references count="2">
          <reference field="4294967294" count="1" selected="0">
            <x v="0"/>
          </reference>
          <reference field="3" count="1" selected="0">
            <x v="691"/>
          </reference>
        </references>
      </pivotArea>
    </chartFormat>
    <chartFormat chart="47" format="53">
      <pivotArea type="data" outline="0" fieldPosition="0">
        <references count="2">
          <reference field="4294967294" count="1" selected="0">
            <x v="0"/>
          </reference>
          <reference field="3" count="1" selected="0">
            <x v="132"/>
          </reference>
        </references>
      </pivotArea>
    </chartFormat>
    <chartFormat chart="47" format="54">
      <pivotArea type="data" outline="0" fieldPosition="0">
        <references count="2">
          <reference field="4294967294" count="1" selected="0">
            <x v="0"/>
          </reference>
          <reference field="3" count="1" selected="0">
            <x v="692"/>
          </reference>
        </references>
      </pivotArea>
    </chartFormat>
    <chartFormat chart="47" format="55">
      <pivotArea type="data" outline="0" fieldPosition="0">
        <references count="2">
          <reference field="4294967294" count="1" selected="0">
            <x v="0"/>
          </reference>
          <reference field="3" count="1" selected="0">
            <x v="473"/>
          </reference>
        </references>
      </pivotArea>
    </chartFormat>
    <chartFormat chart="47" format="56">
      <pivotArea type="data" outline="0" fieldPosition="0">
        <references count="2">
          <reference field="4294967294" count="1" selected="0">
            <x v="0"/>
          </reference>
          <reference field="3" count="1" selected="0">
            <x v="38"/>
          </reference>
        </references>
      </pivotArea>
    </chartFormat>
    <chartFormat chart="47" format="57">
      <pivotArea type="data" outline="0" fieldPosition="0">
        <references count="2">
          <reference field="4294967294" count="1" selected="0">
            <x v="0"/>
          </reference>
          <reference field="3" count="1" selected="0">
            <x v="53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count" evalOrder="-1" id="4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name="PivotTable5" cacheId="21" applyNumberFormats="0" applyBorderFormats="0" applyFontFormats="0" applyPatternFormats="0" applyAlignmentFormats="0" applyWidthHeightFormats="1" dataCaption="Values" updatedVersion="6" minRefreshableVersion="3" useAutoFormatting="1" itemPrintTitles="1" createdVersion="8" indent="0" outline="1" outlineData="1" multipleFieldFilters="0" chartFormat="38">
  <location ref="A89:B100" firstHeaderRow="1" firstDataRow="1" firstDataCol="1"/>
  <pivotFields count="19">
    <pivotField showAll="0"/>
    <pivotField showAll="0"/>
    <pivotField showAll="0"/>
    <pivotField showAll="0"/>
    <pivotField showAll="0"/>
    <pivotField showAll="0"/>
    <pivotField numFmtId="2" showAll="0"/>
    <pivotField showAll="0"/>
    <pivotField dataField="1" showAll="0"/>
    <pivotField numFmtId="14" showAll="0"/>
    <pivotField showAll="0"/>
    <pivotField showAll="0"/>
    <pivotField showAll="0"/>
    <pivotField showAll="0"/>
    <pivotField axis="axisRow" showAll="0" measureFilter="1" sortType="ascending">
      <items count="41">
        <item m="1" x="20"/>
        <item m="1" x="34"/>
        <item m="1" x="25"/>
        <item m="1" x="32"/>
        <item m="1" x="23"/>
        <item m="1" x="36"/>
        <item m="1" x="21"/>
        <item x="13"/>
        <item m="1" x="29"/>
        <item m="1" x="31"/>
        <item m="1" x="35"/>
        <item m="1" x="22"/>
        <item m="1" x="24"/>
        <item x="15"/>
        <item x="8"/>
        <item m="1" x="38"/>
        <item m="1" x="28"/>
        <item m="1" x="30"/>
        <item m="1" x="18"/>
        <item x="4"/>
        <item x="14"/>
        <item m="1" x="37"/>
        <item m="1" x="33"/>
        <item m="1" x="27"/>
        <item x="7"/>
        <item m="1" x="26"/>
        <item m="1" x="39"/>
        <item m="1" x="19"/>
        <item x="0"/>
        <item x="1"/>
        <item x="2"/>
        <item x="3"/>
        <item x="5"/>
        <item x="6"/>
        <item x="9"/>
        <item x="10"/>
        <item x="11"/>
        <item x="12"/>
        <item x="16"/>
        <item x="1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</pivotFields>
  <rowFields count="1">
    <field x="14"/>
  </rowFields>
  <rowItems count="11">
    <i>
      <x v="30"/>
    </i>
    <i>
      <x v="14"/>
    </i>
    <i>
      <x v="35"/>
    </i>
    <i>
      <x v="36"/>
    </i>
    <i>
      <x v="13"/>
    </i>
    <i>
      <x v="34"/>
    </i>
    <i>
      <x v="37"/>
    </i>
    <i>
      <x v="28"/>
    </i>
    <i>
      <x v="19"/>
    </i>
    <i>
      <x v="29"/>
    </i>
    <i t="grand">
      <x/>
    </i>
  </rowItems>
  <colItems count="1">
    <i/>
  </colItems>
  <dataFields count="1">
    <dataField name="Sum of Issued Value" fld="8" baseField="0" baseItem="0"/>
  </dataFields>
  <formats count="1">
    <format dxfId="167">
      <pivotArea collapsedLevelsAreSubtotals="1" fieldPosition="0">
        <references count="1">
          <reference field="14" count="10">
            <x v="1"/>
            <x v="4"/>
            <x v="5"/>
            <x v="6"/>
            <x v="10"/>
            <x v="11"/>
            <x v="12"/>
            <x v="14"/>
            <x v="15"/>
            <x v="16"/>
          </reference>
        </references>
      </pivotArea>
    </format>
  </formats>
  <chartFormats count="35">
    <chartFormat chart="3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14"/>
          </reference>
        </references>
      </pivotArea>
    </chartFormat>
    <chartFormat chart="35" format="4">
      <pivotArea type="data" outline="0" fieldPosition="0">
        <references count="2">
          <reference field="4294967294" count="1" selected="0">
            <x v="0"/>
          </reference>
          <reference field="14" count="1" selected="0">
            <x v="10"/>
          </reference>
        </references>
      </pivotArea>
    </chartFormat>
    <chartFormat chart="35" format="5">
      <pivotArea type="data" outline="0" fieldPosition="0">
        <references count="2">
          <reference field="4294967294" count="1" selected="0">
            <x v="0"/>
          </reference>
          <reference field="14" count="1" selected="0">
            <x v="15"/>
          </reference>
        </references>
      </pivotArea>
    </chartFormat>
    <chartFormat chart="35" format="6">
      <pivotArea type="data" outline="0" fieldPosition="0">
        <references count="2">
          <reference field="4294967294" count="1" selected="0">
            <x v="0"/>
          </reference>
          <reference field="14" count="1" selected="0">
            <x v="4"/>
          </reference>
        </references>
      </pivotArea>
    </chartFormat>
    <chartFormat chart="35" format="7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35" format="8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35" format="9">
      <pivotArea type="data" outline="0" fieldPosition="0">
        <references count="2">
          <reference field="4294967294" count="1" selected="0">
            <x v="0"/>
          </reference>
          <reference field="14" count="1" selected="0">
            <x v="12"/>
          </reference>
        </references>
      </pivotArea>
    </chartFormat>
    <chartFormat chart="35" format="10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  <chartFormat chart="35" format="1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6"/>
          </reference>
        </references>
      </pivotArea>
    </chartFormat>
    <chartFormat chart="35" format="12">
      <pivotArea type="data" outline="0" fieldPosition="0">
        <references count="2">
          <reference field="4294967294" count="1" selected="0">
            <x v="0"/>
          </reference>
          <reference field="14" count="1" selected="0">
            <x v="11"/>
          </reference>
        </references>
      </pivotArea>
    </chartFormat>
    <chartFormat chart="35" format="13">
      <pivotArea type="data" outline="0" fieldPosition="0">
        <references count="2">
          <reference field="4294967294" count="1" selected="0">
            <x v="0"/>
          </reference>
          <reference field="14" count="1" selected="0">
            <x v="8"/>
          </reference>
        </references>
      </pivotArea>
    </chartFormat>
    <chartFormat chart="35" format="14">
      <pivotArea type="data" outline="0" fieldPosition="0">
        <references count="2">
          <reference field="4294967294" count="1" selected="0">
            <x v="0"/>
          </reference>
          <reference field="14" count="1" selected="0">
            <x v="9"/>
          </reference>
        </references>
      </pivotArea>
    </chartFormat>
    <chartFormat chart="35" format="15">
      <pivotArea type="data" outline="0" fieldPosition="0">
        <references count="2">
          <reference field="4294967294" count="1" selected="0">
            <x v="0"/>
          </reference>
          <reference field="14" count="1" selected="0">
            <x v="20"/>
          </reference>
        </references>
      </pivotArea>
    </chartFormat>
    <chartFormat chart="35" format="16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35" format="17">
      <pivotArea type="data" outline="0" fieldPosition="0">
        <references count="2">
          <reference field="4294967294" count="1" selected="0">
            <x v="0"/>
          </reference>
          <reference field="14" count="1" selected="0">
            <x v="19"/>
          </reference>
        </references>
      </pivotArea>
    </chartFormat>
    <chartFormat chart="35" format="18">
      <pivotArea type="data" outline="0" fieldPosition="0">
        <references count="2">
          <reference field="4294967294" count="1" selected="0">
            <x v="0"/>
          </reference>
          <reference field="14" count="1" selected="0">
            <x v="18"/>
          </reference>
        </references>
      </pivotArea>
    </chartFormat>
    <chartFormat chart="35" format="19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35" format="20">
      <pivotArea type="data" outline="0" fieldPosition="0">
        <references count="2">
          <reference field="4294967294" count="1" selected="0">
            <x v="0"/>
          </reference>
          <reference field="14" count="1" selected="0">
            <x v="7"/>
          </reference>
        </references>
      </pivotArea>
    </chartFormat>
    <chartFormat chart="35" format="2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3"/>
          </reference>
        </references>
      </pivotArea>
    </chartFormat>
    <chartFormat chart="35" format="22">
      <pivotArea type="data" outline="0" fieldPosition="0">
        <references count="2">
          <reference field="4294967294" count="1" selected="0">
            <x v="0"/>
          </reference>
          <reference field="14" count="1" selected="0">
            <x v="17"/>
          </reference>
        </references>
      </pivotArea>
    </chartFormat>
    <chartFormat chart="35" format="23">
      <pivotArea type="data" outline="0" fieldPosition="0">
        <references count="2">
          <reference field="4294967294" count="1" selected="0">
            <x v="0"/>
          </reference>
          <reference field="14" count="1" selected="0">
            <x v="25"/>
          </reference>
        </references>
      </pivotArea>
    </chartFormat>
    <chartFormat chart="35" format="24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35" format="25">
      <pivotArea type="data" outline="0" fieldPosition="0">
        <references count="2">
          <reference field="4294967294" count="1" selected="0">
            <x v="0"/>
          </reference>
          <reference field="14" count="1" selected="0">
            <x v="21"/>
          </reference>
        </references>
      </pivotArea>
    </chartFormat>
    <chartFormat chart="35" format="26">
      <pivotArea type="data" outline="0" fieldPosition="0">
        <references count="2">
          <reference field="4294967294" count="1" selected="0">
            <x v="0"/>
          </reference>
          <reference field="14" count="1" selected="0">
            <x v="30"/>
          </reference>
        </references>
      </pivotArea>
    </chartFormat>
    <chartFormat chart="35" format="27">
      <pivotArea type="data" outline="0" fieldPosition="0">
        <references count="2">
          <reference field="4294967294" count="1" selected="0">
            <x v="0"/>
          </reference>
          <reference field="14" count="1" selected="0">
            <x v="31"/>
          </reference>
        </references>
      </pivotArea>
    </chartFormat>
    <chartFormat chart="35" format="28">
      <pivotArea type="data" outline="0" fieldPosition="0">
        <references count="2">
          <reference field="4294967294" count="1" selected="0">
            <x v="0"/>
          </reference>
          <reference field="14" count="1" selected="0">
            <x v="28"/>
          </reference>
        </references>
      </pivotArea>
    </chartFormat>
    <chartFormat chart="35" format="29">
      <pivotArea type="data" outline="0" fieldPosition="0">
        <references count="2">
          <reference field="4294967294" count="1" selected="0">
            <x v="0"/>
          </reference>
          <reference field="14" count="1" selected="0">
            <x v="29"/>
          </reference>
        </references>
      </pivotArea>
    </chartFormat>
    <chartFormat chart="35" format="30">
      <pivotArea type="data" outline="0" fieldPosition="0">
        <references count="2">
          <reference field="4294967294" count="1" selected="0">
            <x v="0"/>
          </reference>
          <reference field="14" count="1" selected="0">
            <x v="36"/>
          </reference>
        </references>
      </pivotArea>
    </chartFormat>
    <chartFormat chart="35" format="31">
      <pivotArea type="data" outline="0" fieldPosition="0">
        <references count="2">
          <reference field="4294967294" count="1" selected="0">
            <x v="0"/>
          </reference>
          <reference field="14" count="1" selected="0">
            <x v="35"/>
          </reference>
        </references>
      </pivotArea>
    </chartFormat>
    <chartFormat chart="35" format="32">
      <pivotArea type="data" outline="0" fieldPosition="0">
        <references count="2">
          <reference field="4294967294" count="1" selected="0">
            <x v="0"/>
          </reference>
          <reference field="14" count="1" selected="0">
            <x v="33"/>
          </reference>
        </references>
      </pivotArea>
    </chartFormat>
    <chartFormat chart="35" format="33">
      <pivotArea type="data" outline="0" fieldPosition="0">
        <references count="2">
          <reference field="4294967294" count="1" selected="0">
            <x v="0"/>
          </reference>
          <reference field="14" count="1" selected="0">
            <x v="32"/>
          </reference>
        </references>
      </pivotArea>
    </chartFormat>
    <chartFormat chart="35" format="34">
      <pivotArea type="data" outline="0" fieldPosition="0">
        <references count="2">
          <reference field="4294967294" count="1" selected="0">
            <x v="0"/>
          </reference>
          <reference field="14" count="1" selected="0">
            <x v="34"/>
          </reference>
        </references>
      </pivotArea>
    </chartFormat>
    <chartFormat chart="35" format="35">
      <pivotArea type="data" outline="0" fieldPosition="0">
        <references count="2">
          <reference field="4294967294" count="1" selected="0">
            <x v="0"/>
          </reference>
          <reference field="14" count="1" selected="0">
            <x v="37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4" type="count" evalOrder="-1" id="3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name="PivotTable3" cacheId="21" applyNumberFormats="0" applyBorderFormats="0" applyFontFormats="0" applyPatternFormats="0" applyAlignmentFormats="0" applyWidthHeightFormats="1" dataCaption="Values" updatedVersion="6" minRefreshableVersion="3" useAutoFormatting="1" itemPrintTitles="1" createdVersion="8" indent="0" outline="1" outlineData="1" multipleFieldFilters="0" chartFormat="19">
  <location ref="A35:B53" firstHeaderRow="1" firstDataRow="1" firstDataCol="1"/>
  <pivotFields count="19">
    <pivotField showAll="0"/>
    <pivotField showAll="0"/>
    <pivotField showAll="0"/>
    <pivotField showAll="0"/>
    <pivotField showAll="0"/>
    <pivotField showAll="0"/>
    <pivotField numFmtId="2" showAll="0"/>
    <pivotField showAll="0"/>
    <pivotField dataField="1" showAll="0"/>
    <pivotField axis="axisRow" numFmtId="14" showAll="0">
      <items count="132">
        <item m="1" x="48"/>
        <item m="1" x="49"/>
        <item m="1" x="117"/>
        <item m="1" x="126"/>
        <item m="1" x="62"/>
        <item m="1" x="106"/>
        <item m="1" x="44"/>
        <item m="1" x="92"/>
        <item m="1" x="26"/>
        <item m="1" x="74"/>
        <item m="1" x="120"/>
        <item m="1" x="58"/>
        <item m="1" x="101"/>
        <item m="1" x="39"/>
        <item m="1" x="87"/>
        <item m="1" x="20"/>
        <item m="1" x="69"/>
        <item m="1" x="115"/>
        <item m="1" x="54"/>
        <item m="1" x="35"/>
        <item m="1" x="83"/>
        <item m="1" x="129"/>
        <item m="1" x="52"/>
        <item m="1" x="97"/>
        <item m="1" x="114"/>
        <item m="1" x="33"/>
        <item m="1" x="81"/>
        <item m="1" x="64"/>
        <item m="1" x="127"/>
        <item m="1" x="108"/>
        <item m="1" x="94"/>
        <item m="1" x="46"/>
        <item m="1" x="28"/>
        <item m="1" x="76"/>
        <item m="1" x="73"/>
        <item m="1" x="121"/>
        <item m="1" x="59"/>
        <item m="1" x="42"/>
        <item m="1" x="90"/>
        <item m="1" x="23"/>
        <item m="1" x="104"/>
        <item m="1" x="40"/>
        <item m="1" x="102"/>
        <item m="1" x="88"/>
        <item m="1" x="21"/>
        <item m="1" x="99"/>
        <item m="1" x="84"/>
        <item m="1" x="55"/>
        <item m="1" x="116"/>
        <item m="1" x="36"/>
        <item m="1" x="130"/>
        <item m="1" x="66"/>
        <item m="1" x="111"/>
        <item m="1" x="96"/>
        <item m="1" x="31"/>
        <item m="1" x="47"/>
        <item m="1" x="79"/>
        <item m="1" x="124"/>
        <item m="1" x="128"/>
        <item m="1" x="53"/>
        <item m="1" x="98"/>
        <item m="1" x="34"/>
        <item m="1" x="82"/>
        <item m="1" x="109"/>
        <item m="1" x="65"/>
        <item m="1" x="122"/>
        <item m="1" x="77"/>
        <item m="1" x="29"/>
        <item m="1" x="60"/>
        <item m="1" x="105"/>
        <item m="1" x="19"/>
        <item m="1" x="24"/>
        <item m="1" x="71"/>
        <item m="1" x="68"/>
        <item m="1" x="118"/>
        <item m="1" x="56"/>
        <item m="1" x="100"/>
        <item m="1" x="17"/>
        <item m="1" x="37"/>
        <item m="1" x="85"/>
        <item m="1" x="67"/>
        <item m="1" x="112"/>
        <item m="1" x="70"/>
        <item m="1" x="103"/>
        <item m="1" x="89"/>
        <item m="1" x="41"/>
        <item m="1" x="22"/>
        <item m="1" x="50"/>
        <item m="1" x="61"/>
        <item m="1" x="30"/>
        <item m="1" x="95"/>
        <item m="1" x="123"/>
        <item m="1" x="78"/>
        <item m="1" x="91"/>
        <item m="1" x="25"/>
        <item m="1" x="43"/>
        <item m="1" x="72"/>
        <item m="1" x="119"/>
        <item m="1" x="57"/>
        <item m="1" x="38"/>
        <item m="1" x="86"/>
        <item m="1" x="18"/>
        <item x="9"/>
        <item m="1" x="51"/>
        <item m="1" x="32"/>
        <item m="1" x="125"/>
        <item m="1" x="80"/>
        <item m="1" x="63"/>
        <item m="1" x="107"/>
        <item m="1" x="45"/>
        <item m="1" x="93"/>
        <item m="1" x="27"/>
        <item m="1" x="113"/>
        <item m="1" x="75"/>
        <item x="0"/>
        <item x="1"/>
        <item x="2"/>
        <item x="3"/>
        <item x="4"/>
        <item x="5"/>
        <item x="6"/>
        <item x="7"/>
        <item x="8"/>
        <item m="1" x="110"/>
        <item x="10"/>
        <item x="11"/>
        <item x="12"/>
        <item x="13"/>
        <item x="14"/>
        <item x="15"/>
        <item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18">
    <i>
      <x v="102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4"/>
    </i>
    <i>
      <x v="125"/>
    </i>
    <i>
      <x v="126"/>
    </i>
    <i>
      <x v="127"/>
    </i>
    <i>
      <x v="128"/>
    </i>
    <i>
      <x v="129"/>
    </i>
    <i>
      <x v="130"/>
    </i>
    <i t="grand">
      <x/>
    </i>
  </rowItems>
  <colItems count="1">
    <i/>
  </colItems>
  <dataFields count="1">
    <dataField name="Sum of Issued Value" fld="8" baseField="0" baseItem="0"/>
  </dataFields>
  <formats count="1">
    <format dxfId="168">
      <pivotArea collapsedLevelsAreSubtotals="1" fieldPosition="0">
        <references count="1">
          <reference field="9" count="0"/>
        </references>
      </pivotArea>
    </format>
  </formats>
  <chartFormats count="3"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3">
      <pivotArea type="data" outline="0" fieldPosition="0">
        <references count="2">
          <reference field="4294967294" count="1" selected="0">
            <x v="0"/>
          </reference>
          <reference field="9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name="PivotTable4" cacheId="21" applyNumberFormats="0" applyBorderFormats="0" applyFontFormats="0" applyPatternFormats="0" applyAlignmentFormats="0" applyWidthHeightFormats="1" dataCaption="Values" updatedVersion="6" minRefreshableVersion="3" useAutoFormatting="1" itemPrintTitles="1" createdVersion="8" indent="0" outline="1" outlineData="1" multipleFieldFilters="0" chartFormat="26">
  <location ref="A71:B82" firstHeaderRow="1" firstDataRow="1" firstDataCol="1"/>
  <pivotFields count="19">
    <pivotField showAll="0"/>
    <pivotField showAll="0"/>
    <pivotField showAll="0"/>
    <pivotField showAll="0"/>
    <pivotField showAll="0"/>
    <pivotField showAll="0"/>
    <pivotField numFmtId="2" showAll="0"/>
    <pivotField dataField="1" showAll="0"/>
    <pivotField showAll="0"/>
    <pivotField numFmtId="14" showAll="0"/>
    <pivotField showAll="0"/>
    <pivotField showAll="0"/>
    <pivotField showAll="0"/>
    <pivotField showAll="0"/>
    <pivotField axis="axisRow" showAll="0" measureFilter="1" sortType="ascending">
      <items count="41">
        <item m="1" x="20"/>
        <item m="1" x="34"/>
        <item m="1" x="25"/>
        <item m="1" x="32"/>
        <item m="1" x="23"/>
        <item m="1" x="36"/>
        <item m="1" x="21"/>
        <item x="13"/>
        <item m="1" x="29"/>
        <item m="1" x="31"/>
        <item m="1" x="35"/>
        <item m="1" x="22"/>
        <item m="1" x="24"/>
        <item x="15"/>
        <item x="8"/>
        <item m="1" x="38"/>
        <item m="1" x="28"/>
        <item m="1" x="30"/>
        <item m="1" x="18"/>
        <item x="4"/>
        <item x="14"/>
        <item m="1" x="37"/>
        <item m="1" x="33"/>
        <item m="1" x="27"/>
        <item x="7"/>
        <item m="1" x="26"/>
        <item m="1" x="39"/>
        <item m="1" x="19"/>
        <item x="0"/>
        <item x="1"/>
        <item x="2"/>
        <item x="3"/>
        <item x="5"/>
        <item x="6"/>
        <item x="9"/>
        <item x="10"/>
        <item x="11"/>
        <item x="12"/>
        <item x="16"/>
        <item x="1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</pivotFields>
  <rowFields count="1">
    <field x="14"/>
  </rowFields>
  <rowItems count="11">
    <i>
      <x v="38"/>
    </i>
    <i>
      <x v="14"/>
    </i>
    <i>
      <x v="36"/>
    </i>
    <i>
      <x v="35"/>
    </i>
    <i>
      <x v="13"/>
    </i>
    <i>
      <x v="19"/>
    </i>
    <i>
      <x v="32"/>
    </i>
    <i>
      <x v="31"/>
    </i>
    <i>
      <x v="28"/>
    </i>
    <i>
      <x v="29"/>
    </i>
    <i t="grand">
      <x/>
    </i>
  </rowItems>
  <colItems count="1">
    <i/>
  </colItems>
  <dataFields count="1">
    <dataField name="Sum of Issued Qty" fld="7" baseField="0" baseItem="0"/>
  </dataFields>
  <chartFormats count="2">
    <chartFormat chart="2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4" type="count" evalOrder="-1" id="2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e2" displayName="Table2" ref="A1:W3520" totalsRowCount="1" headerRowDxfId="244" totalsRowDxfId="241" headerRowBorderDxfId="243" tableBorderDxfId="242">
  <autoFilter ref="A1:W3519"/>
  <tableColumns count="23">
    <tableColumn id="1" name="Reff ID" dataDxfId="240" totalsRowDxfId="24"/>
    <tableColumn id="2" name="RAC SAP Code " dataDxfId="239" totalsRowDxfId="23"/>
    <tableColumn id="3" name="Initial Sap Code" dataDxfId="238" totalsRowDxfId="22"/>
    <tableColumn id="4" name="Item Code" dataDxfId="237" totalsRowDxfId="21"/>
    <tableColumn id="5" name="Description" totalsRowFunction="count" dataDxfId="236" totalsRowDxfId="20"/>
    <tableColumn id="6" name="Category" totalsRowFunction="count" dataDxfId="235" totalsRowDxfId="19"/>
    <tableColumn id="7" name="UOM" dataDxfId="234" totalsRowDxfId="18"/>
    <tableColumn id="8" name="Unit Cost" dataDxfId="233" totalsRowDxfId="17" dataCellStyle="Comma"/>
    <tableColumn id="9" name="Opening Balance QTY" totalsRowLabel=" -   " dataDxfId="232" totalsRowDxfId="16" dataCellStyle="Comma"/>
    <tableColumn id="10" name="Opening Balance Value" totalsRowFunction="custom" dataDxfId="231" totalsRowDxfId="15" dataCellStyle="Comma">
      <calculatedColumnFormula>I2*H2</calculatedColumnFormula>
      <totalsRowFormula>SUM(J2:J3519)</totalsRowFormula>
    </tableColumn>
    <tableColumn id="11" name="Received Qty" totalsRowFunction="sum" dataDxfId="230" totalsRowDxfId="14" dataCellStyle="Comma">
      <calculatedColumnFormula>IFERROR(SUMIFS(RECEIVING_HISTORY!$H:$H,RECEIVING_HISTORY!$B:$B,MASTER_SHEET!$A2),0)</calculatedColumnFormula>
    </tableColumn>
    <tableColumn id="12" name="Received Value" totalsRowFunction="sum" dataDxfId="229" totalsRowDxfId="13" dataCellStyle="Comma">
      <calculatedColumnFormula>IFERROR(SUMIFS(RECEIVING_HISTORY!$I:$I,RECEIVING_HISTORY!$B:$B,MASTER_SHEET!$A2),0)</calculatedColumnFormula>
    </tableColumn>
    <tableColumn id="13" name="Issued Qty" totalsRowFunction="sum" dataDxfId="228" totalsRowDxfId="12">
      <calculatedColumnFormula>IFERROR(SUMIF(ISSUANCE_HISTORY!$B:$B,A2,ISSUANCE_HISTORY!$H:$H),0)</calculatedColumnFormula>
    </tableColumn>
    <tableColumn id="14" name="Issued Value" totalsRowFunction="sum" dataDxfId="227" totalsRowDxfId="11" dataCellStyle="Comma">
      <calculatedColumnFormula>IFERROR(SUMIF(ISSUANCE_HISTORY!$B:$B,A2,ISSUANCE_HISTORY!$I:$I),0)</calculatedColumnFormula>
    </tableColumn>
    <tableColumn id="15" name="Closing Balance Qty" totalsRowFunction="sum" dataDxfId="226" totalsRowDxfId="10" dataCellStyle="Comma">
      <calculatedColumnFormula>N(I2)+N(K2)-N(M2)</calculatedColumnFormula>
    </tableColumn>
    <tableColumn id="16" name="Closing Balance Value" totalsRowFunction="sum" dataDxfId="225" totalsRowDxfId="9" dataCellStyle="Comma">
      <calculatedColumnFormula>N(J2)+N(L2)-N(N2)</calculatedColumnFormula>
    </tableColumn>
    <tableColumn id="17" name="NEW LOCATION" dataDxfId="224" totalsRowDxfId="8" dataCellStyle="Comma"/>
    <tableColumn id="18" name="Rack location " dataDxfId="223" totalsRowDxfId="7"/>
    <tableColumn id="19" name="Minimum ReOrder Quantity" dataDxfId="222" totalsRowDxfId="6"/>
    <tableColumn id="20" name="Status" totalsRowFunction="custom" dataDxfId="221" totalsRowDxfId="5">
      <calculatedColumnFormula>IF(S2="", "", IF(U2&lt;&gt;"", "BSR in Process", IF(O2&lt;S2, "Re-Order Now", "OK")))</calculatedColumnFormula>
      <totalsRowFormula>COUNTIF(T2:T3519, "Re-Order Now")</totalsRowFormula>
    </tableColumn>
    <tableColumn id="21" name="BSR Number " dataDxfId="220" totalsRowDxfId="4"/>
    <tableColumn id="22" name="Flag" dataDxfId="219" totalsRowDxfId="3"/>
    <tableColumn id="24" name="Criticality " dataDxfId="218" totalsRow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1:S252" totalsRowShown="0" headerRowDxfId="217" dataDxfId="215" headerRowBorderDxfId="216" tableBorderDxfId="214">
  <autoFilter ref="A1:S252"/>
  <tableColumns count="19">
    <tableColumn id="1" name="S. No" dataDxfId="213"/>
    <tableColumn id="2" name="Reff ID" dataDxfId="212"/>
    <tableColumn id="3" name="Item Code" dataDxfId="211"/>
    <tableColumn id="4" name="Description" dataDxfId="210"/>
    <tableColumn id="5" name="Category" dataDxfId="209"/>
    <tableColumn id="6" name="UOM" dataDxfId="208"/>
    <tableColumn id="7" name="Unit Cost" dataDxfId="207"/>
    <tableColumn id="8" name="Issued Qty" dataDxfId="206"/>
    <tableColumn id="9" name="Issued Value" dataDxfId="205"/>
    <tableColumn id="10" name="Issue Date" dataDxfId="204"/>
    <tableColumn id="11" name="Received By" dataDxfId="203"/>
    <tableColumn id="12" name="TICKET NUMBER" dataDxfId="202"/>
    <tableColumn id="13" name="Issuance Reference" dataDxfId="201"/>
    <tableColumn id="14" name="Material Request No" dataDxfId="200"/>
    <tableColumn id="15" name="DEPARTMENT" dataDxfId="199"/>
    <tableColumn id="16" name="WEEK" dataDxfId="198"/>
    <tableColumn id="17" name="Location" dataDxfId="197"/>
    <tableColumn id="18" name="Issued By" dataDxfId="196"/>
    <tableColumn id="19" name="Remarks" dataDxfId="195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2" name="Table4" displayName="Table4" ref="A1:Q184" totalsRowShown="0" headerRowDxfId="194" dataDxfId="193" tableBorderDxfId="192">
  <autoFilter ref="A1:Q184"/>
  <tableColumns count="17">
    <tableColumn id="1" name="S. No" dataDxfId="191"/>
    <tableColumn id="2" name="Reff ID" dataDxfId="190"/>
    <tableColumn id="3" name="Item Code" dataDxfId="189"/>
    <tableColumn id="4" name="Description" dataDxfId="188"/>
    <tableColumn id="5" name="Category" dataDxfId="187"/>
    <tableColumn id="6" name="UOM" dataDxfId="186"/>
    <tableColumn id="7" name="Unit Cost" dataDxfId="185"/>
    <tableColumn id="8" name="Received Qty" dataDxfId="184"/>
    <tableColumn id="9" name="Received Value" dataDxfId="183"/>
    <tableColumn id="10" name="Receive Date" dataDxfId="182"/>
    <tableColumn id="11" name="Received By" dataDxfId="181"/>
    <tableColumn id="12" name="PR No" dataDxfId="180"/>
    <tableColumn id="13" name="PO No" dataDxfId="179"/>
    <tableColumn id="14" name="Invoice No" dataDxfId="178"/>
    <tableColumn id="15" name="Supplier Name" dataDxfId="177"/>
    <tableColumn id="16" name="WEEK" dataDxfId="176"/>
    <tableColumn id="17" name="Remarks" dataDxfId="175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id="6" name="Table6" displayName="Table6" ref="C1:C6" totalsRowShown="0">
  <autoFilter ref="C1:C6"/>
  <tableColumns count="1">
    <tableColumn id="1" name="Week 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le7" displayName="Table7" ref="B1:B7" totalsRowShown="0">
  <autoFilter ref="B1:B7"/>
  <sortState ref="B2:B7">
    <sortCondition ref="B1:B7"/>
  </sortState>
  <tableColumns count="1">
    <tableColumn id="1" name="Employees Name 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5" displayName="Table5" ref="D1:D28" totalsRowShown="0" headerRowDxfId="174" dataDxfId="173" tableBorderDxfId="172">
  <autoFilter ref="D1:D28"/>
  <sortState ref="D2:D26">
    <sortCondition ref="D1:D26"/>
  </sortState>
  <tableColumns count="1">
    <tableColumn id="1" name="Department " dataDxfId="17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5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6.xml"/><Relationship Id="rId3" Type="http://schemas.openxmlformats.org/officeDocument/2006/relationships/pivotTable" Target="../pivotTables/pivotTable10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Relationship Id="rId6" Type="http://schemas.openxmlformats.org/officeDocument/2006/relationships/pivotTable" Target="../pivotTables/pivotTable13.xml"/><Relationship Id="rId5" Type="http://schemas.openxmlformats.org/officeDocument/2006/relationships/pivotTable" Target="../pivotTables/pivotTable12.xml"/><Relationship Id="rId4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3526"/>
  <sheetViews>
    <sheetView zoomScale="70" zoomScaleNormal="70" workbookViewId="0">
      <pane xSplit="1" ySplit="1" topLeftCell="C1976" activePane="bottomRight" state="frozen"/>
      <selection pane="topRight" activeCell="B1" sqref="B1"/>
      <selection pane="bottomLeft" activeCell="A2" sqref="A2"/>
      <selection pane="bottomRight" activeCell="A1989" sqref="A1989"/>
    </sheetView>
  </sheetViews>
  <sheetFormatPr defaultRowHeight="15"/>
  <cols>
    <col min="1" max="1" width="12.85546875" customWidth="1"/>
    <col min="2" max="2" width="33.42578125" style="2" bestFit="1" customWidth="1"/>
    <col min="3" max="3" width="16.28515625" style="2" customWidth="1"/>
    <col min="4" max="4" width="16.28515625" bestFit="1" customWidth="1"/>
    <col min="5" max="5" width="65.140625" customWidth="1"/>
    <col min="6" max="6" width="29.28515625" style="195" customWidth="1"/>
    <col min="7" max="7" width="7.42578125" style="2" customWidth="1"/>
    <col min="8" max="8" width="11" style="2" customWidth="1"/>
    <col min="9" max="9" width="14.85546875" customWidth="1"/>
    <col min="10" max="10" width="17.5703125" customWidth="1"/>
    <col min="11" max="11" width="12.85546875" customWidth="1"/>
    <col min="12" max="12" width="16.28515625" customWidth="1"/>
    <col min="13" max="13" width="12.140625" customWidth="1"/>
    <col min="14" max="14" width="19.7109375" bestFit="1" customWidth="1"/>
    <col min="15" max="15" width="15.28515625" customWidth="1"/>
    <col min="16" max="16" width="16.5703125" customWidth="1"/>
    <col min="17" max="17" width="35.28515625" style="2" customWidth="1"/>
    <col min="18" max="18" width="34.140625" style="2" customWidth="1"/>
    <col min="19" max="19" width="13.7109375" customWidth="1"/>
    <col min="20" max="20" width="14.7109375" bestFit="1" customWidth="1"/>
    <col min="21" max="21" width="11.7109375" customWidth="1"/>
    <col min="22" max="22" width="16.28515625" style="1" customWidth="1"/>
    <col min="23" max="23" width="17.42578125" customWidth="1"/>
  </cols>
  <sheetData>
    <row r="1" spans="1:23" s="18" customFormat="1" ht="57.6" customHeight="1">
      <c r="A1" s="145" t="s">
        <v>0</v>
      </c>
      <c r="B1" s="145" t="s">
        <v>1</v>
      </c>
      <c r="C1" s="145" t="s">
        <v>2</v>
      </c>
      <c r="D1" s="145" t="s">
        <v>3</v>
      </c>
      <c r="E1" s="145" t="s">
        <v>4</v>
      </c>
      <c r="F1" s="189" t="s">
        <v>5</v>
      </c>
      <c r="G1" s="145" t="s">
        <v>6</v>
      </c>
      <c r="H1" s="145" t="s">
        <v>7</v>
      </c>
      <c r="I1" s="146" t="s">
        <v>8</v>
      </c>
      <c r="J1" s="146" t="s">
        <v>9</v>
      </c>
      <c r="K1" s="145" t="s">
        <v>10</v>
      </c>
      <c r="L1" s="145" t="s">
        <v>11</v>
      </c>
      <c r="M1" s="145" t="s">
        <v>12</v>
      </c>
      <c r="N1" s="145" t="s">
        <v>13</v>
      </c>
      <c r="O1" s="146" t="s">
        <v>14</v>
      </c>
      <c r="P1" s="146" t="s">
        <v>15</v>
      </c>
      <c r="Q1" s="145" t="s">
        <v>16</v>
      </c>
      <c r="R1" s="145" t="s">
        <v>17</v>
      </c>
      <c r="S1" s="146" t="s">
        <v>18</v>
      </c>
      <c r="T1" s="145" t="s">
        <v>19</v>
      </c>
      <c r="U1" s="145" t="s">
        <v>3917</v>
      </c>
      <c r="V1" s="145" t="s">
        <v>3918</v>
      </c>
      <c r="W1" s="145" t="s">
        <v>4221</v>
      </c>
    </row>
    <row r="2" spans="1:23" ht="22.35" customHeight="1">
      <c r="A2" s="12">
        <v>10060001</v>
      </c>
      <c r="B2" s="137">
        <v>1120010097</v>
      </c>
      <c r="C2" s="106">
        <v>1003819</v>
      </c>
      <c r="D2" s="13">
        <v>1008938</v>
      </c>
      <c r="E2" s="12" t="s">
        <v>20</v>
      </c>
      <c r="F2" s="190" t="s">
        <v>4211</v>
      </c>
      <c r="G2" s="13" t="s">
        <v>21</v>
      </c>
      <c r="H2" s="15">
        <v>173.86</v>
      </c>
      <c r="I2" s="105">
        <v>57</v>
      </c>
      <c r="J2" s="26">
        <f t="shared" ref="J2:J64" si="0">I2*H2</f>
        <v>9910.02</v>
      </c>
      <c r="K2" s="113">
        <f>IFERROR(SUMIFS(RECEIVING_HISTORY!$H:$H,RECEIVING_HISTORY!$B:$B,MASTER_SHEET!$A2),0)</f>
        <v>0</v>
      </c>
      <c r="L2" s="26">
        <f>IFERROR(SUMIFS(RECEIVING_HISTORY!$I:$I,RECEIVING_HISTORY!$B:$B,MASTER_SHEET!$A2),0)</f>
        <v>0</v>
      </c>
      <c r="M2" s="35">
        <f>IFERROR(SUMIF(ISSUANCE_HISTORY!$B:$B,A2,ISSUANCE_HISTORY!$H:$H),0)</f>
        <v>42</v>
      </c>
      <c r="N2" s="26">
        <f>IFERROR(SUMIF(ISSUANCE_HISTORY!$B:$B,A2,ISSUANCE_HISTORY!$I:$I),0)</f>
        <v>7302.1200000000008</v>
      </c>
      <c r="O2" s="112">
        <f>N(I2)+N(K2)-N(M2)</f>
        <v>15</v>
      </c>
      <c r="P2" s="26">
        <f>N(J2)+N(L2)-N(N2)</f>
        <v>2607.8999999999996</v>
      </c>
      <c r="Q2" s="36" t="s">
        <v>22</v>
      </c>
      <c r="R2" s="36" t="s">
        <v>22</v>
      </c>
      <c r="S2" s="16">
        <v>30</v>
      </c>
      <c r="T2" s="37" t="str">
        <f t="shared" ref="T2:T65" si="1">IF(S2="", "", IF(U2&lt;&gt;"", "BSR in Process", IF(O2&lt;S2, "Re-Order Now", "OK")))</f>
        <v>BSR in Process</v>
      </c>
      <c r="U2" s="12">
        <v>63</v>
      </c>
      <c r="V2" s="16"/>
      <c r="W2" s="12" t="s">
        <v>4222</v>
      </c>
    </row>
    <row r="3" spans="1:23" ht="22.35" customHeight="1">
      <c r="A3" s="12">
        <v>10060002</v>
      </c>
      <c r="B3" s="137">
        <v>1120010367</v>
      </c>
      <c r="C3" s="106">
        <v>1000404</v>
      </c>
      <c r="D3" s="13">
        <v>1013476</v>
      </c>
      <c r="E3" s="12" t="s">
        <v>23</v>
      </c>
      <c r="F3" s="190" t="s">
        <v>1262</v>
      </c>
      <c r="G3" s="13" t="s">
        <v>21</v>
      </c>
      <c r="H3" s="15">
        <v>92</v>
      </c>
      <c r="I3" s="105">
        <v>49</v>
      </c>
      <c r="J3" s="26">
        <f t="shared" si="0"/>
        <v>4508</v>
      </c>
      <c r="K3" s="113">
        <f>IFERROR(SUMIFS(RECEIVING_HISTORY!$H:$H,RECEIVING_HISTORY!$B:$B,MASTER_SHEET!$A3),0)</f>
        <v>24</v>
      </c>
      <c r="L3" s="26">
        <f>IFERROR(SUMIFS(RECEIVING_HISTORY!$I:$I,RECEIVING_HISTORY!$B:$B,MASTER_SHEET!$A3),0)</f>
        <v>2208</v>
      </c>
      <c r="M3" s="35">
        <f>IFERROR(SUMIF(ISSUANCE_HISTORY!$B:$B,A3,ISSUANCE_HISTORY!$H:$H),0)</f>
        <v>42</v>
      </c>
      <c r="N3" s="26">
        <f>IFERROR(SUMIF(ISSUANCE_HISTORY!$B:$B,A3,ISSUANCE_HISTORY!$I:$I),0)</f>
        <v>3864</v>
      </c>
      <c r="O3" s="112">
        <f t="shared" ref="O3:O64" si="2">N(I3)+N(K3)-N(M3)</f>
        <v>31</v>
      </c>
      <c r="P3" s="26">
        <f t="shared" ref="P3:P66" si="3">N(J3)+N(L3)-N(N3)</f>
        <v>2852</v>
      </c>
      <c r="Q3" s="36" t="s">
        <v>22</v>
      </c>
      <c r="R3" s="36" t="s">
        <v>22</v>
      </c>
      <c r="S3" s="16">
        <v>80</v>
      </c>
      <c r="T3" s="37" t="str">
        <f t="shared" si="1"/>
        <v>BSR in Process</v>
      </c>
      <c r="U3" s="12">
        <v>62</v>
      </c>
      <c r="V3" s="16"/>
      <c r="W3" s="12" t="s">
        <v>4222</v>
      </c>
    </row>
    <row r="4" spans="1:23" ht="22.35" customHeight="1">
      <c r="A4" s="12">
        <v>10060003</v>
      </c>
      <c r="B4" s="137">
        <v>1120010106</v>
      </c>
      <c r="C4" s="106">
        <v>1003672</v>
      </c>
      <c r="D4" s="27">
        <v>1009038</v>
      </c>
      <c r="E4" s="12" t="s">
        <v>24</v>
      </c>
      <c r="F4" s="190" t="s">
        <v>4210</v>
      </c>
      <c r="G4" s="13" t="s">
        <v>25</v>
      </c>
      <c r="H4" s="15">
        <v>47</v>
      </c>
      <c r="I4" s="105">
        <v>319</v>
      </c>
      <c r="J4" s="26">
        <f t="shared" si="0"/>
        <v>14993</v>
      </c>
      <c r="K4" s="113">
        <f>IFERROR(SUMIFS(RECEIVING_HISTORY!$H:$H,RECEIVING_HISTORY!$B:$B,MASTER_SHEET!$A4),0)</f>
        <v>2100</v>
      </c>
      <c r="L4" s="26">
        <f>IFERROR(SUMIFS(RECEIVING_HISTORY!$I:$I,RECEIVING_HISTORY!$B:$B,MASTER_SHEET!$A4),0)</f>
        <v>98700</v>
      </c>
      <c r="M4" s="35">
        <f>IFERROR(SUMIF(ISSUANCE_HISTORY!$B:$B,A4,ISSUANCE_HISTORY!$H:$H),0)</f>
        <v>479</v>
      </c>
      <c r="N4" s="26">
        <f>IFERROR(SUMIF(ISSUANCE_HISTORY!$B:$B,A4,ISSUANCE_HISTORY!$I:$I),0)</f>
        <v>22513</v>
      </c>
      <c r="O4" s="112">
        <f t="shared" si="2"/>
        <v>1940</v>
      </c>
      <c r="P4" s="26">
        <f t="shared" si="3"/>
        <v>91180</v>
      </c>
      <c r="Q4" s="36" t="s">
        <v>27</v>
      </c>
      <c r="R4" s="36" t="s">
        <v>27</v>
      </c>
      <c r="S4" s="16">
        <v>750</v>
      </c>
      <c r="T4" s="37" t="str">
        <f t="shared" si="1"/>
        <v>BSR in Process</v>
      </c>
      <c r="U4" s="12">
        <v>63</v>
      </c>
      <c r="V4" s="16"/>
      <c r="W4" s="12" t="s">
        <v>4222</v>
      </c>
    </row>
    <row r="5" spans="1:23" ht="22.35" customHeight="1">
      <c r="A5" s="12">
        <v>10060005</v>
      </c>
      <c r="B5" s="137">
        <v>1120010130</v>
      </c>
      <c r="C5" s="106">
        <v>1003649</v>
      </c>
      <c r="D5" s="13">
        <v>1009004</v>
      </c>
      <c r="E5" s="12" t="s">
        <v>30</v>
      </c>
      <c r="F5" s="190" t="s">
        <v>4210</v>
      </c>
      <c r="G5" s="13" t="s">
        <v>21</v>
      </c>
      <c r="H5" s="15">
        <v>80</v>
      </c>
      <c r="I5" s="105">
        <v>10</v>
      </c>
      <c r="J5" s="26">
        <f t="shared" si="0"/>
        <v>800</v>
      </c>
      <c r="K5" s="113">
        <f>IFERROR(SUMIFS(RECEIVING_HISTORY!$H:$H,RECEIVING_HISTORY!$B:$B,MASTER_SHEET!$A5),0)</f>
        <v>0</v>
      </c>
      <c r="L5" s="26">
        <f>IFERROR(SUMIFS(RECEIVING_HISTORY!$I:$I,RECEIVING_HISTORY!$B:$B,MASTER_SHEET!$A5),0)</f>
        <v>0</v>
      </c>
      <c r="M5" s="35">
        <f>IFERROR(SUMIF(ISSUANCE_HISTORY!$B:$B,A5,ISSUANCE_HISTORY!$H:$H),0)</f>
        <v>0</v>
      </c>
      <c r="N5" s="26">
        <f>IFERROR(SUMIF(ISSUANCE_HISTORY!$B:$B,A5,ISSUANCE_HISTORY!$I:$I),0)</f>
        <v>0</v>
      </c>
      <c r="O5" s="112">
        <f t="shared" si="2"/>
        <v>10</v>
      </c>
      <c r="P5" s="26">
        <f t="shared" si="3"/>
        <v>800</v>
      </c>
      <c r="Q5" s="36" t="s">
        <v>31</v>
      </c>
      <c r="R5" s="36" t="s">
        <v>31</v>
      </c>
      <c r="S5" s="16">
        <v>10</v>
      </c>
      <c r="T5" s="37" t="str">
        <f t="shared" si="1"/>
        <v>OK</v>
      </c>
      <c r="U5" s="12"/>
      <c r="V5" s="16"/>
      <c r="W5" s="12" t="s">
        <v>4222</v>
      </c>
    </row>
    <row r="6" spans="1:23" ht="22.35" customHeight="1">
      <c r="A6" s="12">
        <v>10060006</v>
      </c>
      <c r="B6" s="137">
        <v>1120010116</v>
      </c>
      <c r="C6" s="106">
        <v>1003937</v>
      </c>
      <c r="D6" s="27">
        <v>1008997</v>
      </c>
      <c r="E6" s="12" t="s">
        <v>32</v>
      </c>
      <c r="F6" s="190" t="s">
        <v>4210</v>
      </c>
      <c r="G6" s="13" t="s">
        <v>33</v>
      </c>
      <c r="H6" s="15">
        <v>32</v>
      </c>
      <c r="I6" s="105">
        <v>271</v>
      </c>
      <c r="J6" s="26">
        <f t="shared" si="0"/>
        <v>8672</v>
      </c>
      <c r="K6" s="113">
        <f>IFERROR(SUMIFS(RECEIVING_HISTORY!$H:$H,RECEIVING_HISTORY!$B:$B,MASTER_SHEET!$A6),0)</f>
        <v>0</v>
      </c>
      <c r="L6" s="26">
        <f>IFERROR(SUMIFS(RECEIVING_HISTORY!$I:$I,RECEIVING_HISTORY!$B:$B,MASTER_SHEET!$A6),0)</f>
        <v>0</v>
      </c>
      <c r="M6" s="35">
        <f>IFERROR(SUMIF(ISSUANCE_HISTORY!$B:$B,A6,ISSUANCE_HISTORY!$H:$H),0)</f>
        <v>204</v>
      </c>
      <c r="N6" s="26">
        <f>IFERROR(SUMIF(ISSUANCE_HISTORY!$B:$B,A6,ISSUANCE_HISTORY!$I:$I),0)</f>
        <v>6528</v>
      </c>
      <c r="O6" s="112">
        <f t="shared" si="2"/>
        <v>67</v>
      </c>
      <c r="P6" s="26">
        <f t="shared" si="3"/>
        <v>2144</v>
      </c>
      <c r="Q6" s="36" t="s">
        <v>34</v>
      </c>
      <c r="R6" s="36" t="s">
        <v>34</v>
      </c>
      <c r="S6" s="16">
        <v>320</v>
      </c>
      <c r="T6" s="37" t="str">
        <f t="shared" si="1"/>
        <v>BSR in Process</v>
      </c>
      <c r="U6" s="12">
        <v>63</v>
      </c>
      <c r="V6" s="16"/>
      <c r="W6" s="12" t="s">
        <v>4222</v>
      </c>
    </row>
    <row r="7" spans="1:23" ht="22.35" customHeight="1">
      <c r="A7" s="12">
        <v>10060007</v>
      </c>
      <c r="B7" s="137">
        <v>1120012245</v>
      </c>
      <c r="C7" s="106">
        <v>1007160</v>
      </c>
      <c r="D7" s="13">
        <v>1013969</v>
      </c>
      <c r="E7" s="12" t="s">
        <v>36</v>
      </c>
      <c r="F7" s="190" t="s">
        <v>1262</v>
      </c>
      <c r="G7" s="13" t="s">
        <v>37</v>
      </c>
      <c r="H7" s="15">
        <v>77.349999999999994</v>
      </c>
      <c r="I7" s="105">
        <v>2</v>
      </c>
      <c r="J7" s="26">
        <f t="shared" si="0"/>
        <v>154.69999999999999</v>
      </c>
      <c r="K7" s="113">
        <f>IFERROR(SUMIFS(RECEIVING_HISTORY!$H:$H,RECEIVING_HISTORY!$B:$B,MASTER_SHEET!$A7),0)</f>
        <v>0</v>
      </c>
      <c r="L7" s="26">
        <f>IFERROR(SUMIFS(RECEIVING_HISTORY!$I:$I,RECEIVING_HISTORY!$B:$B,MASTER_SHEET!$A7),0)</f>
        <v>0</v>
      </c>
      <c r="M7" s="35">
        <f>IFERROR(SUMIF(ISSUANCE_HISTORY!$B:$B,A7,ISSUANCE_HISTORY!$H:$H),0)</f>
        <v>0</v>
      </c>
      <c r="N7" s="26">
        <f>IFERROR(SUMIF(ISSUANCE_HISTORY!$B:$B,A7,ISSUANCE_HISTORY!$I:$I),0)</f>
        <v>0</v>
      </c>
      <c r="O7" s="112">
        <f t="shared" si="2"/>
        <v>2</v>
      </c>
      <c r="P7" s="26">
        <f t="shared" si="3"/>
        <v>154.69999999999999</v>
      </c>
      <c r="Q7" s="36" t="s">
        <v>22</v>
      </c>
      <c r="R7" s="36" t="s">
        <v>22</v>
      </c>
      <c r="S7" s="16">
        <v>60</v>
      </c>
      <c r="T7" s="37" t="str">
        <f t="shared" si="1"/>
        <v>BSR in Process</v>
      </c>
      <c r="U7" s="12">
        <v>57</v>
      </c>
      <c r="V7" s="16"/>
      <c r="W7" s="12" t="s">
        <v>4222</v>
      </c>
    </row>
    <row r="8" spans="1:23" ht="22.35" customHeight="1">
      <c r="A8" s="12">
        <v>10060008</v>
      </c>
      <c r="B8" s="137">
        <v>1120010527</v>
      </c>
      <c r="C8" s="106">
        <v>1003829</v>
      </c>
      <c r="D8" s="13">
        <v>1008952</v>
      </c>
      <c r="E8" s="12" t="s">
        <v>38</v>
      </c>
      <c r="F8" s="190" t="s">
        <v>4211</v>
      </c>
      <c r="G8" s="13" t="s">
        <v>21</v>
      </c>
      <c r="H8" s="15">
        <v>17</v>
      </c>
      <c r="I8" s="105">
        <v>625</v>
      </c>
      <c r="J8" s="26">
        <f t="shared" si="0"/>
        <v>10625</v>
      </c>
      <c r="K8" s="113">
        <f>IFERROR(SUMIFS(RECEIVING_HISTORY!$H:$H,RECEIVING_HISTORY!$B:$B,MASTER_SHEET!$A8),0)</f>
        <v>0</v>
      </c>
      <c r="L8" s="26">
        <f>IFERROR(SUMIFS(RECEIVING_HISTORY!$I:$I,RECEIVING_HISTORY!$B:$B,MASTER_SHEET!$A8),0)</f>
        <v>0</v>
      </c>
      <c r="M8" s="35">
        <f>IFERROR(SUMIF(ISSUANCE_HISTORY!$B:$B,A8,ISSUANCE_HISTORY!$H:$H),0)</f>
        <v>75</v>
      </c>
      <c r="N8" s="26">
        <f>IFERROR(SUMIF(ISSUANCE_HISTORY!$B:$B,A8,ISSUANCE_HISTORY!$I:$I),0)</f>
        <v>1275</v>
      </c>
      <c r="O8" s="112">
        <f t="shared" si="2"/>
        <v>550</v>
      </c>
      <c r="P8" s="26">
        <f t="shared" si="3"/>
        <v>9350</v>
      </c>
      <c r="Q8" s="36" t="s">
        <v>4430</v>
      </c>
      <c r="R8" s="36" t="s">
        <v>4430</v>
      </c>
      <c r="S8" s="16">
        <v>200</v>
      </c>
      <c r="T8" s="37" t="str">
        <f t="shared" si="1"/>
        <v>OK</v>
      </c>
      <c r="U8" s="12"/>
      <c r="V8" s="16"/>
      <c r="W8" s="12" t="s">
        <v>4222</v>
      </c>
    </row>
    <row r="9" spans="1:23" ht="22.35" customHeight="1">
      <c r="A9" s="12">
        <v>10060010</v>
      </c>
      <c r="B9" s="137" t="e">
        <v>#N/A</v>
      </c>
      <c r="C9" s="106">
        <v>1004943</v>
      </c>
      <c r="D9" s="13">
        <v>1016058</v>
      </c>
      <c r="E9" s="12" t="s">
        <v>40</v>
      </c>
      <c r="F9" s="190" t="s">
        <v>4206</v>
      </c>
      <c r="G9" s="13" t="s">
        <v>41</v>
      </c>
      <c r="H9" s="15">
        <v>30</v>
      </c>
      <c r="I9" s="105">
        <v>0</v>
      </c>
      <c r="J9" s="26">
        <f t="shared" si="0"/>
        <v>0</v>
      </c>
      <c r="K9" s="113">
        <f>IFERROR(SUMIFS(RECEIVING_HISTORY!$H:$H,RECEIVING_HISTORY!$B:$B,MASTER_SHEET!$A9),0)</f>
        <v>0</v>
      </c>
      <c r="L9" s="26">
        <f>IFERROR(SUMIFS(RECEIVING_HISTORY!$I:$I,RECEIVING_HISTORY!$B:$B,MASTER_SHEET!$A9),0)</f>
        <v>0</v>
      </c>
      <c r="M9" s="35">
        <f>IFERROR(SUMIF(ISSUANCE_HISTORY!$B:$B,A9,ISSUANCE_HISTORY!$H:$H),0)</f>
        <v>0</v>
      </c>
      <c r="N9" s="26">
        <f>IFERROR(SUMIF(ISSUANCE_HISTORY!$B:$B,A9,ISSUANCE_HISTORY!$I:$I),0)</f>
        <v>0</v>
      </c>
      <c r="O9" s="112">
        <f t="shared" si="2"/>
        <v>0</v>
      </c>
      <c r="P9" s="26">
        <f t="shared" si="3"/>
        <v>0</v>
      </c>
      <c r="Q9" s="36" t="e">
        <v>#N/A</v>
      </c>
      <c r="R9" s="36" t="e">
        <v>#N/A</v>
      </c>
      <c r="S9" s="16"/>
      <c r="T9" s="37" t="str">
        <f t="shared" si="1"/>
        <v/>
      </c>
      <c r="U9" s="12"/>
      <c r="V9" s="16"/>
      <c r="W9" s="12" t="e">
        <v>#N/A</v>
      </c>
    </row>
    <row r="10" spans="1:23" ht="22.35" customHeight="1">
      <c r="A10" s="12">
        <v>10060011</v>
      </c>
      <c r="B10" s="137">
        <v>314098033655</v>
      </c>
      <c r="C10" s="106">
        <v>1006735</v>
      </c>
      <c r="D10" s="13">
        <v>1014146</v>
      </c>
      <c r="E10" s="12" t="s">
        <v>43</v>
      </c>
      <c r="F10" s="190" t="s">
        <v>4205</v>
      </c>
      <c r="G10" s="13" t="s">
        <v>37</v>
      </c>
      <c r="H10" s="15">
        <v>45</v>
      </c>
      <c r="I10" s="105">
        <v>1</v>
      </c>
      <c r="J10" s="26">
        <f t="shared" si="0"/>
        <v>45</v>
      </c>
      <c r="K10" s="113">
        <f>IFERROR(SUMIFS(RECEIVING_HISTORY!$H:$H,RECEIVING_HISTORY!$B:$B,MASTER_SHEET!$A10),0)</f>
        <v>0</v>
      </c>
      <c r="L10" s="26">
        <f>IFERROR(SUMIFS(RECEIVING_HISTORY!$I:$I,RECEIVING_HISTORY!$B:$B,MASTER_SHEET!$A10),0)</f>
        <v>0</v>
      </c>
      <c r="M10" s="35">
        <f>IFERROR(SUMIF(ISSUANCE_HISTORY!$B:$B,A10,ISSUANCE_HISTORY!$H:$H),0)</f>
        <v>0</v>
      </c>
      <c r="N10" s="26">
        <f>IFERROR(SUMIF(ISSUANCE_HISTORY!$B:$B,A10,ISSUANCE_HISTORY!$I:$I),0)</f>
        <v>0</v>
      </c>
      <c r="O10" s="112">
        <f t="shared" si="2"/>
        <v>1</v>
      </c>
      <c r="P10" s="26">
        <f t="shared" si="3"/>
        <v>45</v>
      </c>
      <c r="Q10" s="36" t="s">
        <v>42</v>
      </c>
      <c r="R10" s="36" t="s">
        <v>42</v>
      </c>
      <c r="S10" s="16">
        <v>1</v>
      </c>
      <c r="T10" s="37" t="str">
        <f t="shared" si="1"/>
        <v>OK</v>
      </c>
      <c r="U10" s="12"/>
      <c r="V10" s="16"/>
      <c r="W10" s="12" t="s">
        <v>4222</v>
      </c>
    </row>
    <row r="11" spans="1:23" ht="22.35" customHeight="1">
      <c r="A11" s="12">
        <v>10060012</v>
      </c>
      <c r="B11" s="137">
        <v>1120010484</v>
      </c>
      <c r="C11" s="106">
        <v>1006737</v>
      </c>
      <c r="D11" s="13">
        <v>1014148</v>
      </c>
      <c r="E11" s="12" t="s">
        <v>44</v>
      </c>
      <c r="F11" s="190" t="s">
        <v>4205</v>
      </c>
      <c r="G11" s="13" t="s">
        <v>37</v>
      </c>
      <c r="H11" s="15">
        <v>75</v>
      </c>
      <c r="I11" s="105">
        <v>2</v>
      </c>
      <c r="J11" s="26">
        <f t="shared" si="0"/>
        <v>150</v>
      </c>
      <c r="K11" s="113">
        <f>IFERROR(SUMIFS(RECEIVING_HISTORY!$H:$H,RECEIVING_HISTORY!$B:$B,MASTER_SHEET!$A11),0)</f>
        <v>0</v>
      </c>
      <c r="L11" s="26">
        <f>IFERROR(SUMIFS(RECEIVING_HISTORY!$I:$I,RECEIVING_HISTORY!$B:$B,MASTER_SHEET!$A11),0)</f>
        <v>0</v>
      </c>
      <c r="M11" s="35">
        <f>IFERROR(SUMIF(ISSUANCE_HISTORY!$B:$B,A11,ISSUANCE_HISTORY!$H:$H),0)</f>
        <v>0</v>
      </c>
      <c r="N11" s="26">
        <f>IFERROR(SUMIF(ISSUANCE_HISTORY!$B:$B,A11,ISSUANCE_HISTORY!$I:$I),0)</f>
        <v>0</v>
      </c>
      <c r="O11" s="112">
        <f t="shared" si="2"/>
        <v>2</v>
      </c>
      <c r="P11" s="26">
        <f t="shared" si="3"/>
        <v>150</v>
      </c>
      <c r="Q11" s="36" t="s">
        <v>42</v>
      </c>
      <c r="R11" s="36" t="s">
        <v>42</v>
      </c>
      <c r="S11" s="16">
        <v>2</v>
      </c>
      <c r="T11" s="37" t="str">
        <f t="shared" si="1"/>
        <v>OK</v>
      </c>
      <c r="U11" s="12"/>
      <c r="V11" s="16"/>
      <c r="W11" s="12" t="s">
        <v>4222</v>
      </c>
    </row>
    <row r="12" spans="1:23" ht="22.35" customHeight="1">
      <c r="A12" s="12">
        <v>10060013</v>
      </c>
      <c r="B12" s="137">
        <v>1120010479</v>
      </c>
      <c r="C12" s="106">
        <v>1006776</v>
      </c>
      <c r="D12" s="13">
        <v>1014187</v>
      </c>
      <c r="E12" s="12" t="s">
        <v>45</v>
      </c>
      <c r="F12" s="190" t="s">
        <v>4205</v>
      </c>
      <c r="G12" s="13" t="s">
        <v>37</v>
      </c>
      <c r="H12" s="15">
        <v>50</v>
      </c>
      <c r="I12" s="105">
        <v>10</v>
      </c>
      <c r="J12" s="26">
        <f t="shared" si="0"/>
        <v>500</v>
      </c>
      <c r="K12" s="113">
        <f>IFERROR(SUMIFS(RECEIVING_HISTORY!$H:$H,RECEIVING_HISTORY!$B:$B,MASTER_SHEET!$A12),0)</f>
        <v>0</v>
      </c>
      <c r="L12" s="26">
        <f>IFERROR(SUMIFS(RECEIVING_HISTORY!$I:$I,RECEIVING_HISTORY!$B:$B,MASTER_SHEET!$A12),0)</f>
        <v>0</v>
      </c>
      <c r="M12" s="35">
        <f>IFERROR(SUMIF(ISSUANCE_HISTORY!$B:$B,A12,ISSUANCE_HISTORY!$H:$H),0)</f>
        <v>0</v>
      </c>
      <c r="N12" s="26">
        <f>IFERROR(SUMIF(ISSUANCE_HISTORY!$B:$B,A12,ISSUANCE_HISTORY!$I:$I),0)</f>
        <v>0</v>
      </c>
      <c r="O12" s="112">
        <f t="shared" si="2"/>
        <v>10</v>
      </c>
      <c r="P12" s="26">
        <f t="shared" si="3"/>
        <v>500</v>
      </c>
      <c r="Q12" s="36" t="s">
        <v>42</v>
      </c>
      <c r="R12" s="36" t="s">
        <v>42</v>
      </c>
      <c r="S12" s="16">
        <v>2</v>
      </c>
      <c r="T12" s="37" t="str">
        <f t="shared" si="1"/>
        <v>OK</v>
      </c>
      <c r="U12" s="12"/>
      <c r="V12" s="16"/>
      <c r="W12" s="12" t="s">
        <v>4222</v>
      </c>
    </row>
    <row r="13" spans="1:23" ht="22.35" customHeight="1">
      <c r="A13" s="12">
        <v>10060014</v>
      </c>
      <c r="B13" s="137">
        <v>1120010480</v>
      </c>
      <c r="C13" s="106">
        <v>1006777</v>
      </c>
      <c r="D13" s="13">
        <v>1014188</v>
      </c>
      <c r="E13" s="12" t="s">
        <v>46</v>
      </c>
      <c r="F13" s="190" t="s">
        <v>4205</v>
      </c>
      <c r="G13" s="13" t="s">
        <v>37</v>
      </c>
      <c r="H13" s="15">
        <v>110</v>
      </c>
      <c r="I13" s="105">
        <v>8</v>
      </c>
      <c r="J13" s="26">
        <f t="shared" si="0"/>
        <v>880</v>
      </c>
      <c r="K13" s="113">
        <f>IFERROR(SUMIFS(RECEIVING_HISTORY!$H:$H,RECEIVING_HISTORY!$B:$B,MASTER_SHEET!$A13),0)</f>
        <v>0</v>
      </c>
      <c r="L13" s="26">
        <f>IFERROR(SUMIFS(RECEIVING_HISTORY!$I:$I,RECEIVING_HISTORY!$B:$B,MASTER_SHEET!$A13),0)</f>
        <v>0</v>
      </c>
      <c r="M13" s="35">
        <f>IFERROR(SUMIF(ISSUANCE_HISTORY!$B:$B,A13,ISSUANCE_HISTORY!$H:$H),0)</f>
        <v>0</v>
      </c>
      <c r="N13" s="26">
        <f>IFERROR(SUMIF(ISSUANCE_HISTORY!$B:$B,A13,ISSUANCE_HISTORY!$I:$I),0)</f>
        <v>0</v>
      </c>
      <c r="O13" s="112">
        <f t="shared" si="2"/>
        <v>8</v>
      </c>
      <c r="P13" s="26">
        <f t="shared" si="3"/>
        <v>880</v>
      </c>
      <c r="Q13" s="36" t="s">
        <v>4431</v>
      </c>
      <c r="R13" s="36" t="s">
        <v>4431</v>
      </c>
      <c r="S13" s="16">
        <v>2</v>
      </c>
      <c r="T13" s="37" t="str">
        <f t="shared" si="1"/>
        <v>OK</v>
      </c>
      <c r="U13" s="12"/>
      <c r="V13" s="16"/>
      <c r="W13" s="12" t="s">
        <v>4222</v>
      </c>
    </row>
    <row r="14" spans="1:23" ht="22.35" customHeight="1">
      <c r="A14" s="12">
        <v>10060015</v>
      </c>
      <c r="B14" s="137">
        <v>521215095724</v>
      </c>
      <c r="C14" s="106">
        <v>1006736</v>
      </c>
      <c r="D14" s="13">
        <v>1014147</v>
      </c>
      <c r="E14" s="12" t="s">
        <v>47</v>
      </c>
      <c r="F14" s="190" t="s">
        <v>4205</v>
      </c>
      <c r="G14" s="13" t="s">
        <v>37</v>
      </c>
      <c r="H14" s="15">
        <v>45</v>
      </c>
      <c r="I14" s="105">
        <v>1</v>
      </c>
      <c r="J14" s="26">
        <f t="shared" si="0"/>
        <v>45</v>
      </c>
      <c r="K14" s="113">
        <f>IFERROR(SUMIFS(RECEIVING_HISTORY!$H:$H,RECEIVING_HISTORY!$B:$B,MASTER_SHEET!$A14),0)</f>
        <v>0</v>
      </c>
      <c r="L14" s="26">
        <f>IFERROR(SUMIFS(RECEIVING_HISTORY!$I:$I,RECEIVING_HISTORY!$B:$B,MASTER_SHEET!$A14),0)</f>
        <v>0</v>
      </c>
      <c r="M14" s="35">
        <f>IFERROR(SUMIF(ISSUANCE_HISTORY!$B:$B,A14,ISSUANCE_HISTORY!$H:$H),0)</f>
        <v>0</v>
      </c>
      <c r="N14" s="26">
        <f>IFERROR(SUMIF(ISSUANCE_HISTORY!$B:$B,A14,ISSUANCE_HISTORY!$I:$I),0)</f>
        <v>0</v>
      </c>
      <c r="O14" s="112">
        <f t="shared" si="2"/>
        <v>1</v>
      </c>
      <c r="P14" s="26">
        <f t="shared" si="3"/>
        <v>45</v>
      </c>
      <c r="Q14" s="36" t="s">
        <v>42</v>
      </c>
      <c r="R14" s="36" t="s">
        <v>42</v>
      </c>
      <c r="S14" s="16">
        <v>1</v>
      </c>
      <c r="T14" s="37" t="str">
        <f t="shared" si="1"/>
        <v>OK</v>
      </c>
      <c r="U14" s="12"/>
      <c r="V14" s="16"/>
      <c r="W14" s="12" t="s">
        <v>4222</v>
      </c>
    </row>
    <row r="15" spans="1:23" ht="22.35" customHeight="1">
      <c r="A15" s="12">
        <v>10060016</v>
      </c>
      <c r="B15" s="137">
        <v>1120010060</v>
      </c>
      <c r="C15" s="106">
        <v>1001256</v>
      </c>
      <c r="D15" s="27">
        <v>1012662</v>
      </c>
      <c r="E15" s="12" t="s">
        <v>48</v>
      </c>
      <c r="F15" s="190" t="s">
        <v>4211</v>
      </c>
      <c r="G15" s="13" t="s">
        <v>21</v>
      </c>
      <c r="H15" s="15">
        <v>42</v>
      </c>
      <c r="I15" s="105">
        <v>132</v>
      </c>
      <c r="J15" s="26">
        <f t="shared" si="0"/>
        <v>5544</v>
      </c>
      <c r="K15" s="113">
        <f>IFERROR(SUMIFS(RECEIVING_HISTORY!$H:$H,RECEIVING_HISTORY!$B:$B,MASTER_SHEET!$A15),0)</f>
        <v>0</v>
      </c>
      <c r="L15" s="26">
        <f>IFERROR(SUMIFS(RECEIVING_HISTORY!$I:$I,RECEIVING_HISTORY!$B:$B,MASTER_SHEET!$A15),0)</f>
        <v>0</v>
      </c>
      <c r="M15" s="35">
        <f>IFERROR(SUMIF(ISSUANCE_HISTORY!$B:$B,A15,ISSUANCE_HISTORY!$H:$H),0)</f>
        <v>48</v>
      </c>
      <c r="N15" s="26">
        <f>IFERROR(SUMIF(ISSUANCE_HISTORY!$B:$B,A15,ISSUANCE_HISTORY!$I:$I),0)</f>
        <v>2016</v>
      </c>
      <c r="O15" s="112">
        <f t="shared" si="2"/>
        <v>84</v>
      </c>
      <c r="P15" s="26">
        <f t="shared" si="3"/>
        <v>3528</v>
      </c>
      <c r="Q15" s="36" t="s">
        <v>49</v>
      </c>
      <c r="R15" s="36" t="s">
        <v>49</v>
      </c>
      <c r="S15" s="16">
        <v>50</v>
      </c>
      <c r="T15" s="37" t="str">
        <f t="shared" si="1"/>
        <v>OK</v>
      </c>
      <c r="U15" s="12"/>
      <c r="V15" s="16"/>
      <c r="W15" s="12" t="s">
        <v>4222</v>
      </c>
    </row>
    <row r="16" spans="1:23" ht="22.35" customHeight="1">
      <c r="A16" s="12">
        <v>10060017</v>
      </c>
      <c r="B16" s="137">
        <v>1120010438</v>
      </c>
      <c r="C16" s="106">
        <v>1003882</v>
      </c>
      <c r="D16" s="27">
        <v>1008946</v>
      </c>
      <c r="E16" s="12" t="s">
        <v>50</v>
      </c>
      <c r="F16" s="190" t="s">
        <v>4211</v>
      </c>
      <c r="G16" s="13" t="s">
        <v>21</v>
      </c>
      <c r="H16" s="15">
        <v>132</v>
      </c>
      <c r="I16" s="105">
        <v>6</v>
      </c>
      <c r="J16" s="26">
        <f t="shared" si="0"/>
        <v>792</v>
      </c>
      <c r="K16" s="113">
        <f>IFERROR(SUMIFS(RECEIVING_HISTORY!$H:$H,RECEIVING_HISTORY!$B:$B,MASTER_SHEET!$A16),0)</f>
        <v>0</v>
      </c>
      <c r="L16" s="26">
        <f>IFERROR(SUMIFS(RECEIVING_HISTORY!$I:$I,RECEIVING_HISTORY!$B:$B,MASTER_SHEET!$A16),0)</f>
        <v>0</v>
      </c>
      <c r="M16" s="35">
        <f>IFERROR(SUMIF(ISSUANCE_HISTORY!$B:$B,A16,ISSUANCE_HISTORY!$H:$H),0)</f>
        <v>0</v>
      </c>
      <c r="N16" s="26">
        <f>IFERROR(SUMIF(ISSUANCE_HISTORY!$B:$B,A16,ISSUANCE_HISTORY!$I:$I),0)</f>
        <v>0</v>
      </c>
      <c r="O16" s="112">
        <f t="shared" si="2"/>
        <v>6</v>
      </c>
      <c r="P16" s="26">
        <f t="shared" si="3"/>
        <v>792</v>
      </c>
      <c r="Q16" s="36" t="s">
        <v>49</v>
      </c>
      <c r="R16" s="36" t="s">
        <v>49</v>
      </c>
      <c r="S16" s="16">
        <v>50</v>
      </c>
      <c r="T16" s="37" t="str">
        <f t="shared" si="1"/>
        <v>BSR in Process</v>
      </c>
      <c r="U16" s="12">
        <v>62</v>
      </c>
      <c r="V16" s="16"/>
      <c r="W16" s="12" t="s">
        <v>4222</v>
      </c>
    </row>
    <row r="17" spans="1:23" ht="22.35" customHeight="1">
      <c r="A17" s="12">
        <v>10060018</v>
      </c>
      <c r="B17" s="137">
        <v>1120010089</v>
      </c>
      <c r="C17" s="106">
        <v>1003810</v>
      </c>
      <c r="D17" s="13">
        <v>1008929</v>
      </c>
      <c r="E17" s="12" t="s">
        <v>51</v>
      </c>
      <c r="F17" s="190" t="s">
        <v>4211</v>
      </c>
      <c r="G17" s="13" t="s">
        <v>21</v>
      </c>
      <c r="H17" s="15">
        <v>10.26</v>
      </c>
      <c r="I17" s="105">
        <v>144</v>
      </c>
      <c r="J17" s="26">
        <f t="shared" si="0"/>
        <v>1477.44</v>
      </c>
      <c r="K17" s="113">
        <f>IFERROR(SUMIFS(RECEIVING_HISTORY!$H:$H,RECEIVING_HISTORY!$B:$B,MASTER_SHEET!$A17),0)</f>
        <v>0</v>
      </c>
      <c r="L17" s="26">
        <f>IFERROR(SUMIFS(RECEIVING_HISTORY!$I:$I,RECEIVING_HISTORY!$B:$B,MASTER_SHEET!$A17),0)</f>
        <v>0</v>
      </c>
      <c r="M17" s="35">
        <f>IFERROR(SUMIF(ISSUANCE_HISTORY!$B:$B,A17,ISSUANCE_HISTORY!$H:$H),0)</f>
        <v>0</v>
      </c>
      <c r="N17" s="26">
        <f>IFERROR(SUMIF(ISSUANCE_HISTORY!$B:$B,A17,ISSUANCE_HISTORY!$I:$I),0)</f>
        <v>0</v>
      </c>
      <c r="O17" s="112">
        <f t="shared" si="2"/>
        <v>144</v>
      </c>
      <c r="P17" s="26">
        <f t="shared" si="3"/>
        <v>1477.44</v>
      </c>
      <c r="Q17" s="36" t="s">
        <v>49</v>
      </c>
      <c r="R17" s="36" t="s">
        <v>49</v>
      </c>
      <c r="S17" s="16">
        <v>50</v>
      </c>
      <c r="T17" s="37" t="str">
        <f t="shared" si="1"/>
        <v>OK</v>
      </c>
      <c r="U17" s="12"/>
      <c r="V17" s="16"/>
      <c r="W17" s="12" t="s">
        <v>4222</v>
      </c>
    </row>
    <row r="18" spans="1:23" ht="22.35" customHeight="1">
      <c r="A18" s="12">
        <v>10060019</v>
      </c>
      <c r="B18" s="137">
        <v>1120010129</v>
      </c>
      <c r="C18" s="106">
        <v>1003817</v>
      </c>
      <c r="D18" s="13">
        <v>1008936</v>
      </c>
      <c r="E18" s="12" t="s">
        <v>52</v>
      </c>
      <c r="F18" s="190" t="s">
        <v>4211</v>
      </c>
      <c r="G18" s="13" t="s">
        <v>21</v>
      </c>
      <c r="H18" s="15">
        <v>88.43</v>
      </c>
      <c r="I18" s="105">
        <v>6</v>
      </c>
      <c r="J18" s="26">
        <f t="shared" si="0"/>
        <v>530.58000000000004</v>
      </c>
      <c r="K18" s="113">
        <f>IFERROR(SUMIFS(RECEIVING_HISTORY!$H:$H,RECEIVING_HISTORY!$B:$B,MASTER_SHEET!$A18),0)</f>
        <v>140</v>
      </c>
      <c r="L18" s="26">
        <f>IFERROR(SUMIFS(RECEIVING_HISTORY!$I:$I,RECEIVING_HISTORY!$B:$B,MASTER_SHEET!$A18),0)</f>
        <v>12380.2</v>
      </c>
      <c r="M18" s="35">
        <f>IFERROR(SUMIF(ISSUANCE_HISTORY!$B:$B,A18,ISSUANCE_HISTORY!$H:$H),0)</f>
        <v>60</v>
      </c>
      <c r="N18" s="26">
        <f>IFERROR(SUMIF(ISSUANCE_HISTORY!$B:$B,A18,ISSUANCE_HISTORY!$I:$I),0)</f>
        <v>5305.8</v>
      </c>
      <c r="O18" s="112">
        <f t="shared" si="2"/>
        <v>86</v>
      </c>
      <c r="P18" s="26">
        <f t="shared" si="3"/>
        <v>7604.9800000000005</v>
      </c>
      <c r="Q18" s="36" t="s">
        <v>49</v>
      </c>
      <c r="R18" s="36" t="s">
        <v>49</v>
      </c>
      <c r="S18" s="16">
        <v>60</v>
      </c>
      <c r="T18" s="37" t="str">
        <f t="shared" si="1"/>
        <v>OK</v>
      </c>
      <c r="U18" s="12"/>
      <c r="V18" s="16"/>
      <c r="W18" s="12" t="s">
        <v>4222</v>
      </c>
    </row>
    <row r="19" spans="1:23" ht="22.35" customHeight="1">
      <c r="A19" s="12">
        <v>10060020</v>
      </c>
      <c r="B19" s="137">
        <v>1120010126</v>
      </c>
      <c r="C19" s="106">
        <v>1003832</v>
      </c>
      <c r="D19" s="13">
        <v>1008955</v>
      </c>
      <c r="E19" s="12" t="s">
        <v>53</v>
      </c>
      <c r="F19" s="190" t="s">
        <v>4211</v>
      </c>
      <c r="G19" s="13" t="s">
        <v>21</v>
      </c>
      <c r="H19" s="15">
        <v>17</v>
      </c>
      <c r="I19" s="105">
        <v>110</v>
      </c>
      <c r="J19" s="26">
        <f t="shared" si="0"/>
        <v>1870</v>
      </c>
      <c r="K19" s="113">
        <f>IFERROR(SUMIFS(RECEIVING_HISTORY!$H:$H,RECEIVING_HISTORY!$B:$B,MASTER_SHEET!$A19),0)</f>
        <v>0</v>
      </c>
      <c r="L19" s="26">
        <f>IFERROR(SUMIFS(RECEIVING_HISTORY!$I:$I,RECEIVING_HISTORY!$B:$B,MASTER_SHEET!$A19),0)</f>
        <v>0</v>
      </c>
      <c r="M19" s="35">
        <f>IFERROR(SUMIF(ISSUANCE_HISTORY!$B:$B,A19,ISSUANCE_HISTORY!$H:$H),0)</f>
        <v>50</v>
      </c>
      <c r="N19" s="26">
        <f>IFERROR(SUMIF(ISSUANCE_HISTORY!$B:$B,A19,ISSUANCE_HISTORY!$I:$I),0)</f>
        <v>850</v>
      </c>
      <c r="O19" s="112">
        <f t="shared" si="2"/>
        <v>60</v>
      </c>
      <c r="P19" s="26">
        <f t="shared" si="3"/>
        <v>1020</v>
      </c>
      <c r="Q19" s="36" t="s">
        <v>3889</v>
      </c>
      <c r="R19" s="36" t="s">
        <v>3889</v>
      </c>
      <c r="S19" s="16">
        <v>200</v>
      </c>
      <c r="T19" s="37" t="str">
        <f t="shared" si="1"/>
        <v>BSR in Process</v>
      </c>
      <c r="U19" s="12">
        <v>63</v>
      </c>
      <c r="V19" s="16"/>
      <c r="W19" s="12" t="s">
        <v>4222</v>
      </c>
    </row>
    <row r="20" spans="1:23" ht="22.35" customHeight="1">
      <c r="A20" s="12">
        <v>10060021</v>
      </c>
      <c r="B20" s="137">
        <v>1120010128</v>
      </c>
      <c r="C20" s="106">
        <v>1003835</v>
      </c>
      <c r="D20" s="13">
        <v>1008958</v>
      </c>
      <c r="E20" s="12" t="s">
        <v>54</v>
      </c>
      <c r="F20" s="190" t="s">
        <v>4211</v>
      </c>
      <c r="G20" s="13" t="s">
        <v>55</v>
      </c>
      <c r="H20" s="15">
        <v>17</v>
      </c>
      <c r="I20" s="105">
        <v>340</v>
      </c>
      <c r="J20" s="26">
        <f t="shared" si="0"/>
        <v>5780</v>
      </c>
      <c r="K20" s="113">
        <f>IFERROR(SUMIFS(RECEIVING_HISTORY!$H:$H,RECEIVING_HISTORY!$B:$B,MASTER_SHEET!$A20),0)</f>
        <v>0</v>
      </c>
      <c r="L20" s="26">
        <f>IFERROR(SUMIFS(RECEIVING_HISTORY!$I:$I,RECEIVING_HISTORY!$B:$B,MASTER_SHEET!$A20),0)</f>
        <v>0</v>
      </c>
      <c r="M20" s="35">
        <f>IFERROR(SUMIF(ISSUANCE_HISTORY!$B:$B,A20,ISSUANCE_HISTORY!$H:$H),0)</f>
        <v>100</v>
      </c>
      <c r="N20" s="26">
        <f>IFERROR(SUMIF(ISSUANCE_HISTORY!$B:$B,A20,ISSUANCE_HISTORY!$I:$I),0)</f>
        <v>1700</v>
      </c>
      <c r="O20" s="112">
        <f t="shared" si="2"/>
        <v>240</v>
      </c>
      <c r="P20" s="26">
        <f t="shared" si="3"/>
        <v>4080</v>
      </c>
      <c r="Q20" s="36" t="s">
        <v>4432</v>
      </c>
      <c r="R20" s="36" t="s">
        <v>4432</v>
      </c>
      <c r="S20" s="16">
        <v>200</v>
      </c>
      <c r="T20" s="37" t="str">
        <f t="shared" si="1"/>
        <v>OK</v>
      </c>
      <c r="U20" s="12"/>
      <c r="V20" s="16"/>
      <c r="W20" s="12" t="s">
        <v>4222</v>
      </c>
    </row>
    <row r="21" spans="1:23" ht="22.35" customHeight="1">
      <c r="A21" s="12">
        <v>10060022</v>
      </c>
      <c r="B21" s="137">
        <v>1120010068</v>
      </c>
      <c r="C21" s="106">
        <v>1001257</v>
      </c>
      <c r="D21" s="27">
        <v>1012664</v>
      </c>
      <c r="E21" s="12" t="s">
        <v>57</v>
      </c>
      <c r="F21" s="190" t="s">
        <v>4211</v>
      </c>
      <c r="G21" s="13" t="s">
        <v>21</v>
      </c>
      <c r="H21" s="15">
        <v>11.9</v>
      </c>
      <c r="I21" s="105">
        <v>138</v>
      </c>
      <c r="J21" s="26">
        <f t="shared" si="0"/>
        <v>1642.2</v>
      </c>
      <c r="K21" s="113">
        <f>IFERROR(SUMIFS(RECEIVING_HISTORY!$H:$H,RECEIVING_HISTORY!$B:$B,MASTER_SHEET!$A21),0)</f>
        <v>260</v>
      </c>
      <c r="L21" s="26">
        <f>IFERROR(SUMIFS(RECEIVING_HISTORY!$I:$I,RECEIVING_HISTORY!$B:$B,MASTER_SHEET!$A21),0)</f>
        <v>3094</v>
      </c>
      <c r="M21" s="35">
        <f>IFERROR(SUMIF(ISSUANCE_HISTORY!$B:$B,A21,ISSUANCE_HISTORY!$H:$H),0)</f>
        <v>120</v>
      </c>
      <c r="N21" s="26">
        <f>IFERROR(SUMIF(ISSUANCE_HISTORY!$B:$B,A21,ISSUANCE_HISTORY!$I:$I),0)</f>
        <v>1428</v>
      </c>
      <c r="O21" s="112">
        <f t="shared" si="2"/>
        <v>278</v>
      </c>
      <c r="P21" s="26">
        <f t="shared" si="3"/>
        <v>3308.2</v>
      </c>
      <c r="Q21" s="36" t="s">
        <v>58</v>
      </c>
      <c r="R21" s="36" t="s">
        <v>58</v>
      </c>
      <c r="S21" s="16">
        <v>120</v>
      </c>
      <c r="T21" s="37" t="str">
        <f t="shared" si="1"/>
        <v>OK</v>
      </c>
      <c r="U21" s="12"/>
      <c r="V21" s="16"/>
      <c r="W21" s="12" t="s">
        <v>4222</v>
      </c>
    </row>
    <row r="22" spans="1:23" ht="22.35" customHeight="1">
      <c r="A22" s="12">
        <v>10060023</v>
      </c>
      <c r="B22" s="137">
        <v>1120010122</v>
      </c>
      <c r="C22" s="106">
        <v>1003941</v>
      </c>
      <c r="D22" s="13">
        <v>1008899</v>
      </c>
      <c r="E22" s="12" t="s">
        <v>59</v>
      </c>
      <c r="F22" s="190" t="s">
        <v>4211</v>
      </c>
      <c r="G22" s="13" t="s">
        <v>21</v>
      </c>
      <c r="H22" s="15">
        <v>5.5</v>
      </c>
      <c r="I22" s="105">
        <v>19</v>
      </c>
      <c r="J22" s="26">
        <f t="shared" si="0"/>
        <v>104.5</v>
      </c>
      <c r="K22" s="113">
        <f>IFERROR(SUMIFS(RECEIVING_HISTORY!$H:$H,RECEIVING_HISTORY!$B:$B,MASTER_SHEET!$A22),0)</f>
        <v>200</v>
      </c>
      <c r="L22" s="26">
        <f>IFERROR(SUMIFS(RECEIVING_HISTORY!$I:$I,RECEIVING_HISTORY!$B:$B,MASTER_SHEET!$A22),0)</f>
        <v>1100</v>
      </c>
      <c r="M22" s="35">
        <f>IFERROR(SUMIF(ISSUANCE_HISTORY!$B:$B,A22,ISSUANCE_HISTORY!$H:$H),0)</f>
        <v>144</v>
      </c>
      <c r="N22" s="26">
        <f>IFERROR(SUMIF(ISSUANCE_HISTORY!$B:$B,A22,ISSUANCE_HISTORY!$I:$I),0)</f>
        <v>792</v>
      </c>
      <c r="O22" s="112">
        <f t="shared" si="2"/>
        <v>75</v>
      </c>
      <c r="P22" s="26">
        <f t="shared" si="3"/>
        <v>412.5</v>
      </c>
      <c r="Q22" s="36" t="s">
        <v>22</v>
      </c>
      <c r="R22" s="36" t="s">
        <v>22</v>
      </c>
      <c r="S22" s="16">
        <v>120</v>
      </c>
      <c r="T22" s="37" t="str">
        <f t="shared" si="1"/>
        <v>BSR in Process</v>
      </c>
      <c r="U22" s="12">
        <v>63</v>
      </c>
      <c r="V22" s="16"/>
      <c r="W22" s="12" t="s">
        <v>4222</v>
      </c>
    </row>
    <row r="23" spans="1:23" ht="22.35" customHeight="1">
      <c r="A23" s="12">
        <v>10060024</v>
      </c>
      <c r="B23" s="137">
        <v>1120010062</v>
      </c>
      <c r="C23" s="106">
        <v>1007624</v>
      </c>
      <c r="D23" s="13">
        <v>1008905</v>
      </c>
      <c r="E23" s="12" t="s">
        <v>60</v>
      </c>
      <c r="F23" s="190" t="s">
        <v>4211</v>
      </c>
      <c r="G23" s="13" t="s">
        <v>21</v>
      </c>
      <c r="H23" s="15">
        <v>13</v>
      </c>
      <c r="I23" s="105">
        <v>63</v>
      </c>
      <c r="J23" s="26">
        <f t="shared" si="0"/>
        <v>819</v>
      </c>
      <c r="K23" s="113">
        <f>IFERROR(SUMIFS(RECEIVING_HISTORY!$H:$H,RECEIVING_HISTORY!$B:$B,MASTER_SHEET!$A23),0)</f>
        <v>0</v>
      </c>
      <c r="L23" s="26">
        <f>IFERROR(SUMIFS(RECEIVING_HISTORY!$I:$I,RECEIVING_HISTORY!$B:$B,MASTER_SHEET!$A23),0)</f>
        <v>0</v>
      </c>
      <c r="M23" s="35">
        <f>IFERROR(SUMIF(ISSUANCE_HISTORY!$B:$B,A23,ISSUANCE_HISTORY!$H:$H),0)</f>
        <v>0</v>
      </c>
      <c r="N23" s="26">
        <f>IFERROR(SUMIF(ISSUANCE_HISTORY!$B:$B,A23,ISSUANCE_HISTORY!$I:$I),0)</f>
        <v>0</v>
      </c>
      <c r="O23" s="112">
        <f t="shared" si="2"/>
        <v>63</v>
      </c>
      <c r="P23" s="26">
        <f t="shared" si="3"/>
        <v>819</v>
      </c>
      <c r="Q23" s="36" t="s">
        <v>58</v>
      </c>
      <c r="R23" s="36" t="s">
        <v>58</v>
      </c>
      <c r="S23" s="16">
        <v>10</v>
      </c>
      <c r="T23" s="37" t="str">
        <f t="shared" si="1"/>
        <v>OK</v>
      </c>
      <c r="U23" s="12"/>
      <c r="V23" s="16"/>
      <c r="W23" s="12" t="s">
        <v>4222</v>
      </c>
    </row>
    <row r="24" spans="1:23" ht="22.35" customHeight="1">
      <c r="A24" s="12">
        <v>10060025</v>
      </c>
      <c r="B24" s="137">
        <v>1120010481</v>
      </c>
      <c r="C24" s="106">
        <v>1006778</v>
      </c>
      <c r="D24" s="13">
        <v>1014189</v>
      </c>
      <c r="E24" s="12" t="s">
        <v>61</v>
      </c>
      <c r="F24" s="190" t="s">
        <v>4205</v>
      </c>
      <c r="G24" s="13" t="s">
        <v>37</v>
      </c>
      <c r="H24" s="15">
        <v>225</v>
      </c>
      <c r="I24" s="105">
        <v>8</v>
      </c>
      <c r="J24" s="26">
        <f t="shared" si="0"/>
        <v>1800</v>
      </c>
      <c r="K24" s="113">
        <f>IFERROR(SUMIFS(RECEIVING_HISTORY!$H:$H,RECEIVING_HISTORY!$B:$B,MASTER_SHEET!$A24),0)</f>
        <v>0</v>
      </c>
      <c r="L24" s="26">
        <f>IFERROR(SUMIFS(RECEIVING_HISTORY!$I:$I,RECEIVING_HISTORY!$B:$B,MASTER_SHEET!$A24),0)</f>
        <v>0</v>
      </c>
      <c r="M24" s="35">
        <f>IFERROR(SUMIF(ISSUANCE_HISTORY!$B:$B,A24,ISSUANCE_HISTORY!$H:$H),0)</f>
        <v>0</v>
      </c>
      <c r="N24" s="26">
        <f>IFERROR(SUMIF(ISSUANCE_HISTORY!$B:$B,A24,ISSUANCE_HISTORY!$I:$I),0)</f>
        <v>0</v>
      </c>
      <c r="O24" s="112">
        <f t="shared" si="2"/>
        <v>8</v>
      </c>
      <c r="P24" s="26">
        <f t="shared" si="3"/>
        <v>1800</v>
      </c>
      <c r="Q24" s="36" t="s">
        <v>4433</v>
      </c>
      <c r="R24" s="36" t="s">
        <v>4433</v>
      </c>
      <c r="S24" s="16">
        <v>2</v>
      </c>
      <c r="T24" s="37" t="str">
        <f t="shared" si="1"/>
        <v>OK</v>
      </c>
      <c r="U24" s="12"/>
      <c r="V24" s="16"/>
      <c r="W24" s="12" t="s">
        <v>4222</v>
      </c>
    </row>
    <row r="25" spans="1:23" ht="22.35" customHeight="1">
      <c r="A25" s="12">
        <v>10060026</v>
      </c>
      <c r="B25" s="137">
        <v>1120013675</v>
      </c>
      <c r="C25" s="106">
        <v>1003900</v>
      </c>
      <c r="D25" s="13">
        <v>1010115</v>
      </c>
      <c r="E25" s="12" t="s">
        <v>62</v>
      </c>
      <c r="F25" s="190" t="s">
        <v>4211</v>
      </c>
      <c r="G25" s="13" t="s">
        <v>21</v>
      </c>
      <c r="H25" s="15">
        <v>10</v>
      </c>
      <c r="I25" s="105">
        <v>47</v>
      </c>
      <c r="J25" s="26">
        <f t="shared" si="0"/>
        <v>470</v>
      </c>
      <c r="K25" s="113">
        <f>IFERROR(SUMIFS(RECEIVING_HISTORY!$H:$H,RECEIVING_HISTORY!$B:$B,MASTER_SHEET!$A25),0)</f>
        <v>0</v>
      </c>
      <c r="L25" s="26">
        <f>IFERROR(SUMIFS(RECEIVING_HISTORY!$I:$I,RECEIVING_HISTORY!$B:$B,MASTER_SHEET!$A25),0)</f>
        <v>0</v>
      </c>
      <c r="M25" s="35">
        <f>IFERROR(SUMIF(ISSUANCE_HISTORY!$B:$B,A25,ISSUANCE_HISTORY!$H:$H),0)</f>
        <v>0</v>
      </c>
      <c r="N25" s="26">
        <f>IFERROR(SUMIF(ISSUANCE_HISTORY!$B:$B,A25,ISSUANCE_HISTORY!$I:$I),0)</f>
        <v>0</v>
      </c>
      <c r="O25" s="112">
        <f t="shared" si="2"/>
        <v>47</v>
      </c>
      <c r="P25" s="26">
        <f t="shared" si="3"/>
        <v>470</v>
      </c>
      <c r="Q25" s="36" t="s">
        <v>63</v>
      </c>
      <c r="R25" s="36" t="s">
        <v>63</v>
      </c>
      <c r="S25" s="16">
        <v>40</v>
      </c>
      <c r="T25" s="37" t="str">
        <f t="shared" si="1"/>
        <v>OK</v>
      </c>
      <c r="U25" s="12"/>
      <c r="V25" s="16"/>
      <c r="W25" s="12" t="s">
        <v>4222</v>
      </c>
    </row>
    <row r="26" spans="1:23" ht="22.35" customHeight="1">
      <c r="A26" s="12">
        <v>10060027</v>
      </c>
      <c r="B26" s="137">
        <v>1120010118</v>
      </c>
      <c r="C26" s="106">
        <v>1003856</v>
      </c>
      <c r="D26" s="27">
        <v>1008960</v>
      </c>
      <c r="E26" s="12" t="s">
        <v>64</v>
      </c>
      <c r="F26" s="190" t="s">
        <v>4211</v>
      </c>
      <c r="G26" s="13" t="s">
        <v>21</v>
      </c>
      <c r="H26" s="15">
        <v>40.950000000000003</v>
      </c>
      <c r="I26" s="105">
        <v>3</v>
      </c>
      <c r="J26" s="26">
        <f t="shared" si="0"/>
        <v>122.85000000000001</v>
      </c>
      <c r="K26" s="113">
        <f>IFERROR(SUMIFS(RECEIVING_HISTORY!$H:$H,RECEIVING_HISTORY!$B:$B,MASTER_SHEET!$A26),0)</f>
        <v>0</v>
      </c>
      <c r="L26" s="26">
        <f>IFERROR(SUMIFS(RECEIVING_HISTORY!$I:$I,RECEIVING_HISTORY!$B:$B,MASTER_SHEET!$A26),0)</f>
        <v>0</v>
      </c>
      <c r="M26" s="35">
        <f>IFERROR(SUMIF(ISSUANCE_HISTORY!$B:$B,A26,ISSUANCE_HISTORY!$H:$H),0)</f>
        <v>0</v>
      </c>
      <c r="N26" s="26">
        <f>IFERROR(SUMIF(ISSUANCE_HISTORY!$B:$B,A26,ISSUANCE_HISTORY!$I:$I),0)</f>
        <v>0</v>
      </c>
      <c r="O26" s="112">
        <f t="shared" si="2"/>
        <v>3</v>
      </c>
      <c r="P26" s="26">
        <f t="shared" si="3"/>
        <v>122.85000000000001</v>
      </c>
      <c r="Q26" s="36" t="s">
        <v>63</v>
      </c>
      <c r="R26" s="36" t="s">
        <v>63</v>
      </c>
      <c r="S26" s="16">
        <v>60</v>
      </c>
      <c r="T26" s="37" t="str">
        <f t="shared" si="1"/>
        <v>BSR in Process</v>
      </c>
      <c r="U26" s="12">
        <v>59</v>
      </c>
      <c r="V26" s="16"/>
      <c r="W26" s="12" t="s">
        <v>4222</v>
      </c>
    </row>
    <row r="27" spans="1:23" ht="22.35" customHeight="1">
      <c r="A27" s="12">
        <v>10060028</v>
      </c>
      <c r="B27" s="137" t="e">
        <v>#N/A</v>
      </c>
      <c r="C27" s="106">
        <v>1003815</v>
      </c>
      <c r="D27" s="13">
        <v>1008934</v>
      </c>
      <c r="E27" s="12" t="s">
        <v>65</v>
      </c>
      <c r="F27" s="190" t="s">
        <v>4211</v>
      </c>
      <c r="G27" s="13" t="s">
        <v>21</v>
      </c>
      <c r="H27" s="15">
        <v>10</v>
      </c>
      <c r="I27" s="105">
        <v>0</v>
      </c>
      <c r="J27" s="26">
        <f t="shared" si="0"/>
        <v>0</v>
      </c>
      <c r="K27" s="113">
        <f>IFERROR(SUMIFS(RECEIVING_HISTORY!$H:$H,RECEIVING_HISTORY!$B:$B,MASTER_SHEET!$A27),0)</f>
        <v>0</v>
      </c>
      <c r="L27" s="26">
        <f>IFERROR(SUMIFS(RECEIVING_HISTORY!$I:$I,RECEIVING_HISTORY!$B:$B,MASTER_SHEET!$A27),0)</f>
        <v>0</v>
      </c>
      <c r="M27" s="35">
        <f>IFERROR(SUMIF(ISSUANCE_HISTORY!$B:$B,A27,ISSUANCE_HISTORY!$H:$H),0)</f>
        <v>0</v>
      </c>
      <c r="N27" s="26">
        <f>IFERROR(SUMIF(ISSUANCE_HISTORY!$B:$B,A27,ISSUANCE_HISTORY!$I:$I),0)</f>
        <v>0</v>
      </c>
      <c r="O27" s="112">
        <f t="shared" si="2"/>
        <v>0</v>
      </c>
      <c r="P27" s="26">
        <f t="shared" si="3"/>
        <v>0</v>
      </c>
      <c r="Q27" s="36" t="e">
        <v>#N/A</v>
      </c>
      <c r="R27" s="36" t="e">
        <v>#N/A</v>
      </c>
      <c r="S27" s="16"/>
      <c r="T27" s="37" t="str">
        <f t="shared" si="1"/>
        <v/>
      </c>
      <c r="U27" s="12"/>
      <c r="V27" s="16"/>
      <c r="W27" s="12" t="e">
        <v>#N/A</v>
      </c>
    </row>
    <row r="28" spans="1:23" ht="22.35" customHeight="1">
      <c r="A28" s="12">
        <v>10060029</v>
      </c>
      <c r="B28" s="137">
        <v>1120010061</v>
      </c>
      <c r="C28" s="106">
        <v>1003112</v>
      </c>
      <c r="D28" s="13">
        <v>1010645</v>
      </c>
      <c r="E28" s="12" t="s">
        <v>66</v>
      </c>
      <c r="F28" s="190" t="s">
        <v>4211</v>
      </c>
      <c r="G28" s="13" t="s">
        <v>21</v>
      </c>
      <c r="H28" s="15">
        <v>22</v>
      </c>
      <c r="I28" s="105">
        <v>1200</v>
      </c>
      <c r="J28" s="26">
        <f t="shared" si="0"/>
        <v>26400</v>
      </c>
      <c r="K28" s="113">
        <f>IFERROR(SUMIFS(RECEIVING_HISTORY!$H:$H,RECEIVING_HISTORY!$B:$B,MASTER_SHEET!$A28),0)</f>
        <v>0</v>
      </c>
      <c r="L28" s="26">
        <f>IFERROR(SUMIFS(RECEIVING_HISTORY!$I:$I,RECEIVING_HISTORY!$B:$B,MASTER_SHEET!$A28),0)</f>
        <v>0</v>
      </c>
      <c r="M28" s="35">
        <f>IFERROR(SUMIF(ISSUANCE_HISTORY!$B:$B,A28,ISSUANCE_HISTORY!$H:$H),0)</f>
        <v>120</v>
      </c>
      <c r="N28" s="26">
        <f>IFERROR(SUMIF(ISSUANCE_HISTORY!$B:$B,A28,ISSUANCE_HISTORY!$I:$I),0)</f>
        <v>2640</v>
      </c>
      <c r="O28" s="112">
        <f t="shared" si="2"/>
        <v>1080</v>
      </c>
      <c r="P28" s="26">
        <f t="shared" si="3"/>
        <v>23760</v>
      </c>
      <c r="Q28" s="36" t="s">
        <v>4048</v>
      </c>
      <c r="R28" s="36" t="s">
        <v>4048</v>
      </c>
      <c r="S28" s="16">
        <v>450</v>
      </c>
      <c r="T28" s="37" t="str">
        <f t="shared" si="1"/>
        <v>OK</v>
      </c>
      <c r="U28" s="12"/>
      <c r="V28" s="16"/>
      <c r="W28" s="12" t="s">
        <v>4222</v>
      </c>
    </row>
    <row r="29" spans="1:23" ht="22.35" customHeight="1">
      <c r="A29" s="12">
        <v>10060030</v>
      </c>
      <c r="B29" s="137">
        <v>1120014326</v>
      </c>
      <c r="C29" s="106">
        <v>1003846</v>
      </c>
      <c r="D29" s="13">
        <v>1008979</v>
      </c>
      <c r="E29" s="12" t="s">
        <v>67</v>
      </c>
      <c r="F29" s="190" t="s">
        <v>4211</v>
      </c>
      <c r="G29" s="13" t="s">
        <v>21</v>
      </c>
      <c r="H29" s="15">
        <v>16</v>
      </c>
      <c r="I29" s="105">
        <v>94</v>
      </c>
      <c r="J29" s="26">
        <f t="shared" si="0"/>
        <v>1504</v>
      </c>
      <c r="K29" s="113">
        <f>IFERROR(SUMIFS(RECEIVING_HISTORY!$H:$H,RECEIVING_HISTORY!$B:$B,MASTER_SHEET!$A29),0)</f>
        <v>0</v>
      </c>
      <c r="L29" s="26">
        <f>IFERROR(SUMIFS(RECEIVING_HISTORY!$I:$I,RECEIVING_HISTORY!$B:$B,MASTER_SHEET!$A29),0)</f>
        <v>0</v>
      </c>
      <c r="M29" s="35">
        <f>IFERROR(SUMIF(ISSUANCE_HISTORY!$B:$B,A29,ISSUANCE_HISTORY!$H:$H),0)</f>
        <v>0</v>
      </c>
      <c r="N29" s="26">
        <f>IFERROR(SUMIF(ISSUANCE_HISTORY!$B:$B,A29,ISSUANCE_HISTORY!$I:$I),0)</f>
        <v>0</v>
      </c>
      <c r="O29" s="112">
        <f t="shared" si="2"/>
        <v>94</v>
      </c>
      <c r="P29" s="26">
        <f t="shared" si="3"/>
        <v>1504</v>
      </c>
      <c r="Q29" s="36" t="s">
        <v>31</v>
      </c>
      <c r="R29" s="36" t="s">
        <v>31</v>
      </c>
      <c r="S29" s="16">
        <v>60</v>
      </c>
      <c r="T29" s="37" t="str">
        <f t="shared" si="1"/>
        <v>OK</v>
      </c>
      <c r="U29" s="12"/>
      <c r="V29" s="16"/>
      <c r="W29" s="12" t="s">
        <v>4222</v>
      </c>
    </row>
    <row r="30" spans="1:23" ht="22.35" customHeight="1">
      <c r="A30" s="12">
        <v>10060031</v>
      </c>
      <c r="B30" s="137">
        <v>1120010127</v>
      </c>
      <c r="C30" s="106">
        <v>1003833</v>
      </c>
      <c r="D30" s="13">
        <v>1008956</v>
      </c>
      <c r="E30" s="12" t="s">
        <v>68</v>
      </c>
      <c r="F30" s="190" t="s">
        <v>4211</v>
      </c>
      <c r="G30" s="13" t="s">
        <v>21</v>
      </c>
      <c r="H30" s="15">
        <v>21.5</v>
      </c>
      <c r="I30" s="105">
        <v>295</v>
      </c>
      <c r="J30" s="26">
        <f t="shared" si="0"/>
        <v>6342.5</v>
      </c>
      <c r="K30" s="113">
        <f>IFERROR(SUMIFS(RECEIVING_HISTORY!$H:$H,RECEIVING_HISTORY!$B:$B,MASTER_SHEET!$A30),0)</f>
        <v>0</v>
      </c>
      <c r="L30" s="26">
        <f>IFERROR(SUMIFS(RECEIVING_HISTORY!$I:$I,RECEIVING_HISTORY!$B:$B,MASTER_SHEET!$A30),0)</f>
        <v>0</v>
      </c>
      <c r="M30" s="35">
        <f>IFERROR(SUMIF(ISSUANCE_HISTORY!$B:$B,A30,ISSUANCE_HISTORY!$H:$H),0)</f>
        <v>50</v>
      </c>
      <c r="N30" s="26">
        <f>IFERROR(SUMIF(ISSUANCE_HISTORY!$B:$B,A30,ISSUANCE_HISTORY!$I:$I),0)</f>
        <v>1075</v>
      </c>
      <c r="O30" s="112">
        <f t="shared" si="2"/>
        <v>245</v>
      </c>
      <c r="P30" s="26">
        <f t="shared" si="3"/>
        <v>5267.5</v>
      </c>
      <c r="Q30" s="36" t="s">
        <v>4049</v>
      </c>
      <c r="R30" s="36" t="s">
        <v>4049</v>
      </c>
      <c r="S30" s="16">
        <v>200</v>
      </c>
      <c r="T30" s="37" t="str">
        <f t="shared" si="1"/>
        <v>OK</v>
      </c>
      <c r="U30" s="12"/>
      <c r="V30" s="16"/>
      <c r="W30" s="12" t="s">
        <v>4222</v>
      </c>
    </row>
    <row r="31" spans="1:23" ht="22.35" customHeight="1">
      <c r="A31" s="12">
        <v>10060032</v>
      </c>
      <c r="B31" s="137">
        <v>1120014238</v>
      </c>
      <c r="C31" s="106">
        <v>1003836</v>
      </c>
      <c r="D31" s="13">
        <v>1008959</v>
      </c>
      <c r="E31" s="12" t="s">
        <v>70</v>
      </c>
      <c r="F31" s="190" t="s">
        <v>4211</v>
      </c>
      <c r="G31" s="13" t="s">
        <v>21</v>
      </c>
      <c r="H31" s="15">
        <v>26</v>
      </c>
      <c r="I31" s="105">
        <v>685</v>
      </c>
      <c r="J31" s="26">
        <f t="shared" si="0"/>
        <v>17810</v>
      </c>
      <c r="K31" s="113">
        <f>IFERROR(SUMIFS(RECEIVING_HISTORY!$H:$H,RECEIVING_HISTORY!$B:$B,MASTER_SHEET!$A31),0)</f>
        <v>0</v>
      </c>
      <c r="L31" s="26">
        <f>IFERROR(SUMIFS(RECEIVING_HISTORY!$I:$I,RECEIVING_HISTORY!$B:$B,MASTER_SHEET!$A31),0)</f>
        <v>0</v>
      </c>
      <c r="M31" s="35">
        <f>IFERROR(SUMIF(ISSUANCE_HISTORY!$B:$B,A31,ISSUANCE_HISTORY!$H:$H),0)</f>
        <v>50</v>
      </c>
      <c r="N31" s="26">
        <f>IFERROR(SUMIF(ISSUANCE_HISTORY!$B:$B,A31,ISSUANCE_HISTORY!$I:$I),0)</f>
        <v>1300</v>
      </c>
      <c r="O31" s="112">
        <f t="shared" si="2"/>
        <v>635</v>
      </c>
      <c r="P31" s="26">
        <f t="shared" si="3"/>
        <v>16510</v>
      </c>
      <c r="Q31" s="36" t="s">
        <v>71</v>
      </c>
      <c r="R31" s="36" t="s">
        <v>71</v>
      </c>
      <c r="S31" s="16">
        <v>200</v>
      </c>
      <c r="T31" s="37" t="str">
        <f t="shared" si="1"/>
        <v>OK</v>
      </c>
      <c r="U31" s="12"/>
      <c r="V31" s="16"/>
      <c r="W31" s="12" t="s">
        <v>4222</v>
      </c>
    </row>
    <row r="32" spans="1:23" ht="22.35" customHeight="1">
      <c r="A32" s="32">
        <v>10060033</v>
      </c>
      <c r="B32" s="138">
        <v>1120010078</v>
      </c>
      <c r="C32" s="115">
        <v>1003889</v>
      </c>
      <c r="D32" s="28">
        <v>1000520</v>
      </c>
      <c r="E32" s="12" t="s">
        <v>72</v>
      </c>
      <c r="F32" s="191" t="s">
        <v>4206</v>
      </c>
      <c r="G32" s="28" t="s">
        <v>41</v>
      </c>
      <c r="H32" s="116">
        <v>25</v>
      </c>
      <c r="I32" s="117">
        <v>90</v>
      </c>
      <c r="J32" s="118">
        <f t="shared" si="0"/>
        <v>2250</v>
      </c>
      <c r="K32" s="119">
        <f>IFERROR(SUMIFS(RECEIVING_HISTORY!$H:$H,RECEIVING_HISTORY!$B:$B,MASTER_SHEET!$A32),0)</f>
        <v>0</v>
      </c>
      <c r="L32" s="118">
        <f>IFERROR(SUMIFS(RECEIVING_HISTORY!$I:$I,RECEIVING_HISTORY!$B:$B,MASTER_SHEET!$A32),0)</f>
        <v>0</v>
      </c>
      <c r="M32" s="120">
        <f>IFERROR(SUMIF(ISSUANCE_HISTORY!$B:$B,A32,ISSUANCE_HISTORY!$H:$H),0)</f>
        <v>16</v>
      </c>
      <c r="N32" s="118">
        <f>IFERROR(SUMIF(ISSUANCE_HISTORY!$B:$B,A32,ISSUANCE_HISTORY!$I:$I),0)</f>
        <v>400</v>
      </c>
      <c r="O32" s="121">
        <f t="shared" si="2"/>
        <v>74</v>
      </c>
      <c r="P32" s="118">
        <f t="shared" si="3"/>
        <v>1850</v>
      </c>
      <c r="Q32" s="122" t="s">
        <v>73</v>
      </c>
      <c r="R32" s="122" t="s">
        <v>73</v>
      </c>
      <c r="S32" s="16">
        <v>30</v>
      </c>
      <c r="T32" s="37" t="str">
        <f t="shared" si="1"/>
        <v>OK</v>
      </c>
      <c r="U32" s="12"/>
      <c r="V32" s="16"/>
      <c r="W32" s="12" t="s">
        <v>4222</v>
      </c>
    </row>
    <row r="33" spans="1:23" ht="22.35" customHeight="1">
      <c r="A33" s="12">
        <v>10060034</v>
      </c>
      <c r="B33" s="137">
        <v>1070060006</v>
      </c>
      <c r="C33" s="106">
        <v>1003114</v>
      </c>
      <c r="D33" s="13">
        <v>1010648</v>
      </c>
      <c r="E33" s="12" t="s">
        <v>74</v>
      </c>
      <c r="F33" s="190" t="s">
        <v>4210</v>
      </c>
      <c r="G33" s="13" t="s">
        <v>41</v>
      </c>
      <c r="H33" s="15">
        <v>118</v>
      </c>
      <c r="I33" s="105">
        <v>4</v>
      </c>
      <c r="J33" s="26">
        <f t="shared" si="0"/>
        <v>472</v>
      </c>
      <c r="K33" s="113">
        <f>IFERROR(SUMIFS(RECEIVING_HISTORY!$H:$H,RECEIVING_HISTORY!$B:$B,MASTER_SHEET!$A33),0)</f>
        <v>0</v>
      </c>
      <c r="L33" s="26">
        <f>IFERROR(SUMIFS(RECEIVING_HISTORY!$I:$I,RECEIVING_HISTORY!$B:$B,MASTER_SHEET!$A33),0)</f>
        <v>0</v>
      </c>
      <c r="M33" s="35">
        <f>IFERROR(SUMIF(ISSUANCE_HISTORY!$B:$B,A33,ISSUANCE_HISTORY!$H:$H),0)</f>
        <v>3</v>
      </c>
      <c r="N33" s="26">
        <f>IFERROR(SUMIF(ISSUANCE_HISTORY!$B:$B,A33,ISSUANCE_HISTORY!$I:$I),0)</f>
        <v>354</v>
      </c>
      <c r="O33" s="112">
        <f t="shared" si="2"/>
        <v>1</v>
      </c>
      <c r="P33" s="26">
        <f t="shared" si="3"/>
        <v>118</v>
      </c>
      <c r="Q33" s="36" t="s">
        <v>73</v>
      </c>
      <c r="R33" s="36" t="s">
        <v>73</v>
      </c>
      <c r="S33" s="16">
        <v>10</v>
      </c>
      <c r="T33" s="37" t="str">
        <f t="shared" si="1"/>
        <v>BSR in Process</v>
      </c>
      <c r="U33" s="12">
        <v>62</v>
      </c>
      <c r="V33" s="16"/>
      <c r="W33" s="12" t="s">
        <v>4222</v>
      </c>
    </row>
    <row r="34" spans="1:23" ht="22.35" customHeight="1">
      <c r="A34" s="12">
        <v>10060035</v>
      </c>
      <c r="B34" s="137">
        <v>1120010348</v>
      </c>
      <c r="C34" s="106">
        <v>1006115</v>
      </c>
      <c r="D34" s="13">
        <v>1015009</v>
      </c>
      <c r="E34" s="12" t="s">
        <v>75</v>
      </c>
      <c r="F34" s="191" t="s">
        <v>4206</v>
      </c>
      <c r="G34" s="13" t="s">
        <v>21</v>
      </c>
      <c r="H34" s="15">
        <v>2.2000000000000002</v>
      </c>
      <c r="I34" s="105">
        <v>250</v>
      </c>
      <c r="J34" s="26">
        <f t="shared" si="0"/>
        <v>550</v>
      </c>
      <c r="K34" s="113">
        <f>IFERROR(SUMIFS(RECEIVING_HISTORY!$H:$H,RECEIVING_HISTORY!$B:$B,MASTER_SHEET!$A34),0)</f>
        <v>0</v>
      </c>
      <c r="L34" s="26">
        <f>IFERROR(SUMIFS(RECEIVING_HISTORY!$I:$I,RECEIVING_HISTORY!$B:$B,MASTER_SHEET!$A34),0)</f>
        <v>0</v>
      </c>
      <c r="M34" s="35">
        <f>IFERROR(SUMIF(ISSUANCE_HISTORY!$B:$B,A34,ISSUANCE_HISTORY!$H:$H),0)</f>
        <v>100</v>
      </c>
      <c r="N34" s="26">
        <f>IFERROR(SUMIF(ISSUANCE_HISTORY!$B:$B,A34,ISSUANCE_HISTORY!$I:$I),0)</f>
        <v>220.00000000000003</v>
      </c>
      <c r="O34" s="112">
        <f t="shared" si="2"/>
        <v>150</v>
      </c>
      <c r="P34" s="26">
        <f t="shared" si="3"/>
        <v>330</v>
      </c>
      <c r="Q34" s="36" t="s">
        <v>73</v>
      </c>
      <c r="R34" s="36" t="s">
        <v>73</v>
      </c>
      <c r="S34" s="16">
        <v>600</v>
      </c>
      <c r="T34" s="37" t="str">
        <f t="shared" si="1"/>
        <v>BSR in Process</v>
      </c>
      <c r="U34" s="12">
        <v>63</v>
      </c>
      <c r="V34" s="16"/>
      <c r="W34" s="12" t="s">
        <v>4222</v>
      </c>
    </row>
    <row r="35" spans="1:23" ht="22.35" customHeight="1">
      <c r="A35" s="12">
        <v>10060036</v>
      </c>
      <c r="B35" s="137">
        <v>1120010134</v>
      </c>
      <c r="C35" s="106">
        <v>1002118</v>
      </c>
      <c r="D35" s="13">
        <v>1011552</v>
      </c>
      <c r="E35" s="12" t="s">
        <v>76</v>
      </c>
      <c r="F35" s="190" t="s">
        <v>1262</v>
      </c>
      <c r="G35" s="13" t="s">
        <v>21</v>
      </c>
      <c r="H35" s="15">
        <v>6</v>
      </c>
      <c r="I35" s="105">
        <v>15</v>
      </c>
      <c r="J35" s="26">
        <f t="shared" si="0"/>
        <v>90</v>
      </c>
      <c r="K35" s="113">
        <f>IFERROR(SUMIFS(RECEIVING_HISTORY!$H:$H,RECEIVING_HISTORY!$B:$B,MASTER_SHEET!$A35),0)</f>
        <v>0</v>
      </c>
      <c r="L35" s="26">
        <f>IFERROR(SUMIFS(RECEIVING_HISTORY!$I:$I,RECEIVING_HISTORY!$B:$B,MASTER_SHEET!$A35),0)</f>
        <v>0</v>
      </c>
      <c r="M35" s="35">
        <f>IFERROR(SUMIF(ISSUANCE_HISTORY!$B:$B,A35,ISSUANCE_HISTORY!$H:$H),0)</f>
        <v>3</v>
      </c>
      <c r="N35" s="26">
        <f>IFERROR(SUMIF(ISSUANCE_HISTORY!$B:$B,A35,ISSUANCE_HISTORY!$I:$I),0)</f>
        <v>18</v>
      </c>
      <c r="O35" s="112">
        <f t="shared" si="2"/>
        <v>12</v>
      </c>
      <c r="P35" s="26">
        <f t="shared" si="3"/>
        <v>72</v>
      </c>
      <c r="Q35" s="36" t="s">
        <v>58</v>
      </c>
      <c r="R35" s="36" t="s">
        <v>58</v>
      </c>
      <c r="S35" s="16">
        <v>6</v>
      </c>
      <c r="T35" s="37" t="str">
        <f t="shared" si="1"/>
        <v>OK</v>
      </c>
      <c r="U35" s="12"/>
      <c r="V35" s="16"/>
      <c r="W35" s="12" t="s">
        <v>4222</v>
      </c>
    </row>
    <row r="36" spans="1:23" ht="22.35" customHeight="1">
      <c r="A36" s="12">
        <v>10060037</v>
      </c>
      <c r="B36" s="137">
        <v>1120010077</v>
      </c>
      <c r="C36" s="106">
        <v>1003947</v>
      </c>
      <c r="D36" s="13">
        <v>1008907</v>
      </c>
      <c r="E36" s="12" t="s">
        <v>77</v>
      </c>
      <c r="F36" s="190" t="s">
        <v>4210</v>
      </c>
      <c r="G36" s="13" t="s">
        <v>55</v>
      </c>
      <c r="H36" s="15">
        <v>2.75</v>
      </c>
      <c r="I36" s="105">
        <v>11</v>
      </c>
      <c r="J36" s="26">
        <f t="shared" si="0"/>
        <v>30.25</v>
      </c>
      <c r="K36" s="113">
        <f>IFERROR(SUMIFS(RECEIVING_HISTORY!$H:$H,RECEIVING_HISTORY!$B:$B,MASTER_SHEET!$A36),0)</f>
        <v>0</v>
      </c>
      <c r="L36" s="26">
        <f>IFERROR(SUMIFS(RECEIVING_HISTORY!$I:$I,RECEIVING_HISTORY!$B:$B,MASTER_SHEET!$A36),0)</f>
        <v>0</v>
      </c>
      <c r="M36" s="35">
        <f>IFERROR(SUMIF(ISSUANCE_HISTORY!$B:$B,A36,ISSUANCE_HISTORY!$H:$H),0)</f>
        <v>0</v>
      </c>
      <c r="N36" s="26">
        <f>IFERROR(SUMIF(ISSUANCE_HISTORY!$B:$B,A36,ISSUANCE_HISTORY!$I:$I),0)</f>
        <v>0</v>
      </c>
      <c r="O36" s="112">
        <f t="shared" si="2"/>
        <v>11</v>
      </c>
      <c r="P36" s="26">
        <f t="shared" si="3"/>
        <v>30.25</v>
      </c>
      <c r="Q36" s="36" t="s">
        <v>58</v>
      </c>
      <c r="R36" s="36" t="s">
        <v>58</v>
      </c>
      <c r="S36" s="16">
        <v>5</v>
      </c>
      <c r="T36" s="37" t="str">
        <f t="shared" si="1"/>
        <v>OK</v>
      </c>
      <c r="U36" s="12"/>
      <c r="V36" s="16"/>
      <c r="W36" s="12" t="s">
        <v>4222</v>
      </c>
    </row>
    <row r="37" spans="1:23" ht="22.35" customHeight="1">
      <c r="A37" s="12">
        <v>10060038</v>
      </c>
      <c r="B37" s="137" t="e">
        <v>#N/A</v>
      </c>
      <c r="C37" s="106">
        <v>1006732</v>
      </c>
      <c r="D37" s="13">
        <v>1014143</v>
      </c>
      <c r="E37" s="12" t="s">
        <v>78</v>
      </c>
      <c r="F37" s="190" t="s">
        <v>4210</v>
      </c>
      <c r="G37" s="13" t="s">
        <v>37</v>
      </c>
      <c r="H37" s="15">
        <v>12</v>
      </c>
      <c r="I37" s="105">
        <v>0</v>
      </c>
      <c r="J37" s="26">
        <f t="shared" si="0"/>
        <v>0</v>
      </c>
      <c r="K37" s="113">
        <f>IFERROR(SUMIFS(RECEIVING_HISTORY!$H:$H,RECEIVING_HISTORY!$B:$B,MASTER_SHEET!$A37),0)</f>
        <v>0</v>
      </c>
      <c r="L37" s="26">
        <f>IFERROR(SUMIFS(RECEIVING_HISTORY!$I:$I,RECEIVING_HISTORY!$B:$B,MASTER_SHEET!$A37),0)</f>
        <v>0</v>
      </c>
      <c r="M37" s="35">
        <f>IFERROR(SUMIF(ISSUANCE_HISTORY!$B:$B,A37,ISSUANCE_HISTORY!$H:$H),0)</f>
        <v>0</v>
      </c>
      <c r="N37" s="26">
        <f>IFERROR(SUMIF(ISSUANCE_HISTORY!$B:$B,A37,ISSUANCE_HISTORY!$I:$I),0)</f>
        <v>0</v>
      </c>
      <c r="O37" s="112">
        <f t="shared" si="2"/>
        <v>0</v>
      </c>
      <c r="P37" s="26">
        <f t="shared" si="3"/>
        <v>0</v>
      </c>
      <c r="Q37" s="36" t="e">
        <v>#N/A</v>
      </c>
      <c r="R37" s="36" t="e">
        <v>#N/A</v>
      </c>
      <c r="S37" s="16"/>
      <c r="T37" s="37" t="str">
        <f t="shared" si="1"/>
        <v/>
      </c>
      <c r="U37" s="12"/>
      <c r="V37" s="16"/>
      <c r="W37" s="12" t="e">
        <v>#N/A</v>
      </c>
    </row>
    <row r="38" spans="1:23" ht="22.35" customHeight="1">
      <c r="A38" s="12">
        <v>10060039</v>
      </c>
      <c r="B38" s="137">
        <v>1120010115</v>
      </c>
      <c r="C38" s="106">
        <v>1003844</v>
      </c>
      <c r="D38" s="13">
        <v>1008977</v>
      </c>
      <c r="E38" s="12" t="s">
        <v>79</v>
      </c>
      <c r="F38" s="190" t="s">
        <v>4210</v>
      </c>
      <c r="G38" s="13" t="s">
        <v>21</v>
      </c>
      <c r="H38" s="15">
        <v>0.5</v>
      </c>
      <c r="I38" s="105">
        <v>239</v>
      </c>
      <c r="J38" s="26">
        <f t="shared" si="0"/>
        <v>119.5</v>
      </c>
      <c r="K38" s="113">
        <f>IFERROR(SUMIFS(RECEIVING_HISTORY!$H:$H,RECEIVING_HISTORY!$B:$B,MASTER_SHEET!$A38),0)</f>
        <v>420</v>
      </c>
      <c r="L38" s="26">
        <f>IFERROR(SUMIFS(RECEIVING_HISTORY!$I:$I,RECEIVING_HISTORY!$B:$B,MASTER_SHEET!$A38),0)</f>
        <v>210</v>
      </c>
      <c r="M38" s="35">
        <f>IFERROR(SUMIF(ISSUANCE_HISTORY!$B:$B,A38,ISSUANCE_HISTORY!$H:$H),0)</f>
        <v>180</v>
      </c>
      <c r="N38" s="26">
        <f>IFERROR(SUMIF(ISSUANCE_HISTORY!$B:$B,A38,ISSUANCE_HISTORY!$I:$I),0)</f>
        <v>90</v>
      </c>
      <c r="O38" s="112">
        <f t="shared" si="2"/>
        <v>479</v>
      </c>
      <c r="P38" s="26">
        <f t="shared" si="3"/>
        <v>239.5</v>
      </c>
      <c r="Q38" s="36" t="s">
        <v>58</v>
      </c>
      <c r="R38" s="36" t="s">
        <v>58</v>
      </c>
      <c r="S38" s="16">
        <v>120</v>
      </c>
      <c r="T38" s="37" t="str">
        <f t="shared" si="1"/>
        <v>BSR in Process</v>
      </c>
      <c r="U38" s="12">
        <v>63</v>
      </c>
      <c r="V38" s="16"/>
      <c r="W38" s="12" t="s">
        <v>4222</v>
      </c>
    </row>
    <row r="39" spans="1:23" ht="22.35" customHeight="1">
      <c r="A39" s="12">
        <v>10060040</v>
      </c>
      <c r="B39" s="137">
        <v>1120010102</v>
      </c>
      <c r="C39" s="106">
        <v>1003893</v>
      </c>
      <c r="D39" s="13">
        <v>1010003</v>
      </c>
      <c r="E39" s="12" t="s">
        <v>80</v>
      </c>
      <c r="F39" s="190" t="s">
        <v>4211</v>
      </c>
      <c r="G39" s="13" t="s">
        <v>81</v>
      </c>
      <c r="H39" s="15">
        <v>135</v>
      </c>
      <c r="I39" s="105">
        <v>100</v>
      </c>
      <c r="J39" s="26">
        <f t="shared" si="0"/>
        <v>13500</v>
      </c>
      <c r="K39" s="113">
        <f>IFERROR(SUMIFS(RECEIVING_HISTORY!$H:$H,RECEIVING_HISTORY!$B:$B,MASTER_SHEET!$A39),0)</f>
        <v>0</v>
      </c>
      <c r="L39" s="26">
        <f>IFERROR(SUMIFS(RECEIVING_HISTORY!$I:$I,RECEIVING_HISTORY!$B:$B,MASTER_SHEET!$A39),0)</f>
        <v>0</v>
      </c>
      <c r="M39" s="35">
        <f>IFERROR(SUMIF(ISSUANCE_HISTORY!$B:$B,A39,ISSUANCE_HISTORY!$H:$H),0)</f>
        <v>25</v>
      </c>
      <c r="N39" s="26">
        <f>IFERROR(SUMIF(ISSUANCE_HISTORY!$B:$B,A39,ISSUANCE_HISTORY!$I:$I),0)</f>
        <v>3375</v>
      </c>
      <c r="O39" s="112">
        <f t="shared" si="2"/>
        <v>75</v>
      </c>
      <c r="P39" s="26">
        <f t="shared" si="3"/>
        <v>10125</v>
      </c>
      <c r="Q39" s="36" t="s">
        <v>82</v>
      </c>
      <c r="R39" s="36" t="s">
        <v>82</v>
      </c>
      <c r="S39" s="16">
        <v>30</v>
      </c>
      <c r="T39" s="37" t="str">
        <f t="shared" si="1"/>
        <v>OK</v>
      </c>
      <c r="U39" s="12"/>
      <c r="V39" s="16"/>
      <c r="W39" s="12" t="s">
        <v>4222</v>
      </c>
    </row>
    <row r="40" spans="1:23" ht="22.35" customHeight="1">
      <c r="A40" s="12">
        <v>10060041</v>
      </c>
      <c r="B40" s="137" t="e">
        <v>#N/A</v>
      </c>
      <c r="C40" s="106"/>
      <c r="D40" s="13"/>
      <c r="E40" s="12" t="s">
        <v>83</v>
      </c>
      <c r="F40" s="190" t="s">
        <v>4211</v>
      </c>
      <c r="G40" s="13" t="s">
        <v>21</v>
      </c>
      <c r="H40" s="15">
        <v>240</v>
      </c>
      <c r="I40" s="105">
        <v>0</v>
      </c>
      <c r="J40" s="26">
        <f t="shared" si="0"/>
        <v>0</v>
      </c>
      <c r="K40" s="113">
        <f>IFERROR(SUMIFS(RECEIVING_HISTORY!$H:$H,RECEIVING_HISTORY!$B:$B,MASTER_SHEET!$A40),0)</f>
        <v>0</v>
      </c>
      <c r="L40" s="26">
        <f>IFERROR(SUMIFS(RECEIVING_HISTORY!$I:$I,RECEIVING_HISTORY!$B:$B,MASTER_SHEET!$A40),0)</f>
        <v>0</v>
      </c>
      <c r="M40" s="35">
        <f>IFERROR(SUMIF(ISSUANCE_HISTORY!$B:$B,A40,ISSUANCE_HISTORY!$H:$H),0)</f>
        <v>0</v>
      </c>
      <c r="N40" s="26">
        <f>IFERROR(SUMIF(ISSUANCE_HISTORY!$B:$B,A40,ISSUANCE_HISTORY!$I:$I),0)</f>
        <v>0</v>
      </c>
      <c r="O40" s="112">
        <f t="shared" si="2"/>
        <v>0</v>
      </c>
      <c r="P40" s="26">
        <f t="shared" si="3"/>
        <v>0</v>
      </c>
      <c r="Q40" s="36" t="e">
        <v>#N/A</v>
      </c>
      <c r="R40" s="36" t="e">
        <v>#N/A</v>
      </c>
      <c r="S40" s="16"/>
      <c r="T40" s="37" t="str">
        <f t="shared" si="1"/>
        <v/>
      </c>
      <c r="U40" s="12"/>
      <c r="V40" s="16"/>
      <c r="W40" s="12" t="e">
        <v>#N/A</v>
      </c>
    </row>
    <row r="41" spans="1:23" ht="22.35" customHeight="1">
      <c r="A41" s="12">
        <v>10060042</v>
      </c>
      <c r="B41" s="137">
        <v>1120010123</v>
      </c>
      <c r="C41" s="106">
        <v>1007621</v>
      </c>
      <c r="D41" s="13">
        <v>1008897</v>
      </c>
      <c r="E41" s="12" t="s">
        <v>84</v>
      </c>
      <c r="F41" s="190" t="s">
        <v>4211</v>
      </c>
      <c r="G41" s="13" t="s">
        <v>21</v>
      </c>
      <c r="H41" s="15">
        <v>54.4</v>
      </c>
      <c r="I41" s="105">
        <v>57</v>
      </c>
      <c r="J41" s="26">
        <f t="shared" si="0"/>
        <v>3100.7999999999997</v>
      </c>
      <c r="K41" s="113">
        <f>IFERROR(SUMIFS(RECEIVING_HISTORY!$H:$H,RECEIVING_HISTORY!$B:$B,MASTER_SHEET!$A41),0)</f>
        <v>100</v>
      </c>
      <c r="L41" s="26">
        <f>IFERROR(SUMIFS(RECEIVING_HISTORY!$I:$I,RECEIVING_HISTORY!$B:$B,MASTER_SHEET!$A41),0)</f>
        <v>5440</v>
      </c>
      <c r="M41" s="35">
        <f>IFERROR(SUMIF(ISSUANCE_HISTORY!$B:$B,A41,ISSUANCE_HISTORY!$H:$H),0)</f>
        <v>60</v>
      </c>
      <c r="N41" s="26">
        <f>IFERROR(SUMIF(ISSUANCE_HISTORY!$B:$B,A41,ISSUANCE_HISTORY!$I:$I),0)</f>
        <v>3264</v>
      </c>
      <c r="O41" s="112">
        <f t="shared" si="2"/>
        <v>97</v>
      </c>
      <c r="P41" s="26">
        <f t="shared" si="3"/>
        <v>5276.7999999999993</v>
      </c>
      <c r="Q41" s="36" t="s">
        <v>82</v>
      </c>
      <c r="R41" s="36" t="s">
        <v>82</v>
      </c>
      <c r="S41" s="16">
        <v>30</v>
      </c>
      <c r="T41" s="37" t="str">
        <f t="shared" si="1"/>
        <v>OK</v>
      </c>
      <c r="U41" s="12"/>
      <c r="V41" s="16"/>
      <c r="W41" s="12" t="s">
        <v>4222</v>
      </c>
    </row>
    <row r="42" spans="1:23" ht="22.35" customHeight="1">
      <c r="A42" s="12">
        <v>10060043</v>
      </c>
      <c r="B42" s="137">
        <v>1120010119</v>
      </c>
      <c r="C42" s="106">
        <v>1001081</v>
      </c>
      <c r="D42" s="13">
        <v>1012867</v>
      </c>
      <c r="E42" s="12" t="s">
        <v>85</v>
      </c>
      <c r="F42" s="190" t="s">
        <v>4211</v>
      </c>
      <c r="G42" s="13" t="s">
        <v>37</v>
      </c>
      <c r="H42" s="15">
        <v>42</v>
      </c>
      <c r="I42" s="105">
        <v>23</v>
      </c>
      <c r="J42" s="26">
        <f t="shared" si="0"/>
        <v>966</v>
      </c>
      <c r="K42" s="113">
        <f>IFERROR(SUMIFS(RECEIVING_HISTORY!$H:$H,RECEIVING_HISTORY!$B:$B,MASTER_SHEET!$A42),0)</f>
        <v>270</v>
      </c>
      <c r="L42" s="26">
        <f>IFERROR(SUMIFS(RECEIVING_HISTORY!$I:$I,RECEIVING_HISTORY!$B:$B,MASTER_SHEET!$A42),0)</f>
        <v>11340</v>
      </c>
      <c r="M42" s="35">
        <f>IFERROR(SUMIF(ISSUANCE_HISTORY!$B:$B,A42,ISSUANCE_HISTORY!$H:$H),0)</f>
        <v>150</v>
      </c>
      <c r="N42" s="26">
        <f>IFERROR(SUMIF(ISSUANCE_HISTORY!$B:$B,A42,ISSUANCE_HISTORY!$I:$I),0)</f>
        <v>6300</v>
      </c>
      <c r="O42" s="112">
        <f t="shared" si="2"/>
        <v>143</v>
      </c>
      <c r="P42" s="26">
        <f t="shared" si="3"/>
        <v>6006</v>
      </c>
      <c r="Q42" s="36" t="s">
        <v>63</v>
      </c>
      <c r="R42" s="36" t="s">
        <v>63</v>
      </c>
      <c r="S42" s="16">
        <v>120</v>
      </c>
      <c r="T42" s="37" t="str">
        <f t="shared" si="1"/>
        <v>OK</v>
      </c>
      <c r="U42" s="12"/>
      <c r="V42" s="16"/>
      <c r="W42" s="12" t="s">
        <v>4222</v>
      </c>
    </row>
    <row r="43" spans="1:23" ht="22.35" customHeight="1">
      <c r="A43" s="12">
        <v>10060044</v>
      </c>
      <c r="B43" s="137">
        <v>1120010098</v>
      </c>
      <c r="C43" s="106">
        <v>1003804</v>
      </c>
      <c r="D43" s="13">
        <v>1008923</v>
      </c>
      <c r="E43" s="12" t="s">
        <v>86</v>
      </c>
      <c r="F43" s="190" t="s">
        <v>4211</v>
      </c>
      <c r="G43" s="13" t="s">
        <v>21</v>
      </c>
      <c r="H43" s="15">
        <v>72.16</v>
      </c>
      <c r="I43" s="105">
        <v>121</v>
      </c>
      <c r="J43" s="26">
        <f t="shared" si="0"/>
        <v>8731.3599999999988</v>
      </c>
      <c r="K43" s="113">
        <f>IFERROR(SUMIFS(RECEIVING_HISTORY!$H:$H,RECEIVING_HISTORY!$B:$B,MASTER_SHEET!$A43),0)</f>
        <v>0</v>
      </c>
      <c r="L43" s="26">
        <f>IFERROR(SUMIFS(RECEIVING_HISTORY!$I:$I,RECEIVING_HISTORY!$B:$B,MASTER_SHEET!$A43),0)</f>
        <v>0</v>
      </c>
      <c r="M43" s="35">
        <f>IFERROR(SUMIF(ISSUANCE_HISTORY!$B:$B,A43,ISSUANCE_HISTORY!$H:$H),0)</f>
        <v>0</v>
      </c>
      <c r="N43" s="26">
        <f>IFERROR(SUMIF(ISSUANCE_HISTORY!$B:$B,A43,ISSUANCE_HISTORY!$I:$I),0)</f>
        <v>0</v>
      </c>
      <c r="O43" s="112">
        <f t="shared" si="2"/>
        <v>121</v>
      </c>
      <c r="P43" s="26">
        <f t="shared" si="3"/>
        <v>8731.3599999999988</v>
      </c>
      <c r="Q43" s="36" t="s">
        <v>82</v>
      </c>
      <c r="R43" s="36" t="s">
        <v>82</v>
      </c>
      <c r="S43" s="16">
        <v>60</v>
      </c>
      <c r="T43" s="37" t="str">
        <f t="shared" si="1"/>
        <v>OK</v>
      </c>
      <c r="U43" s="12"/>
      <c r="V43" s="16"/>
      <c r="W43" s="12" t="s">
        <v>4222</v>
      </c>
    </row>
    <row r="44" spans="1:23" ht="22.35" customHeight="1">
      <c r="A44" s="12">
        <v>10060045</v>
      </c>
      <c r="B44" s="137">
        <v>1090020095</v>
      </c>
      <c r="C44" s="106">
        <v>1005789</v>
      </c>
      <c r="D44" s="13">
        <v>1015269</v>
      </c>
      <c r="E44" s="12" t="s">
        <v>87</v>
      </c>
      <c r="F44" s="190" t="s">
        <v>4209</v>
      </c>
      <c r="G44" s="13" t="s">
        <v>37</v>
      </c>
      <c r="H44" s="15">
        <v>395</v>
      </c>
      <c r="I44" s="105">
        <v>1</v>
      </c>
      <c r="J44" s="26">
        <f t="shared" si="0"/>
        <v>395</v>
      </c>
      <c r="K44" s="113">
        <f>IFERROR(SUMIFS(RECEIVING_HISTORY!$H:$H,RECEIVING_HISTORY!$B:$B,MASTER_SHEET!$A44),0)</f>
        <v>0</v>
      </c>
      <c r="L44" s="26">
        <f>IFERROR(SUMIFS(RECEIVING_HISTORY!$I:$I,RECEIVING_HISTORY!$B:$B,MASTER_SHEET!$A44),0)</f>
        <v>0</v>
      </c>
      <c r="M44" s="35">
        <f>IFERROR(SUMIF(ISSUANCE_HISTORY!$B:$B,A44,ISSUANCE_HISTORY!$H:$H),0)</f>
        <v>0</v>
      </c>
      <c r="N44" s="26">
        <f>IFERROR(SUMIF(ISSUANCE_HISTORY!$B:$B,A44,ISSUANCE_HISTORY!$I:$I),0)</f>
        <v>0</v>
      </c>
      <c r="O44" s="112">
        <f t="shared" si="2"/>
        <v>1</v>
      </c>
      <c r="P44" s="26">
        <f t="shared" si="3"/>
        <v>395</v>
      </c>
      <c r="Q44" s="36" t="s">
        <v>91</v>
      </c>
      <c r="R44" s="36" t="s">
        <v>91</v>
      </c>
      <c r="S44" s="16">
        <v>1</v>
      </c>
      <c r="T44" s="37" t="str">
        <f t="shared" si="1"/>
        <v>OK</v>
      </c>
      <c r="U44" s="12"/>
      <c r="V44" s="16"/>
      <c r="W44" s="12" t="s">
        <v>4222</v>
      </c>
    </row>
    <row r="45" spans="1:23" ht="22.35" customHeight="1">
      <c r="A45" s="12">
        <v>10060046</v>
      </c>
      <c r="B45" s="137">
        <v>1090020096</v>
      </c>
      <c r="C45" s="106">
        <v>1005790</v>
      </c>
      <c r="D45" s="13">
        <v>1015270</v>
      </c>
      <c r="E45" s="12" t="s">
        <v>89</v>
      </c>
      <c r="F45" s="190" t="s">
        <v>4209</v>
      </c>
      <c r="G45" s="13" t="s">
        <v>37</v>
      </c>
      <c r="H45" s="15">
        <v>420</v>
      </c>
      <c r="I45" s="105">
        <v>1</v>
      </c>
      <c r="J45" s="26">
        <f t="shared" si="0"/>
        <v>420</v>
      </c>
      <c r="K45" s="113">
        <f>IFERROR(SUMIFS(RECEIVING_HISTORY!$H:$H,RECEIVING_HISTORY!$B:$B,MASTER_SHEET!$A45),0)</f>
        <v>0</v>
      </c>
      <c r="L45" s="26">
        <f>IFERROR(SUMIFS(RECEIVING_HISTORY!$I:$I,RECEIVING_HISTORY!$B:$B,MASTER_SHEET!$A45),0)</f>
        <v>0</v>
      </c>
      <c r="M45" s="35">
        <f>IFERROR(SUMIF(ISSUANCE_HISTORY!$B:$B,A45,ISSUANCE_HISTORY!$H:$H),0)</f>
        <v>0</v>
      </c>
      <c r="N45" s="26">
        <f>IFERROR(SUMIF(ISSUANCE_HISTORY!$B:$B,A45,ISSUANCE_HISTORY!$I:$I),0)</f>
        <v>0</v>
      </c>
      <c r="O45" s="112">
        <f t="shared" si="2"/>
        <v>1</v>
      </c>
      <c r="P45" s="26">
        <f t="shared" si="3"/>
        <v>420</v>
      </c>
      <c r="Q45" s="36" t="s">
        <v>91</v>
      </c>
      <c r="R45" s="36" t="s">
        <v>91</v>
      </c>
      <c r="S45" s="16">
        <v>1</v>
      </c>
      <c r="T45" s="37" t="str">
        <f t="shared" si="1"/>
        <v>OK</v>
      </c>
      <c r="U45" s="12"/>
      <c r="V45" s="16"/>
      <c r="W45" s="12" t="s">
        <v>4222</v>
      </c>
    </row>
    <row r="46" spans="1:23" ht="22.35" customHeight="1">
      <c r="A46" s="12">
        <v>10060047</v>
      </c>
      <c r="B46" s="137" t="e">
        <v>#N/A</v>
      </c>
      <c r="C46" s="106">
        <v>1003770</v>
      </c>
      <c r="D46" s="13">
        <v>1009245</v>
      </c>
      <c r="E46" s="12" t="s">
        <v>90</v>
      </c>
      <c r="F46" s="190" t="s">
        <v>4213</v>
      </c>
      <c r="G46" s="13" t="s">
        <v>21</v>
      </c>
      <c r="H46" s="15">
        <v>5</v>
      </c>
      <c r="I46" s="105">
        <v>457</v>
      </c>
      <c r="J46" s="26">
        <f t="shared" si="0"/>
        <v>2285</v>
      </c>
      <c r="K46" s="113">
        <f>IFERROR(SUMIFS(RECEIVING_HISTORY!$H:$H,RECEIVING_HISTORY!$B:$B,MASTER_SHEET!$A46),0)</f>
        <v>0</v>
      </c>
      <c r="L46" s="26">
        <f>IFERROR(SUMIFS(RECEIVING_HISTORY!$I:$I,RECEIVING_HISTORY!$B:$B,MASTER_SHEET!$A46),0)</f>
        <v>0</v>
      </c>
      <c r="M46" s="35">
        <f>IFERROR(SUMIF(ISSUANCE_HISTORY!$B:$B,A46,ISSUANCE_HISTORY!$H:$H),0)</f>
        <v>0</v>
      </c>
      <c r="N46" s="26">
        <f>IFERROR(SUMIF(ISSUANCE_HISTORY!$B:$B,A46,ISSUANCE_HISTORY!$I:$I),0)</f>
        <v>0</v>
      </c>
      <c r="O46" s="112">
        <f t="shared" si="2"/>
        <v>457</v>
      </c>
      <c r="P46" s="26">
        <f t="shared" si="3"/>
        <v>2285</v>
      </c>
      <c r="Q46" s="36" t="s">
        <v>109</v>
      </c>
      <c r="R46" s="36" t="s">
        <v>109</v>
      </c>
      <c r="S46" s="16">
        <v>200</v>
      </c>
      <c r="T46" s="37" t="str">
        <f t="shared" si="1"/>
        <v>OK</v>
      </c>
      <c r="U46" s="12"/>
      <c r="V46" s="16"/>
      <c r="W46" s="12" t="e">
        <v>#N/A</v>
      </c>
    </row>
    <row r="47" spans="1:23" ht="22.35" customHeight="1">
      <c r="A47" s="12">
        <v>10060048</v>
      </c>
      <c r="B47" s="137" t="e">
        <v>#N/A</v>
      </c>
      <c r="C47" s="106">
        <v>1004646</v>
      </c>
      <c r="D47" s="13">
        <v>1016406</v>
      </c>
      <c r="E47" s="12" t="s">
        <v>92</v>
      </c>
      <c r="F47" s="190" t="s">
        <v>4209</v>
      </c>
      <c r="G47" s="13" t="s">
        <v>41</v>
      </c>
      <c r="H47" s="15">
        <v>10700</v>
      </c>
      <c r="I47" s="105">
        <v>0</v>
      </c>
      <c r="J47" s="26">
        <f t="shared" si="0"/>
        <v>0</v>
      </c>
      <c r="K47" s="113">
        <f>IFERROR(SUMIFS(RECEIVING_HISTORY!$H:$H,RECEIVING_HISTORY!$B:$B,MASTER_SHEET!$A47),0)</f>
        <v>0</v>
      </c>
      <c r="L47" s="26">
        <f>IFERROR(SUMIFS(RECEIVING_HISTORY!$I:$I,RECEIVING_HISTORY!$B:$B,MASTER_SHEET!$A47),0)</f>
        <v>0</v>
      </c>
      <c r="M47" s="35">
        <f>IFERROR(SUMIF(ISSUANCE_HISTORY!$B:$B,A47,ISSUANCE_HISTORY!$H:$H),0)</f>
        <v>0</v>
      </c>
      <c r="N47" s="26">
        <f>IFERROR(SUMIF(ISSUANCE_HISTORY!$B:$B,A47,ISSUANCE_HISTORY!$I:$I),0)</f>
        <v>0</v>
      </c>
      <c r="O47" s="112">
        <f t="shared" si="2"/>
        <v>0</v>
      </c>
      <c r="P47" s="26">
        <f t="shared" si="3"/>
        <v>0</v>
      </c>
      <c r="Q47" s="36" t="e">
        <v>#N/A</v>
      </c>
      <c r="R47" s="36" t="e">
        <v>#N/A</v>
      </c>
      <c r="S47" s="16"/>
      <c r="T47" s="37" t="str">
        <f t="shared" si="1"/>
        <v/>
      </c>
      <c r="U47" s="12"/>
      <c r="V47" s="16"/>
      <c r="W47" s="12" t="e">
        <v>#N/A</v>
      </c>
    </row>
    <row r="48" spans="1:23" ht="22.35" customHeight="1">
      <c r="A48" s="12">
        <v>10060049</v>
      </c>
      <c r="B48" s="137">
        <v>1120014408</v>
      </c>
      <c r="C48" s="106">
        <v>1001077</v>
      </c>
      <c r="D48" s="13">
        <v>1012863</v>
      </c>
      <c r="E48" s="12" t="s">
        <v>93</v>
      </c>
      <c r="F48" s="190" t="s">
        <v>4211</v>
      </c>
      <c r="G48" s="13" t="s">
        <v>21</v>
      </c>
      <c r="H48" s="15">
        <v>145</v>
      </c>
      <c r="I48" s="105">
        <v>191</v>
      </c>
      <c r="J48" s="26">
        <f t="shared" si="0"/>
        <v>27695</v>
      </c>
      <c r="K48" s="113">
        <f>IFERROR(SUMIFS(RECEIVING_HISTORY!$H:$H,RECEIVING_HISTORY!$B:$B,MASTER_SHEET!$A48),0)</f>
        <v>0</v>
      </c>
      <c r="L48" s="26">
        <f>IFERROR(SUMIFS(RECEIVING_HISTORY!$I:$I,RECEIVING_HISTORY!$B:$B,MASTER_SHEET!$A48),0)</f>
        <v>0</v>
      </c>
      <c r="M48" s="35">
        <f>IFERROR(SUMIF(ISSUANCE_HISTORY!$B:$B,A48,ISSUANCE_HISTORY!$H:$H),0)</f>
        <v>0</v>
      </c>
      <c r="N48" s="26">
        <f>IFERROR(SUMIF(ISSUANCE_HISTORY!$B:$B,A48,ISSUANCE_HISTORY!$I:$I),0)</f>
        <v>0</v>
      </c>
      <c r="O48" s="112">
        <f t="shared" si="2"/>
        <v>191</v>
      </c>
      <c r="P48" s="26">
        <f t="shared" si="3"/>
        <v>27695</v>
      </c>
      <c r="Q48" s="36" t="s">
        <v>56</v>
      </c>
      <c r="R48" s="36" t="s">
        <v>56</v>
      </c>
      <c r="S48" s="16">
        <v>30</v>
      </c>
      <c r="T48" s="37" t="str">
        <f t="shared" si="1"/>
        <v>OK</v>
      </c>
      <c r="U48" s="12"/>
      <c r="V48" s="16"/>
      <c r="W48" s="12" t="s">
        <v>4222</v>
      </c>
    </row>
    <row r="49" spans="1:23" ht="22.35" customHeight="1">
      <c r="A49" s="12">
        <v>10060050</v>
      </c>
      <c r="B49" s="137">
        <v>1260130042</v>
      </c>
      <c r="C49" s="106">
        <v>1006441</v>
      </c>
      <c r="D49" s="28">
        <v>1014417</v>
      </c>
      <c r="E49" s="12" t="s">
        <v>94</v>
      </c>
      <c r="F49" s="190" t="s">
        <v>4209</v>
      </c>
      <c r="G49" s="13" t="s">
        <v>41</v>
      </c>
      <c r="H49" s="15">
        <v>7100</v>
      </c>
      <c r="I49" s="105">
        <v>1</v>
      </c>
      <c r="J49" s="26">
        <f t="shared" si="0"/>
        <v>7100</v>
      </c>
      <c r="K49" s="113">
        <f>IFERROR(SUMIFS(RECEIVING_HISTORY!$H:$H,RECEIVING_HISTORY!$B:$B,MASTER_SHEET!$A49),0)</f>
        <v>0</v>
      </c>
      <c r="L49" s="26">
        <f>IFERROR(SUMIFS(RECEIVING_HISTORY!$I:$I,RECEIVING_HISTORY!$B:$B,MASTER_SHEET!$A49),0)</f>
        <v>0</v>
      </c>
      <c r="M49" s="35">
        <f>IFERROR(SUMIF(ISSUANCE_HISTORY!$B:$B,A49,ISSUANCE_HISTORY!$H:$H),0)</f>
        <v>0</v>
      </c>
      <c r="N49" s="26">
        <f>IFERROR(SUMIF(ISSUANCE_HISTORY!$B:$B,A49,ISSUANCE_HISTORY!$I:$I),0)</f>
        <v>0</v>
      </c>
      <c r="O49" s="112">
        <f t="shared" si="2"/>
        <v>1</v>
      </c>
      <c r="P49" s="26">
        <f t="shared" si="3"/>
        <v>7100</v>
      </c>
      <c r="Q49" s="36" t="s">
        <v>4262</v>
      </c>
      <c r="R49" s="36" t="s">
        <v>4262</v>
      </c>
      <c r="S49" s="16">
        <v>1</v>
      </c>
      <c r="T49" s="37" t="str">
        <f t="shared" si="1"/>
        <v>OK</v>
      </c>
      <c r="U49" s="12"/>
      <c r="V49" s="16"/>
      <c r="W49" s="12" t="s">
        <v>4222</v>
      </c>
    </row>
    <row r="50" spans="1:23" ht="22.35" customHeight="1">
      <c r="A50" s="12">
        <v>10060051</v>
      </c>
      <c r="B50" s="137">
        <v>1260130031</v>
      </c>
      <c r="C50" s="106">
        <v>1006442</v>
      </c>
      <c r="D50" s="28">
        <v>1014418</v>
      </c>
      <c r="E50" s="12" t="s">
        <v>96</v>
      </c>
      <c r="F50" s="190" t="s">
        <v>4209</v>
      </c>
      <c r="G50" s="13" t="s">
        <v>41</v>
      </c>
      <c r="H50" s="15">
        <v>7400</v>
      </c>
      <c r="I50" s="105">
        <v>3</v>
      </c>
      <c r="J50" s="26">
        <f t="shared" si="0"/>
        <v>22200</v>
      </c>
      <c r="K50" s="113">
        <f>IFERROR(SUMIFS(RECEIVING_HISTORY!$H:$H,RECEIVING_HISTORY!$B:$B,MASTER_SHEET!$A50),0)</f>
        <v>0</v>
      </c>
      <c r="L50" s="26">
        <f>IFERROR(SUMIFS(RECEIVING_HISTORY!$I:$I,RECEIVING_HISTORY!$B:$B,MASTER_SHEET!$A50),0)</f>
        <v>0</v>
      </c>
      <c r="M50" s="35">
        <f>IFERROR(SUMIF(ISSUANCE_HISTORY!$B:$B,A50,ISSUANCE_HISTORY!$H:$H),0)</f>
        <v>0</v>
      </c>
      <c r="N50" s="26">
        <f>IFERROR(SUMIF(ISSUANCE_HISTORY!$B:$B,A50,ISSUANCE_HISTORY!$I:$I),0)</f>
        <v>0</v>
      </c>
      <c r="O50" s="112">
        <f t="shared" si="2"/>
        <v>3</v>
      </c>
      <c r="P50" s="26">
        <f t="shared" si="3"/>
        <v>22200</v>
      </c>
      <c r="Q50" s="36" t="s">
        <v>4259</v>
      </c>
      <c r="R50" s="36" t="s">
        <v>4259</v>
      </c>
      <c r="S50" s="16">
        <v>1</v>
      </c>
      <c r="T50" s="37" t="str">
        <f t="shared" si="1"/>
        <v>OK</v>
      </c>
      <c r="U50" s="12"/>
      <c r="V50" s="16"/>
      <c r="W50" s="12" t="s">
        <v>4222</v>
      </c>
    </row>
    <row r="51" spans="1:23" ht="22.35" customHeight="1">
      <c r="A51" s="12">
        <v>10060052</v>
      </c>
      <c r="B51" s="137">
        <v>1260130034</v>
      </c>
      <c r="C51" s="106">
        <v>1006443</v>
      </c>
      <c r="D51" s="28">
        <v>1014419</v>
      </c>
      <c r="E51" s="12" t="s">
        <v>97</v>
      </c>
      <c r="F51" s="190" t="s">
        <v>4209</v>
      </c>
      <c r="G51" s="13" t="s">
        <v>41</v>
      </c>
      <c r="H51" s="15">
        <v>7400</v>
      </c>
      <c r="I51" s="105">
        <v>2</v>
      </c>
      <c r="J51" s="26">
        <f t="shared" si="0"/>
        <v>14800</v>
      </c>
      <c r="K51" s="113">
        <f>IFERROR(SUMIFS(RECEIVING_HISTORY!$H:$H,RECEIVING_HISTORY!$B:$B,MASTER_SHEET!$A51),0)</f>
        <v>0</v>
      </c>
      <c r="L51" s="26">
        <f>IFERROR(SUMIFS(RECEIVING_HISTORY!$I:$I,RECEIVING_HISTORY!$B:$B,MASTER_SHEET!$A51),0)</f>
        <v>0</v>
      </c>
      <c r="M51" s="35">
        <f>IFERROR(SUMIF(ISSUANCE_HISTORY!$B:$B,A51,ISSUANCE_HISTORY!$H:$H),0)</f>
        <v>0</v>
      </c>
      <c r="N51" s="26">
        <f>IFERROR(SUMIF(ISSUANCE_HISTORY!$B:$B,A51,ISSUANCE_HISTORY!$I:$I),0)</f>
        <v>0</v>
      </c>
      <c r="O51" s="112">
        <f t="shared" si="2"/>
        <v>2</v>
      </c>
      <c r="P51" s="26">
        <f t="shared" si="3"/>
        <v>14800</v>
      </c>
      <c r="Q51" s="36" t="s">
        <v>4259</v>
      </c>
      <c r="R51" s="36" t="s">
        <v>4259</v>
      </c>
      <c r="S51" s="16">
        <v>1</v>
      </c>
      <c r="T51" s="37" t="str">
        <f t="shared" si="1"/>
        <v>OK</v>
      </c>
      <c r="U51" s="12"/>
      <c r="V51" s="16"/>
      <c r="W51" s="12" t="s">
        <v>4222</v>
      </c>
    </row>
    <row r="52" spans="1:23" ht="22.35" customHeight="1">
      <c r="A52" s="12">
        <v>10060053</v>
      </c>
      <c r="B52" s="137">
        <v>1820220010</v>
      </c>
      <c r="C52" s="106">
        <v>1006439</v>
      </c>
      <c r="D52" s="28">
        <v>1014415</v>
      </c>
      <c r="E52" s="12" t="s">
        <v>98</v>
      </c>
      <c r="F52" s="190" t="s">
        <v>4209</v>
      </c>
      <c r="G52" s="13" t="s">
        <v>41</v>
      </c>
      <c r="H52" s="15">
        <v>880</v>
      </c>
      <c r="I52" s="105">
        <v>6</v>
      </c>
      <c r="J52" s="26">
        <f t="shared" si="0"/>
        <v>5280</v>
      </c>
      <c r="K52" s="113">
        <f>IFERROR(SUMIFS(RECEIVING_HISTORY!$H:$H,RECEIVING_HISTORY!$B:$B,MASTER_SHEET!$A52),0)</f>
        <v>0</v>
      </c>
      <c r="L52" s="26">
        <f>IFERROR(SUMIFS(RECEIVING_HISTORY!$I:$I,RECEIVING_HISTORY!$B:$B,MASTER_SHEET!$A52),0)</f>
        <v>0</v>
      </c>
      <c r="M52" s="35">
        <f>IFERROR(SUMIF(ISSUANCE_HISTORY!$B:$B,A52,ISSUANCE_HISTORY!$H:$H),0)</f>
        <v>0</v>
      </c>
      <c r="N52" s="26">
        <f>IFERROR(SUMIF(ISSUANCE_HISTORY!$B:$B,A52,ISSUANCE_HISTORY!$I:$I),0)</f>
        <v>0</v>
      </c>
      <c r="O52" s="112">
        <f t="shared" si="2"/>
        <v>6</v>
      </c>
      <c r="P52" s="26">
        <f t="shared" si="3"/>
        <v>5280</v>
      </c>
      <c r="Q52" s="36" t="s">
        <v>4259</v>
      </c>
      <c r="R52" s="36" t="s">
        <v>4259</v>
      </c>
      <c r="S52" s="16">
        <v>3</v>
      </c>
      <c r="T52" s="37" t="str">
        <f t="shared" si="1"/>
        <v>OK</v>
      </c>
      <c r="U52" s="12"/>
      <c r="V52" s="16"/>
      <c r="W52" s="12" t="s">
        <v>4222</v>
      </c>
    </row>
    <row r="53" spans="1:23" ht="22.35" customHeight="1">
      <c r="A53" s="12">
        <v>10060054</v>
      </c>
      <c r="B53" s="137">
        <v>1820220009</v>
      </c>
      <c r="C53" s="106">
        <v>1006438</v>
      </c>
      <c r="D53" s="28">
        <v>1014414</v>
      </c>
      <c r="E53" s="12" t="s">
        <v>99</v>
      </c>
      <c r="F53" s="190" t="s">
        <v>4209</v>
      </c>
      <c r="G53" s="13" t="s">
        <v>41</v>
      </c>
      <c r="H53" s="15">
        <v>930</v>
      </c>
      <c r="I53" s="105">
        <v>23</v>
      </c>
      <c r="J53" s="26">
        <f t="shared" si="0"/>
        <v>21390</v>
      </c>
      <c r="K53" s="113">
        <f>IFERROR(SUMIFS(RECEIVING_HISTORY!$H:$H,RECEIVING_HISTORY!$B:$B,MASTER_SHEET!$A53),0)</f>
        <v>0</v>
      </c>
      <c r="L53" s="26">
        <f>IFERROR(SUMIFS(RECEIVING_HISTORY!$I:$I,RECEIVING_HISTORY!$B:$B,MASTER_SHEET!$A53),0)</f>
        <v>0</v>
      </c>
      <c r="M53" s="35">
        <f>IFERROR(SUMIF(ISSUANCE_HISTORY!$B:$B,A53,ISSUANCE_HISTORY!$H:$H),0)</f>
        <v>0</v>
      </c>
      <c r="N53" s="26">
        <f>IFERROR(SUMIF(ISSUANCE_HISTORY!$B:$B,A53,ISSUANCE_HISTORY!$I:$I),0)</f>
        <v>0</v>
      </c>
      <c r="O53" s="112">
        <f t="shared" si="2"/>
        <v>23</v>
      </c>
      <c r="P53" s="26">
        <f t="shared" si="3"/>
        <v>21390</v>
      </c>
      <c r="Q53" s="36" t="s">
        <v>4261</v>
      </c>
      <c r="R53" s="36" t="s">
        <v>4261</v>
      </c>
      <c r="S53" s="16">
        <v>3</v>
      </c>
      <c r="T53" s="37" t="str">
        <f t="shared" si="1"/>
        <v>OK</v>
      </c>
      <c r="U53" s="12"/>
      <c r="V53" s="16"/>
      <c r="W53" s="12" t="s">
        <v>4222</v>
      </c>
    </row>
    <row r="54" spans="1:23" ht="22.35" customHeight="1">
      <c r="A54" s="12">
        <v>10060055</v>
      </c>
      <c r="B54" s="137">
        <v>131112006439</v>
      </c>
      <c r="C54" s="106">
        <v>1005113</v>
      </c>
      <c r="D54" s="28">
        <v>1015942</v>
      </c>
      <c r="E54" s="12" t="s">
        <v>100</v>
      </c>
      <c r="F54" s="190" t="s">
        <v>4209</v>
      </c>
      <c r="G54" s="13" t="s">
        <v>41</v>
      </c>
      <c r="H54" s="15">
        <v>2350</v>
      </c>
      <c r="I54" s="105">
        <v>2</v>
      </c>
      <c r="J54" s="26">
        <f t="shared" si="0"/>
        <v>4700</v>
      </c>
      <c r="K54" s="113">
        <f>IFERROR(SUMIFS(RECEIVING_HISTORY!$H:$H,RECEIVING_HISTORY!$B:$B,MASTER_SHEET!$A54),0)</f>
        <v>0</v>
      </c>
      <c r="L54" s="26">
        <f>IFERROR(SUMIFS(RECEIVING_HISTORY!$I:$I,RECEIVING_HISTORY!$B:$B,MASTER_SHEET!$A54),0)</f>
        <v>0</v>
      </c>
      <c r="M54" s="35">
        <f>IFERROR(SUMIF(ISSUANCE_HISTORY!$B:$B,A54,ISSUANCE_HISTORY!$H:$H),0)</f>
        <v>0</v>
      </c>
      <c r="N54" s="26">
        <f>IFERROR(SUMIF(ISSUANCE_HISTORY!$B:$B,A54,ISSUANCE_HISTORY!$I:$I),0)</f>
        <v>0</v>
      </c>
      <c r="O54" s="112">
        <f t="shared" si="2"/>
        <v>2</v>
      </c>
      <c r="P54" s="26">
        <f t="shared" si="3"/>
        <v>4700</v>
      </c>
      <c r="Q54" s="36" t="s">
        <v>4262</v>
      </c>
      <c r="R54" s="36" t="s">
        <v>4262</v>
      </c>
      <c r="S54" s="16">
        <v>2</v>
      </c>
      <c r="T54" s="37" t="str">
        <f t="shared" si="1"/>
        <v>OK</v>
      </c>
      <c r="U54" s="12"/>
      <c r="V54" s="16"/>
      <c r="W54" s="12" t="s">
        <v>4222</v>
      </c>
    </row>
    <row r="55" spans="1:23" ht="22.35" customHeight="1">
      <c r="A55" s="12">
        <v>10060056</v>
      </c>
      <c r="B55" s="137">
        <v>1260130039</v>
      </c>
      <c r="C55" s="106">
        <v>1005594</v>
      </c>
      <c r="D55" s="28">
        <v>1015350</v>
      </c>
      <c r="E55" s="12" t="s">
        <v>101</v>
      </c>
      <c r="F55" s="190" t="s">
        <v>4209</v>
      </c>
      <c r="G55" s="13" t="s">
        <v>41</v>
      </c>
      <c r="H55" s="15">
        <v>3950</v>
      </c>
      <c r="I55" s="105">
        <v>2</v>
      </c>
      <c r="J55" s="26">
        <f t="shared" si="0"/>
        <v>7900</v>
      </c>
      <c r="K55" s="113">
        <f>IFERROR(SUMIFS(RECEIVING_HISTORY!$H:$H,RECEIVING_HISTORY!$B:$B,MASTER_SHEET!$A55),0)</f>
        <v>0</v>
      </c>
      <c r="L55" s="26">
        <f>IFERROR(SUMIFS(RECEIVING_HISTORY!$I:$I,RECEIVING_HISTORY!$B:$B,MASTER_SHEET!$A55),0)</f>
        <v>0</v>
      </c>
      <c r="M55" s="35">
        <f>IFERROR(SUMIF(ISSUANCE_HISTORY!$B:$B,A55,ISSUANCE_HISTORY!$H:$H),0)</f>
        <v>0</v>
      </c>
      <c r="N55" s="26">
        <f>IFERROR(SUMIF(ISSUANCE_HISTORY!$B:$B,A55,ISSUANCE_HISTORY!$I:$I),0)</f>
        <v>0</v>
      </c>
      <c r="O55" s="112">
        <f t="shared" si="2"/>
        <v>2</v>
      </c>
      <c r="P55" s="26">
        <f t="shared" si="3"/>
        <v>7900</v>
      </c>
      <c r="Q55" s="36" t="s">
        <v>4261</v>
      </c>
      <c r="R55" s="36" t="s">
        <v>4261</v>
      </c>
      <c r="S55" s="16">
        <v>1</v>
      </c>
      <c r="T55" s="37" t="str">
        <f t="shared" si="1"/>
        <v>OK</v>
      </c>
      <c r="U55" s="12"/>
      <c r="V55" s="16"/>
      <c r="W55" s="12" t="s">
        <v>4222</v>
      </c>
    </row>
    <row r="56" spans="1:23" ht="22.35" customHeight="1">
      <c r="A56" s="12">
        <v>10060057</v>
      </c>
      <c r="B56" s="137">
        <v>1820220026</v>
      </c>
      <c r="C56" s="106">
        <v>1004013</v>
      </c>
      <c r="D56" s="28">
        <v>1016971</v>
      </c>
      <c r="E56" s="12" t="s">
        <v>102</v>
      </c>
      <c r="F56" s="190" t="s">
        <v>4209</v>
      </c>
      <c r="G56" s="13" t="s">
        <v>41</v>
      </c>
      <c r="H56" s="15">
        <v>1050</v>
      </c>
      <c r="I56" s="105">
        <v>6</v>
      </c>
      <c r="J56" s="26">
        <f t="shared" si="0"/>
        <v>6300</v>
      </c>
      <c r="K56" s="113">
        <f>IFERROR(SUMIFS(RECEIVING_HISTORY!$H:$H,RECEIVING_HISTORY!$B:$B,MASTER_SHEET!$A56),0)</f>
        <v>0</v>
      </c>
      <c r="L56" s="26">
        <f>IFERROR(SUMIFS(RECEIVING_HISTORY!$I:$I,RECEIVING_HISTORY!$B:$B,MASTER_SHEET!$A56),0)</f>
        <v>0</v>
      </c>
      <c r="M56" s="35">
        <f>IFERROR(SUMIF(ISSUANCE_HISTORY!$B:$B,A56,ISSUANCE_HISTORY!$H:$H),0)</f>
        <v>0</v>
      </c>
      <c r="N56" s="26">
        <f>IFERROR(SUMIF(ISSUANCE_HISTORY!$B:$B,A56,ISSUANCE_HISTORY!$I:$I),0)</f>
        <v>0</v>
      </c>
      <c r="O56" s="112">
        <f t="shared" si="2"/>
        <v>6</v>
      </c>
      <c r="P56" s="26">
        <f t="shared" si="3"/>
        <v>6300</v>
      </c>
      <c r="Q56" s="36" t="s">
        <v>4121</v>
      </c>
      <c r="R56" s="36" t="s">
        <v>4121</v>
      </c>
      <c r="S56" s="16">
        <v>3</v>
      </c>
      <c r="T56" s="37" t="str">
        <f t="shared" si="1"/>
        <v>OK</v>
      </c>
      <c r="U56" s="12"/>
      <c r="V56" s="16"/>
      <c r="W56" s="12" t="s">
        <v>4222</v>
      </c>
    </row>
    <row r="57" spans="1:23" ht="22.35" customHeight="1">
      <c r="A57" s="12">
        <v>10060058</v>
      </c>
      <c r="B57" s="137">
        <v>131112006337</v>
      </c>
      <c r="C57" s="106">
        <v>1004062</v>
      </c>
      <c r="D57" s="28">
        <v>1017020</v>
      </c>
      <c r="E57" s="12" t="s">
        <v>103</v>
      </c>
      <c r="F57" s="190" t="s">
        <v>4209</v>
      </c>
      <c r="G57" s="13" t="s">
        <v>41</v>
      </c>
      <c r="H57" s="15">
        <v>1130</v>
      </c>
      <c r="I57" s="105">
        <v>0</v>
      </c>
      <c r="J57" s="26">
        <f t="shared" si="0"/>
        <v>0</v>
      </c>
      <c r="K57" s="113">
        <f>IFERROR(SUMIFS(RECEIVING_HISTORY!$H:$H,RECEIVING_HISTORY!$B:$B,MASTER_SHEET!$A57),0)</f>
        <v>0</v>
      </c>
      <c r="L57" s="26">
        <f>IFERROR(SUMIFS(RECEIVING_HISTORY!$I:$I,RECEIVING_HISTORY!$B:$B,MASTER_SHEET!$A57),0)</f>
        <v>0</v>
      </c>
      <c r="M57" s="35">
        <f>IFERROR(SUMIF(ISSUANCE_HISTORY!$B:$B,A57,ISSUANCE_HISTORY!$H:$H),0)</f>
        <v>0</v>
      </c>
      <c r="N57" s="26">
        <f>IFERROR(SUMIF(ISSUANCE_HISTORY!$B:$B,A57,ISSUANCE_HISTORY!$I:$I),0)</f>
        <v>0</v>
      </c>
      <c r="O57" s="112">
        <f t="shared" si="2"/>
        <v>0</v>
      </c>
      <c r="P57" s="26">
        <f t="shared" si="3"/>
        <v>0</v>
      </c>
      <c r="Q57" s="36" t="e">
        <v>#N/A</v>
      </c>
      <c r="R57" s="36" t="e">
        <v>#N/A</v>
      </c>
      <c r="S57" s="16">
        <v>1</v>
      </c>
      <c r="T57" s="37" t="str">
        <f t="shared" si="1"/>
        <v>BSR in Process</v>
      </c>
      <c r="U57" s="12">
        <v>63</v>
      </c>
      <c r="V57" s="16"/>
      <c r="W57" s="12" t="s">
        <v>4222</v>
      </c>
    </row>
    <row r="58" spans="1:23" ht="22.35" customHeight="1">
      <c r="A58" s="12">
        <v>10060059</v>
      </c>
      <c r="B58" s="137">
        <v>1120010093</v>
      </c>
      <c r="C58" s="106">
        <v>1003800</v>
      </c>
      <c r="D58" s="13">
        <v>1008919</v>
      </c>
      <c r="E58" s="12" t="s">
        <v>104</v>
      </c>
      <c r="F58" s="190" t="s">
        <v>4211</v>
      </c>
      <c r="G58" s="13" t="s">
        <v>21</v>
      </c>
      <c r="H58" s="15">
        <v>11</v>
      </c>
      <c r="I58" s="105">
        <v>96</v>
      </c>
      <c r="J58" s="26">
        <f t="shared" si="0"/>
        <v>1056</v>
      </c>
      <c r="K58" s="113">
        <f>IFERROR(SUMIFS(RECEIVING_HISTORY!$H:$H,RECEIVING_HISTORY!$B:$B,MASTER_SHEET!$A58),0)</f>
        <v>0</v>
      </c>
      <c r="L58" s="26">
        <f>IFERROR(SUMIFS(RECEIVING_HISTORY!$I:$I,RECEIVING_HISTORY!$B:$B,MASTER_SHEET!$A58),0)</f>
        <v>0</v>
      </c>
      <c r="M58" s="35">
        <f>IFERROR(SUMIF(ISSUANCE_HISTORY!$B:$B,A58,ISSUANCE_HISTORY!$H:$H),0)</f>
        <v>78</v>
      </c>
      <c r="N58" s="26">
        <f>IFERROR(SUMIF(ISSUANCE_HISTORY!$B:$B,A58,ISSUANCE_HISTORY!$I:$I),0)</f>
        <v>858</v>
      </c>
      <c r="O58" s="112">
        <f t="shared" si="2"/>
        <v>18</v>
      </c>
      <c r="P58" s="26">
        <f t="shared" si="3"/>
        <v>198</v>
      </c>
      <c r="Q58" s="36" t="s">
        <v>95</v>
      </c>
      <c r="R58" s="36" t="s">
        <v>95</v>
      </c>
      <c r="S58" s="16">
        <v>250</v>
      </c>
      <c r="T58" s="37" t="str">
        <f t="shared" si="1"/>
        <v>BSR in Process</v>
      </c>
      <c r="U58" s="12">
        <v>59</v>
      </c>
      <c r="V58" s="16"/>
      <c r="W58" s="12" t="s">
        <v>4222</v>
      </c>
    </row>
    <row r="59" spans="1:23" ht="22.35" customHeight="1">
      <c r="A59" s="12">
        <v>10060060</v>
      </c>
      <c r="B59" s="137">
        <v>1120010092</v>
      </c>
      <c r="C59" s="106">
        <v>1003797</v>
      </c>
      <c r="D59" s="13">
        <v>1008916</v>
      </c>
      <c r="E59" s="12" t="s">
        <v>105</v>
      </c>
      <c r="F59" s="192" t="s">
        <v>4211</v>
      </c>
      <c r="G59" s="13" t="s">
        <v>21</v>
      </c>
      <c r="H59" s="15">
        <v>23</v>
      </c>
      <c r="I59" s="105">
        <v>158</v>
      </c>
      <c r="J59" s="26">
        <f t="shared" si="0"/>
        <v>3634</v>
      </c>
      <c r="K59" s="113">
        <f>IFERROR(SUMIFS(RECEIVING_HISTORY!$H:$H,RECEIVING_HISTORY!$B:$B,MASTER_SHEET!$A59),0)</f>
        <v>0</v>
      </c>
      <c r="L59" s="26">
        <f>IFERROR(SUMIFS(RECEIVING_HISTORY!$I:$I,RECEIVING_HISTORY!$B:$B,MASTER_SHEET!$A59),0)</f>
        <v>0</v>
      </c>
      <c r="M59" s="35">
        <f>IFERROR(SUMIF(ISSUANCE_HISTORY!$B:$B,A59,ISSUANCE_HISTORY!$H:$H),0)</f>
        <v>96</v>
      </c>
      <c r="N59" s="26">
        <f>IFERROR(SUMIF(ISSUANCE_HISTORY!$B:$B,A59,ISSUANCE_HISTORY!$I:$I),0)</f>
        <v>2208</v>
      </c>
      <c r="O59" s="112">
        <f t="shared" si="2"/>
        <v>62</v>
      </c>
      <c r="P59" s="26">
        <f t="shared" si="3"/>
        <v>1426</v>
      </c>
      <c r="Q59" s="36" t="s">
        <v>109</v>
      </c>
      <c r="R59" s="36" t="s">
        <v>109</v>
      </c>
      <c r="S59" s="16">
        <v>300</v>
      </c>
      <c r="T59" s="37" t="str">
        <f t="shared" si="1"/>
        <v>BSR in Process</v>
      </c>
      <c r="U59" s="12">
        <v>62</v>
      </c>
      <c r="V59" s="16"/>
      <c r="W59" s="12" t="s">
        <v>4222</v>
      </c>
    </row>
    <row r="60" spans="1:23" ht="22.35" customHeight="1">
      <c r="A60" s="12">
        <v>10060061</v>
      </c>
      <c r="B60" s="137">
        <v>1020020003</v>
      </c>
      <c r="C60" s="106">
        <v>1007618</v>
      </c>
      <c r="D60" s="13">
        <v>1008894</v>
      </c>
      <c r="E60" s="12" t="s">
        <v>106</v>
      </c>
      <c r="F60" s="190" t="s">
        <v>4211</v>
      </c>
      <c r="G60" s="13" t="s">
        <v>21</v>
      </c>
      <c r="H60" s="15">
        <v>12.75</v>
      </c>
      <c r="I60" s="105">
        <v>2</v>
      </c>
      <c r="J60" s="26">
        <f t="shared" si="0"/>
        <v>25.5</v>
      </c>
      <c r="K60" s="113">
        <f>IFERROR(SUMIFS(RECEIVING_HISTORY!$H:$H,RECEIVING_HISTORY!$B:$B,MASTER_SHEET!$A60),0)</f>
        <v>40</v>
      </c>
      <c r="L60" s="26">
        <f>IFERROR(SUMIFS(RECEIVING_HISTORY!$I:$I,RECEIVING_HISTORY!$B:$B,MASTER_SHEET!$A60),0)</f>
        <v>510</v>
      </c>
      <c r="M60" s="35">
        <f>IFERROR(SUMIF(ISSUANCE_HISTORY!$B:$B,A60,ISSUANCE_HISTORY!$H:$H),0)</f>
        <v>1</v>
      </c>
      <c r="N60" s="26">
        <f>IFERROR(SUMIF(ISSUANCE_HISTORY!$B:$B,A60,ISSUANCE_HISTORY!$I:$I),0)</f>
        <v>12.75</v>
      </c>
      <c r="O60" s="112">
        <f t="shared" si="2"/>
        <v>41</v>
      </c>
      <c r="P60" s="26">
        <f t="shared" si="3"/>
        <v>522.75</v>
      </c>
      <c r="Q60" s="36" t="s">
        <v>31</v>
      </c>
      <c r="R60" s="36" t="s">
        <v>31</v>
      </c>
      <c r="S60" s="16">
        <v>12</v>
      </c>
      <c r="T60" s="37" t="str">
        <f t="shared" si="1"/>
        <v>OK</v>
      </c>
      <c r="U60" s="12"/>
      <c r="V60" s="16"/>
      <c r="W60" s="12" t="s">
        <v>4222</v>
      </c>
    </row>
    <row r="61" spans="1:23" ht="22.35" customHeight="1">
      <c r="A61" s="12">
        <v>10060062</v>
      </c>
      <c r="B61" s="137">
        <v>1120014237</v>
      </c>
      <c r="C61" s="106">
        <v>1003788</v>
      </c>
      <c r="D61" s="13">
        <v>1008950</v>
      </c>
      <c r="E61" s="12" t="s">
        <v>107</v>
      </c>
      <c r="F61" s="190" t="s">
        <v>4211</v>
      </c>
      <c r="G61" s="13" t="s">
        <v>21</v>
      </c>
      <c r="H61" s="15">
        <v>8</v>
      </c>
      <c r="I61" s="105">
        <v>391</v>
      </c>
      <c r="J61" s="26">
        <f t="shared" si="0"/>
        <v>3128</v>
      </c>
      <c r="K61" s="113">
        <f>IFERROR(SUMIFS(RECEIVING_HISTORY!$H:$H,RECEIVING_HISTORY!$B:$B,MASTER_SHEET!$A61),0)</f>
        <v>0</v>
      </c>
      <c r="L61" s="26">
        <f>IFERROR(SUMIFS(RECEIVING_HISTORY!$I:$I,RECEIVING_HISTORY!$B:$B,MASTER_SHEET!$A61),0)</f>
        <v>0</v>
      </c>
      <c r="M61" s="35">
        <f>IFERROR(SUMIF(ISSUANCE_HISTORY!$B:$B,A61,ISSUANCE_HISTORY!$H:$H),0)</f>
        <v>0</v>
      </c>
      <c r="N61" s="26">
        <f>IFERROR(SUMIF(ISSUANCE_HISTORY!$B:$B,A61,ISSUANCE_HISTORY!$I:$I),0)</f>
        <v>0</v>
      </c>
      <c r="O61" s="112">
        <f t="shared" si="2"/>
        <v>391</v>
      </c>
      <c r="P61" s="26">
        <f t="shared" si="3"/>
        <v>3128</v>
      </c>
      <c r="Q61" s="36" t="s">
        <v>1146</v>
      </c>
      <c r="R61" s="36" t="s">
        <v>1146</v>
      </c>
      <c r="S61" s="16">
        <v>200</v>
      </c>
      <c r="T61" s="37" t="str">
        <f t="shared" si="1"/>
        <v>OK</v>
      </c>
      <c r="U61" s="12"/>
      <c r="V61" s="16"/>
      <c r="W61" s="12" t="s">
        <v>4222</v>
      </c>
    </row>
    <row r="62" spans="1:23" ht="22.35" customHeight="1">
      <c r="A62" s="12">
        <v>10060063</v>
      </c>
      <c r="B62" s="137">
        <v>1010390019</v>
      </c>
      <c r="C62" s="106">
        <v>1006717</v>
      </c>
      <c r="D62" s="13">
        <v>1014644</v>
      </c>
      <c r="E62" s="12" t="s">
        <v>108</v>
      </c>
      <c r="F62" s="190" t="s">
        <v>1262</v>
      </c>
      <c r="G62" s="13" t="s">
        <v>21</v>
      </c>
      <c r="H62" s="15">
        <v>1644</v>
      </c>
      <c r="I62" s="105">
        <v>13</v>
      </c>
      <c r="J62" s="26">
        <f t="shared" si="0"/>
        <v>21372</v>
      </c>
      <c r="K62" s="113">
        <f>IFERROR(SUMIFS(RECEIVING_HISTORY!$H:$H,RECEIVING_HISTORY!$B:$B,MASTER_SHEET!$A62),0)</f>
        <v>0</v>
      </c>
      <c r="L62" s="26">
        <f>IFERROR(SUMIFS(RECEIVING_HISTORY!$I:$I,RECEIVING_HISTORY!$B:$B,MASTER_SHEET!$A62),0)</f>
        <v>0</v>
      </c>
      <c r="M62" s="35">
        <f>IFERROR(SUMIF(ISSUANCE_HISTORY!$B:$B,A62,ISSUANCE_HISTORY!$H:$H),0)</f>
        <v>0</v>
      </c>
      <c r="N62" s="26">
        <f>IFERROR(SUMIF(ISSUANCE_HISTORY!$B:$B,A62,ISSUANCE_HISTORY!$I:$I),0)</f>
        <v>0</v>
      </c>
      <c r="O62" s="112">
        <f t="shared" si="2"/>
        <v>13</v>
      </c>
      <c r="P62" s="26">
        <f t="shared" si="3"/>
        <v>21372</v>
      </c>
      <c r="Q62" s="36" t="s">
        <v>4260</v>
      </c>
      <c r="R62" s="36" t="s">
        <v>4260</v>
      </c>
      <c r="S62" s="16">
        <v>3</v>
      </c>
      <c r="T62" s="37" t="str">
        <f t="shared" si="1"/>
        <v>OK</v>
      </c>
      <c r="U62" s="12"/>
      <c r="V62" s="16"/>
      <c r="W62" s="12" t="s">
        <v>4222</v>
      </c>
    </row>
    <row r="63" spans="1:23" ht="22.35" customHeight="1">
      <c r="A63" s="12">
        <v>10060064</v>
      </c>
      <c r="B63" s="137">
        <v>1010340014</v>
      </c>
      <c r="C63" s="106">
        <v>1006336</v>
      </c>
      <c r="D63" s="13">
        <v>1014700</v>
      </c>
      <c r="E63" s="12" t="s">
        <v>110</v>
      </c>
      <c r="F63" s="190" t="s">
        <v>1262</v>
      </c>
      <c r="G63" s="13" t="s">
        <v>21</v>
      </c>
      <c r="H63" s="15">
        <v>312.8</v>
      </c>
      <c r="I63" s="105">
        <v>9</v>
      </c>
      <c r="J63" s="26">
        <f t="shared" si="0"/>
        <v>2815.2000000000003</v>
      </c>
      <c r="K63" s="113">
        <f>IFERROR(SUMIFS(RECEIVING_HISTORY!$H:$H,RECEIVING_HISTORY!$B:$B,MASTER_SHEET!$A63),0)</f>
        <v>0</v>
      </c>
      <c r="L63" s="26">
        <f>IFERROR(SUMIFS(RECEIVING_HISTORY!$I:$I,RECEIVING_HISTORY!$B:$B,MASTER_SHEET!$A63),0)</f>
        <v>0</v>
      </c>
      <c r="M63" s="35">
        <f>IFERROR(SUMIF(ISSUANCE_HISTORY!$B:$B,A63,ISSUANCE_HISTORY!$H:$H),0)</f>
        <v>0</v>
      </c>
      <c r="N63" s="26">
        <f>IFERROR(SUMIF(ISSUANCE_HISTORY!$B:$B,A63,ISSUANCE_HISTORY!$I:$I),0)</f>
        <v>0</v>
      </c>
      <c r="O63" s="112">
        <f t="shared" si="2"/>
        <v>9</v>
      </c>
      <c r="P63" s="26">
        <f t="shared" si="3"/>
        <v>2815.2000000000003</v>
      </c>
      <c r="Q63" s="36" t="s">
        <v>4262</v>
      </c>
      <c r="R63" s="36" t="s">
        <v>4262</v>
      </c>
      <c r="S63" s="16">
        <v>2</v>
      </c>
      <c r="T63" s="37" t="str">
        <f t="shared" si="1"/>
        <v>OK</v>
      </c>
      <c r="U63" s="12"/>
      <c r="V63" s="16"/>
      <c r="W63" s="12" t="s">
        <v>4222</v>
      </c>
    </row>
    <row r="64" spans="1:23" ht="22.35" customHeight="1">
      <c r="A64" s="12">
        <v>10060065</v>
      </c>
      <c r="B64" s="137">
        <v>1070020014</v>
      </c>
      <c r="C64" s="106">
        <v>1006337</v>
      </c>
      <c r="D64" s="13">
        <v>1014701</v>
      </c>
      <c r="E64" s="12" t="s">
        <v>111</v>
      </c>
      <c r="F64" s="190" t="s">
        <v>1262</v>
      </c>
      <c r="G64" s="13" t="s">
        <v>21</v>
      </c>
      <c r="H64" s="15">
        <v>681.7</v>
      </c>
      <c r="I64" s="105">
        <v>25</v>
      </c>
      <c r="J64" s="26">
        <f t="shared" si="0"/>
        <v>17042.5</v>
      </c>
      <c r="K64" s="113">
        <f>IFERROR(SUMIFS(RECEIVING_HISTORY!$H:$H,RECEIVING_HISTORY!$B:$B,MASTER_SHEET!$A64),0)</f>
        <v>0</v>
      </c>
      <c r="L64" s="26">
        <f>IFERROR(SUMIFS(RECEIVING_HISTORY!$I:$I,RECEIVING_HISTORY!$B:$B,MASTER_SHEET!$A64),0)</f>
        <v>0</v>
      </c>
      <c r="M64" s="35">
        <f>IFERROR(SUMIF(ISSUANCE_HISTORY!$B:$B,A64,ISSUANCE_HISTORY!$H:$H),0)</f>
        <v>0</v>
      </c>
      <c r="N64" s="26">
        <f>IFERROR(SUMIF(ISSUANCE_HISTORY!$B:$B,A64,ISSUANCE_HISTORY!$I:$I),0)</f>
        <v>0</v>
      </c>
      <c r="O64" s="112">
        <f t="shared" si="2"/>
        <v>25</v>
      </c>
      <c r="P64" s="26">
        <f t="shared" si="3"/>
        <v>17042.5</v>
      </c>
      <c r="Q64" s="36" t="s">
        <v>4257</v>
      </c>
      <c r="R64" s="36" t="s">
        <v>4257</v>
      </c>
      <c r="S64" s="16">
        <v>2</v>
      </c>
      <c r="T64" s="37" t="str">
        <f t="shared" si="1"/>
        <v>OK</v>
      </c>
      <c r="U64" s="12"/>
      <c r="V64" s="16"/>
      <c r="W64" s="12" t="s">
        <v>4222</v>
      </c>
    </row>
    <row r="65" spans="1:23" ht="22.35" customHeight="1">
      <c r="A65" s="12">
        <v>10060066</v>
      </c>
      <c r="B65" s="137">
        <v>1010110074</v>
      </c>
      <c r="C65" s="106">
        <v>1006344</v>
      </c>
      <c r="D65" s="13">
        <v>1014708</v>
      </c>
      <c r="E65" s="12" t="s">
        <v>112</v>
      </c>
      <c r="F65" s="190" t="s">
        <v>1262</v>
      </c>
      <c r="G65" s="13" t="s">
        <v>21</v>
      </c>
      <c r="H65" s="15">
        <v>1133.9000000000001</v>
      </c>
      <c r="I65" s="105">
        <v>3</v>
      </c>
      <c r="J65" s="26">
        <f t="shared" ref="J65:J128" si="4">I65*H65</f>
        <v>3401.7000000000003</v>
      </c>
      <c r="K65" s="113">
        <f>IFERROR(SUMIFS(RECEIVING_HISTORY!$H:$H,RECEIVING_HISTORY!$B:$B,MASTER_SHEET!$A65),0)</f>
        <v>0</v>
      </c>
      <c r="L65" s="26">
        <f>IFERROR(SUMIFS(RECEIVING_HISTORY!$I:$I,RECEIVING_HISTORY!$B:$B,MASTER_SHEET!$A65),0)</f>
        <v>0</v>
      </c>
      <c r="M65" s="35">
        <f>IFERROR(SUMIF(ISSUANCE_HISTORY!$B:$B,A65,ISSUANCE_HISTORY!$H:$H),0)</f>
        <v>0</v>
      </c>
      <c r="N65" s="26">
        <f>IFERROR(SUMIF(ISSUANCE_HISTORY!$B:$B,A65,ISSUANCE_HISTORY!$I:$I),0)</f>
        <v>0</v>
      </c>
      <c r="O65" s="112">
        <f t="shared" ref="O65:O128" si="5">N(I65)+N(K65)-N(M65)</f>
        <v>3</v>
      </c>
      <c r="P65" s="26">
        <f t="shared" si="3"/>
        <v>3401.7000000000003</v>
      </c>
      <c r="Q65" s="36" t="s">
        <v>4227</v>
      </c>
      <c r="R65" s="36" t="s">
        <v>4227</v>
      </c>
      <c r="S65" s="16">
        <v>2</v>
      </c>
      <c r="T65" s="37" t="str">
        <f t="shared" si="1"/>
        <v>OK</v>
      </c>
      <c r="U65" s="12"/>
      <c r="V65" s="16"/>
      <c r="W65" s="12" t="s">
        <v>4222</v>
      </c>
    </row>
    <row r="66" spans="1:23" ht="22.35" customHeight="1">
      <c r="A66" s="12">
        <v>10060067</v>
      </c>
      <c r="B66" s="137" t="e">
        <v>#N/A</v>
      </c>
      <c r="C66" s="106">
        <v>1006332</v>
      </c>
      <c r="D66" s="13">
        <v>1014696</v>
      </c>
      <c r="E66" s="12" t="s">
        <v>113</v>
      </c>
      <c r="F66" s="190" t="s">
        <v>1262</v>
      </c>
      <c r="G66" s="13" t="s">
        <v>21</v>
      </c>
      <c r="H66" s="15">
        <v>1746.75</v>
      </c>
      <c r="I66" s="105">
        <v>8</v>
      </c>
      <c r="J66" s="26">
        <f t="shared" si="4"/>
        <v>13974</v>
      </c>
      <c r="K66" s="113">
        <f>IFERROR(SUMIFS(RECEIVING_HISTORY!$H:$H,RECEIVING_HISTORY!$B:$B,MASTER_SHEET!$A66),0)</f>
        <v>0</v>
      </c>
      <c r="L66" s="26">
        <f>IFERROR(SUMIFS(RECEIVING_HISTORY!$I:$I,RECEIVING_HISTORY!$B:$B,MASTER_SHEET!$A66),0)</f>
        <v>0</v>
      </c>
      <c r="M66" s="35">
        <f>IFERROR(SUMIF(ISSUANCE_HISTORY!$B:$B,A66,ISSUANCE_HISTORY!$H:$H),0)</f>
        <v>0</v>
      </c>
      <c r="N66" s="26">
        <f>IFERROR(SUMIF(ISSUANCE_HISTORY!$B:$B,A66,ISSUANCE_HISTORY!$I:$I),0)</f>
        <v>0</v>
      </c>
      <c r="O66" s="112">
        <f t="shared" si="5"/>
        <v>8</v>
      </c>
      <c r="P66" s="26">
        <f t="shared" si="3"/>
        <v>13974</v>
      </c>
      <c r="Q66" s="36" t="s">
        <v>4255</v>
      </c>
      <c r="R66" s="36" t="s">
        <v>4255</v>
      </c>
      <c r="S66" s="16">
        <v>5</v>
      </c>
      <c r="T66" s="37" t="str">
        <f t="shared" ref="T66:T129" si="6">IF(S66="", "", IF(U66&lt;&gt;"", "BSR in Process", IF(O66&lt;S66, "Re-Order Now", "OK")))</f>
        <v>OK</v>
      </c>
      <c r="U66" s="12"/>
      <c r="V66" s="16"/>
      <c r="W66" s="12" t="e">
        <v>#N/A</v>
      </c>
    </row>
    <row r="67" spans="1:23" ht="22.35" customHeight="1">
      <c r="A67" s="12">
        <v>10060068</v>
      </c>
      <c r="B67" s="137">
        <v>1120012422</v>
      </c>
      <c r="C67" s="106">
        <v>1006191</v>
      </c>
      <c r="D67" s="13">
        <v>1014841</v>
      </c>
      <c r="E67" s="12" t="s">
        <v>114</v>
      </c>
      <c r="F67" s="190" t="s">
        <v>4210</v>
      </c>
      <c r="G67" s="13" t="s">
        <v>21</v>
      </c>
      <c r="H67" s="15">
        <v>4.58</v>
      </c>
      <c r="I67" s="105">
        <v>612</v>
      </c>
      <c r="J67" s="26">
        <f t="shared" si="4"/>
        <v>2802.96</v>
      </c>
      <c r="K67" s="113">
        <f>IFERROR(SUMIFS(RECEIVING_HISTORY!$H:$H,RECEIVING_HISTORY!$B:$B,MASTER_SHEET!$A67),0)</f>
        <v>0</v>
      </c>
      <c r="L67" s="26">
        <f>IFERROR(SUMIFS(RECEIVING_HISTORY!$I:$I,RECEIVING_HISTORY!$B:$B,MASTER_SHEET!$A67),0)</f>
        <v>0</v>
      </c>
      <c r="M67" s="35">
        <f>IFERROR(SUMIF(ISSUANCE_HISTORY!$B:$B,A67,ISSUANCE_HISTORY!$H:$H),0)</f>
        <v>360</v>
      </c>
      <c r="N67" s="26">
        <f>IFERROR(SUMIF(ISSUANCE_HISTORY!$B:$B,A67,ISSUANCE_HISTORY!$I:$I),0)</f>
        <v>1648.8000000000002</v>
      </c>
      <c r="O67" s="112">
        <f t="shared" si="5"/>
        <v>252</v>
      </c>
      <c r="P67" s="26">
        <f t="shared" ref="P67:P130" si="7">N(J67)+N(L67)-N(N67)</f>
        <v>1154.1599999999999</v>
      </c>
      <c r="Q67" s="36" t="s">
        <v>109</v>
      </c>
      <c r="R67" s="36" t="s">
        <v>109</v>
      </c>
      <c r="S67" s="16">
        <v>300</v>
      </c>
      <c r="T67" s="37" t="str">
        <f t="shared" si="6"/>
        <v>BSR in Process</v>
      </c>
      <c r="U67" s="12">
        <v>63</v>
      </c>
      <c r="V67" s="16"/>
      <c r="W67" s="12" t="s">
        <v>4222</v>
      </c>
    </row>
    <row r="68" spans="1:23" ht="22.35" customHeight="1">
      <c r="A68" s="12">
        <v>10060069</v>
      </c>
      <c r="B68" s="137">
        <v>1120010076</v>
      </c>
      <c r="C68" s="106">
        <v>1001255</v>
      </c>
      <c r="D68" s="13">
        <v>1012661</v>
      </c>
      <c r="E68" s="173" t="s">
        <v>115</v>
      </c>
      <c r="F68" s="190" t="s">
        <v>4210</v>
      </c>
      <c r="G68" s="13" t="s">
        <v>21</v>
      </c>
      <c r="H68" s="15">
        <v>2.5</v>
      </c>
      <c r="I68" s="105">
        <v>60</v>
      </c>
      <c r="J68" s="26">
        <f t="shared" si="4"/>
        <v>150</v>
      </c>
      <c r="K68" s="113">
        <f>IFERROR(SUMIFS(RECEIVING_HISTORY!$H:$H,RECEIVING_HISTORY!$B:$B,MASTER_SHEET!$A68),0)</f>
        <v>1900</v>
      </c>
      <c r="L68" s="26">
        <f>IFERROR(SUMIFS(RECEIVING_HISTORY!$I:$I,RECEIVING_HISTORY!$B:$B,MASTER_SHEET!$A68),0)</f>
        <v>4750</v>
      </c>
      <c r="M68" s="35">
        <f>IFERROR(SUMIF(ISSUANCE_HISTORY!$B:$B,A68,ISSUANCE_HISTORY!$H:$H),0)</f>
        <v>576</v>
      </c>
      <c r="N68" s="26">
        <f>IFERROR(SUMIF(ISSUANCE_HISTORY!$B:$B,A68,ISSUANCE_HISTORY!$I:$I),0)</f>
        <v>1440</v>
      </c>
      <c r="O68" s="112">
        <f t="shared" si="5"/>
        <v>1384</v>
      </c>
      <c r="P68" s="26">
        <f t="shared" si="7"/>
        <v>3460</v>
      </c>
      <c r="Q68" s="36" t="s">
        <v>95</v>
      </c>
      <c r="R68" s="36" t="s">
        <v>95</v>
      </c>
      <c r="S68" s="16">
        <v>600</v>
      </c>
      <c r="T68" s="37" t="str">
        <f t="shared" si="6"/>
        <v>OK</v>
      </c>
      <c r="U68" s="12"/>
      <c r="V68" s="16"/>
      <c r="W68" s="12" t="s">
        <v>4222</v>
      </c>
    </row>
    <row r="69" spans="1:23" ht="22.35" customHeight="1">
      <c r="A69" s="12">
        <v>10060070</v>
      </c>
      <c r="B69" s="137">
        <v>1120010075</v>
      </c>
      <c r="C69" s="106">
        <v>1001254</v>
      </c>
      <c r="D69" s="27">
        <v>1012660</v>
      </c>
      <c r="E69" s="12" t="s">
        <v>116</v>
      </c>
      <c r="F69" s="190" t="s">
        <v>4210</v>
      </c>
      <c r="G69" s="13" t="s">
        <v>21</v>
      </c>
      <c r="H69" s="15">
        <v>2.5</v>
      </c>
      <c r="I69" s="105">
        <v>130</v>
      </c>
      <c r="J69" s="26">
        <f t="shared" si="4"/>
        <v>325</v>
      </c>
      <c r="K69" s="113">
        <f>IFERROR(SUMIFS(RECEIVING_HISTORY!$H:$H,RECEIVING_HISTORY!$B:$B,MASTER_SHEET!$A69),0)</f>
        <v>2200</v>
      </c>
      <c r="L69" s="26">
        <f>IFERROR(SUMIFS(RECEIVING_HISTORY!$I:$I,RECEIVING_HISTORY!$B:$B,MASTER_SHEET!$A69),0)</f>
        <v>5500</v>
      </c>
      <c r="M69" s="35">
        <f>IFERROR(SUMIF(ISSUANCE_HISTORY!$B:$B,A69,ISSUANCE_HISTORY!$H:$H),0)</f>
        <v>780</v>
      </c>
      <c r="N69" s="26">
        <f>IFERROR(SUMIF(ISSUANCE_HISTORY!$B:$B,A69,ISSUANCE_HISTORY!$I:$I),0)</f>
        <v>1950</v>
      </c>
      <c r="O69" s="112">
        <f t="shared" si="5"/>
        <v>1550</v>
      </c>
      <c r="P69" s="26">
        <f t="shared" si="7"/>
        <v>3875</v>
      </c>
      <c r="Q69" s="36" t="s">
        <v>95</v>
      </c>
      <c r="R69" s="36" t="s">
        <v>95</v>
      </c>
      <c r="S69" s="16">
        <v>800</v>
      </c>
      <c r="T69" s="37" t="str">
        <f t="shared" si="6"/>
        <v>OK</v>
      </c>
      <c r="U69" s="12"/>
      <c r="V69" s="16"/>
      <c r="W69" s="12" t="s">
        <v>4222</v>
      </c>
    </row>
    <row r="70" spans="1:23" ht="22.35" customHeight="1">
      <c r="A70" s="12">
        <v>10060071</v>
      </c>
      <c r="B70" s="137">
        <v>471316006331</v>
      </c>
      <c r="C70" s="106">
        <v>1003812</v>
      </c>
      <c r="D70" s="13">
        <v>1008931</v>
      </c>
      <c r="E70" s="12" t="s">
        <v>117</v>
      </c>
      <c r="F70" s="190" t="s">
        <v>4211</v>
      </c>
      <c r="G70" s="13" t="s">
        <v>21</v>
      </c>
      <c r="H70" s="15">
        <v>142</v>
      </c>
      <c r="I70" s="105">
        <v>38</v>
      </c>
      <c r="J70" s="26">
        <f t="shared" si="4"/>
        <v>5396</v>
      </c>
      <c r="K70" s="113">
        <f>IFERROR(SUMIFS(RECEIVING_HISTORY!$H:$H,RECEIVING_HISTORY!$B:$B,MASTER_SHEET!$A70),0)</f>
        <v>0</v>
      </c>
      <c r="L70" s="26">
        <f>IFERROR(SUMIFS(RECEIVING_HISTORY!$I:$I,RECEIVING_HISTORY!$B:$B,MASTER_SHEET!$A70),0)</f>
        <v>0</v>
      </c>
      <c r="M70" s="35">
        <f>IFERROR(SUMIF(ISSUANCE_HISTORY!$B:$B,A70,ISSUANCE_HISTORY!$H:$H),0)</f>
        <v>0</v>
      </c>
      <c r="N70" s="26">
        <f>IFERROR(SUMIF(ISSUANCE_HISTORY!$B:$B,A70,ISSUANCE_HISTORY!$I:$I),0)</f>
        <v>0</v>
      </c>
      <c r="O70" s="112">
        <f t="shared" si="5"/>
        <v>38</v>
      </c>
      <c r="P70" s="26">
        <f t="shared" si="7"/>
        <v>5396</v>
      </c>
      <c r="Q70" s="36" t="s">
        <v>122</v>
      </c>
      <c r="R70" s="36" t="s">
        <v>122</v>
      </c>
      <c r="S70" s="16">
        <v>5</v>
      </c>
      <c r="T70" s="37" t="str">
        <f t="shared" si="6"/>
        <v>OK</v>
      </c>
      <c r="U70" s="12"/>
      <c r="V70" s="16"/>
      <c r="W70" s="12" t="s">
        <v>4222</v>
      </c>
    </row>
    <row r="71" spans="1:23" ht="22.35" customHeight="1">
      <c r="A71" s="12">
        <v>10060072</v>
      </c>
      <c r="B71" s="137" t="e">
        <v>#N/A</v>
      </c>
      <c r="C71" s="106">
        <v>1006507</v>
      </c>
      <c r="D71" s="13">
        <v>1014483</v>
      </c>
      <c r="E71" s="12" t="s">
        <v>118</v>
      </c>
      <c r="F71" s="190" t="s">
        <v>1262</v>
      </c>
      <c r="G71" s="13" t="s">
        <v>21</v>
      </c>
      <c r="H71" s="15">
        <v>306</v>
      </c>
      <c r="I71" s="105">
        <v>4</v>
      </c>
      <c r="J71" s="26">
        <f t="shared" si="4"/>
        <v>1224</v>
      </c>
      <c r="K71" s="113">
        <f>IFERROR(SUMIFS(RECEIVING_HISTORY!$H:$H,RECEIVING_HISTORY!$B:$B,MASTER_SHEET!$A71),0)</f>
        <v>0</v>
      </c>
      <c r="L71" s="26">
        <f>IFERROR(SUMIFS(RECEIVING_HISTORY!$I:$I,RECEIVING_HISTORY!$B:$B,MASTER_SHEET!$A71),0)</f>
        <v>0</v>
      </c>
      <c r="M71" s="35">
        <f>IFERROR(SUMIF(ISSUANCE_HISTORY!$B:$B,A71,ISSUANCE_HISTORY!$H:$H),0)</f>
        <v>0</v>
      </c>
      <c r="N71" s="26">
        <f>IFERROR(SUMIF(ISSUANCE_HISTORY!$B:$B,A71,ISSUANCE_HISTORY!$I:$I),0)</f>
        <v>0</v>
      </c>
      <c r="O71" s="112">
        <f t="shared" si="5"/>
        <v>4</v>
      </c>
      <c r="P71" s="26">
        <f t="shared" si="7"/>
        <v>1224</v>
      </c>
      <c r="Q71" s="36" t="s">
        <v>119</v>
      </c>
      <c r="R71" s="36" t="s">
        <v>119</v>
      </c>
      <c r="S71" s="16">
        <v>4</v>
      </c>
      <c r="T71" s="37" t="str">
        <f t="shared" si="6"/>
        <v>OK</v>
      </c>
      <c r="U71" s="12"/>
      <c r="V71" s="16"/>
      <c r="W71" s="12" t="e">
        <v>#N/A</v>
      </c>
    </row>
    <row r="72" spans="1:23" ht="22.35" customHeight="1">
      <c r="A72" s="12">
        <v>10060073</v>
      </c>
      <c r="B72" s="137">
        <v>1940250061</v>
      </c>
      <c r="C72" s="106">
        <v>1006508</v>
      </c>
      <c r="D72" s="13">
        <v>1014484</v>
      </c>
      <c r="E72" s="12" t="s">
        <v>120</v>
      </c>
      <c r="F72" s="190" t="s">
        <v>1262</v>
      </c>
      <c r="G72" s="13" t="s">
        <v>21</v>
      </c>
      <c r="H72" s="15">
        <v>340</v>
      </c>
      <c r="I72" s="105">
        <v>73</v>
      </c>
      <c r="J72" s="26">
        <f t="shared" si="4"/>
        <v>24820</v>
      </c>
      <c r="K72" s="113">
        <f>IFERROR(SUMIFS(RECEIVING_HISTORY!$H:$H,RECEIVING_HISTORY!$B:$B,MASTER_SHEET!$A72),0)</f>
        <v>0</v>
      </c>
      <c r="L72" s="26">
        <f>IFERROR(SUMIFS(RECEIVING_HISTORY!$I:$I,RECEIVING_HISTORY!$B:$B,MASTER_SHEET!$A72),0)</f>
        <v>0</v>
      </c>
      <c r="M72" s="35">
        <f>IFERROR(SUMIF(ISSUANCE_HISTORY!$B:$B,A72,ISSUANCE_HISTORY!$H:$H),0)</f>
        <v>0</v>
      </c>
      <c r="N72" s="26">
        <f>IFERROR(SUMIF(ISSUANCE_HISTORY!$B:$B,A72,ISSUANCE_HISTORY!$I:$I),0)</f>
        <v>0</v>
      </c>
      <c r="O72" s="112">
        <f t="shared" si="5"/>
        <v>73</v>
      </c>
      <c r="P72" s="26">
        <f t="shared" si="7"/>
        <v>24820</v>
      </c>
      <c r="Q72" s="36" t="s">
        <v>119</v>
      </c>
      <c r="R72" s="36" t="s">
        <v>119</v>
      </c>
      <c r="S72" s="16">
        <v>20</v>
      </c>
      <c r="T72" s="37" t="str">
        <f t="shared" si="6"/>
        <v>OK</v>
      </c>
      <c r="U72" s="12"/>
      <c r="V72" s="16"/>
      <c r="W72" s="12" t="s">
        <v>4222</v>
      </c>
    </row>
    <row r="73" spans="1:23" ht="22.35" customHeight="1">
      <c r="A73" s="12">
        <v>10060075</v>
      </c>
      <c r="B73" s="137">
        <v>1120010113</v>
      </c>
      <c r="C73" s="106">
        <v>1003927</v>
      </c>
      <c r="D73" s="13">
        <v>1010049</v>
      </c>
      <c r="E73" s="12" t="s">
        <v>121</v>
      </c>
      <c r="F73" s="190" t="s">
        <v>4211</v>
      </c>
      <c r="G73" s="13" t="s">
        <v>21</v>
      </c>
      <c r="H73" s="15">
        <v>5.75</v>
      </c>
      <c r="I73" s="105">
        <v>262</v>
      </c>
      <c r="J73" s="26">
        <f t="shared" si="4"/>
        <v>1506.5</v>
      </c>
      <c r="K73" s="113">
        <f>IFERROR(SUMIFS(RECEIVING_HISTORY!$H:$H,RECEIVING_HISTORY!$B:$B,MASTER_SHEET!$A73),0)</f>
        <v>0</v>
      </c>
      <c r="L73" s="26">
        <f>IFERROR(SUMIFS(RECEIVING_HISTORY!$I:$I,RECEIVING_HISTORY!$B:$B,MASTER_SHEET!$A73),0)</f>
        <v>0</v>
      </c>
      <c r="M73" s="35">
        <f>IFERROR(SUMIF(ISSUANCE_HISTORY!$B:$B,A73,ISSUANCE_HISTORY!$H:$H),0)</f>
        <v>193</v>
      </c>
      <c r="N73" s="26">
        <f>IFERROR(SUMIF(ISSUANCE_HISTORY!$B:$B,A73,ISSUANCE_HISTORY!$I:$I),0)</f>
        <v>1109.75</v>
      </c>
      <c r="O73" s="112">
        <f t="shared" si="5"/>
        <v>69</v>
      </c>
      <c r="P73" s="26">
        <f t="shared" si="7"/>
        <v>396.75</v>
      </c>
      <c r="Q73" s="36" t="s">
        <v>3892</v>
      </c>
      <c r="R73" s="36" t="s">
        <v>3892</v>
      </c>
      <c r="S73" s="16">
        <v>200</v>
      </c>
      <c r="T73" s="37" t="str">
        <f t="shared" si="6"/>
        <v>Re-Order Now</v>
      </c>
      <c r="U73" s="12"/>
      <c r="V73" s="16" t="s">
        <v>4000</v>
      </c>
      <c r="W73" s="12" t="s">
        <v>4222</v>
      </c>
    </row>
    <row r="74" spans="1:23" ht="22.35" customHeight="1">
      <c r="A74" s="12">
        <v>10060076</v>
      </c>
      <c r="B74" s="137">
        <v>1120010112</v>
      </c>
      <c r="C74" s="106">
        <v>1003926</v>
      </c>
      <c r="D74" s="13">
        <v>1010002</v>
      </c>
      <c r="E74" s="12" t="s">
        <v>123</v>
      </c>
      <c r="F74" s="190" t="s">
        <v>4211</v>
      </c>
      <c r="G74" s="13" t="s">
        <v>81</v>
      </c>
      <c r="H74" s="15">
        <v>8</v>
      </c>
      <c r="I74" s="105">
        <v>3</v>
      </c>
      <c r="J74" s="26">
        <f t="shared" si="4"/>
        <v>24</v>
      </c>
      <c r="K74" s="113">
        <f>IFERROR(SUMIFS(RECEIVING_HISTORY!$H:$H,RECEIVING_HISTORY!$B:$B,MASTER_SHEET!$A74),0)</f>
        <v>0</v>
      </c>
      <c r="L74" s="26">
        <f>IFERROR(SUMIFS(RECEIVING_HISTORY!$I:$I,RECEIVING_HISTORY!$B:$B,MASTER_SHEET!$A74),0)</f>
        <v>0</v>
      </c>
      <c r="M74" s="35">
        <f>IFERROR(SUMIF(ISSUANCE_HISTORY!$B:$B,A74,ISSUANCE_HISTORY!$H:$H),0)</f>
        <v>0</v>
      </c>
      <c r="N74" s="26">
        <f>IFERROR(SUMIF(ISSUANCE_HISTORY!$B:$B,A74,ISSUANCE_HISTORY!$I:$I),0)</f>
        <v>0</v>
      </c>
      <c r="O74" s="112">
        <f t="shared" si="5"/>
        <v>3</v>
      </c>
      <c r="P74" s="26">
        <f t="shared" si="7"/>
        <v>24</v>
      </c>
      <c r="Q74" s="36" t="s">
        <v>122</v>
      </c>
      <c r="R74" s="36" t="s">
        <v>122</v>
      </c>
      <c r="S74" s="16">
        <v>3</v>
      </c>
      <c r="T74" s="37" t="str">
        <f t="shared" si="6"/>
        <v>OK</v>
      </c>
      <c r="U74" s="12"/>
      <c r="V74" s="16"/>
      <c r="W74" s="12" t="s">
        <v>4222</v>
      </c>
    </row>
    <row r="75" spans="1:23" ht="22.35" customHeight="1">
      <c r="A75" s="12">
        <v>10060077</v>
      </c>
      <c r="B75" s="137" t="e">
        <v>#N/A</v>
      </c>
      <c r="C75" s="106">
        <v>1003826</v>
      </c>
      <c r="D75" s="13">
        <v>1008968</v>
      </c>
      <c r="E75" s="12" t="s">
        <v>124</v>
      </c>
      <c r="F75" s="190" t="s">
        <v>4211</v>
      </c>
      <c r="G75" s="13" t="s">
        <v>21</v>
      </c>
      <c r="H75" s="15">
        <v>1</v>
      </c>
      <c r="I75" s="105">
        <v>0</v>
      </c>
      <c r="J75" s="26">
        <f t="shared" si="4"/>
        <v>0</v>
      </c>
      <c r="K75" s="113">
        <f>IFERROR(SUMIFS(RECEIVING_HISTORY!$H:$H,RECEIVING_HISTORY!$B:$B,MASTER_SHEET!$A75),0)</f>
        <v>0</v>
      </c>
      <c r="L75" s="26">
        <f>IFERROR(SUMIFS(RECEIVING_HISTORY!$I:$I,RECEIVING_HISTORY!$B:$B,MASTER_SHEET!$A75),0)</f>
        <v>0</v>
      </c>
      <c r="M75" s="35">
        <f>IFERROR(SUMIF(ISSUANCE_HISTORY!$B:$B,A75,ISSUANCE_HISTORY!$H:$H),0)</f>
        <v>0</v>
      </c>
      <c r="N75" s="26">
        <f>IFERROR(SUMIF(ISSUANCE_HISTORY!$B:$B,A75,ISSUANCE_HISTORY!$I:$I),0)</f>
        <v>0</v>
      </c>
      <c r="O75" s="112">
        <f t="shared" si="5"/>
        <v>0</v>
      </c>
      <c r="P75" s="26">
        <f t="shared" si="7"/>
        <v>0</v>
      </c>
      <c r="Q75" s="36" t="s">
        <v>4434</v>
      </c>
      <c r="R75" s="36" t="s">
        <v>4434</v>
      </c>
      <c r="S75" s="16"/>
      <c r="T75" s="37" t="str">
        <f t="shared" si="6"/>
        <v/>
      </c>
      <c r="U75" s="12"/>
      <c r="V75" s="16"/>
      <c r="W75" s="12" t="e">
        <v>#N/A</v>
      </c>
    </row>
    <row r="76" spans="1:23" ht="22.35" customHeight="1">
      <c r="A76" s="12">
        <v>10060078</v>
      </c>
      <c r="B76" s="137">
        <v>1120010069</v>
      </c>
      <c r="C76" s="106">
        <v>1004865</v>
      </c>
      <c r="D76" s="13">
        <v>1011476</v>
      </c>
      <c r="E76" s="12" t="s">
        <v>125</v>
      </c>
      <c r="F76" s="190" t="s">
        <v>4211</v>
      </c>
      <c r="G76" s="13" t="s">
        <v>37</v>
      </c>
      <c r="H76" s="15">
        <v>13</v>
      </c>
      <c r="I76" s="105">
        <v>108</v>
      </c>
      <c r="J76" s="26">
        <f t="shared" si="4"/>
        <v>1404</v>
      </c>
      <c r="K76" s="113">
        <f>IFERROR(SUMIFS(RECEIVING_HISTORY!$H:$H,RECEIVING_HISTORY!$B:$B,MASTER_SHEET!$A76),0)</f>
        <v>0</v>
      </c>
      <c r="L76" s="26">
        <f>IFERROR(SUMIFS(RECEIVING_HISTORY!$I:$I,RECEIVING_HISTORY!$B:$B,MASTER_SHEET!$A76),0)</f>
        <v>0</v>
      </c>
      <c r="M76" s="35">
        <f>IFERROR(SUMIF(ISSUANCE_HISTORY!$B:$B,A76,ISSUANCE_HISTORY!$H:$H),0)</f>
        <v>50</v>
      </c>
      <c r="N76" s="26">
        <f>IFERROR(SUMIF(ISSUANCE_HISTORY!$B:$B,A76,ISSUANCE_HISTORY!$I:$I),0)</f>
        <v>650</v>
      </c>
      <c r="O76" s="112">
        <f t="shared" si="5"/>
        <v>58</v>
      </c>
      <c r="P76" s="26">
        <f t="shared" si="7"/>
        <v>754</v>
      </c>
      <c r="Q76" s="36" t="s">
        <v>122</v>
      </c>
      <c r="R76" s="36" t="s">
        <v>122</v>
      </c>
      <c r="S76" s="16">
        <v>300</v>
      </c>
      <c r="T76" s="37" t="str">
        <f t="shared" si="6"/>
        <v>BSR in Process</v>
      </c>
      <c r="U76" s="12">
        <v>63</v>
      </c>
      <c r="V76" s="16"/>
      <c r="W76" s="12" t="s">
        <v>4222</v>
      </c>
    </row>
    <row r="77" spans="1:23" ht="22.35" customHeight="1">
      <c r="A77" s="12">
        <v>10060079</v>
      </c>
      <c r="B77" s="137">
        <v>1120010114</v>
      </c>
      <c r="C77" s="106">
        <v>1003177</v>
      </c>
      <c r="D77" s="13">
        <v>1010365</v>
      </c>
      <c r="E77" s="12" t="s">
        <v>126</v>
      </c>
      <c r="F77" s="190" t="s">
        <v>4211</v>
      </c>
      <c r="G77" s="13" t="s">
        <v>21</v>
      </c>
      <c r="H77" s="15">
        <v>18</v>
      </c>
      <c r="I77" s="105">
        <v>65</v>
      </c>
      <c r="J77" s="26">
        <f t="shared" si="4"/>
        <v>1170</v>
      </c>
      <c r="K77" s="113">
        <f>IFERROR(SUMIFS(RECEIVING_HISTORY!$H:$H,RECEIVING_HISTORY!$B:$B,MASTER_SHEET!$A77),0)</f>
        <v>0</v>
      </c>
      <c r="L77" s="26">
        <f>IFERROR(SUMIFS(RECEIVING_HISTORY!$I:$I,RECEIVING_HISTORY!$B:$B,MASTER_SHEET!$A77),0)</f>
        <v>0</v>
      </c>
      <c r="M77" s="35">
        <f>IFERROR(SUMIF(ISSUANCE_HISTORY!$B:$B,A77,ISSUANCE_HISTORY!$H:$H),0)</f>
        <v>20</v>
      </c>
      <c r="N77" s="26">
        <f>IFERROR(SUMIF(ISSUANCE_HISTORY!$B:$B,A77,ISSUANCE_HISTORY!$I:$I),0)</f>
        <v>360</v>
      </c>
      <c r="O77" s="112">
        <f t="shared" si="5"/>
        <v>45</v>
      </c>
      <c r="P77" s="26">
        <f t="shared" si="7"/>
        <v>810</v>
      </c>
      <c r="Q77" s="36" t="s">
        <v>122</v>
      </c>
      <c r="R77" s="36" t="s">
        <v>122</v>
      </c>
      <c r="S77" s="16">
        <v>60</v>
      </c>
      <c r="T77" s="37" t="str">
        <f t="shared" si="6"/>
        <v>BSR in Process</v>
      </c>
      <c r="U77" s="12">
        <v>63</v>
      </c>
      <c r="V77" s="16"/>
      <c r="W77" s="12" t="s">
        <v>4222</v>
      </c>
    </row>
    <row r="78" spans="1:23" ht="22.35" customHeight="1">
      <c r="A78" s="12">
        <v>10060080</v>
      </c>
      <c r="B78" s="137">
        <v>471218037011</v>
      </c>
      <c r="C78" s="106">
        <v>1000954</v>
      </c>
      <c r="D78" s="13">
        <v>1012671</v>
      </c>
      <c r="E78" s="12" t="s">
        <v>127</v>
      </c>
      <c r="F78" s="190" t="s">
        <v>4211</v>
      </c>
      <c r="G78" s="13" t="s">
        <v>21</v>
      </c>
      <c r="H78" s="15">
        <v>12</v>
      </c>
      <c r="I78" s="105">
        <v>200</v>
      </c>
      <c r="J78" s="26">
        <f t="shared" si="4"/>
        <v>2400</v>
      </c>
      <c r="K78" s="113">
        <f>IFERROR(SUMIFS(RECEIVING_HISTORY!$H:$H,RECEIVING_HISTORY!$B:$B,MASTER_SHEET!$A78),0)</f>
        <v>0</v>
      </c>
      <c r="L78" s="26">
        <f>IFERROR(SUMIFS(RECEIVING_HISTORY!$I:$I,RECEIVING_HISTORY!$B:$B,MASTER_SHEET!$A78),0)</f>
        <v>0</v>
      </c>
      <c r="M78" s="35">
        <f>IFERROR(SUMIF(ISSUANCE_HISTORY!$B:$B,A78,ISSUANCE_HISTORY!$H:$H),0)</f>
        <v>0</v>
      </c>
      <c r="N78" s="26">
        <f>IFERROR(SUMIF(ISSUANCE_HISTORY!$B:$B,A78,ISSUANCE_HISTORY!$I:$I),0)</f>
        <v>0</v>
      </c>
      <c r="O78" s="112">
        <f t="shared" si="5"/>
        <v>200</v>
      </c>
      <c r="P78" s="26">
        <f t="shared" si="7"/>
        <v>2400</v>
      </c>
      <c r="Q78" s="36" t="s">
        <v>122</v>
      </c>
      <c r="R78" s="36" t="s">
        <v>122</v>
      </c>
      <c r="S78" s="16">
        <v>200</v>
      </c>
      <c r="T78" s="37" t="str">
        <f t="shared" si="6"/>
        <v>OK</v>
      </c>
      <c r="U78" s="12"/>
      <c r="V78" s="16"/>
      <c r="W78" s="12" t="s">
        <v>4222</v>
      </c>
    </row>
    <row r="79" spans="1:23" ht="22.35" customHeight="1">
      <c r="A79" s="12">
        <v>10060081</v>
      </c>
      <c r="B79" s="137">
        <v>1120010110</v>
      </c>
      <c r="C79" s="106">
        <v>1003922</v>
      </c>
      <c r="D79" s="13">
        <v>1009083</v>
      </c>
      <c r="E79" s="12" t="s">
        <v>128</v>
      </c>
      <c r="F79" s="190" t="s">
        <v>4211</v>
      </c>
      <c r="G79" s="13" t="s">
        <v>21</v>
      </c>
      <c r="H79" s="15">
        <v>9</v>
      </c>
      <c r="I79" s="105">
        <v>56</v>
      </c>
      <c r="J79" s="26">
        <f t="shared" si="4"/>
        <v>504</v>
      </c>
      <c r="K79" s="113">
        <f>IFERROR(SUMIFS(RECEIVING_HISTORY!$H:$H,RECEIVING_HISTORY!$B:$B,MASTER_SHEET!$A79),0)</f>
        <v>0</v>
      </c>
      <c r="L79" s="26">
        <f>IFERROR(SUMIFS(RECEIVING_HISTORY!$I:$I,RECEIVING_HISTORY!$B:$B,MASTER_SHEET!$A79),0)</f>
        <v>0</v>
      </c>
      <c r="M79" s="35">
        <f>IFERROR(SUMIF(ISSUANCE_HISTORY!$B:$B,A79,ISSUANCE_HISTORY!$H:$H),0)</f>
        <v>0</v>
      </c>
      <c r="N79" s="26">
        <f>IFERROR(SUMIF(ISSUANCE_HISTORY!$B:$B,A79,ISSUANCE_HISTORY!$I:$I),0)</f>
        <v>0</v>
      </c>
      <c r="O79" s="112">
        <f t="shared" si="5"/>
        <v>56</v>
      </c>
      <c r="P79" s="26">
        <f t="shared" si="7"/>
        <v>504</v>
      </c>
      <c r="Q79" s="36" t="s">
        <v>129</v>
      </c>
      <c r="R79" s="36" t="s">
        <v>129</v>
      </c>
      <c r="S79" s="16">
        <v>30</v>
      </c>
      <c r="T79" s="37" t="str">
        <f t="shared" si="6"/>
        <v>OK</v>
      </c>
      <c r="U79" s="12"/>
      <c r="V79" s="16"/>
      <c r="W79" s="12" t="s">
        <v>4222</v>
      </c>
    </row>
    <row r="80" spans="1:23" ht="22.35" customHeight="1">
      <c r="A80" s="12">
        <v>10060082</v>
      </c>
      <c r="B80" s="137">
        <v>1120010099</v>
      </c>
      <c r="C80" s="106">
        <v>1001258</v>
      </c>
      <c r="D80" s="13">
        <v>1012665</v>
      </c>
      <c r="E80" s="12" t="s">
        <v>130</v>
      </c>
      <c r="F80" s="193" t="s">
        <v>4211</v>
      </c>
      <c r="G80" s="13" t="s">
        <v>21</v>
      </c>
      <c r="H80" s="15">
        <v>174.24</v>
      </c>
      <c r="I80" s="105">
        <v>4</v>
      </c>
      <c r="J80" s="26">
        <f t="shared" si="4"/>
        <v>696.96</v>
      </c>
      <c r="K80" s="113">
        <f>IFERROR(SUMIFS(RECEIVING_HISTORY!$H:$H,RECEIVING_HISTORY!$B:$B,MASTER_SHEET!$A80),0)</f>
        <v>25</v>
      </c>
      <c r="L80" s="26">
        <f>IFERROR(SUMIFS(RECEIVING_HISTORY!$I:$I,RECEIVING_HISTORY!$B:$B,MASTER_SHEET!$A80),0)</f>
        <v>4356</v>
      </c>
      <c r="M80" s="35">
        <f>IFERROR(SUMIF(ISSUANCE_HISTORY!$B:$B,A80,ISSUANCE_HISTORY!$H:$H),0)</f>
        <v>0</v>
      </c>
      <c r="N80" s="26">
        <f>IFERROR(SUMIF(ISSUANCE_HISTORY!$B:$B,A80,ISSUANCE_HISTORY!$I:$I),0)</f>
        <v>0</v>
      </c>
      <c r="O80" s="112">
        <f t="shared" si="5"/>
        <v>29</v>
      </c>
      <c r="P80" s="26">
        <f t="shared" si="7"/>
        <v>5052.96</v>
      </c>
      <c r="Q80" s="36" t="s">
        <v>73</v>
      </c>
      <c r="R80" s="36" t="s">
        <v>73</v>
      </c>
      <c r="S80" s="16">
        <v>10</v>
      </c>
      <c r="T80" s="37" t="str">
        <f t="shared" si="6"/>
        <v>OK</v>
      </c>
      <c r="U80" s="12"/>
      <c r="V80" s="16"/>
      <c r="W80" s="12" t="s">
        <v>4222</v>
      </c>
    </row>
    <row r="81" spans="1:23" ht="22.35" customHeight="1">
      <c r="A81" s="12">
        <v>10060083</v>
      </c>
      <c r="B81" s="137">
        <v>1120010100</v>
      </c>
      <c r="C81" s="106">
        <v>1001259</v>
      </c>
      <c r="D81" s="13">
        <v>1012666</v>
      </c>
      <c r="E81" s="12" t="s">
        <v>131</v>
      </c>
      <c r="F81" s="190" t="s">
        <v>4211</v>
      </c>
      <c r="G81" s="13" t="s">
        <v>21</v>
      </c>
      <c r="H81" s="15">
        <v>174.24</v>
      </c>
      <c r="I81" s="105">
        <v>7</v>
      </c>
      <c r="J81" s="26">
        <f t="shared" si="4"/>
        <v>1219.68</v>
      </c>
      <c r="K81" s="113">
        <f>IFERROR(SUMIFS(RECEIVING_HISTORY!$H:$H,RECEIVING_HISTORY!$B:$B,MASTER_SHEET!$A81),0)</f>
        <v>15</v>
      </c>
      <c r="L81" s="26">
        <f>IFERROR(SUMIFS(RECEIVING_HISTORY!$I:$I,RECEIVING_HISTORY!$B:$B,MASTER_SHEET!$A81),0)</f>
        <v>2613.6000000000004</v>
      </c>
      <c r="M81" s="35">
        <f>IFERROR(SUMIF(ISSUANCE_HISTORY!$B:$B,A81,ISSUANCE_HISTORY!$H:$H),0)</f>
        <v>5</v>
      </c>
      <c r="N81" s="26">
        <f>IFERROR(SUMIF(ISSUANCE_HISTORY!$B:$B,A81,ISSUANCE_HISTORY!$I:$I),0)</f>
        <v>871.2</v>
      </c>
      <c r="O81" s="112">
        <f t="shared" si="5"/>
        <v>17</v>
      </c>
      <c r="P81" s="26">
        <f t="shared" si="7"/>
        <v>2962.0800000000008</v>
      </c>
      <c r="Q81" s="36" t="s">
        <v>133</v>
      </c>
      <c r="R81" s="36" t="s">
        <v>133</v>
      </c>
      <c r="S81" s="16">
        <v>10</v>
      </c>
      <c r="T81" s="37" t="str">
        <f t="shared" si="6"/>
        <v>OK</v>
      </c>
      <c r="U81" s="12"/>
      <c r="V81" s="16"/>
      <c r="W81" s="12" t="s">
        <v>4222</v>
      </c>
    </row>
    <row r="82" spans="1:23" ht="22.35" customHeight="1">
      <c r="A82" s="12">
        <v>10060084</v>
      </c>
      <c r="B82" s="137">
        <v>1120010101</v>
      </c>
      <c r="C82" s="106">
        <v>1001260</v>
      </c>
      <c r="D82" s="13">
        <v>1012667</v>
      </c>
      <c r="E82" s="12" t="s">
        <v>132</v>
      </c>
      <c r="F82" s="190" t="s">
        <v>4211</v>
      </c>
      <c r="G82" s="13" t="s">
        <v>21</v>
      </c>
      <c r="H82" s="15">
        <v>170</v>
      </c>
      <c r="I82" s="105">
        <v>26</v>
      </c>
      <c r="J82" s="26">
        <f t="shared" si="4"/>
        <v>4420</v>
      </c>
      <c r="K82" s="113">
        <f>IFERROR(SUMIFS(RECEIVING_HISTORY!$H:$H,RECEIVING_HISTORY!$B:$B,MASTER_SHEET!$A82),0)</f>
        <v>0</v>
      </c>
      <c r="L82" s="26">
        <f>IFERROR(SUMIFS(RECEIVING_HISTORY!$I:$I,RECEIVING_HISTORY!$B:$B,MASTER_SHEET!$A82),0)</f>
        <v>0</v>
      </c>
      <c r="M82" s="35">
        <f>IFERROR(SUMIF(ISSUANCE_HISTORY!$B:$B,A82,ISSUANCE_HISTORY!$H:$H),0)</f>
        <v>0</v>
      </c>
      <c r="N82" s="26">
        <f>IFERROR(SUMIF(ISSUANCE_HISTORY!$B:$B,A82,ISSUANCE_HISTORY!$I:$I),0)</f>
        <v>0</v>
      </c>
      <c r="O82" s="112">
        <f t="shared" si="5"/>
        <v>26</v>
      </c>
      <c r="P82" s="26">
        <f t="shared" si="7"/>
        <v>4420</v>
      </c>
      <c r="Q82" s="36" t="s">
        <v>133</v>
      </c>
      <c r="R82" s="36" t="s">
        <v>133</v>
      </c>
      <c r="S82" s="16">
        <v>10</v>
      </c>
      <c r="T82" s="37" t="str">
        <f t="shared" si="6"/>
        <v>OK</v>
      </c>
      <c r="U82" s="12"/>
      <c r="V82" s="16"/>
      <c r="W82" s="12" t="s">
        <v>4222</v>
      </c>
    </row>
    <row r="83" spans="1:23" ht="22.35" customHeight="1">
      <c r="A83" s="12">
        <v>10060085</v>
      </c>
      <c r="B83" s="137">
        <v>1920040274</v>
      </c>
      <c r="C83" s="106">
        <v>1006465</v>
      </c>
      <c r="D83" s="13">
        <v>1014441</v>
      </c>
      <c r="E83" s="12" t="s">
        <v>134</v>
      </c>
      <c r="F83" s="190" t="s">
        <v>1262</v>
      </c>
      <c r="G83" s="13" t="s">
        <v>21</v>
      </c>
      <c r="H83" s="15">
        <v>325.55</v>
      </c>
      <c r="I83" s="105">
        <v>53</v>
      </c>
      <c r="J83" s="26">
        <f t="shared" si="4"/>
        <v>17254.150000000001</v>
      </c>
      <c r="K83" s="113">
        <f>IFERROR(SUMIFS(RECEIVING_HISTORY!$H:$H,RECEIVING_HISTORY!$B:$B,MASTER_SHEET!$A83),0)</f>
        <v>0</v>
      </c>
      <c r="L83" s="26">
        <f>IFERROR(SUMIFS(RECEIVING_HISTORY!$I:$I,RECEIVING_HISTORY!$B:$B,MASTER_SHEET!$A83),0)</f>
        <v>0</v>
      </c>
      <c r="M83" s="35">
        <f>IFERROR(SUMIF(ISSUANCE_HISTORY!$B:$B,A83,ISSUANCE_HISTORY!$H:$H),0)</f>
        <v>0</v>
      </c>
      <c r="N83" s="26">
        <f>IFERROR(SUMIF(ISSUANCE_HISTORY!$B:$B,A83,ISSUANCE_HISTORY!$I:$I),0)</f>
        <v>0</v>
      </c>
      <c r="O83" s="112">
        <f t="shared" si="5"/>
        <v>53</v>
      </c>
      <c r="P83" s="26">
        <f t="shared" si="7"/>
        <v>17254.150000000001</v>
      </c>
      <c r="Q83" s="36" t="s">
        <v>119</v>
      </c>
      <c r="R83" s="36" t="s">
        <v>119</v>
      </c>
      <c r="S83" s="16">
        <v>20</v>
      </c>
      <c r="T83" s="37" t="str">
        <f t="shared" si="6"/>
        <v>OK</v>
      </c>
      <c r="U83" s="12"/>
      <c r="V83" s="16"/>
      <c r="W83" s="12" t="s">
        <v>4222</v>
      </c>
    </row>
    <row r="84" spans="1:23" ht="22.35" customHeight="1">
      <c r="A84" s="12">
        <v>10060086</v>
      </c>
      <c r="B84" s="137">
        <v>1120010120</v>
      </c>
      <c r="C84" s="106">
        <v>1003854</v>
      </c>
      <c r="D84" s="13">
        <v>1008963</v>
      </c>
      <c r="E84" s="12" t="s">
        <v>135</v>
      </c>
      <c r="F84" s="190" t="s">
        <v>4211</v>
      </c>
      <c r="G84" s="13" t="s">
        <v>21</v>
      </c>
      <c r="H84" s="15">
        <v>18</v>
      </c>
      <c r="I84" s="105">
        <v>280</v>
      </c>
      <c r="J84" s="26">
        <f t="shared" si="4"/>
        <v>5040</v>
      </c>
      <c r="K84" s="113">
        <f>IFERROR(SUMIFS(RECEIVING_HISTORY!$H:$H,RECEIVING_HISTORY!$B:$B,MASTER_SHEET!$A84),0)</f>
        <v>0</v>
      </c>
      <c r="L84" s="26">
        <f>IFERROR(SUMIFS(RECEIVING_HISTORY!$I:$I,RECEIVING_HISTORY!$B:$B,MASTER_SHEET!$A84),0)</f>
        <v>0</v>
      </c>
      <c r="M84" s="35">
        <f>IFERROR(SUMIF(ISSUANCE_HISTORY!$B:$B,A84,ISSUANCE_HISTORY!$H:$H),0)</f>
        <v>0</v>
      </c>
      <c r="N84" s="26">
        <f>IFERROR(SUMIF(ISSUANCE_HISTORY!$B:$B,A84,ISSUANCE_HISTORY!$I:$I),0)</f>
        <v>0</v>
      </c>
      <c r="O84" s="112">
        <f t="shared" si="5"/>
        <v>280</v>
      </c>
      <c r="P84" s="26">
        <f t="shared" si="7"/>
        <v>5040</v>
      </c>
      <c r="Q84" s="36" t="s">
        <v>129</v>
      </c>
      <c r="R84" s="36" t="s">
        <v>129</v>
      </c>
      <c r="S84" s="16">
        <v>100</v>
      </c>
      <c r="T84" s="37" t="str">
        <f t="shared" si="6"/>
        <v>OK</v>
      </c>
      <c r="U84" s="12"/>
      <c r="V84" s="16"/>
      <c r="W84" s="12" t="s">
        <v>4222</v>
      </c>
    </row>
    <row r="85" spans="1:23" ht="22.35" customHeight="1">
      <c r="A85" s="12">
        <v>10060087</v>
      </c>
      <c r="B85" s="137">
        <v>1120010125</v>
      </c>
      <c r="C85" s="106">
        <v>1003830</v>
      </c>
      <c r="D85" s="13">
        <v>1008953</v>
      </c>
      <c r="E85" s="12" t="s">
        <v>136</v>
      </c>
      <c r="F85" s="190" t="s">
        <v>4211</v>
      </c>
      <c r="G85" s="13" t="s">
        <v>21</v>
      </c>
      <c r="H85" s="15">
        <v>21.5</v>
      </c>
      <c r="I85" s="105">
        <v>388</v>
      </c>
      <c r="J85" s="26">
        <f t="shared" si="4"/>
        <v>8342</v>
      </c>
      <c r="K85" s="113">
        <f>IFERROR(SUMIFS(RECEIVING_HISTORY!$H:$H,RECEIVING_HISTORY!$B:$B,MASTER_SHEET!$A85),0)</f>
        <v>0</v>
      </c>
      <c r="L85" s="26">
        <f>IFERROR(SUMIFS(RECEIVING_HISTORY!$I:$I,RECEIVING_HISTORY!$B:$B,MASTER_SHEET!$A85),0)</f>
        <v>0</v>
      </c>
      <c r="M85" s="35">
        <f>IFERROR(SUMIF(ISSUANCE_HISTORY!$B:$B,A85,ISSUANCE_HISTORY!$H:$H),0)</f>
        <v>50</v>
      </c>
      <c r="N85" s="26">
        <f>IFERROR(SUMIF(ISSUANCE_HISTORY!$B:$B,A85,ISSUANCE_HISTORY!$I:$I),0)</f>
        <v>1075</v>
      </c>
      <c r="O85" s="112">
        <f t="shared" si="5"/>
        <v>338</v>
      </c>
      <c r="P85" s="26">
        <f t="shared" si="7"/>
        <v>7267</v>
      </c>
      <c r="Q85" s="36" t="s">
        <v>137</v>
      </c>
      <c r="R85" s="36" t="s">
        <v>137</v>
      </c>
      <c r="S85" s="16">
        <v>200</v>
      </c>
      <c r="T85" s="37" t="str">
        <f t="shared" si="6"/>
        <v>OK</v>
      </c>
      <c r="U85" s="12"/>
      <c r="V85" s="16"/>
      <c r="W85" s="12" t="s">
        <v>4222</v>
      </c>
    </row>
    <row r="86" spans="1:23" ht="22.35" customHeight="1">
      <c r="A86" s="12">
        <v>10060088</v>
      </c>
      <c r="B86" s="137">
        <v>261216135718</v>
      </c>
      <c r="C86" s="106">
        <v>1006415</v>
      </c>
      <c r="D86" s="13">
        <v>1014660</v>
      </c>
      <c r="E86" s="12" t="s">
        <v>138</v>
      </c>
      <c r="F86" s="190" t="s">
        <v>2049</v>
      </c>
      <c r="G86" s="13" t="s">
        <v>37</v>
      </c>
      <c r="H86" s="15">
        <v>7.5</v>
      </c>
      <c r="I86" s="105">
        <v>101</v>
      </c>
      <c r="J86" s="26">
        <f t="shared" si="4"/>
        <v>757.5</v>
      </c>
      <c r="K86" s="113">
        <f>IFERROR(SUMIFS(RECEIVING_HISTORY!$H:$H,RECEIVING_HISTORY!$B:$B,MASTER_SHEET!$A86),0)</f>
        <v>0</v>
      </c>
      <c r="L86" s="26">
        <f>IFERROR(SUMIFS(RECEIVING_HISTORY!$I:$I,RECEIVING_HISTORY!$B:$B,MASTER_SHEET!$A86),0)</f>
        <v>0</v>
      </c>
      <c r="M86" s="35">
        <f>IFERROR(SUMIF(ISSUANCE_HISTORY!$B:$B,A86,ISSUANCE_HISTORY!$H:$H),0)</f>
        <v>0</v>
      </c>
      <c r="N86" s="26">
        <f>IFERROR(SUMIF(ISSUANCE_HISTORY!$B:$B,A86,ISSUANCE_HISTORY!$I:$I),0)</f>
        <v>0</v>
      </c>
      <c r="O86" s="112">
        <f t="shared" si="5"/>
        <v>101</v>
      </c>
      <c r="P86" s="26">
        <f t="shared" si="7"/>
        <v>757.5</v>
      </c>
      <c r="Q86" s="168" t="s">
        <v>161</v>
      </c>
      <c r="R86" s="168" t="s">
        <v>161</v>
      </c>
      <c r="S86" s="16">
        <v>40</v>
      </c>
      <c r="T86" s="37" t="str">
        <f t="shared" si="6"/>
        <v>OK</v>
      </c>
      <c r="U86" s="12"/>
      <c r="V86" s="16"/>
      <c r="W86" s="12" t="s">
        <v>4222</v>
      </c>
    </row>
    <row r="87" spans="1:23" ht="22.35" customHeight="1">
      <c r="A87" s="12">
        <v>10060089</v>
      </c>
      <c r="B87" s="137">
        <v>1930010060</v>
      </c>
      <c r="C87" s="106">
        <v>1002419</v>
      </c>
      <c r="D87" s="13">
        <v>1011222</v>
      </c>
      <c r="E87" s="12" t="s">
        <v>139</v>
      </c>
      <c r="F87" s="190" t="s">
        <v>2049</v>
      </c>
      <c r="G87" s="13" t="s">
        <v>21</v>
      </c>
      <c r="H87" s="15">
        <v>18</v>
      </c>
      <c r="I87" s="105">
        <v>46</v>
      </c>
      <c r="J87" s="26">
        <f t="shared" si="4"/>
        <v>828</v>
      </c>
      <c r="K87" s="113">
        <f>IFERROR(SUMIFS(RECEIVING_HISTORY!$H:$H,RECEIVING_HISTORY!$B:$B,MASTER_SHEET!$A87),0)</f>
        <v>60</v>
      </c>
      <c r="L87" s="26">
        <f>IFERROR(SUMIFS(RECEIVING_HISTORY!$I:$I,RECEIVING_HISTORY!$B:$B,MASTER_SHEET!$A87),0)</f>
        <v>1080</v>
      </c>
      <c r="M87" s="35">
        <f>IFERROR(SUMIF(ISSUANCE_HISTORY!$B:$B,A87,ISSUANCE_HISTORY!$H:$H),0)</f>
        <v>8</v>
      </c>
      <c r="N87" s="26">
        <f>IFERROR(SUMIF(ISSUANCE_HISTORY!$B:$B,A87,ISSUANCE_HISTORY!$I:$I),0)</f>
        <v>144</v>
      </c>
      <c r="O87" s="112">
        <f t="shared" si="5"/>
        <v>98</v>
      </c>
      <c r="P87" s="26">
        <f t="shared" si="7"/>
        <v>1764</v>
      </c>
      <c r="Q87" s="168" t="s">
        <v>161</v>
      </c>
      <c r="R87" s="168" t="s">
        <v>161</v>
      </c>
      <c r="S87" s="16">
        <v>40</v>
      </c>
      <c r="T87" s="37" t="str">
        <f t="shared" si="6"/>
        <v>OK</v>
      </c>
      <c r="U87" s="12"/>
      <c r="V87" s="16"/>
      <c r="W87" s="12" t="s">
        <v>4222</v>
      </c>
    </row>
    <row r="88" spans="1:23" ht="22.35" customHeight="1">
      <c r="A88" s="12">
        <v>10060090</v>
      </c>
      <c r="B88" s="137">
        <v>1090020057</v>
      </c>
      <c r="C88" s="106">
        <v>1005635</v>
      </c>
      <c r="D88" s="13">
        <v>1015392</v>
      </c>
      <c r="E88" s="12" t="s">
        <v>140</v>
      </c>
      <c r="F88" s="190" t="s">
        <v>4209</v>
      </c>
      <c r="G88" s="13" t="s">
        <v>21</v>
      </c>
      <c r="H88" s="15">
        <v>1180</v>
      </c>
      <c r="I88" s="105">
        <v>2.6</v>
      </c>
      <c r="J88" s="26">
        <f t="shared" si="4"/>
        <v>3068</v>
      </c>
      <c r="K88" s="113">
        <f>IFERROR(SUMIFS(RECEIVING_HISTORY!$H:$H,RECEIVING_HISTORY!$B:$B,MASTER_SHEET!$A88),0)</f>
        <v>0</v>
      </c>
      <c r="L88" s="26">
        <f>IFERROR(SUMIFS(RECEIVING_HISTORY!$I:$I,RECEIVING_HISTORY!$B:$B,MASTER_SHEET!$A88),0)</f>
        <v>0</v>
      </c>
      <c r="M88" s="35">
        <f>IFERROR(SUMIF(ISSUANCE_HISTORY!$B:$B,A88,ISSUANCE_HISTORY!$H:$H),0)</f>
        <v>0</v>
      </c>
      <c r="N88" s="26">
        <f>IFERROR(SUMIF(ISSUANCE_HISTORY!$B:$B,A88,ISSUANCE_HISTORY!$I:$I),0)</f>
        <v>0</v>
      </c>
      <c r="O88" s="112">
        <f t="shared" si="5"/>
        <v>2.6</v>
      </c>
      <c r="P88" s="26">
        <f t="shared" si="7"/>
        <v>3068</v>
      </c>
      <c r="Q88" s="36" t="s">
        <v>91</v>
      </c>
      <c r="R88" s="36" t="s">
        <v>91</v>
      </c>
      <c r="S88" s="16">
        <v>1</v>
      </c>
      <c r="T88" s="37" t="str">
        <f t="shared" si="6"/>
        <v>OK</v>
      </c>
      <c r="U88" s="12"/>
      <c r="V88" s="16"/>
      <c r="W88" s="12" t="s">
        <v>4222</v>
      </c>
    </row>
    <row r="89" spans="1:23" ht="22.35" customHeight="1">
      <c r="A89" s="12">
        <v>10060091</v>
      </c>
      <c r="B89" s="137" t="e">
        <v>#N/A</v>
      </c>
      <c r="C89" s="106">
        <v>1005636</v>
      </c>
      <c r="D89" s="13">
        <v>1015393</v>
      </c>
      <c r="E89" s="12" t="s">
        <v>141</v>
      </c>
      <c r="F89" s="190" t="s">
        <v>4209</v>
      </c>
      <c r="G89" s="13" t="s">
        <v>21</v>
      </c>
      <c r="H89" s="15">
        <v>98</v>
      </c>
      <c r="I89" s="105">
        <v>2</v>
      </c>
      <c r="J89" s="26">
        <f t="shared" si="4"/>
        <v>196</v>
      </c>
      <c r="K89" s="113">
        <f>IFERROR(SUMIFS(RECEIVING_HISTORY!$H:$H,RECEIVING_HISTORY!$B:$B,MASTER_SHEET!$A89),0)</f>
        <v>0</v>
      </c>
      <c r="L89" s="26">
        <f>IFERROR(SUMIFS(RECEIVING_HISTORY!$I:$I,RECEIVING_HISTORY!$B:$B,MASTER_SHEET!$A89),0)</f>
        <v>0</v>
      </c>
      <c r="M89" s="35">
        <f>IFERROR(SUMIF(ISSUANCE_HISTORY!$B:$B,A89,ISSUANCE_HISTORY!$H:$H),0)</f>
        <v>0</v>
      </c>
      <c r="N89" s="26">
        <f>IFERROR(SUMIF(ISSUANCE_HISTORY!$B:$B,A89,ISSUANCE_HISTORY!$I:$I),0)</f>
        <v>0</v>
      </c>
      <c r="O89" s="112">
        <f t="shared" si="5"/>
        <v>2</v>
      </c>
      <c r="P89" s="26">
        <f t="shared" si="7"/>
        <v>196</v>
      </c>
      <c r="Q89" s="36" t="s">
        <v>91</v>
      </c>
      <c r="R89" s="36" t="s">
        <v>91</v>
      </c>
      <c r="S89" s="16">
        <v>1</v>
      </c>
      <c r="T89" s="37" t="str">
        <f t="shared" si="6"/>
        <v>OK</v>
      </c>
      <c r="U89" s="12"/>
      <c r="V89" s="16"/>
      <c r="W89" s="12" t="e">
        <v>#N/A</v>
      </c>
    </row>
    <row r="90" spans="1:23" ht="22.35" customHeight="1">
      <c r="A90" s="12">
        <v>10060092</v>
      </c>
      <c r="B90" s="137">
        <v>1090020059</v>
      </c>
      <c r="C90" s="106">
        <v>1005637</v>
      </c>
      <c r="D90" s="13">
        <v>1015394</v>
      </c>
      <c r="E90" s="12" t="s">
        <v>142</v>
      </c>
      <c r="F90" s="190" t="s">
        <v>4209</v>
      </c>
      <c r="G90" s="13" t="s">
        <v>21</v>
      </c>
      <c r="H90" s="15">
        <v>239.2</v>
      </c>
      <c r="I90" s="105">
        <v>5</v>
      </c>
      <c r="J90" s="26">
        <f t="shared" si="4"/>
        <v>1196</v>
      </c>
      <c r="K90" s="113">
        <f>IFERROR(SUMIFS(RECEIVING_HISTORY!$H:$H,RECEIVING_HISTORY!$B:$B,MASTER_SHEET!$A90),0)</f>
        <v>0</v>
      </c>
      <c r="L90" s="26">
        <f>IFERROR(SUMIFS(RECEIVING_HISTORY!$I:$I,RECEIVING_HISTORY!$B:$B,MASTER_SHEET!$A90),0)</f>
        <v>0</v>
      </c>
      <c r="M90" s="35">
        <f>IFERROR(SUMIF(ISSUANCE_HISTORY!$B:$B,A90,ISSUANCE_HISTORY!$H:$H),0)</f>
        <v>0</v>
      </c>
      <c r="N90" s="26">
        <f>IFERROR(SUMIF(ISSUANCE_HISTORY!$B:$B,A90,ISSUANCE_HISTORY!$I:$I),0)</f>
        <v>0</v>
      </c>
      <c r="O90" s="112">
        <f t="shared" si="5"/>
        <v>5</v>
      </c>
      <c r="P90" s="26">
        <f t="shared" si="7"/>
        <v>1196</v>
      </c>
      <c r="Q90" s="36" t="s">
        <v>91</v>
      </c>
      <c r="R90" s="36" t="s">
        <v>91</v>
      </c>
      <c r="S90" s="16">
        <v>3</v>
      </c>
      <c r="T90" s="37" t="str">
        <f t="shared" si="6"/>
        <v>OK</v>
      </c>
      <c r="U90" s="12"/>
      <c r="V90" s="16"/>
      <c r="W90" s="12" t="s">
        <v>4222</v>
      </c>
    </row>
    <row r="91" spans="1:23" ht="22.35" customHeight="1">
      <c r="A91" s="12">
        <v>10060093</v>
      </c>
      <c r="B91" s="137" t="e">
        <v>#N/A</v>
      </c>
      <c r="C91" s="106">
        <v>1005638</v>
      </c>
      <c r="D91" s="13">
        <v>1015395</v>
      </c>
      <c r="E91" s="12" t="s">
        <v>143</v>
      </c>
      <c r="F91" s="190" t="s">
        <v>4209</v>
      </c>
      <c r="G91" s="13" t="s">
        <v>21</v>
      </c>
      <c r="H91" s="15">
        <v>924</v>
      </c>
      <c r="I91" s="105">
        <v>2</v>
      </c>
      <c r="J91" s="26">
        <f t="shared" si="4"/>
        <v>1848</v>
      </c>
      <c r="K91" s="113">
        <f>IFERROR(SUMIFS(RECEIVING_HISTORY!$H:$H,RECEIVING_HISTORY!$B:$B,MASTER_SHEET!$A91),0)</f>
        <v>0</v>
      </c>
      <c r="L91" s="26">
        <f>IFERROR(SUMIFS(RECEIVING_HISTORY!$I:$I,RECEIVING_HISTORY!$B:$B,MASTER_SHEET!$A91),0)</f>
        <v>0</v>
      </c>
      <c r="M91" s="35">
        <f>IFERROR(SUMIF(ISSUANCE_HISTORY!$B:$B,A91,ISSUANCE_HISTORY!$H:$H),0)</f>
        <v>0</v>
      </c>
      <c r="N91" s="26">
        <f>IFERROR(SUMIF(ISSUANCE_HISTORY!$B:$B,A91,ISSUANCE_HISTORY!$I:$I),0)</f>
        <v>0</v>
      </c>
      <c r="O91" s="112">
        <f t="shared" si="5"/>
        <v>2</v>
      </c>
      <c r="P91" s="26">
        <f t="shared" si="7"/>
        <v>1848</v>
      </c>
      <c r="Q91" s="36" t="s">
        <v>91</v>
      </c>
      <c r="R91" s="36" t="s">
        <v>91</v>
      </c>
      <c r="S91" s="16">
        <v>1</v>
      </c>
      <c r="T91" s="37" t="str">
        <f t="shared" si="6"/>
        <v>OK</v>
      </c>
      <c r="U91" s="12"/>
      <c r="V91" s="16"/>
      <c r="W91" s="12" t="e">
        <v>#N/A</v>
      </c>
    </row>
    <row r="92" spans="1:23" ht="22.35" customHeight="1">
      <c r="A92" s="12">
        <v>10060094</v>
      </c>
      <c r="B92" s="137">
        <v>1090020061</v>
      </c>
      <c r="C92" s="106">
        <v>1005639</v>
      </c>
      <c r="D92" s="13">
        <v>1015396</v>
      </c>
      <c r="E92" s="12" t="s">
        <v>144</v>
      </c>
      <c r="F92" s="190" t="s">
        <v>4209</v>
      </c>
      <c r="G92" s="13" t="s">
        <v>21</v>
      </c>
      <c r="H92" s="15">
        <v>484.5</v>
      </c>
      <c r="I92" s="105">
        <v>2</v>
      </c>
      <c r="J92" s="26">
        <f t="shared" si="4"/>
        <v>969</v>
      </c>
      <c r="K92" s="113">
        <f>IFERROR(SUMIFS(RECEIVING_HISTORY!$H:$H,RECEIVING_HISTORY!$B:$B,MASTER_SHEET!$A92),0)</f>
        <v>0</v>
      </c>
      <c r="L92" s="26">
        <f>IFERROR(SUMIFS(RECEIVING_HISTORY!$I:$I,RECEIVING_HISTORY!$B:$B,MASTER_SHEET!$A92),0)</f>
        <v>0</v>
      </c>
      <c r="M92" s="35">
        <f>IFERROR(SUMIF(ISSUANCE_HISTORY!$B:$B,A92,ISSUANCE_HISTORY!$H:$H),0)</f>
        <v>0</v>
      </c>
      <c r="N92" s="26">
        <f>IFERROR(SUMIF(ISSUANCE_HISTORY!$B:$B,A92,ISSUANCE_HISTORY!$I:$I),0)</f>
        <v>0</v>
      </c>
      <c r="O92" s="112">
        <f t="shared" si="5"/>
        <v>2</v>
      </c>
      <c r="P92" s="26">
        <f t="shared" si="7"/>
        <v>969</v>
      </c>
      <c r="Q92" s="36" t="s">
        <v>91</v>
      </c>
      <c r="R92" s="36" t="s">
        <v>91</v>
      </c>
      <c r="S92" s="16">
        <v>2</v>
      </c>
      <c r="T92" s="37" t="str">
        <f t="shared" si="6"/>
        <v>OK</v>
      </c>
      <c r="U92" s="12"/>
      <c r="V92" s="16"/>
      <c r="W92" s="12" t="s">
        <v>4222</v>
      </c>
    </row>
    <row r="93" spans="1:23" ht="22.35" customHeight="1">
      <c r="A93" s="12">
        <v>10060095</v>
      </c>
      <c r="B93" s="137">
        <v>1090020063</v>
      </c>
      <c r="C93" s="106">
        <v>1005640</v>
      </c>
      <c r="D93" s="13">
        <v>1015397</v>
      </c>
      <c r="E93" s="12" t="s">
        <v>145</v>
      </c>
      <c r="F93" s="190" t="s">
        <v>4209</v>
      </c>
      <c r="G93" s="13" t="s">
        <v>21</v>
      </c>
      <c r="H93" s="15">
        <v>1470</v>
      </c>
      <c r="I93" s="105">
        <v>1</v>
      </c>
      <c r="J93" s="26">
        <f t="shared" si="4"/>
        <v>1470</v>
      </c>
      <c r="K93" s="113">
        <f>IFERROR(SUMIFS(RECEIVING_HISTORY!$H:$H,RECEIVING_HISTORY!$B:$B,MASTER_SHEET!$A93),0)</f>
        <v>0</v>
      </c>
      <c r="L93" s="26">
        <f>IFERROR(SUMIFS(RECEIVING_HISTORY!$I:$I,RECEIVING_HISTORY!$B:$B,MASTER_SHEET!$A93),0)</f>
        <v>0</v>
      </c>
      <c r="M93" s="35">
        <f>IFERROR(SUMIF(ISSUANCE_HISTORY!$B:$B,A93,ISSUANCE_HISTORY!$H:$H),0)</f>
        <v>0</v>
      </c>
      <c r="N93" s="26">
        <f>IFERROR(SUMIF(ISSUANCE_HISTORY!$B:$B,A93,ISSUANCE_HISTORY!$I:$I),0)</f>
        <v>0</v>
      </c>
      <c r="O93" s="112">
        <f t="shared" si="5"/>
        <v>1</v>
      </c>
      <c r="P93" s="26">
        <f t="shared" si="7"/>
        <v>1470</v>
      </c>
      <c r="Q93" s="36" t="s">
        <v>91</v>
      </c>
      <c r="R93" s="36" t="s">
        <v>91</v>
      </c>
      <c r="S93" s="16">
        <v>1</v>
      </c>
      <c r="T93" s="37" t="str">
        <f t="shared" si="6"/>
        <v>OK</v>
      </c>
      <c r="U93" s="12"/>
      <c r="V93" s="16"/>
      <c r="W93" s="12" t="s">
        <v>4222</v>
      </c>
    </row>
    <row r="94" spans="1:23" ht="22.35" customHeight="1">
      <c r="A94" s="12">
        <v>10060096</v>
      </c>
      <c r="B94" s="137">
        <v>1090020064</v>
      </c>
      <c r="C94" s="106">
        <v>1005641</v>
      </c>
      <c r="D94" s="13">
        <v>1015398</v>
      </c>
      <c r="E94" s="12" t="s">
        <v>146</v>
      </c>
      <c r="F94" s="190" t="s">
        <v>4209</v>
      </c>
      <c r="G94" s="13" t="s">
        <v>21</v>
      </c>
      <c r="H94" s="15">
        <v>98</v>
      </c>
      <c r="I94" s="105">
        <v>1</v>
      </c>
      <c r="J94" s="26">
        <f t="shared" si="4"/>
        <v>98</v>
      </c>
      <c r="K94" s="113">
        <f>IFERROR(SUMIFS(RECEIVING_HISTORY!$H:$H,RECEIVING_HISTORY!$B:$B,MASTER_SHEET!$A94),0)</f>
        <v>0</v>
      </c>
      <c r="L94" s="26">
        <f>IFERROR(SUMIFS(RECEIVING_HISTORY!$I:$I,RECEIVING_HISTORY!$B:$B,MASTER_SHEET!$A94),0)</f>
        <v>0</v>
      </c>
      <c r="M94" s="35">
        <f>IFERROR(SUMIF(ISSUANCE_HISTORY!$B:$B,A94,ISSUANCE_HISTORY!$H:$H),0)</f>
        <v>0</v>
      </c>
      <c r="N94" s="26">
        <f>IFERROR(SUMIF(ISSUANCE_HISTORY!$B:$B,A94,ISSUANCE_HISTORY!$I:$I),0)</f>
        <v>0</v>
      </c>
      <c r="O94" s="112">
        <f t="shared" si="5"/>
        <v>1</v>
      </c>
      <c r="P94" s="26">
        <f t="shared" si="7"/>
        <v>98</v>
      </c>
      <c r="Q94" s="36" t="s">
        <v>91</v>
      </c>
      <c r="R94" s="36" t="s">
        <v>91</v>
      </c>
      <c r="S94" s="16">
        <v>1</v>
      </c>
      <c r="T94" s="37" t="str">
        <f t="shared" si="6"/>
        <v>OK</v>
      </c>
      <c r="U94" s="12"/>
      <c r="V94" s="16"/>
      <c r="W94" s="12" t="s">
        <v>4222</v>
      </c>
    </row>
    <row r="95" spans="1:23" ht="22.35" customHeight="1">
      <c r="A95" s="12">
        <v>10060097</v>
      </c>
      <c r="B95" s="137">
        <v>1090020065</v>
      </c>
      <c r="C95" s="106">
        <v>1005642</v>
      </c>
      <c r="D95" s="13">
        <v>1015399</v>
      </c>
      <c r="E95" s="12" t="s">
        <v>147</v>
      </c>
      <c r="F95" s="190" t="s">
        <v>4209</v>
      </c>
      <c r="G95" s="13" t="s">
        <v>21</v>
      </c>
      <c r="H95" s="15">
        <v>35</v>
      </c>
      <c r="I95" s="105">
        <v>1</v>
      </c>
      <c r="J95" s="26">
        <f t="shared" si="4"/>
        <v>35</v>
      </c>
      <c r="K95" s="113">
        <f>IFERROR(SUMIFS(RECEIVING_HISTORY!$H:$H,RECEIVING_HISTORY!$B:$B,MASTER_SHEET!$A95),0)</f>
        <v>0</v>
      </c>
      <c r="L95" s="26">
        <f>IFERROR(SUMIFS(RECEIVING_HISTORY!$I:$I,RECEIVING_HISTORY!$B:$B,MASTER_SHEET!$A95),0)</f>
        <v>0</v>
      </c>
      <c r="M95" s="35">
        <f>IFERROR(SUMIF(ISSUANCE_HISTORY!$B:$B,A95,ISSUANCE_HISTORY!$H:$H),0)</f>
        <v>0</v>
      </c>
      <c r="N95" s="26">
        <f>IFERROR(SUMIF(ISSUANCE_HISTORY!$B:$B,A95,ISSUANCE_HISTORY!$I:$I),0)</f>
        <v>0</v>
      </c>
      <c r="O95" s="112">
        <f t="shared" si="5"/>
        <v>1</v>
      </c>
      <c r="P95" s="26">
        <f t="shared" si="7"/>
        <v>35</v>
      </c>
      <c r="Q95" s="36" t="s">
        <v>91</v>
      </c>
      <c r="R95" s="36" t="s">
        <v>91</v>
      </c>
      <c r="S95" s="16">
        <v>1</v>
      </c>
      <c r="T95" s="37" t="str">
        <f t="shared" si="6"/>
        <v>OK</v>
      </c>
      <c r="U95" s="12"/>
      <c r="V95" s="16"/>
      <c r="W95" s="12" t="s">
        <v>4222</v>
      </c>
    </row>
    <row r="96" spans="1:23" ht="22.35" customHeight="1">
      <c r="A96" s="12">
        <v>10060098</v>
      </c>
      <c r="B96" s="137">
        <v>1090020066</v>
      </c>
      <c r="C96" s="106">
        <v>1005643</v>
      </c>
      <c r="D96" s="13">
        <v>1015400</v>
      </c>
      <c r="E96" s="12" t="s">
        <v>148</v>
      </c>
      <c r="F96" s="190" t="s">
        <v>4209</v>
      </c>
      <c r="G96" s="13" t="s">
        <v>21</v>
      </c>
      <c r="H96" s="15">
        <v>28</v>
      </c>
      <c r="I96" s="105">
        <v>1</v>
      </c>
      <c r="J96" s="26">
        <f t="shared" si="4"/>
        <v>28</v>
      </c>
      <c r="K96" s="113">
        <f>IFERROR(SUMIFS(RECEIVING_HISTORY!$H:$H,RECEIVING_HISTORY!$B:$B,MASTER_SHEET!$A96),0)</f>
        <v>0</v>
      </c>
      <c r="L96" s="26">
        <f>IFERROR(SUMIFS(RECEIVING_HISTORY!$I:$I,RECEIVING_HISTORY!$B:$B,MASTER_SHEET!$A96),0)</f>
        <v>0</v>
      </c>
      <c r="M96" s="35">
        <f>IFERROR(SUMIF(ISSUANCE_HISTORY!$B:$B,A96,ISSUANCE_HISTORY!$H:$H),0)</f>
        <v>0</v>
      </c>
      <c r="N96" s="26">
        <f>IFERROR(SUMIF(ISSUANCE_HISTORY!$B:$B,A96,ISSUANCE_HISTORY!$I:$I),0)</f>
        <v>0</v>
      </c>
      <c r="O96" s="112">
        <f t="shared" si="5"/>
        <v>1</v>
      </c>
      <c r="P96" s="26">
        <f t="shared" si="7"/>
        <v>28</v>
      </c>
      <c r="Q96" s="36" t="s">
        <v>91</v>
      </c>
      <c r="R96" s="36" t="s">
        <v>91</v>
      </c>
      <c r="S96" s="16">
        <v>1</v>
      </c>
      <c r="T96" s="37" t="str">
        <f t="shared" si="6"/>
        <v>OK</v>
      </c>
      <c r="U96" s="12"/>
      <c r="V96" s="16"/>
      <c r="W96" s="12" t="s">
        <v>4222</v>
      </c>
    </row>
    <row r="97" spans="1:23" ht="22.35" customHeight="1">
      <c r="A97" s="12">
        <v>10060099</v>
      </c>
      <c r="B97" s="137">
        <v>1090020070</v>
      </c>
      <c r="C97" s="106">
        <v>1005645</v>
      </c>
      <c r="D97" s="13">
        <v>1015402</v>
      </c>
      <c r="E97" s="12" t="s">
        <v>149</v>
      </c>
      <c r="F97" s="190" t="s">
        <v>4209</v>
      </c>
      <c r="G97" s="13" t="s">
        <v>21</v>
      </c>
      <c r="H97" s="15">
        <v>579.6</v>
      </c>
      <c r="I97" s="105">
        <v>1</v>
      </c>
      <c r="J97" s="26">
        <f t="shared" si="4"/>
        <v>579.6</v>
      </c>
      <c r="K97" s="113">
        <f>IFERROR(SUMIFS(RECEIVING_HISTORY!$H:$H,RECEIVING_HISTORY!$B:$B,MASTER_SHEET!$A97),0)</f>
        <v>0</v>
      </c>
      <c r="L97" s="26">
        <f>IFERROR(SUMIFS(RECEIVING_HISTORY!$I:$I,RECEIVING_HISTORY!$B:$B,MASTER_SHEET!$A97),0)</f>
        <v>0</v>
      </c>
      <c r="M97" s="35">
        <f>IFERROR(SUMIF(ISSUANCE_HISTORY!$B:$B,A97,ISSUANCE_HISTORY!$H:$H),0)</f>
        <v>0</v>
      </c>
      <c r="N97" s="26">
        <f>IFERROR(SUMIF(ISSUANCE_HISTORY!$B:$B,A97,ISSUANCE_HISTORY!$I:$I),0)</f>
        <v>0</v>
      </c>
      <c r="O97" s="112">
        <f t="shared" si="5"/>
        <v>1</v>
      </c>
      <c r="P97" s="26">
        <f t="shared" si="7"/>
        <v>579.6</v>
      </c>
      <c r="Q97" s="36" t="s">
        <v>91</v>
      </c>
      <c r="R97" s="36" t="s">
        <v>91</v>
      </c>
      <c r="S97" s="16">
        <v>1</v>
      </c>
      <c r="T97" s="37" t="str">
        <f t="shared" si="6"/>
        <v>OK</v>
      </c>
      <c r="U97" s="12"/>
      <c r="V97" s="16"/>
      <c r="W97" s="12" t="s">
        <v>4222</v>
      </c>
    </row>
    <row r="98" spans="1:23" ht="22.35" customHeight="1">
      <c r="A98" s="12">
        <v>10060100</v>
      </c>
      <c r="B98" s="137">
        <v>1090020071</v>
      </c>
      <c r="C98" s="106">
        <v>1005646</v>
      </c>
      <c r="D98" s="13">
        <v>1015403</v>
      </c>
      <c r="E98" s="12" t="s">
        <v>150</v>
      </c>
      <c r="F98" s="190" t="s">
        <v>4209</v>
      </c>
      <c r="G98" s="13" t="s">
        <v>21</v>
      </c>
      <c r="H98" s="15">
        <v>980</v>
      </c>
      <c r="I98" s="105">
        <v>1</v>
      </c>
      <c r="J98" s="26">
        <f t="shared" si="4"/>
        <v>980</v>
      </c>
      <c r="K98" s="113">
        <f>IFERROR(SUMIFS(RECEIVING_HISTORY!$H:$H,RECEIVING_HISTORY!$B:$B,MASTER_SHEET!$A98),0)</f>
        <v>0</v>
      </c>
      <c r="L98" s="26">
        <f>IFERROR(SUMIFS(RECEIVING_HISTORY!$I:$I,RECEIVING_HISTORY!$B:$B,MASTER_SHEET!$A98),0)</f>
        <v>0</v>
      </c>
      <c r="M98" s="35">
        <f>IFERROR(SUMIF(ISSUANCE_HISTORY!$B:$B,A98,ISSUANCE_HISTORY!$H:$H),0)</f>
        <v>0</v>
      </c>
      <c r="N98" s="26">
        <f>IFERROR(SUMIF(ISSUANCE_HISTORY!$B:$B,A98,ISSUANCE_HISTORY!$I:$I),0)</f>
        <v>0</v>
      </c>
      <c r="O98" s="112">
        <f t="shared" si="5"/>
        <v>1</v>
      </c>
      <c r="P98" s="26">
        <f t="shared" si="7"/>
        <v>980</v>
      </c>
      <c r="Q98" s="36" t="s">
        <v>91</v>
      </c>
      <c r="R98" s="36" t="s">
        <v>91</v>
      </c>
      <c r="S98" s="16">
        <v>1</v>
      </c>
      <c r="T98" s="37" t="str">
        <f t="shared" si="6"/>
        <v>OK</v>
      </c>
      <c r="U98" s="12"/>
      <c r="V98" s="16"/>
      <c r="W98" s="12" t="s">
        <v>4222</v>
      </c>
    </row>
    <row r="99" spans="1:23" ht="22.35" customHeight="1">
      <c r="A99" s="12">
        <v>10060101</v>
      </c>
      <c r="B99" s="137">
        <v>1090020079</v>
      </c>
      <c r="C99" s="106">
        <v>1005649</v>
      </c>
      <c r="D99" s="13">
        <v>1015406</v>
      </c>
      <c r="E99" s="12" t="s">
        <v>151</v>
      </c>
      <c r="F99" s="190" t="s">
        <v>4209</v>
      </c>
      <c r="G99" s="13" t="s">
        <v>21</v>
      </c>
      <c r="H99" s="15">
        <v>431.2</v>
      </c>
      <c r="I99" s="105">
        <v>1</v>
      </c>
      <c r="J99" s="26">
        <f t="shared" si="4"/>
        <v>431.2</v>
      </c>
      <c r="K99" s="113">
        <f>IFERROR(SUMIFS(RECEIVING_HISTORY!$H:$H,RECEIVING_HISTORY!$B:$B,MASTER_SHEET!$A99),0)</f>
        <v>0</v>
      </c>
      <c r="L99" s="26">
        <f>IFERROR(SUMIFS(RECEIVING_HISTORY!$I:$I,RECEIVING_HISTORY!$B:$B,MASTER_SHEET!$A99),0)</f>
        <v>0</v>
      </c>
      <c r="M99" s="35">
        <f>IFERROR(SUMIF(ISSUANCE_HISTORY!$B:$B,A99,ISSUANCE_HISTORY!$H:$H),0)</f>
        <v>0</v>
      </c>
      <c r="N99" s="26">
        <f>IFERROR(SUMIF(ISSUANCE_HISTORY!$B:$B,A99,ISSUANCE_HISTORY!$I:$I),0)</f>
        <v>0</v>
      </c>
      <c r="O99" s="112">
        <f t="shared" si="5"/>
        <v>1</v>
      </c>
      <c r="P99" s="26">
        <f t="shared" si="7"/>
        <v>431.2</v>
      </c>
      <c r="Q99" s="36" t="s">
        <v>91</v>
      </c>
      <c r="R99" s="36" t="s">
        <v>91</v>
      </c>
      <c r="S99" s="16">
        <v>1</v>
      </c>
      <c r="T99" s="37" t="str">
        <f t="shared" si="6"/>
        <v>OK</v>
      </c>
      <c r="U99" s="12"/>
      <c r="V99" s="16"/>
      <c r="W99" s="12" t="s">
        <v>4222</v>
      </c>
    </row>
    <row r="100" spans="1:23" ht="22.35" customHeight="1">
      <c r="A100" s="12">
        <v>10060102</v>
      </c>
      <c r="B100" s="137">
        <v>1090020080</v>
      </c>
      <c r="C100" s="106">
        <v>1005650</v>
      </c>
      <c r="D100" s="13">
        <v>1015407</v>
      </c>
      <c r="E100" s="12" t="s">
        <v>152</v>
      </c>
      <c r="F100" s="190" t="s">
        <v>4209</v>
      </c>
      <c r="G100" s="13" t="s">
        <v>21</v>
      </c>
      <c r="H100" s="15">
        <v>875</v>
      </c>
      <c r="I100" s="105">
        <v>3</v>
      </c>
      <c r="J100" s="26">
        <f t="shared" si="4"/>
        <v>2625</v>
      </c>
      <c r="K100" s="113">
        <f>IFERROR(SUMIFS(RECEIVING_HISTORY!$H:$H,RECEIVING_HISTORY!$B:$B,MASTER_SHEET!$A100),0)</f>
        <v>0</v>
      </c>
      <c r="L100" s="26">
        <f>IFERROR(SUMIFS(RECEIVING_HISTORY!$I:$I,RECEIVING_HISTORY!$B:$B,MASTER_SHEET!$A100),0)</f>
        <v>0</v>
      </c>
      <c r="M100" s="35">
        <f>IFERROR(SUMIF(ISSUANCE_HISTORY!$B:$B,A100,ISSUANCE_HISTORY!$H:$H),0)</f>
        <v>0</v>
      </c>
      <c r="N100" s="26">
        <f>IFERROR(SUMIF(ISSUANCE_HISTORY!$B:$B,A100,ISSUANCE_HISTORY!$I:$I),0)</f>
        <v>0</v>
      </c>
      <c r="O100" s="112">
        <f t="shared" si="5"/>
        <v>3</v>
      </c>
      <c r="P100" s="26">
        <f t="shared" si="7"/>
        <v>2625</v>
      </c>
      <c r="Q100" s="36" t="s">
        <v>161</v>
      </c>
      <c r="R100" s="36" t="s">
        <v>161</v>
      </c>
      <c r="S100" s="16">
        <v>2</v>
      </c>
      <c r="T100" s="37" t="str">
        <f t="shared" si="6"/>
        <v>OK</v>
      </c>
      <c r="U100" s="12"/>
      <c r="V100" s="16"/>
      <c r="W100" s="12" t="s">
        <v>4222</v>
      </c>
    </row>
    <row r="101" spans="1:23" ht="22.35" customHeight="1">
      <c r="A101" s="12">
        <v>10060103</v>
      </c>
      <c r="B101" s="137">
        <v>1090020086</v>
      </c>
      <c r="C101" s="106">
        <v>1005651</v>
      </c>
      <c r="D101" s="13">
        <v>1015408</v>
      </c>
      <c r="E101" s="12" t="s">
        <v>153</v>
      </c>
      <c r="F101" s="190" t="s">
        <v>4209</v>
      </c>
      <c r="G101" s="13" t="s">
        <v>21</v>
      </c>
      <c r="H101" s="15">
        <v>459</v>
      </c>
      <c r="I101" s="105">
        <v>5</v>
      </c>
      <c r="J101" s="26">
        <f t="shared" si="4"/>
        <v>2295</v>
      </c>
      <c r="K101" s="113">
        <f>IFERROR(SUMIFS(RECEIVING_HISTORY!$H:$H,RECEIVING_HISTORY!$B:$B,MASTER_SHEET!$A101),0)</f>
        <v>0</v>
      </c>
      <c r="L101" s="26">
        <f>IFERROR(SUMIFS(RECEIVING_HISTORY!$I:$I,RECEIVING_HISTORY!$B:$B,MASTER_SHEET!$A101),0)</f>
        <v>0</v>
      </c>
      <c r="M101" s="35">
        <f>IFERROR(SUMIF(ISSUANCE_HISTORY!$B:$B,A101,ISSUANCE_HISTORY!$H:$H),0)</f>
        <v>0</v>
      </c>
      <c r="N101" s="26">
        <f>IFERROR(SUMIF(ISSUANCE_HISTORY!$B:$B,A101,ISSUANCE_HISTORY!$I:$I),0)</f>
        <v>0</v>
      </c>
      <c r="O101" s="112">
        <f t="shared" si="5"/>
        <v>5</v>
      </c>
      <c r="P101" s="26">
        <f t="shared" si="7"/>
        <v>2295</v>
      </c>
      <c r="Q101" s="36" t="s">
        <v>161</v>
      </c>
      <c r="R101" s="36" t="s">
        <v>161</v>
      </c>
      <c r="S101" s="16">
        <v>3</v>
      </c>
      <c r="T101" s="37" t="str">
        <f t="shared" si="6"/>
        <v>OK</v>
      </c>
      <c r="U101" s="12"/>
      <c r="V101" s="16"/>
      <c r="W101" s="12" t="s">
        <v>4222</v>
      </c>
    </row>
    <row r="102" spans="1:23" ht="22.35" customHeight="1">
      <c r="A102" s="12">
        <v>10060104</v>
      </c>
      <c r="B102" s="137">
        <v>1090020089</v>
      </c>
      <c r="C102" s="106">
        <v>1005652</v>
      </c>
      <c r="D102" s="13">
        <v>1015409</v>
      </c>
      <c r="E102" s="12" t="s">
        <v>154</v>
      </c>
      <c r="F102" s="190" t="s">
        <v>4209</v>
      </c>
      <c r="G102" s="13" t="s">
        <v>21</v>
      </c>
      <c r="H102" s="15">
        <v>371</v>
      </c>
      <c r="I102" s="105">
        <v>1</v>
      </c>
      <c r="J102" s="26">
        <f t="shared" si="4"/>
        <v>371</v>
      </c>
      <c r="K102" s="113">
        <f>IFERROR(SUMIFS(RECEIVING_HISTORY!$H:$H,RECEIVING_HISTORY!$B:$B,MASTER_SHEET!$A102),0)</f>
        <v>0</v>
      </c>
      <c r="L102" s="26">
        <f>IFERROR(SUMIFS(RECEIVING_HISTORY!$I:$I,RECEIVING_HISTORY!$B:$B,MASTER_SHEET!$A102),0)</f>
        <v>0</v>
      </c>
      <c r="M102" s="35">
        <f>IFERROR(SUMIF(ISSUANCE_HISTORY!$B:$B,A102,ISSUANCE_HISTORY!$H:$H),0)</f>
        <v>0</v>
      </c>
      <c r="N102" s="26">
        <f>IFERROR(SUMIF(ISSUANCE_HISTORY!$B:$B,A102,ISSUANCE_HISTORY!$I:$I),0)</f>
        <v>0</v>
      </c>
      <c r="O102" s="112">
        <f t="shared" si="5"/>
        <v>1</v>
      </c>
      <c r="P102" s="26">
        <f t="shared" si="7"/>
        <v>371</v>
      </c>
      <c r="Q102" s="36" t="s">
        <v>161</v>
      </c>
      <c r="R102" s="36" t="s">
        <v>161</v>
      </c>
      <c r="S102" s="16">
        <v>1</v>
      </c>
      <c r="T102" s="37" t="str">
        <f t="shared" si="6"/>
        <v>OK</v>
      </c>
      <c r="U102" s="12"/>
      <c r="V102" s="16"/>
      <c r="W102" s="12" t="s">
        <v>4222</v>
      </c>
    </row>
    <row r="103" spans="1:23" ht="22.35" customHeight="1">
      <c r="A103" s="12">
        <v>10060105</v>
      </c>
      <c r="B103" s="137">
        <v>1090020015</v>
      </c>
      <c r="C103" s="106">
        <v>1005413</v>
      </c>
      <c r="D103" s="13">
        <v>1015467</v>
      </c>
      <c r="E103" s="12" t="s">
        <v>155</v>
      </c>
      <c r="F103" s="190" t="s">
        <v>4209</v>
      </c>
      <c r="G103" s="13" t="s">
        <v>21</v>
      </c>
      <c r="H103" s="15">
        <v>96.6</v>
      </c>
      <c r="I103" s="105">
        <v>1</v>
      </c>
      <c r="J103" s="26">
        <f t="shared" si="4"/>
        <v>96.6</v>
      </c>
      <c r="K103" s="113">
        <f>IFERROR(SUMIFS(RECEIVING_HISTORY!$H:$H,RECEIVING_HISTORY!$B:$B,MASTER_SHEET!$A103),0)</f>
        <v>0</v>
      </c>
      <c r="L103" s="26">
        <f>IFERROR(SUMIFS(RECEIVING_HISTORY!$I:$I,RECEIVING_HISTORY!$B:$B,MASTER_SHEET!$A103),0)</f>
        <v>0</v>
      </c>
      <c r="M103" s="35">
        <f>IFERROR(SUMIF(ISSUANCE_HISTORY!$B:$B,A103,ISSUANCE_HISTORY!$H:$H),0)</f>
        <v>0</v>
      </c>
      <c r="N103" s="26">
        <f>IFERROR(SUMIF(ISSUANCE_HISTORY!$B:$B,A103,ISSUANCE_HISTORY!$I:$I),0)</f>
        <v>0</v>
      </c>
      <c r="O103" s="112">
        <f t="shared" si="5"/>
        <v>1</v>
      </c>
      <c r="P103" s="26">
        <f t="shared" si="7"/>
        <v>96.6</v>
      </c>
      <c r="Q103" s="36" t="s">
        <v>91</v>
      </c>
      <c r="R103" s="36" t="s">
        <v>91</v>
      </c>
      <c r="S103" s="16">
        <v>1</v>
      </c>
      <c r="T103" s="37" t="str">
        <f t="shared" si="6"/>
        <v>OK</v>
      </c>
      <c r="U103" s="12"/>
      <c r="V103" s="16"/>
      <c r="W103" s="12" t="s">
        <v>4222</v>
      </c>
    </row>
    <row r="104" spans="1:23" ht="22.35" customHeight="1">
      <c r="A104" s="12">
        <v>10060106</v>
      </c>
      <c r="B104" s="137">
        <v>302637006114</v>
      </c>
      <c r="C104" s="106">
        <v>1005633</v>
      </c>
      <c r="D104" s="13">
        <v>1015390</v>
      </c>
      <c r="E104" s="12" t="s">
        <v>156</v>
      </c>
      <c r="F104" s="190" t="s">
        <v>4209</v>
      </c>
      <c r="G104" s="13" t="s">
        <v>21</v>
      </c>
      <c r="H104" s="15">
        <v>1967</v>
      </c>
      <c r="I104" s="105">
        <v>2</v>
      </c>
      <c r="J104" s="26">
        <f t="shared" si="4"/>
        <v>3934</v>
      </c>
      <c r="K104" s="113">
        <f>IFERROR(SUMIFS(RECEIVING_HISTORY!$H:$H,RECEIVING_HISTORY!$B:$B,MASTER_SHEET!$A104),0)</f>
        <v>0</v>
      </c>
      <c r="L104" s="26">
        <f>IFERROR(SUMIFS(RECEIVING_HISTORY!$I:$I,RECEIVING_HISTORY!$B:$B,MASTER_SHEET!$A104),0)</f>
        <v>0</v>
      </c>
      <c r="M104" s="35">
        <f>IFERROR(SUMIF(ISSUANCE_HISTORY!$B:$B,A104,ISSUANCE_HISTORY!$H:$H),0)</f>
        <v>0</v>
      </c>
      <c r="N104" s="26">
        <f>IFERROR(SUMIF(ISSUANCE_HISTORY!$B:$B,A104,ISSUANCE_HISTORY!$I:$I),0)</f>
        <v>0</v>
      </c>
      <c r="O104" s="112">
        <f t="shared" si="5"/>
        <v>2</v>
      </c>
      <c r="P104" s="26">
        <f t="shared" si="7"/>
        <v>3934</v>
      </c>
      <c r="Q104" s="36" t="s">
        <v>91</v>
      </c>
      <c r="R104" s="36" t="s">
        <v>91</v>
      </c>
      <c r="S104" s="16">
        <v>2</v>
      </c>
      <c r="T104" s="37" t="str">
        <f t="shared" si="6"/>
        <v>OK</v>
      </c>
      <c r="U104" s="12"/>
      <c r="V104" s="16"/>
      <c r="W104" s="12" t="s">
        <v>4222</v>
      </c>
    </row>
    <row r="105" spans="1:23" ht="22.35" customHeight="1">
      <c r="A105" s="12">
        <v>10060107</v>
      </c>
      <c r="B105" s="137">
        <v>302637006115</v>
      </c>
      <c r="C105" s="106">
        <v>1005634</v>
      </c>
      <c r="D105" s="13">
        <v>1015391</v>
      </c>
      <c r="E105" s="12" t="s">
        <v>157</v>
      </c>
      <c r="F105" s="190" t="s">
        <v>4209</v>
      </c>
      <c r="G105" s="13" t="s">
        <v>21</v>
      </c>
      <c r="H105" s="15">
        <v>168</v>
      </c>
      <c r="I105" s="105">
        <v>5</v>
      </c>
      <c r="J105" s="26">
        <f t="shared" si="4"/>
        <v>840</v>
      </c>
      <c r="K105" s="113">
        <f>IFERROR(SUMIFS(RECEIVING_HISTORY!$H:$H,RECEIVING_HISTORY!$B:$B,MASTER_SHEET!$A105),0)</f>
        <v>0</v>
      </c>
      <c r="L105" s="26">
        <f>IFERROR(SUMIFS(RECEIVING_HISTORY!$I:$I,RECEIVING_HISTORY!$B:$B,MASTER_SHEET!$A105),0)</f>
        <v>0</v>
      </c>
      <c r="M105" s="35">
        <f>IFERROR(SUMIF(ISSUANCE_HISTORY!$B:$B,A105,ISSUANCE_HISTORY!$H:$H),0)</f>
        <v>0</v>
      </c>
      <c r="N105" s="26">
        <f>IFERROR(SUMIF(ISSUANCE_HISTORY!$B:$B,A105,ISSUANCE_HISTORY!$I:$I),0)</f>
        <v>0</v>
      </c>
      <c r="O105" s="112">
        <f t="shared" si="5"/>
        <v>5</v>
      </c>
      <c r="P105" s="26">
        <f t="shared" si="7"/>
        <v>840</v>
      </c>
      <c r="Q105" s="36" t="s">
        <v>161</v>
      </c>
      <c r="R105" s="36" t="s">
        <v>161</v>
      </c>
      <c r="S105" s="16">
        <v>3</v>
      </c>
      <c r="T105" s="37" t="str">
        <f t="shared" si="6"/>
        <v>OK</v>
      </c>
      <c r="U105" s="12"/>
      <c r="V105" s="16"/>
      <c r="W105" s="12" t="s">
        <v>4222</v>
      </c>
    </row>
    <row r="106" spans="1:23" ht="22.35" customHeight="1">
      <c r="A106" s="12">
        <v>10060108</v>
      </c>
      <c r="B106" s="137">
        <v>1090020087</v>
      </c>
      <c r="C106" s="106">
        <v>1005786</v>
      </c>
      <c r="D106" s="13">
        <v>1015266</v>
      </c>
      <c r="E106" s="12" t="s">
        <v>158</v>
      </c>
      <c r="F106" s="190" t="s">
        <v>4209</v>
      </c>
      <c r="G106" s="13" t="s">
        <v>37</v>
      </c>
      <c r="H106" s="15">
        <v>630</v>
      </c>
      <c r="I106" s="105">
        <v>3</v>
      </c>
      <c r="J106" s="26">
        <f t="shared" si="4"/>
        <v>1890</v>
      </c>
      <c r="K106" s="113">
        <f>IFERROR(SUMIFS(RECEIVING_HISTORY!$H:$H,RECEIVING_HISTORY!$B:$B,MASTER_SHEET!$A106),0)</f>
        <v>0</v>
      </c>
      <c r="L106" s="26">
        <f>IFERROR(SUMIFS(RECEIVING_HISTORY!$I:$I,RECEIVING_HISTORY!$B:$B,MASTER_SHEET!$A106),0)</f>
        <v>0</v>
      </c>
      <c r="M106" s="35">
        <f>IFERROR(SUMIF(ISSUANCE_HISTORY!$B:$B,A106,ISSUANCE_HISTORY!$H:$H),0)</f>
        <v>0</v>
      </c>
      <c r="N106" s="26">
        <f>IFERROR(SUMIF(ISSUANCE_HISTORY!$B:$B,A106,ISSUANCE_HISTORY!$I:$I),0)</f>
        <v>0</v>
      </c>
      <c r="O106" s="112">
        <f t="shared" si="5"/>
        <v>3</v>
      </c>
      <c r="P106" s="26">
        <f t="shared" si="7"/>
        <v>1890</v>
      </c>
      <c r="Q106" s="36" t="s">
        <v>91</v>
      </c>
      <c r="R106" s="36" t="s">
        <v>91</v>
      </c>
      <c r="S106" s="16">
        <v>1</v>
      </c>
      <c r="T106" s="37" t="str">
        <f t="shared" si="6"/>
        <v>OK</v>
      </c>
      <c r="U106" s="12"/>
      <c r="V106" s="16"/>
      <c r="W106" s="12" t="s">
        <v>4222</v>
      </c>
    </row>
    <row r="107" spans="1:23" ht="22.35" customHeight="1">
      <c r="A107" s="12">
        <v>10060109</v>
      </c>
      <c r="B107" s="137">
        <v>1090020097</v>
      </c>
      <c r="C107" s="106">
        <v>1005417</v>
      </c>
      <c r="D107" s="13">
        <v>1015471</v>
      </c>
      <c r="E107" s="12" t="s">
        <v>159</v>
      </c>
      <c r="F107" s="190" t="s">
        <v>4209</v>
      </c>
      <c r="G107" s="13" t="s">
        <v>21</v>
      </c>
      <c r="H107" s="15">
        <v>720</v>
      </c>
      <c r="I107" s="105">
        <v>4</v>
      </c>
      <c r="J107" s="26">
        <f t="shared" si="4"/>
        <v>2880</v>
      </c>
      <c r="K107" s="113">
        <f>IFERROR(SUMIFS(RECEIVING_HISTORY!$H:$H,RECEIVING_HISTORY!$B:$B,MASTER_SHEET!$A107),0)</f>
        <v>0</v>
      </c>
      <c r="L107" s="26">
        <f>IFERROR(SUMIFS(RECEIVING_HISTORY!$I:$I,RECEIVING_HISTORY!$B:$B,MASTER_SHEET!$A107),0)</f>
        <v>0</v>
      </c>
      <c r="M107" s="35">
        <f>IFERROR(SUMIF(ISSUANCE_HISTORY!$B:$B,A107,ISSUANCE_HISTORY!$H:$H),0)</f>
        <v>0</v>
      </c>
      <c r="N107" s="26">
        <f>IFERROR(SUMIF(ISSUANCE_HISTORY!$B:$B,A107,ISSUANCE_HISTORY!$I:$I),0)</f>
        <v>0</v>
      </c>
      <c r="O107" s="112">
        <f t="shared" si="5"/>
        <v>4</v>
      </c>
      <c r="P107" s="26">
        <f t="shared" si="7"/>
        <v>2880</v>
      </c>
      <c r="Q107" s="36" t="s">
        <v>161</v>
      </c>
      <c r="R107" s="36" t="s">
        <v>161</v>
      </c>
      <c r="S107" s="16">
        <v>2</v>
      </c>
      <c r="T107" s="37" t="str">
        <f t="shared" si="6"/>
        <v>OK</v>
      </c>
      <c r="U107" s="12"/>
      <c r="V107" s="16"/>
      <c r="W107" s="12" t="s">
        <v>4222</v>
      </c>
    </row>
    <row r="108" spans="1:23" ht="22.35" customHeight="1">
      <c r="A108" s="12">
        <v>10060110</v>
      </c>
      <c r="B108" s="137">
        <v>1120010355</v>
      </c>
      <c r="C108" s="106">
        <v>1000400</v>
      </c>
      <c r="D108" s="13">
        <v>1013472</v>
      </c>
      <c r="E108" s="12" t="s">
        <v>160</v>
      </c>
      <c r="F108" s="190" t="s">
        <v>2049</v>
      </c>
      <c r="G108" s="13" t="s">
        <v>21</v>
      </c>
      <c r="H108" s="15">
        <v>19.5</v>
      </c>
      <c r="I108" s="105">
        <v>41</v>
      </c>
      <c r="J108" s="26">
        <f t="shared" si="4"/>
        <v>799.5</v>
      </c>
      <c r="K108" s="113">
        <f>IFERROR(SUMIFS(RECEIVING_HISTORY!$H:$H,RECEIVING_HISTORY!$B:$B,MASTER_SHEET!$A108),0)</f>
        <v>0</v>
      </c>
      <c r="L108" s="26">
        <f>IFERROR(SUMIFS(RECEIVING_HISTORY!$I:$I,RECEIVING_HISTORY!$B:$B,MASTER_SHEET!$A108),0)</f>
        <v>0</v>
      </c>
      <c r="M108" s="35">
        <f>IFERROR(SUMIF(ISSUANCE_HISTORY!$B:$B,A108,ISSUANCE_HISTORY!$H:$H),0)</f>
        <v>0</v>
      </c>
      <c r="N108" s="26">
        <f>IFERROR(SUMIF(ISSUANCE_HISTORY!$B:$B,A108,ISSUANCE_HISTORY!$I:$I),0)</f>
        <v>0</v>
      </c>
      <c r="O108" s="112">
        <f t="shared" si="5"/>
        <v>41</v>
      </c>
      <c r="P108" s="26">
        <f t="shared" si="7"/>
        <v>799.5</v>
      </c>
      <c r="Q108" s="36" t="s">
        <v>161</v>
      </c>
      <c r="R108" s="36" t="s">
        <v>161</v>
      </c>
      <c r="S108" s="16">
        <v>10</v>
      </c>
      <c r="T108" s="37" t="str">
        <f t="shared" si="6"/>
        <v>OK</v>
      </c>
      <c r="U108" s="12"/>
      <c r="V108" s="16"/>
      <c r="W108" s="12" t="s">
        <v>4222</v>
      </c>
    </row>
    <row r="109" spans="1:23" ht="22.35" customHeight="1">
      <c r="A109" s="12">
        <v>10060111</v>
      </c>
      <c r="B109" s="137">
        <v>1010390034</v>
      </c>
      <c r="C109" s="106">
        <v>1005365</v>
      </c>
      <c r="D109" s="13">
        <v>1015738</v>
      </c>
      <c r="E109" s="12" t="s">
        <v>162</v>
      </c>
      <c r="F109" s="190" t="s">
        <v>1262</v>
      </c>
      <c r="G109" s="13" t="s">
        <v>21</v>
      </c>
      <c r="H109" s="15">
        <v>1881</v>
      </c>
      <c r="I109" s="105">
        <v>11</v>
      </c>
      <c r="J109" s="26">
        <f t="shared" si="4"/>
        <v>20691</v>
      </c>
      <c r="K109" s="113">
        <f>IFERROR(SUMIFS(RECEIVING_HISTORY!$H:$H,RECEIVING_HISTORY!$B:$B,MASTER_SHEET!$A109),0)</f>
        <v>0</v>
      </c>
      <c r="L109" s="26">
        <f>IFERROR(SUMIFS(RECEIVING_HISTORY!$I:$I,RECEIVING_HISTORY!$B:$B,MASTER_SHEET!$A109),0)</f>
        <v>0</v>
      </c>
      <c r="M109" s="35">
        <f>IFERROR(SUMIF(ISSUANCE_HISTORY!$B:$B,A109,ISSUANCE_HISTORY!$H:$H),0)</f>
        <v>0</v>
      </c>
      <c r="N109" s="26">
        <f>IFERROR(SUMIF(ISSUANCE_HISTORY!$B:$B,A109,ISSUANCE_HISTORY!$I:$I),0)</f>
        <v>0</v>
      </c>
      <c r="O109" s="112">
        <f t="shared" si="5"/>
        <v>11</v>
      </c>
      <c r="P109" s="26">
        <f t="shared" si="7"/>
        <v>20691</v>
      </c>
      <c r="Q109" s="36" t="s">
        <v>163</v>
      </c>
      <c r="R109" s="36" t="s">
        <v>163</v>
      </c>
      <c r="S109" s="16">
        <v>4</v>
      </c>
      <c r="T109" s="37" t="str">
        <f t="shared" si="6"/>
        <v>OK</v>
      </c>
      <c r="U109" s="12"/>
      <c r="V109" s="16"/>
      <c r="W109" s="12" t="s">
        <v>4222</v>
      </c>
    </row>
    <row r="110" spans="1:23" ht="22.35" customHeight="1">
      <c r="A110" s="12">
        <v>10060112</v>
      </c>
      <c r="B110" s="137">
        <v>1240200092</v>
      </c>
      <c r="C110" s="106">
        <v>1005464</v>
      </c>
      <c r="D110" s="13">
        <v>1015518</v>
      </c>
      <c r="E110" s="12" t="s">
        <v>164</v>
      </c>
      <c r="F110" s="190" t="s">
        <v>1262</v>
      </c>
      <c r="G110" s="13" t="s">
        <v>21</v>
      </c>
      <c r="H110" s="15">
        <v>342</v>
      </c>
      <c r="I110" s="105">
        <v>7</v>
      </c>
      <c r="J110" s="26">
        <f t="shared" si="4"/>
        <v>2394</v>
      </c>
      <c r="K110" s="113">
        <f>IFERROR(SUMIFS(RECEIVING_HISTORY!$H:$H,RECEIVING_HISTORY!$B:$B,MASTER_SHEET!$A110),0)</f>
        <v>0</v>
      </c>
      <c r="L110" s="26">
        <f>IFERROR(SUMIFS(RECEIVING_HISTORY!$I:$I,RECEIVING_HISTORY!$B:$B,MASTER_SHEET!$A110),0)</f>
        <v>0</v>
      </c>
      <c r="M110" s="35">
        <f>IFERROR(SUMIF(ISSUANCE_HISTORY!$B:$B,A110,ISSUANCE_HISTORY!$H:$H),0)</f>
        <v>1</v>
      </c>
      <c r="N110" s="26">
        <f>IFERROR(SUMIF(ISSUANCE_HISTORY!$B:$B,A110,ISSUANCE_HISTORY!$I:$I),0)</f>
        <v>342</v>
      </c>
      <c r="O110" s="112">
        <f t="shared" si="5"/>
        <v>6</v>
      </c>
      <c r="P110" s="26">
        <f t="shared" si="7"/>
        <v>2052</v>
      </c>
      <c r="Q110" s="36" t="s">
        <v>4246</v>
      </c>
      <c r="R110" s="36" t="s">
        <v>4246</v>
      </c>
      <c r="S110" s="16">
        <v>3</v>
      </c>
      <c r="T110" s="37" t="str">
        <f t="shared" si="6"/>
        <v>OK</v>
      </c>
      <c r="U110" s="12"/>
      <c r="V110" s="16"/>
      <c r="W110" s="12" t="s">
        <v>4223</v>
      </c>
    </row>
    <row r="111" spans="1:23" ht="22.35" customHeight="1">
      <c r="A111" s="12">
        <v>10060113</v>
      </c>
      <c r="B111" s="137">
        <v>1270010020</v>
      </c>
      <c r="C111" s="106">
        <v>1004610</v>
      </c>
      <c r="D111" s="13">
        <v>1016369</v>
      </c>
      <c r="E111" s="12" t="s">
        <v>166</v>
      </c>
      <c r="F111" s="190" t="s">
        <v>4209</v>
      </c>
      <c r="G111" s="13" t="s">
        <v>21</v>
      </c>
      <c r="H111" s="15">
        <v>30</v>
      </c>
      <c r="I111" s="105">
        <v>75</v>
      </c>
      <c r="J111" s="26">
        <f t="shared" si="4"/>
        <v>2250</v>
      </c>
      <c r="K111" s="113">
        <f>IFERROR(SUMIFS(RECEIVING_HISTORY!$H:$H,RECEIVING_HISTORY!$B:$B,MASTER_SHEET!$A111),0)</f>
        <v>0</v>
      </c>
      <c r="L111" s="26">
        <f>IFERROR(SUMIFS(RECEIVING_HISTORY!$I:$I,RECEIVING_HISTORY!$B:$B,MASTER_SHEET!$A111),0)</f>
        <v>0</v>
      </c>
      <c r="M111" s="35">
        <f>IFERROR(SUMIF(ISSUANCE_HISTORY!$B:$B,A111,ISSUANCE_HISTORY!$H:$H),0)</f>
        <v>0</v>
      </c>
      <c r="N111" s="26">
        <f>IFERROR(SUMIF(ISSUANCE_HISTORY!$B:$B,A111,ISSUANCE_HISTORY!$I:$I),0)</f>
        <v>0</v>
      </c>
      <c r="O111" s="112">
        <f t="shared" si="5"/>
        <v>75</v>
      </c>
      <c r="P111" s="26">
        <f t="shared" si="7"/>
        <v>2250</v>
      </c>
      <c r="Q111" s="36" t="s">
        <v>3891</v>
      </c>
      <c r="R111" s="36" t="s">
        <v>3891</v>
      </c>
      <c r="S111" s="16">
        <v>10</v>
      </c>
      <c r="T111" s="37" t="str">
        <f t="shared" si="6"/>
        <v>OK</v>
      </c>
      <c r="U111" s="12"/>
      <c r="V111" s="16"/>
      <c r="W111" s="12" t="s">
        <v>4222</v>
      </c>
    </row>
    <row r="112" spans="1:23" ht="22.35" customHeight="1">
      <c r="A112" s="12">
        <v>10060114</v>
      </c>
      <c r="B112" s="137">
        <v>1940250063</v>
      </c>
      <c r="C112" s="106">
        <v>1006311</v>
      </c>
      <c r="D112" s="13">
        <v>1014612</v>
      </c>
      <c r="E112" s="12" t="s">
        <v>167</v>
      </c>
      <c r="F112" s="190" t="s">
        <v>1262</v>
      </c>
      <c r="G112" s="13" t="s">
        <v>21</v>
      </c>
      <c r="H112" s="15">
        <v>308</v>
      </c>
      <c r="I112" s="105">
        <v>13</v>
      </c>
      <c r="J112" s="26">
        <f t="shared" si="4"/>
        <v>4004</v>
      </c>
      <c r="K112" s="113">
        <f>IFERROR(SUMIFS(RECEIVING_HISTORY!$H:$H,RECEIVING_HISTORY!$B:$B,MASTER_SHEET!$A112),0)</f>
        <v>0</v>
      </c>
      <c r="L112" s="26">
        <f>IFERROR(SUMIFS(RECEIVING_HISTORY!$I:$I,RECEIVING_HISTORY!$B:$B,MASTER_SHEET!$A112),0)</f>
        <v>0</v>
      </c>
      <c r="M112" s="35">
        <f>IFERROR(SUMIF(ISSUANCE_HISTORY!$B:$B,A112,ISSUANCE_HISTORY!$H:$H),0)</f>
        <v>0</v>
      </c>
      <c r="N112" s="26">
        <f>IFERROR(SUMIF(ISSUANCE_HISTORY!$B:$B,A112,ISSUANCE_HISTORY!$I:$I),0)</f>
        <v>0</v>
      </c>
      <c r="O112" s="112">
        <f t="shared" si="5"/>
        <v>13</v>
      </c>
      <c r="P112" s="26">
        <f t="shared" si="7"/>
        <v>4004</v>
      </c>
      <c r="Q112" s="36" t="s">
        <v>163</v>
      </c>
      <c r="R112" s="36" t="s">
        <v>163</v>
      </c>
      <c r="S112" s="16">
        <v>20</v>
      </c>
      <c r="T112" s="37" t="str">
        <f t="shared" si="6"/>
        <v>BSR in Process</v>
      </c>
      <c r="U112" s="12">
        <v>46</v>
      </c>
      <c r="V112" s="16"/>
      <c r="W112" s="12" t="s">
        <v>4222</v>
      </c>
    </row>
    <row r="113" spans="1:23" ht="22.35" customHeight="1">
      <c r="A113" s="12">
        <v>10060115</v>
      </c>
      <c r="B113" s="137">
        <v>1120010087</v>
      </c>
      <c r="C113" s="106">
        <v>1003766</v>
      </c>
      <c r="D113" s="13">
        <v>1009064</v>
      </c>
      <c r="E113" s="12" t="s">
        <v>168</v>
      </c>
      <c r="F113" s="190" t="s">
        <v>4210</v>
      </c>
      <c r="G113" s="13" t="s">
        <v>169</v>
      </c>
      <c r="H113" s="15">
        <v>4.8</v>
      </c>
      <c r="I113" s="105">
        <v>416</v>
      </c>
      <c r="J113" s="26">
        <f t="shared" si="4"/>
        <v>1996.8</v>
      </c>
      <c r="K113" s="113">
        <f>IFERROR(SUMIFS(RECEIVING_HISTORY!$H:$H,RECEIVING_HISTORY!$B:$B,MASTER_SHEET!$A113),0)</f>
        <v>0</v>
      </c>
      <c r="L113" s="26">
        <f>IFERROR(SUMIFS(RECEIVING_HISTORY!$I:$I,RECEIVING_HISTORY!$B:$B,MASTER_SHEET!$A113),0)</f>
        <v>0</v>
      </c>
      <c r="M113" s="35">
        <f>IFERROR(SUMIF(ISSUANCE_HISTORY!$B:$B,A113,ISSUANCE_HISTORY!$H:$H),0)</f>
        <v>291</v>
      </c>
      <c r="N113" s="26">
        <f>IFERROR(SUMIF(ISSUANCE_HISTORY!$B:$B,A113,ISSUANCE_HISTORY!$I:$I),0)</f>
        <v>1396.8</v>
      </c>
      <c r="O113" s="112">
        <f t="shared" si="5"/>
        <v>125</v>
      </c>
      <c r="P113" s="26">
        <f t="shared" si="7"/>
        <v>600</v>
      </c>
      <c r="Q113" s="36" t="s">
        <v>171</v>
      </c>
      <c r="R113" s="36" t="s">
        <v>171</v>
      </c>
      <c r="S113" s="16">
        <v>1200</v>
      </c>
      <c r="T113" s="37" t="str">
        <f t="shared" si="6"/>
        <v>BSR in Process</v>
      </c>
      <c r="U113" s="12">
        <v>63</v>
      </c>
      <c r="V113" s="16"/>
      <c r="W113" s="12" t="s">
        <v>4222</v>
      </c>
    </row>
    <row r="114" spans="1:23" ht="22.35" customHeight="1">
      <c r="A114" s="12">
        <v>10060116</v>
      </c>
      <c r="B114" s="137">
        <v>561121006192</v>
      </c>
      <c r="C114" s="106">
        <v>1004860</v>
      </c>
      <c r="D114" s="13">
        <v>1016301</v>
      </c>
      <c r="E114" s="12" t="s">
        <v>170</v>
      </c>
      <c r="F114" s="190" t="s">
        <v>1262</v>
      </c>
      <c r="G114" s="13" t="s">
        <v>21</v>
      </c>
      <c r="H114" s="15">
        <v>74</v>
      </c>
      <c r="I114" s="105">
        <v>7</v>
      </c>
      <c r="J114" s="26">
        <f t="shared" si="4"/>
        <v>518</v>
      </c>
      <c r="K114" s="113">
        <f>IFERROR(SUMIFS(RECEIVING_HISTORY!$H:$H,RECEIVING_HISTORY!$B:$B,MASTER_SHEET!$A114),0)</f>
        <v>0</v>
      </c>
      <c r="L114" s="26">
        <f>IFERROR(SUMIFS(RECEIVING_HISTORY!$I:$I,RECEIVING_HISTORY!$B:$B,MASTER_SHEET!$A114),0)</f>
        <v>0</v>
      </c>
      <c r="M114" s="35">
        <f>IFERROR(SUMIF(ISSUANCE_HISTORY!$B:$B,A114,ISSUANCE_HISTORY!$H:$H),0)</f>
        <v>2</v>
      </c>
      <c r="N114" s="26">
        <f>IFERROR(SUMIF(ISSUANCE_HISTORY!$B:$B,A114,ISSUANCE_HISTORY!$I:$I),0)</f>
        <v>148</v>
      </c>
      <c r="O114" s="112">
        <f t="shared" si="5"/>
        <v>5</v>
      </c>
      <c r="P114" s="26">
        <f t="shared" si="7"/>
        <v>370</v>
      </c>
      <c r="Q114" s="36" t="s">
        <v>4254</v>
      </c>
      <c r="R114" s="36" t="s">
        <v>4254</v>
      </c>
      <c r="S114" s="16">
        <v>4</v>
      </c>
      <c r="T114" s="37" t="str">
        <f t="shared" si="6"/>
        <v>OK</v>
      </c>
      <c r="U114" s="12"/>
      <c r="V114" s="16"/>
      <c r="W114" s="12" t="s">
        <v>4222</v>
      </c>
    </row>
    <row r="115" spans="1:23" ht="22.35" customHeight="1">
      <c r="A115" s="12">
        <v>10060117</v>
      </c>
      <c r="B115" s="137">
        <v>1940250059</v>
      </c>
      <c r="C115" s="106">
        <v>1004344</v>
      </c>
      <c r="D115" s="13">
        <v>1016704</v>
      </c>
      <c r="E115" s="12" t="s">
        <v>172</v>
      </c>
      <c r="F115" s="190" t="s">
        <v>1262</v>
      </c>
      <c r="G115" s="13" t="s">
        <v>21</v>
      </c>
      <c r="H115" s="15">
        <v>495</v>
      </c>
      <c r="I115" s="105">
        <v>10</v>
      </c>
      <c r="J115" s="26">
        <f t="shared" si="4"/>
        <v>4950</v>
      </c>
      <c r="K115" s="113">
        <f>IFERROR(SUMIFS(RECEIVING_HISTORY!$H:$H,RECEIVING_HISTORY!$B:$B,MASTER_SHEET!$A115),0)</f>
        <v>0</v>
      </c>
      <c r="L115" s="26">
        <f>IFERROR(SUMIFS(RECEIVING_HISTORY!$I:$I,RECEIVING_HISTORY!$B:$B,MASTER_SHEET!$A115),0)</f>
        <v>0</v>
      </c>
      <c r="M115" s="35">
        <f>IFERROR(SUMIF(ISSUANCE_HISTORY!$B:$B,A115,ISSUANCE_HISTORY!$H:$H),0)</f>
        <v>0</v>
      </c>
      <c r="N115" s="26">
        <f>IFERROR(SUMIF(ISSUANCE_HISTORY!$B:$B,A115,ISSUANCE_HISTORY!$I:$I),0)</f>
        <v>0</v>
      </c>
      <c r="O115" s="112">
        <f t="shared" si="5"/>
        <v>10</v>
      </c>
      <c r="P115" s="26">
        <f t="shared" si="7"/>
        <v>4950</v>
      </c>
      <c r="Q115" s="36" t="s">
        <v>163</v>
      </c>
      <c r="R115" s="36" t="s">
        <v>163</v>
      </c>
      <c r="S115" s="16">
        <v>5</v>
      </c>
      <c r="T115" s="37" t="str">
        <f t="shared" si="6"/>
        <v>OK</v>
      </c>
      <c r="U115" s="12"/>
      <c r="V115" s="16"/>
      <c r="W115" s="12" t="s">
        <v>4222</v>
      </c>
    </row>
    <row r="116" spans="1:23" ht="22.35" customHeight="1">
      <c r="A116" s="12">
        <v>10060118</v>
      </c>
      <c r="B116" s="137">
        <v>1940250060</v>
      </c>
      <c r="C116" s="106">
        <v>1004345</v>
      </c>
      <c r="D116" s="13">
        <v>1016705</v>
      </c>
      <c r="E116" s="12" t="s">
        <v>173</v>
      </c>
      <c r="F116" s="190" t="s">
        <v>1262</v>
      </c>
      <c r="G116" s="13" t="s">
        <v>21</v>
      </c>
      <c r="H116" s="15">
        <v>625</v>
      </c>
      <c r="I116" s="105">
        <v>10</v>
      </c>
      <c r="J116" s="26">
        <f t="shared" si="4"/>
        <v>6250</v>
      </c>
      <c r="K116" s="113">
        <f>IFERROR(SUMIFS(RECEIVING_HISTORY!$H:$H,RECEIVING_HISTORY!$B:$B,MASTER_SHEET!$A116),0)</f>
        <v>0</v>
      </c>
      <c r="L116" s="26">
        <f>IFERROR(SUMIFS(RECEIVING_HISTORY!$I:$I,RECEIVING_HISTORY!$B:$B,MASTER_SHEET!$A116),0)</f>
        <v>0</v>
      </c>
      <c r="M116" s="35">
        <f>IFERROR(SUMIF(ISSUANCE_HISTORY!$B:$B,A116,ISSUANCE_HISTORY!$H:$H),0)</f>
        <v>0</v>
      </c>
      <c r="N116" s="26">
        <f>IFERROR(SUMIF(ISSUANCE_HISTORY!$B:$B,A116,ISSUANCE_HISTORY!$I:$I),0)</f>
        <v>0</v>
      </c>
      <c r="O116" s="112">
        <f t="shared" si="5"/>
        <v>10</v>
      </c>
      <c r="P116" s="26">
        <f t="shared" si="7"/>
        <v>6250</v>
      </c>
      <c r="Q116" s="36" t="s">
        <v>163</v>
      </c>
      <c r="R116" s="36" t="s">
        <v>163</v>
      </c>
      <c r="S116" s="16">
        <v>5</v>
      </c>
      <c r="T116" s="37" t="str">
        <f t="shared" si="6"/>
        <v>OK</v>
      </c>
      <c r="U116" s="12"/>
      <c r="V116" s="16"/>
      <c r="W116" s="12" t="s">
        <v>4222</v>
      </c>
    </row>
    <row r="117" spans="1:23" ht="22.35" customHeight="1">
      <c r="A117" s="12">
        <v>10060119</v>
      </c>
      <c r="B117" s="137">
        <v>1120010507</v>
      </c>
      <c r="C117" s="106">
        <v>1003757</v>
      </c>
      <c r="D117" s="13">
        <v>1009056</v>
      </c>
      <c r="E117" s="12" t="s">
        <v>174</v>
      </c>
      <c r="F117" s="190" t="s">
        <v>4213</v>
      </c>
      <c r="G117" s="13" t="s">
        <v>175</v>
      </c>
      <c r="H117" s="15">
        <v>0.55000000000000004</v>
      </c>
      <c r="I117" s="105">
        <v>8350</v>
      </c>
      <c r="J117" s="26">
        <f t="shared" si="4"/>
        <v>4592.5</v>
      </c>
      <c r="K117" s="113">
        <f>IFERROR(SUMIFS(RECEIVING_HISTORY!$H:$H,RECEIVING_HISTORY!$B:$B,MASTER_SHEET!$A117),0)</f>
        <v>0</v>
      </c>
      <c r="L117" s="26">
        <f>IFERROR(SUMIFS(RECEIVING_HISTORY!$I:$I,RECEIVING_HISTORY!$B:$B,MASTER_SHEET!$A117),0)</f>
        <v>0</v>
      </c>
      <c r="M117" s="35">
        <f>IFERROR(SUMIF(ISSUANCE_HISTORY!$B:$B,A117,ISSUANCE_HISTORY!$H:$H),0)</f>
        <v>2066</v>
      </c>
      <c r="N117" s="26">
        <f>IFERROR(SUMIF(ISSUANCE_HISTORY!$B:$B,A117,ISSUANCE_HISTORY!$I:$I),0)</f>
        <v>1136.3</v>
      </c>
      <c r="O117" s="112">
        <f t="shared" si="5"/>
        <v>6284</v>
      </c>
      <c r="P117" s="26">
        <f t="shared" si="7"/>
        <v>3456.2</v>
      </c>
      <c r="Q117" s="36" t="s">
        <v>171</v>
      </c>
      <c r="R117" s="36" t="s">
        <v>171</v>
      </c>
      <c r="S117" s="16">
        <v>3500</v>
      </c>
      <c r="T117" s="37" t="str">
        <f t="shared" si="6"/>
        <v>OK</v>
      </c>
      <c r="U117" s="12"/>
      <c r="V117" s="16"/>
      <c r="W117" s="12" t="s">
        <v>4222</v>
      </c>
    </row>
    <row r="118" spans="1:23" ht="22.35" customHeight="1">
      <c r="A118" s="12">
        <v>10060120</v>
      </c>
      <c r="B118" s="137">
        <v>1120010105</v>
      </c>
      <c r="C118" s="106">
        <v>1003768</v>
      </c>
      <c r="D118" s="13">
        <v>1009055</v>
      </c>
      <c r="E118" s="12" t="s">
        <v>176</v>
      </c>
      <c r="F118" s="190" t="s">
        <v>4213</v>
      </c>
      <c r="G118" s="13" t="s">
        <v>21</v>
      </c>
      <c r="H118" s="15">
        <v>14</v>
      </c>
      <c r="I118" s="105">
        <v>24</v>
      </c>
      <c r="J118" s="26">
        <f t="shared" si="4"/>
        <v>336</v>
      </c>
      <c r="K118" s="113">
        <f>IFERROR(SUMIFS(RECEIVING_HISTORY!$H:$H,RECEIVING_HISTORY!$B:$B,MASTER_SHEET!$A118),0)</f>
        <v>0</v>
      </c>
      <c r="L118" s="26">
        <f>IFERROR(SUMIFS(RECEIVING_HISTORY!$I:$I,RECEIVING_HISTORY!$B:$B,MASTER_SHEET!$A118),0)</f>
        <v>0</v>
      </c>
      <c r="M118" s="35">
        <f>IFERROR(SUMIF(ISSUANCE_HISTORY!$B:$B,A118,ISSUANCE_HISTORY!$H:$H),0)</f>
        <v>14</v>
      </c>
      <c r="N118" s="26">
        <f>IFERROR(SUMIF(ISSUANCE_HISTORY!$B:$B,A118,ISSUANCE_HISTORY!$I:$I),0)</f>
        <v>196</v>
      </c>
      <c r="O118" s="112">
        <f t="shared" si="5"/>
        <v>10</v>
      </c>
      <c r="P118" s="26">
        <f t="shared" si="7"/>
        <v>140</v>
      </c>
      <c r="Q118" s="36" t="s">
        <v>177</v>
      </c>
      <c r="R118" s="36" t="s">
        <v>177</v>
      </c>
      <c r="S118" s="16">
        <v>10</v>
      </c>
      <c r="T118" s="37" t="str">
        <f t="shared" si="6"/>
        <v>OK</v>
      </c>
      <c r="U118" s="12"/>
      <c r="V118" s="16"/>
      <c r="W118" s="12" t="s">
        <v>4222</v>
      </c>
    </row>
    <row r="119" spans="1:23" ht="22.35" customHeight="1">
      <c r="A119" s="12">
        <v>10060122</v>
      </c>
      <c r="B119" s="137">
        <v>1120014499</v>
      </c>
      <c r="C119" s="106">
        <v>1006043</v>
      </c>
      <c r="D119" s="13">
        <v>1014946</v>
      </c>
      <c r="E119" s="12" t="s">
        <v>178</v>
      </c>
      <c r="F119" s="190" t="s">
        <v>4213</v>
      </c>
      <c r="G119" s="13" t="s">
        <v>37</v>
      </c>
      <c r="H119" s="15">
        <v>120</v>
      </c>
      <c r="I119" s="105">
        <v>1</v>
      </c>
      <c r="J119" s="26">
        <f t="shared" si="4"/>
        <v>120</v>
      </c>
      <c r="K119" s="113">
        <f>IFERROR(SUMIFS(RECEIVING_HISTORY!$H:$H,RECEIVING_HISTORY!$B:$B,MASTER_SHEET!$A119),0)</f>
        <v>20</v>
      </c>
      <c r="L119" s="26">
        <f>IFERROR(SUMIFS(RECEIVING_HISTORY!$I:$I,RECEIVING_HISTORY!$B:$B,MASTER_SHEET!$A119),0)</f>
        <v>2400</v>
      </c>
      <c r="M119" s="35">
        <f>IFERROR(SUMIF(ISSUANCE_HISTORY!$B:$B,A119,ISSUANCE_HISTORY!$H:$H),0)</f>
        <v>0</v>
      </c>
      <c r="N119" s="26">
        <f>IFERROR(SUMIF(ISSUANCE_HISTORY!$B:$B,A119,ISSUANCE_HISTORY!$I:$I),0)</f>
        <v>0</v>
      </c>
      <c r="O119" s="112">
        <f t="shared" si="5"/>
        <v>21</v>
      </c>
      <c r="P119" s="26">
        <f t="shared" si="7"/>
        <v>2520</v>
      </c>
      <c r="Q119" s="36" t="s">
        <v>171</v>
      </c>
      <c r="R119" s="36" t="s">
        <v>171</v>
      </c>
      <c r="S119" s="16">
        <v>4</v>
      </c>
      <c r="T119" s="37" t="str">
        <f t="shared" si="6"/>
        <v>OK</v>
      </c>
      <c r="U119" s="12"/>
      <c r="V119" s="16"/>
      <c r="W119" s="12" t="s">
        <v>4222</v>
      </c>
    </row>
    <row r="120" spans="1:23" ht="22.35" customHeight="1">
      <c r="A120" s="12">
        <v>10060123</v>
      </c>
      <c r="B120" s="137">
        <v>1120012292</v>
      </c>
      <c r="C120" s="106">
        <v>1005421</v>
      </c>
      <c r="D120" s="13">
        <v>1015475</v>
      </c>
      <c r="E120" s="12" t="s">
        <v>179</v>
      </c>
      <c r="F120" s="190" t="s">
        <v>1262</v>
      </c>
      <c r="G120" s="13" t="s">
        <v>21</v>
      </c>
      <c r="H120" s="15">
        <v>195</v>
      </c>
      <c r="I120" s="105">
        <v>17</v>
      </c>
      <c r="J120" s="26">
        <f t="shared" si="4"/>
        <v>3315</v>
      </c>
      <c r="K120" s="113">
        <f>IFERROR(SUMIFS(RECEIVING_HISTORY!$H:$H,RECEIVING_HISTORY!$B:$B,MASTER_SHEET!$A120),0)</f>
        <v>0</v>
      </c>
      <c r="L120" s="26">
        <f>IFERROR(SUMIFS(RECEIVING_HISTORY!$I:$I,RECEIVING_HISTORY!$B:$B,MASTER_SHEET!$A120),0)</f>
        <v>0</v>
      </c>
      <c r="M120" s="35">
        <f>IFERROR(SUMIF(ISSUANCE_HISTORY!$B:$B,A120,ISSUANCE_HISTORY!$H:$H),0)</f>
        <v>0</v>
      </c>
      <c r="N120" s="26">
        <f>IFERROR(SUMIF(ISSUANCE_HISTORY!$B:$B,A120,ISSUANCE_HISTORY!$I:$I),0)</f>
        <v>0</v>
      </c>
      <c r="O120" s="112">
        <f t="shared" si="5"/>
        <v>17</v>
      </c>
      <c r="P120" s="26">
        <f t="shared" si="7"/>
        <v>3315</v>
      </c>
      <c r="Q120" s="36" t="s">
        <v>163</v>
      </c>
      <c r="R120" s="36" t="s">
        <v>163</v>
      </c>
      <c r="S120" s="16">
        <v>10</v>
      </c>
      <c r="T120" s="37" t="str">
        <f t="shared" si="6"/>
        <v>OK</v>
      </c>
      <c r="U120" s="12"/>
      <c r="V120" s="16"/>
      <c r="W120" s="12" t="s">
        <v>4222</v>
      </c>
    </row>
    <row r="121" spans="1:23" ht="22.35" customHeight="1">
      <c r="A121" s="12">
        <v>10060124</v>
      </c>
      <c r="B121" s="137">
        <v>1920040319</v>
      </c>
      <c r="C121" s="106">
        <v>1006310</v>
      </c>
      <c r="D121" s="13">
        <v>1014611</v>
      </c>
      <c r="E121" s="12" t="s">
        <v>180</v>
      </c>
      <c r="F121" s="190" t="s">
        <v>1262</v>
      </c>
      <c r="G121" s="13" t="s">
        <v>21</v>
      </c>
      <c r="H121" s="15">
        <v>370</v>
      </c>
      <c r="I121" s="105">
        <v>1</v>
      </c>
      <c r="J121" s="26">
        <f t="shared" si="4"/>
        <v>370</v>
      </c>
      <c r="K121" s="113">
        <f>IFERROR(SUMIFS(RECEIVING_HISTORY!$H:$H,RECEIVING_HISTORY!$B:$B,MASTER_SHEET!$A121),0)</f>
        <v>0</v>
      </c>
      <c r="L121" s="26">
        <f>IFERROR(SUMIFS(RECEIVING_HISTORY!$I:$I,RECEIVING_HISTORY!$B:$B,MASTER_SHEET!$A121),0)</f>
        <v>0</v>
      </c>
      <c r="M121" s="35">
        <f>IFERROR(SUMIF(ISSUANCE_HISTORY!$B:$B,A121,ISSUANCE_HISTORY!$H:$H),0)</f>
        <v>0</v>
      </c>
      <c r="N121" s="26">
        <f>IFERROR(SUMIF(ISSUANCE_HISTORY!$B:$B,A121,ISSUANCE_HISTORY!$I:$I),0)</f>
        <v>0</v>
      </c>
      <c r="O121" s="112">
        <f t="shared" si="5"/>
        <v>1</v>
      </c>
      <c r="P121" s="26">
        <f t="shared" si="7"/>
        <v>370</v>
      </c>
      <c r="Q121" s="36" t="s">
        <v>163</v>
      </c>
      <c r="R121" s="36" t="s">
        <v>163</v>
      </c>
      <c r="S121" s="16">
        <v>30</v>
      </c>
      <c r="T121" s="37" t="str">
        <f t="shared" si="6"/>
        <v>BSR in Process</v>
      </c>
      <c r="U121" s="12">
        <v>61</v>
      </c>
      <c r="V121" s="16"/>
      <c r="W121" s="12" t="s">
        <v>4222</v>
      </c>
    </row>
    <row r="122" spans="1:23" ht="22.35" customHeight="1">
      <c r="A122" s="12">
        <v>10060125</v>
      </c>
      <c r="B122" s="137">
        <v>521015005707</v>
      </c>
      <c r="C122" s="106">
        <v>1005973</v>
      </c>
      <c r="D122" s="13">
        <v>1015159</v>
      </c>
      <c r="E122" s="12" t="s">
        <v>181</v>
      </c>
      <c r="F122" s="191" t="s">
        <v>4206</v>
      </c>
      <c r="G122" s="13" t="s">
        <v>41</v>
      </c>
      <c r="H122" s="15">
        <v>1600</v>
      </c>
      <c r="I122" s="105">
        <v>3</v>
      </c>
      <c r="J122" s="26">
        <f t="shared" si="4"/>
        <v>4800</v>
      </c>
      <c r="K122" s="113">
        <f>IFERROR(SUMIFS(RECEIVING_HISTORY!$H:$H,RECEIVING_HISTORY!$B:$B,MASTER_SHEET!$A122),0)</f>
        <v>0</v>
      </c>
      <c r="L122" s="26">
        <f>IFERROR(SUMIFS(RECEIVING_HISTORY!$I:$I,RECEIVING_HISTORY!$B:$B,MASTER_SHEET!$A122),0)</f>
        <v>0</v>
      </c>
      <c r="M122" s="35">
        <f>IFERROR(SUMIF(ISSUANCE_HISTORY!$B:$B,A122,ISSUANCE_HISTORY!$H:$H),0)</f>
        <v>0</v>
      </c>
      <c r="N122" s="26">
        <f>IFERROR(SUMIF(ISSUANCE_HISTORY!$B:$B,A122,ISSUANCE_HISTORY!$I:$I),0)</f>
        <v>0</v>
      </c>
      <c r="O122" s="112">
        <f t="shared" si="5"/>
        <v>3</v>
      </c>
      <c r="P122" s="26">
        <f t="shared" si="7"/>
        <v>4800</v>
      </c>
      <c r="Q122" s="36" t="s">
        <v>4258</v>
      </c>
      <c r="R122" s="36" t="s">
        <v>4258</v>
      </c>
      <c r="S122" s="16">
        <v>1</v>
      </c>
      <c r="T122" s="37" t="str">
        <f t="shared" si="6"/>
        <v>OK</v>
      </c>
      <c r="U122" s="12"/>
      <c r="V122" s="16"/>
      <c r="W122" s="12" t="s">
        <v>4222</v>
      </c>
    </row>
    <row r="123" spans="1:23" ht="22.35" customHeight="1">
      <c r="A123" s="12">
        <v>10060126</v>
      </c>
      <c r="B123" s="137" t="e">
        <v>#N/A</v>
      </c>
      <c r="C123" s="106">
        <v>1003763</v>
      </c>
      <c r="D123" s="13">
        <v>1009242</v>
      </c>
      <c r="E123" s="12" t="s">
        <v>182</v>
      </c>
      <c r="F123" s="190" t="s">
        <v>4213</v>
      </c>
      <c r="G123" s="13" t="s">
        <v>21</v>
      </c>
      <c r="H123" s="15">
        <v>11.5</v>
      </c>
      <c r="I123" s="105">
        <v>237</v>
      </c>
      <c r="J123" s="26">
        <f t="shared" si="4"/>
        <v>2725.5</v>
      </c>
      <c r="K123" s="113">
        <f>IFERROR(SUMIFS(RECEIVING_HISTORY!$H:$H,RECEIVING_HISTORY!$B:$B,MASTER_SHEET!$A123),0)</f>
        <v>0</v>
      </c>
      <c r="L123" s="26">
        <f>IFERROR(SUMIFS(RECEIVING_HISTORY!$I:$I,RECEIVING_HISTORY!$B:$B,MASTER_SHEET!$A123),0)</f>
        <v>0</v>
      </c>
      <c r="M123" s="35">
        <f>IFERROR(SUMIF(ISSUANCE_HISTORY!$B:$B,A123,ISSUANCE_HISTORY!$H:$H),0)</f>
        <v>0</v>
      </c>
      <c r="N123" s="26">
        <f>IFERROR(SUMIF(ISSUANCE_HISTORY!$B:$B,A123,ISSUANCE_HISTORY!$I:$I),0)</f>
        <v>0</v>
      </c>
      <c r="O123" s="112">
        <f t="shared" si="5"/>
        <v>237</v>
      </c>
      <c r="P123" s="26">
        <f t="shared" si="7"/>
        <v>2725.5</v>
      </c>
      <c r="Q123" s="36" t="s">
        <v>4519</v>
      </c>
      <c r="R123" s="36" t="s">
        <v>4519</v>
      </c>
      <c r="S123" s="16">
        <v>30</v>
      </c>
      <c r="T123" s="37" t="str">
        <f t="shared" si="6"/>
        <v>OK</v>
      </c>
      <c r="U123" s="12"/>
      <c r="V123" s="16"/>
      <c r="W123" s="12" t="e">
        <v>#N/A</v>
      </c>
    </row>
    <row r="124" spans="1:23" ht="22.35" customHeight="1">
      <c r="A124" s="12">
        <v>10060127</v>
      </c>
      <c r="B124" s="137">
        <v>1120010157</v>
      </c>
      <c r="C124" s="106">
        <v>1009080</v>
      </c>
      <c r="D124" s="13"/>
      <c r="E124" s="12" t="s">
        <v>183</v>
      </c>
      <c r="F124" s="190" t="s">
        <v>4209</v>
      </c>
      <c r="G124" s="13" t="s">
        <v>21</v>
      </c>
      <c r="H124" s="15">
        <v>15</v>
      </c>
      <c r="I124" s="105">
        <v>24</v>
      </c>
      <c r="J124" s="26">
        <f t="shared" si="4"/>
        <v>360</v>
      </c>
      <c r="K124" s="113">
        <f>IFERROR(SUMIFS(RECEIVING_HISTORY!$H:$H,RECEIVING_HISTORY!$B:$B,MASTER_SHEET!$A124),0)</f>
        <v>0</v>
      </c>
      <c r="L124" s="26">
        <f>IFERROR(SUMIFS(RECEIVING_HISTORY!$I:$I,RECEIVING_HISTORY!$B:$B,MASTER_SHEET!$A124),0)</f>
        <v>0</v>
      </c>
      <c r="M124" s="35">
        <f>IFERROR(SUMIF(ISSUANCE_HISTORY!$B:$B,A124,ISSUANCE_HISTORY!$H:$H),0)</f>
        <v>0</v>
      </c>
      <c r="N124" s="26">
        <f>IFERROR(SUMIF(ISSUANCE_HISTORY!$B:$B,A124,ISSUANCE_HISTORY!$I:$I),0)</f>
        <v>0</v>
      </c>
      <c r="O124" s="112">
        <f t="shared" si="5"/>
        <v>24</v>
      </c>
      <c r="P124" s="26">
        <f t="shared" si="7"/>
        <v>360</v>
      </c>
      <c r="Q124" s="36" t="s">
        <v>4241</v>
      </c>
      <c r="R124" s="36" t="s">
        <v>4241</v>
      </c>
      <c r="S124" s="16">
        <v>10</v>
      </c>
      <c r="T124" s="37" t="str">
        <f t="shared" si="6"/>
        <v>OK</v>
      </c>
      <c r="U124" s="12"/>
      <c r="V124" s="16"/>
      <c r="W124" s="12" t="s">
        <v>4222</v>
      </c>
    </row>
    <row r="125" spans="1:23" ht="22.35" customHeight="1">
      <c r="A125" s="12">
        <v>10060128</v>
      </c>
      <c r="B125" s="137">
        <v>1120010090</v>
      </c>
      <c r="C125" s="106">
        <v>1003813</v>
      </c>
      <c r="D125" s="13">
        <v>1008932</v>
      </c>
      <c r="E125" s="12" t="s">
        <v>184</v>
      </c>
      <c r="F125" s="190" t="s">
        <v>4211</v>
      </c>
      <c r="G125" s="13" t="s">
        <v>21</v>
      </c>
      <c r="H125" s="15">
        <v>9.8000000000000007</v>
      </c>
      <c r="I125" s="105">
        <v>68</v>
      </c>
      <c r="J125" s="26">
        <f t="shared" si="4"/>
        <v>666.40000000000009</v>
      </c>
      <c r="K125" s="113">
        <f>IFERROR(SUMIFS(RECEIVING_HISTORY!$H:$H,RECEIVING_HISTORY!$B:$B,MASTER_SHEET!$A125),0)</f>
        <v>0</v>
      </c>
      <c r="L125" s="26">
        <f>IFERROR(SUMIFS(RECEIVING_HISTORY!$I:$I,RECEIVING_HISTORY!$B:$B,MASTER_SHEET!$A125),0)</f>
        <v>0</v>
      </c>
      <c r="M125" s="35">
        <f>IFERROR(SUMIF(ISSUANCE_HISTORY!$B:$B,A125,ISSUANCE_HISTORY!$H:$H),0)</f>
        <v>0</v>
      </c>
      <c r="N125" s="26">
        <f>IFERROR(SUMIF(ISSUANCE_HISTORY!$B:$B,A125,ISSUANCE_HISTORY!$I:$I),0)</f>
        <v>0</v>
      </c>
      <c r="O125" s="112">
        <f t="shared" si="5"/>
        <v>68</v>
      </c>
      <c r="P125" s="26">
        <f t="shared" si="7"/>
        <v>666.40000000000009</v>
      </c>
      <c r="Q125" s="36" t="s">
        <v>4240</v>
      </c>
      <c r="R125" s="36" t="s">
        <v>4240</v>
      </c>
      <c r="S125" s="16">
        <v>20</v>
      </c>
      <c r="T125" s="37" t="str">
        <f t="shared" si="6"/>
        <v>OK</v>
      </c>
      <c r="U125" s="12"/>
      <c r="V125" s="16"/>
      <c r="W125" s="12" t="s">
        <v>4222</v>
      </c>
    </row>
    <row r="126" spans="1:23" ht="22.35" customHeight="1">
      <c r="A126" s="12">
        <v>10060129</v>
      </c>
      <c r="B126" s="137">
        <v>1120010091</v>
      </c>
      <c r="C126" s="106">
        <v>1003814</v>
      </c>
      <c r="D126" s="13">
        <v>1008933</v>
      </c>
      <c r="E126" s="12" t="s">
        <v>185</v>
      </c>
      <c r="F126" s="190" t="s">
        <v>4211</v>
      </c>
      <c r="G126" s="13" t="s">
        <v>21</v>
      </c>
      <c r="H126" s="15">
        <v>12</v>
      </c>
      <c r="I126" s="105">
        <v>100</v>
      </c>
      <c r="J126" s="26">
        <f t="shared" si="4"/>
        <v>1200</v>
      </c>
      <c r="K126" s="113">
        <f>IFERROR(SUMIFS(RECEIVING_HISTORY!$H:$H,RECEIVING_HISTORY!$B:$B,MASTER_SHEET!$A126),0)</f>
        <v>0</v>
      </c>
      <c r="L126" s="26">
        <f>IFERROR(SUMIFS(RECEIVING_HISTORY!$I:$I,RECEIVING_HISTORY!$B:$B,MASTER_SHEET!$A126),0)</f>
        <v>0</v>
      </c>
      <c r="M126" s="35">
        <f>IFERROR(SUMIF(ISSUANCE_HISTORY!$B:$B,A126,ISSUANCE_HISTORY!$H:$H),0)</f>
        <v>0</v>
      </c>
      <c r="N126" s="26">
        <f>IFERROR(SUMIF(ISSUANCE_HISTORY!$B:$B,A126,ISSUANCE_HISTORY!$I:$I),0)</f>
        <v>0</v>
      </c>
      <c r="O126" s="112">
        <f t="shared" si="5"/>
        <v>100</v>
      </c>
      <c r="P126" s="26">
        <f t="shared" si="7"/>
        <v>1200</v>
      </c>
      <c r="Q126" s="36" t="s">
        <v>4495</v>
      </c>
      <c r="R126" s="36" t="s">
        <v>4495</v>
      </c>
      <c r="S126" s="16">
        <v>20</v>
      </c>
      <c r="T126" s="37" t="str">
        <f t="shared" si="6"/>
        <v>OK</v>
      </c>
      <c r="U126" s="12"/>
      <c r="V126" s="16"/>
      <c r="W126" s="12" t="s">
        <v>4222</v>
      </c>
    </row>
    <row r="127" spans="1:23" ht="22.35" customHeight="1">
      <c r="A127" s="12">
        <v>10060130</v>
      </c>
      <c r="B127" s="137">
        <v>101619055693</v>
      </c>
      <c r="C127" s="106">
        <v>1004416</v>
      </c>
      <c r="D127" s="13">
        <v>1016498</v>
      </c>
      <c r="E127" s="12" t="s">
        <v>186</v>
      </c>
      <c r="F127" s="190" t="s">
        <v>4209</v>
      </c>
      <c r="G127" s="13" t="s">
        <v>21</v>
      </c>
      <c r="H127" s="15">
        <v>12</v>
      </c>
      <c r="I127" s="105">
        <v>10</v>
      </c>
      <c r="J127" s="26">
        <f t="shared" si="4"/>
        <v>120</v>
      </c>
      <c r="K127" s="113">
        <f>IFERROR(SUMIFS(RECEIVING_HISTORY!$H:$H,RECEIVING_HISTORY!$B:$B,MASTER_SHEET!$A127),0)</f>
        <v>0</v>
      </c>
      <c r="L127" s="26">
        <f>IFERROR(SUMIFS(RECEIVING_HISTORY!$I:$I,RECEIVING_HISTORY!$B:$B,MASTER_SHEET!$A127),0)</f>
        <v>0</v>
      </c>
      <c r="M127" s="35">
        <f>IFERROR(SUMIF(ISSUANCE_HISTORY!$B:$B,A127,ISSUANCE_HISTORY!$H:$H),0)</f>
        <v>0</v>
      </c>
      <c r="N127" s="26">
        <f>IFERROR(SUMIF(ISSUANCE_HISTORY!$B:$B,A127,ISSUANCE_HISTORY!$I:$I),0)</f>
        <v>0</v>
      </c>
      <c r="O127" s="112">
        <f t="shared" si="5"/>
        <v>10</v>
      </c>
      <c r="P127" s="26">
        <f t="shared" si="7"/>
        <v>120</v>
      </c>
      <c r="Q127" s="36" t="s">
        <v>4240</v>
      </c>
      <c r="R127" s="36" t="s">
        <v>4240</v>
      </c>
      <c r="S127" s="16">
        <v>5</v>
      </c>
      <c r="T127" s="37" t="str">
        <f t="shared" si="6"/>
        <v>OK</v>
      </c>
      <c r="U127" s="12"/>
      <c r="V127" s="16"/>
      <c r="W127" s="12" t="s">
        <v>4222</v>
      </c>
    </row>
    <row r="128" spans="1:23" ht="22.35" customHeight="1">
      <c r="A128" s="12">
        <v>10060131</v>
      </c>
      <c r="B128" s="137">
        <v>101619055694</v>
      </c>
      <c r="C128" s="106">
        <v>1004417</v>
      </c>
      <c r="D128" s="13">
        <v>1016499</v>
      </c>
      <c r="E128" s="12" t="s">
        <v>187</v>
      </c>
      <c r="F128" s="190" t="s">
        <v>4209</v>
      </c>
      <c r="G128" s="13" t="s">
        <v>21</v>
      </c>
      <c r="H128" s="15">
        <v>15</v>
      </c>
      <c r="I128" s="105">
        <v>7</v>
      </c>
      <c r="J128" s="26">
        <f t="shared" si="4"/>
        <v>105</v>
      </c>
      <c r="K128" s="113">
        <f>IFERROR(SUMIFS(RECEIVING_HISTORY!$H:$H,RECEIVING_HISTORY!$B:$B,MASTER_SHEET!$A128),0)</f>
        <v>0</v>
      </c>
      <c r="L128" s="26">
        <f>IFERROR(SUMIFS(RECEIVING_HISTORY!$I:$I,RECEIVING_HISTORY!$B:$B,MASTER_SHEET!$A128),0)</f>
        <v>0</v>
      </c>
      <c r="M128" s="35">
        <f>IFERROR(SUMIF(ISSUANCE_HISTORY!$B:$B,A128,ISSUANCE_HISTORY!$H:$H),0)</f>
        <v>0</v>
      </c>
      <c r="N128" s="26">
        <f>IFERROR(SUMIF(ISSUANCE_HISTORY!$B:$B,A128,ISSUANCE_HISTORY!$I:$I),0)</f>
        <v>0</v>
      </c>
      <c r="O128" s="112">
        <f t="shared" si="5"/>
        <v>7</v>
      </c>
      <c r="P128" s="26">
        <f t="shared" si="7"/>
        <v>105</v>
      </c>
      <c r="Q128" s="36" t="s">
        <v>4236</v>
      </c>
      <c r="R128" s="36" t="s">
        <v>4236</v>
      </c>
      <c r="S128" s="16">
        <v>5</v>
      </c>
      <c r="T128" s="37" t="str">
        <f t="shared" si="6"/>
        <v>OK</v>
      </c>
      <c r="U128" s="12"/>
      <c r="V128" s="16"/>
      <c r="W128" s="12" t="s">
        <v>4222</v>
      </c>
    </row>
    <row r="129" spans="1:23" ht="22.35" customHeight="1">
      <c r="A129" s="12">
        <v>10060132</v>
      </c>
      <c r="B129" s="137">
        <v>101619055695</v>
      </c>
      <c r="C129" s="106">
        <v>1004418</v>
      </c>
      <c r="D129" s="13">
        <v>1016500</v>
      </c>
      <c r="E129" s="12" t="s">
        <v>188</v>
      </c>
      <c r="F129" s="190" t="s">
        <v>4209</v>
      </c>
      <c r="G129" s="13" t="s">
        <v>21</v>
      </c>
      <c r="H129" s="15">
        <v>20</v>
      </c>
      <c r="I129" s="105">
        <v>8</v>
      </c>
      <c r="J129" s="26">
        <f t="shared" ref="J129:J192" si="8">I129*H129</f>
        <v>160</v>
      </c>
      <c r="K129" s="113">
        <f>IFERROR(SUMIFS(RECEIVING_HISTORY!$H:$H,RECEIVING_HISTORY!$B:$B,MASTER_SHEET!$A129),0)</f>
        <v>0</v>
      </c>
      <c r="L129" s="26">
        <f>IFERROR(SUMIFS(RECEIVING_HISTORY!$I:$I,RECEIVING_HISTORY!$B:$B,MASTER_SHEET!$A129),0)</f>
        <v>0</v>
      </c>
      <c r="M129" s="35">
        <f>IFERROR(SUMIF(ISSUANCE_HISTORY!$B:$B,A129,ISSUANCE_HISTORY!$H:$H),0)</f>
        <v>0</v>
      </c>
      <c r="N129" s="26">
        <f>IFERROR(SUMIF(ISSUANCE_HISTORY!$B:$B,A129,ISSUANCE_HISTORY!$I:$I),0)</f>
        <v>0</v>
      </c>
      <c r="O129" s="112">
        <f t="shared" ref="O129:O192" si="9">N(I129)+N(K129)-N(M129)</f>
        <v>8</v>
      </c>
      <c r="P129" s="26">
        <f t="shared" si="7"/>
        <v>160</v>
      </c>
      <c r="Q129" s="36" t="s">
        <v>189</v>
      </c>
      <c r="R129" s="36" t="s">
        <v>189</v>
      </c>
      <c r="S129" s="16">
        <v>5</v>
      </c>
      <c r="T129" s="37" t="str">
        <f t="shared" si="6"/>
        <v>OK</v>
      </c>
      <c r="U129" s="12"/>
      <c r="V129" s="16"/>
      <c r="W129" s="12" t="s">
        <v>4222</v>
      </c>
    </row>
    <row r="130" spans="1:23" ht="22.35" customHeight="1">
      <c r="A130" s="12">
        <v>10060133</v>
      </c>
      <c r="B130" s="137">
        <v>1120010121</v>
      </c>
      <c r="C130" s="106">
        <v>1004419</v>
      </c>
      <c r="D130" s="13">
        <v>1016501</v>
      </c>
      <c r="E130" s="12" t="s">
        <v>190</v>
      </c>
      <c r="F130" s="190" t="s">
        <v>4209</v>
      </c>
      <c r="G130" s="13" t="s">
        <v>21</v>
      </c>
      <c r="H130" s="15">
        <v>25</v>
      </c>
      <c r="I130" s="105">
        <v>5</v>
      </c>
      <c r="J130" s="26">
        <f t="shared" si="8"/>
        <v>125</v>
      </c>
      <c r="K130" s="113">
        <f>IFERROR(SUMIFS(RECEIVING_HISTORY!$H:$H,RECEIVING_HISTORY!$B:$B,MASTER_SHEET!$A130),0)</f>
        <v>0</v>
      </c>
      <c r="L130" s="26">
        <f>IFERROR(SUMIFS(RECEIVING_HISTORY!$I:$I,RECEIVING_HISTORY!$B:$B,MASTER_SHEET!$A130),0)</f>
        <v>0</v>
      </c>
      <c r="M130" s="35">
        <f>IFERROR(SUMIF(ISSUANCE_HISTORY!$B:$B,A130,ISSUANCE_HISTORY!$H:$H),0)</f>
        <v>0</v>
      </c>
      <c r="N130" s="26">
        <f>IFERROR(SUMIF(ISSUANCE_HISTORY!$B:$B,A130,ISSUANCE_HISTORY!$I:$I),0)</f>
        <v>0</v>
      </c>
      <c r="O130" s="112">
        <f t="shared" si="9"/>
        <v>5</v>
      </c>
      <c r="P130" s="26">
        <f t="shared" si="7"/>
        <v>125</v>
      </c>
      <c r="Q130" s="36" t="s">
        <v>165</v>
      </c>
      <c r="R130" s="36" t="s">
        <v>165</v>
      </c>
      <c r="S130" s="16">
        <v>5</v>
      </c>
      <c r="T130" s="37" t="str">
        <f t="shared" ref="T130:T193" si="10">IF(S130="", "", IF(U130&lt;&gt;"", "BSR in Process", IF(O130&lt;S130, "Re-Order Now", "OK")))</f>
        <v>OK</v>
      </c>
      <c r="U130" s="12"/>
      <c r="V130" s="16"/>
      <c r="W130" s="12" t="s">
        <v>4222</v>
      </c>
    </row>
    <row r="131" spans="1:23" ht="22.35" customHeight="1">
      <c r="A131" s="12">
        <v>10060134</v>
      </c>
      <c r="B131" s="137">
        <v>1120012646</v>
      </c>
      <c r="C131" s="106">
        <v>1004420</v>
      </c>
      <c r="D131" s="13">
        <v>1016502</v>
      </c>
      <c r="E131" s="12" t="s">
        <v>191</v>
      </c>
      <c r="F131" s="190" t="s">
        <v>4209</v>
      </c>
      <c r="G131" s="13" t="s">
        <v>21</v>
      </c>
      <c r="H131" s="15">
        <v>30</v>
      </c>
      <c r="I131" s="105">
        <v>10</v>
      </c>
      <c r="J131" s="26">
        <f t="shared" si="8"/>
        <v>300</v>
      </c>
      <c r="K131" s="113">
        <f>IFERROR(SUMIFS(RECEIVING_HISTORY!$H:$H,RECEIVING_HISTORY!$B:$B,MASTER_SHEET!$A131),0)</f>
        <v>0</v>
      </c>
      <c r="L131" s="26">
        <f>IFERROR(SUMIFS(RECEIVING_HISTORY!$I:$I,RECEIVING_HISTORY!$B:$B,MASTER_SHEET!$A131),0)</f>
        <v>0</v>
      </c>
      <c r="M131" s="35">
        <f>IFERROR(SUMIF(ISSUANCE_HISTORY!$B:$B,A131,ISSUANCE_HISTORY!$H:$H),0)</f>
        <v>0</v>
      </c>
      <c r="N131" s="26">
        <f>IFERROR(SUMIF(ISSUANCE_HISTORY!$B:$B,A131,ISSUANCE_HISTORY!$I:$I),0)</f>
        <v>0</v>
      </c>
      <c r="O131" s="112">
        <f t="shared" si="9"/>
        <v>10</v>
      </c>
      <c r="P131" s="26">
        <f t="shared" ref="P131:P194" si="11">N(J131)+N(L131)-N(N131)</f>
        <v>300</v>
      </c>
      <c r="Q131" s="36" t="s">
        <v>4051</v>
      </c>
      <c r="R131" s="36" t="s">
        <v>4051</v>
      </c>
      <c r="S131" s="16">
        <v>5</v>
      </c>
      <c r="T131" s="37" t="str">
        <f t="shared" si="10"/>
        <v>OK</v>
      </c>
      <c r="U131" s="12"/>
      <c r="V131" s="16"/>
      <c r="W131" s="12" t="s">
        <v>4222</v>
      </c>
    </row>
    <row r="132" spans="1:23" ht="22.35" customHeight="1">
      <c r="A132" s="12">
        <v>10060135</v>
      </c>
      <c r="B132" s="137">
        <v>311627006428</v>
      </c>
      <c r="C132" s="106">
        <v>1004421</v>
      </c>
      <c r="D132" s="13">
        <v>1016503</v>
      </c>
      <c r="E132" s="12" t="s">
        <v>192</v>
      </c>
      <c r="F132" s="190" t="s">
        <v>4209</v>
      </c>
      <c r="G132" s="13" t="s">
        <v>21</v>
      </c>
      <c r="H132" s="15">
        <v>8</v>
      </c>
      <c r="I132" s="105">
        <v>8</v>
      </c>
      <c r="J132" s="26">
        <f t="shared" si="8"/>
        <v>64</v>
      </c>
      <c r="K132" s="113">
        <f>IFERROR(SUMIFS(RECEIVING_HISTORY!$H:$H,RECEIVING_HISTORY!$B:$B,MASTER_SHEET!$A132),0)</f>
        <v>0</v>
      </c>
      <c r="L132" s="26">
        <f>IFERROR(SUMIFS(RECEIVING_HISTORY!$I:$I,RECEIVING_HISTORY!$B:$B,MASTER_SHEET!$A132),0)</f>
        <v>0</v>
      </c>
      <c r="M132" s="35">
        <f>IFERROR(SUMIF(ISSUANCE_HISTORY!$B:$B,A132,ISSUANCE_HISTORY!$H:$H),0)</f>
        <v>0</v>
      </c>
      <c r="N132" s="26">
        <f>IFERROR(SUMIF(ISSUANCE_HISTORY!$B:$B,A132,ISSUANCE_HISTORY!$I:$I),0)</f>
        <v>0</v>
      </c>
      <c r="O132" s="112">
        <f t="shared" si="9"/>
        <v>8</v>
      </c>
      <c r="P132" s="26">
        <f t="shared" si="11"/>
        <v>64</v>
      </c>
      <c r="Q132" s="36" t="s">
        <v>4227</v>
      </c>
      <c r="R132" s="36" t="s">
        <v>4227</v>
      </c>
      <c r="S132" s="16">
        <v>5</v>
      </c>
      <c r="T132" s="37" t="str">
        <f t="shared" si="10"/>
        <v>OK</v>
      </c>
      <c r="U132" s="12"/>
      <c r="V132" s="16"/>
      <c r="W132" s="12" t="s">
        <v>4222</v>
      </c>
    </row>
    <row r="133" spans="1:23" ht="22.35" customHeight="1">
      <c r="A133" s="12">
        <v>10060136</v>
      </c>
      <c r="B133" s="137">
        <v>421524002651</v>
      </c>
      <c r="C133" s="106">
        <v>1006199</v>
      </c>
      <c r="D133" s="29">
        <v>1014849</v>
      </c>
      <c r="E133" s="12" t="s">
        <v>193</v>
      </c>
      <c r="F133" s="190" t="s">
        <v>4209</v>
      </c>
      <c r="G133" s="13" t="s">
        <v>41</v>
      </c>
      <c r="H133" s="15">
        <v>130</v>
      </c>
      <c r="I133" s="105">
        <v>5</v>
      </c>
      <c r="J133" s="26">
        <f t="shared" si="8"/>
        <v>650</v>
      </c>
      <c r="K133" s="113">
        <f>IFERROR(SUMIFS(RECEIVING_HISTORY!$H:$H,RECEIVING_HISTORY!$B:$B,MASTER_SHEET!$A133),0)</f>
        <v>0</v>
      </c>
      <c r="L133" s="26">
        <f>IFERROR(SUMIFS(RECEIVING_HISTORY!$I:$I,RECEIVING_HISTORY!$B:$B,MASTER_SHEET!$A133),0)</f>
        <v>0</v>
      </c>
      <c r="M133" s="35">
        <f>IFERROR(SUMIF(ISSUANCE_HISTORY!$B:$B,A133,ISSUANCE_HISTORY!$H:$H),0)</f>
        <v>0</v>
      </c>
      <c r="N133" s="26">
        <f>IFERROR(SUMIF(ISSUANCE_HISTORY!$B:$B,A133,ISSUANCE_HISTORY!$I:$I),0)</f>
        <v>0</v>
      </c>
      <c r="O133" s="112">
        <f t="shared" si="9"/>
        <v>5</v>
      </c>
      <c r="P133" s="26">
        <f t="shared" si="11"/>
        <v>650</v>
      </c>
      <c r="Q133" s="36" t="s">
        <v>194</v>
      </c>
      <c r="R133" s="36" t="s">
        <v>194</v>
      </c>
      <c r="S133" s="16">
        <v>2</v>
      </c>
      <c r="T133" s="37" t="str">
        <f t="shared" si="10"/>
        <v>OK</v>
      </c>
      <c r="U133" s="12"/>
      <c r="V133" s="16"/>
      <c r="W133" s="12" t="s">
        <v>4222</v>
      </c>
    </row>
    <row r="134" spans="1:23" ht="22.35" customHeight="1">
      <c r="A134" s="12">
        <v>10060137</v>
      </c>
      <c r="B134" s="137">
        <v>1120010094</v>
      </c>
      <c r="C134" s="106">
        <v>1003894</v>
      </c>
      <c r="D134" s="13">
        <v>1010004</v>
      </c>
      <c r="E134" s="12" t="s">
        <v>195</v>
      </c>
      <c r="F134" s="190" t="s">
        <v>4211</v>
      </c>
      <c r="G134" s="13" t="s">
        <v>21</v>
      </c>
      <c r="H134" s="15">
        <v>288</v>
      </c>
      <c r="I134" s="105">
        <v>34</v>
      </c>
      <c r="J134" s="26">
        <f t="shared" si="8"/>
        <v>9792</v>
      </c>
      <c r="K134" s="113">
        <f>IFERROR(SUMIFS(RECEIVING_HISTORY!$H:$H,RECEIVING_HISTORY!$B:$B,MASTER_SHEET!$A134),0)</f>
        <v>0</v>
      </c>
      <c r="L134" s="26">
        <f>IFERROR(SUMIFS(RECEIVING_HISTORY!$I:$I,RECEIVING_HISTORY!$B:$B,MASTER_SHEET!$A134),0)</f>
        <v>0</v>
      </c>
      <c r="M134" s="35">
        <f>IFERROR(SUMIF(ISSUANCE_HISTORY!$B:$B,A134,ISSUANCE_HISTORY!$H:$H),0)</f>
        <v>10</v>
      </c>
      <c r="N134" s="26">
        <f>IFERROR(SUMIF(ISSUANCE_HISTORY!$B:$B,A134,ISSUANCE_HISTORY!$I:$I),0)</f>
        <v>2880</v>
      </c>
      <c r="O134" s="112">
        <f t="shared" si="9"/>
        <v>24</v>
      </c>
      <c r="P134" s="26">
        <f t="shared" si="11"/>
        <v>6912</v>
      </c>
      <c r="Q134" s="36" t="s">
        <v>133</v>
      </c>
      <c r="R134" s="36" t="s">
        <v>133</v>
      </c>
      <c r="S134" s="16">
        <v>20</v>
      </c>
      <c r="T134" s="37" t="str">
        <f t="shared" si="10"/>
        <v>OK</v>
      </c>
      <c r="U134" s="12"/>
      <c r="V134" s="16"/>
      <c r="W134" s="12" t="s">
        <v>4222</v>
      </c>
    </row>
    <row r="135" spans="1:23" ht="22.35" customHeight="1">
      <c r="A135" s="12">
        <v>10060138</v>
      </c>
      <c r="B135" s="137">
        <v>1120010095</v>
      </c>
      <c r="C135" s="106">
        <v>1003895</v>
      </c>
      <c r="D135" s="13">
        <v>1010005</v>
      </c>
      <c r="E135" s="12" t="s">
        <v>196</v>
      </c>
      <c r="F135" s="190" t="s">
        <v>4211</v>
      </c>
      <c r="G135" s="13" t="s">
        <v>21</v>
      </c>
      <c r="H135" s="15">
        <v>288</v>
      </c>
      <c r="I135" s="105">
        <v>21</v>
      </c>
      <c r="J135" s="26">
        <f t="shared" si="8"/>
        <v>6048</v>
      </c>
      <c r="K135" s="113">
        <f>IFERROR(SUMIFS(RECEIVING_HISTORY!$H:$H,RECEIVING_HISTORY!$B:$B,MASTER_SHEET!$A135),0)</f>
        <v>0</v>
      </c>
      <c r="L135" s="26">
        <f>IFERROR(SUMIFS(RECEIVING_HISTORY!$I:$I,RECEIVING_HISTORY!$B:$B,MASTER_SHEET!$A135),0)</f>
        <v>0</v>
      </c>
      <c r="M135" s="35">
        <f>IFERROR(SUMIF(ISSUANCE_HISTORY!$B:$B,A135,ISSUANCE_HISTORY!$H:$H),0)</f>
        <v>0</v>
      </c>
      <c r="N135" s="26">
        <f>IFERROR(SUMIF(ISSUANCE_HISTORY!$B:$B,A135,ISSUANCE_HISTORY!$I:$I),0)</f>
        <v>0</v>
      </c>
      <c r="O135" s="112">
        <f t="shared" si="9"/>
        <v>21</v>
      </c>
      <c r="P135" s="26">
        <f t="shared" si="11"/>
        <v>6048</v>
      </c>
      <c r="Q135" s="36" t="s">
        <v>133</v>
      </c>
      <c r="R135" s="36" t="s">
        <v>133</v>
      </c>
      <c r="S135" s="16">
        <v>10</v>
      </c>
      <c r="T135" s="37" t="str">
        <f t="shared" si="10"/>
        <v>OK</v>
      </c>
      <c r="U135" s="12"/>
      <c r="V135" s="16"/>
      <c r="W135" s="12" t="s">
        <v>4222</v>
      </c>
    </row>
    <row r="136" spans="1:23" ht="22.35" customHeight="1">
      <c r="A136" s="12">
        <v>10060139</v>
      </c>
      <c r="B136" s="137">
        <v>1120010096</v>
      </c>
      <c r="C136" s="106">
        <v>1003182</v>
      </c>
      <c r="D136" s="13">
        <v>1010370</v>
      </c>
      <c r="E136" s="12" t="s">
        <v>197</v>
      </c>
      <c r="F136" s="190" t="s">
        <v>4211</v>
      </c>
      <c r="G136" s="13" t="s">
        <v>21</v>
      </c>
      <c r="H136" s="15">
        <v>288</v>
      </c>
      <c r="I136" s="105">
        <v>13</v>
      </c>
      <c r="J136" s="26">
        <f t="shared" si="8"/>
        <v>3744</v>
      </c>
      <c r="K136" s="113">
        <f>IFERROR(SUMIFS(RECEIVING_HISTORY!$H:$H,RECEIVING_HISTORY!$B:$B,MASTER_SHEET!$A136),0)</f>
        <v>0</v>
      </c>
      <c r="L136" s="26">
        <f>IFERROR(SUMIFS(RECEIVING_HISTORY!$I:$I,RECEIVING_HISTORY!$B:$B,MASTER_SHEET!$A136),0)</f>
        <v>0</v>
      </c>
      <c r="M136" s="35">
        <f>IFERROR(SUMIF(ISSUANCE_HISTORY!$B:$B,A136,ISSUANCE_HISTORY!$H:$H),0)</f>
        <v>10</v>
      </c>
      <c r="N136" s="26">
        <f>IFERROR(SUMIF(ISSUANCE_HISTORY!$B:$B,A136,ISSUANCE_HISTORY!$I:$I),0)</f>
        <v>2880</v>
      </c>
      <c r="O136" s="112">
        <f t="shared" si="9"/>
        <v>3</v>
      </c>
      <c r="P136" s="26">
        <f t="shared" si="11"/>
        <v>864</v>
      </c>
      <c r="Q136" s="36" t="s">
        <v>133</v>
      </c>
      <c r="R136" s="36" t="s">
        <v>133</v>
      </c>
      <c r="S136" s="16">
        <v>10</v>
      </c>
      <c r="T136" s="37" t="str">
        <f t="shared" si="10"/>
        <v>Re-Order Now</v>
      </c>
      <c r="U136" s="12"/>
      <c r="V136" s="16" t="s">
        <v>4000</v>
      </c>
      <c r="W136" s="12" t="s">
        <v>4222</v>
      </c>
    </row>
    <row r="137" spans="1:23" ht="22.35" customHeight="1">
      <c r="A137" s="12">
        <v>10060140</v>
      </c>
      <c r="B137" s="137">
        <v>1120120008</v>
      </c>
      <c r="C137" s="106">
        <v>1001648</v>
      </c>
      <c r="D137" s="13">
        <v>1012063</v>
      </c>
      <c r="E137" s="173" t="s">
        <v>198</v>
      </c>
      <c r="F137" s="190" t="s">
        <v>4207</v>
      </c>
      <c r="G137" s="13" t="s">
        <v>37</v>
      </c>
      <c r="H137" s="15">
        <v>3</v>
      </c>
      <c r="I137" s="105">
        <v>37</v>
      </c>
      <c r="J137" s="26">
        <f t="shared" si="8"/>
        <v>111</v>
      </c>
      <c r="K137" s="113">
        <f>IFERROR(SUMIFS(RECEIVING_HISTORY!$H:$H,RECEIVING_HISTORY!$B:$B,MASTER_SHEET!$A137),0)</f>
        <v>0</v>
      </c>
      <c r="L137" s="26">
        <f>IFERROR(SUMIFS(RECEIVING_HISTORY!$I:$I,RECEIVING_HISTORY!$B:$B,MASTER_SHEET!$A137),0)</f>
        <v>0</v>
      </c>
      <c r="M137" s="35">
        <f>IFERROR(SUMIF(ISSUANCE_HISTORY!$B:$B,A137,ISSUANCE_HISTORY!$H:$H),0)</f>
        <v>7</v>
      </c>
      <c r="N137" s="26">
        <f>IFERROR(SUMIF(ISSUANCE_HISTORY!$B:$B,A137,ISSUANCE_HISTORY!$I:$I),0)</f>
        <v>21</v>
      </c>
      <c r="O137" s="112">
        <f t="shared" si="9"/>
        <v>30</v>
      </c>
      <c r="P137" s="26">
        <f t="shared" si="11"/>
        <v>90</v>
      </c>
      <c r="Q137" s="36" t="s">
        <v>4541</v>
      </c>
      <c r="R137" s="36" t="s">
        <v>4541</v>
      </c>
      <c r="S137" s="16">
        <v>40</v>
      </c>
      <c r="T137" s="37" t="str">
        <f t="shared" si="10"/>
        <v>BSR in Process</v>
      </c>
      <c r="U137" s="12">
        <v>62</v>
      </c>
      <c r="V137" s="16"/>
      <c r="W137" s="12" t="s">
        <v>4222</v>
      </c>
    </row>
    <row r="138" spans="1:23" ht="22.35" customHeight="1">
      <c r="A138" s="12">
        <v>10060141</v>
      </c>
      <c r="B138" s="137">
        <v>1120010159</v>
      </c>
      <c r="C138" s="106">
        <v>1002212</v>
      </c>
      <c r="D138" s="13">
        <v>1011646</v>
      </c>
      <c r="E138" s="173" t="s">
        <v>200</v>
      </c>
      <c r="F138" s="191" t="s">
        <v>4206</v>
      </c>
      <c r="G138" s="13" t="s">
        <v>21</v>
      </c>
      <c r="H138" s="15">
        <v>12</v>
      </c>
      <c r="I138" s="105">
        <v>42</v>
      </c>
      <c r="J138" s="26">
        <f t="shared" si="8"/>
        <v>504</v>
      </c>
      <c r="K138" s="113">
        <f>IFERROR(SUMIFS(RECEIVING_HISTORY!$H:$H,RECEIVING_HISTORY!$B:$B,MASTER_SHEET!$A138),0)</f>
        <v>0</v>
      </c>
      <c r="L138" s="26">
        <f>IFERROR(SUMIFS(RECEIVING_HISTORY!$I:$I,RECEIVING_HISTORY!$B:$B,MASTER_SHEET!$A138),0)</f>
        <v>0</v>
      </c>
      <c r="M138" s="35">
        <f>IFERROR(SUMIF(ISSUANCE_HISTORY!$B:$B,A138,ISSUANCE_HISTORY!$H:$H),0)</f>
        <v>12</v>
      </c>
      <c r="N138" s="26">
        <f>IFERROR(SUMIF(ISSUANCE_HISTORY!$B:$B,A138,ISSUANCE_HISTORY!$I:$I),0)</f>
        <v>144</v>
      </c>
      <c r="O138" s="112">
        <f t="shared" si="9"/>
        <v>30</v>
      </c>
      <c r="P138" s="26">
        <f t="shared" si="11"/>
        <v>360</v>
      </c>
      <c r="Q138" s="36" t="s">
        <v>4037</v>
      </c>
      <c r="R138" s="36" t="s">
        <v>4037</v>
      </c>
      <c r="S138" s="16">
        <v>40</v>
      </c>
      <c r="T138" s="37" t="str">
        <f t="shared" si="10"/>
        <v>Re-Order Now</v>
      </c>
      <c r="U138" s="12"/>
      <c r="V138" s="16" t="s">
        <v>4000</v>
      </c>
      <c r="W138" s="12" t="s">
        <v>4222</v>
      </c>
    </row>
    <row r="139" spans="1:23" ht="22.35" customHeight="1">
      <c r="A139" s="12">
        <v>10060142</v>
      </c>
      <c r="B139" s="137">
        <v>1120011489</v>
      </c>
      <c r="C139" s="106">
        <v>1006911</v>
      </c>
      <c r="D139" s="13">
        <v>1014008</v>
      </c>
      <c r="E139" s="12" t="s">
        <v>201</v>
      </c>
      <c r="F139" s="190" t="s">
        <v>4214</v>
      </c>
      <c r="G139" s="13" t="s">
        <v>37</v>
      </c>
      <c r="H139" s="15">
        <v>3</v>
      </c>
      <c r="I139" s="105">
        <v>127</v>
      </c>
      <c r="J139" s="26">
        <f t="shared" si="8"/>
        <v>381</v>
      </c>
      <c r="K139" s="113">
        <f>IFERROR(SUMIFS(RECEIVING_HISTORY!$H:$H,RECEIVING_HISTORY!$B:$B,MASTER_SHEET!$A139),0)</f>
        <v>0</v>
      </c>
      <c r="L139" s="26">
        <f>IFERROR(SUMIFS(RECEIVING_HISTORY!$I:$I,RECEIVING_HISTORY!$B:$B,MASTER_SHEET!$A139),0)</f>
        <v>0</v>
      </c>
      <c r="M139" s="35">
        <f>IFERROR(SUMIF(ISSUANCE_HISTORY!$B:$B,A139,ISSUANCE_HISTORY!$H:$H),0)</f>
        <v>15</v>
      </c>
      <c r="N139" s="26">
        <f>IFERROR(SUMIF(ISSUANCE_HISTORY!$B:$B,A139,ISSUANCE_HISTORY!$I:$I),0)</f>
        <v>45</v>
      </c>
      <c r="O139" s="112">
        <f t="shared" si="9"/>
        <v>112</v>
      </c>
      <c r="P139" s="26">
        <f t="shared" si="11"/>
        <v>336</v>
      </c>
      <c r="Q139" s="36" t="s">
        <v>4541</v>
      </c>
      <c r="R139" s="36" t="s">
        <v>4541</v>
      </c>
      <c r="S139" s="16">
        <v>40</v>
      </c>
      <c r="T139" s="37" t="str">
        <f t="shared" si="10"/>
        <v>OK</v>
      </c>
      <c r="U139" s="12"/>
      <c r="V139" s="16"/>
      <c r="W139" s="12" t="s">
        <v>4222</v>
      </c>
    </row>
    <row r="140" spans="1:23" ht="22.35" customHeight="1">
      <c r="A140" s="12">
        <v>10060143</v>
      </c>
      <c r="B140" s="137">
        <v>1120014438</v>
      </c>
      <c r="C140" s="106">
        <v>1006740</v>
      </c>
      <c r="D140" s="13">
        <v>1014151</v>
      </c>
      <c r="E140" s="12" t="s">
        <v>203</v>
      </c>
      <c r="F140" s="190" t="s">
        <v>4214</v>
      </c>
      <c r="G140" s="13" t="s">
        <v>37</v>
      </c>
      <c r="H140" s="15">
        <v>0.8</v>
      </c>
      <c r="I140" s="105">
        <v>376</v>
      </c>
      <c r="J140" s="26">
        <f t="shared" si="8"/>
        <v>300.8</v>
      </c>
      <c r="K140" s="113">
        <f>IFERROR(SUMIFS(RECEIVING_HISTORY!$H:$H,RECEIVING_HISTORY!$B:$B,MASTER_SHEET!$A140),0)</f>
        <v>0</v>
      </c>
      <c r="L140" s="26">
        <f>IFERROR(SUMIFS(RECEIVING_HISTORY!$I:$I,RECEIVING_HISTORY!$B:$B,MASTER_SHEET!$A140),0)</f>
        <v>0</v>
      </c>
      <c r="M140" s="35">
        <f>IFERROR(SUMIF(ISSUANCE_HISTORY!$B:$B,A140,ISSUANCE_HISTORY!$H:$H),0)</f>
        <v>0</v>
      </c>
      <c r="N140" s="26">
        <f>IFERROR(SUMIF(ISSUANCE_HISTORY!$B:$B,A140,ISSUANCE_HISTORY!$I:$I),0)</f>
        <v>0</v>
      </c>
      <c r="O140" s="112">
        <f t="shared" si="9"/>
        <v>376</v>
      </c>
      <c r="P140" s="26">
        <f t="shared" si="11"/>
        <v>300.8</v>
      </c>
      <c r="Q140" s="36" t="s">
        <v>4541</v>
      </c>
      <c r="R140" s="36" t="s">
        <v>4541</v>
      </c>
      <c r="S140" s="16">
        <v>100</v>
      </c>
      <c r="T140" s="37" t="str">
        <f t="shared" si="10"/>
        <v>OK</v>
      </c>
      <c r="U140" s="12"/>
      <c r="V140" s="16"/>
      <c r="W140" s="12" t="s">
        <v>4222</v>
      </c>
    </row>
    <row r="141" spans="1:23" ht="22.35" customHeight="1">
      <c r="A141" s="12">
        <v>10060144</v>
      </c>
      <c r="B141" s="137">
        <v>1120010387</v>
      </c>
      <c r="C141" s="106">
        <v>1000416</v>
      </c>
      <c r="D141" s="13">
        <v>1013488</v>
      </c>
      <c r="E141" s="12" t="s">
        <v>204</v>
      </c>
      <c r="F141" s="190" t="s">
        <v>4207</v>
      </c>
      <c r="G141" s="13" t="s">
        <v>21</v>
      </c>
      <c r="H141" s="15">
        <v>20</v>
      </c>
      <c r="I141" s="105">
        <v>50</v>
      </c>
      <c r="J141" s="26">
        <f t="shared" si="8"/>
        <v>1000</v>
      </c>
      <c r="K141" s="113">
        <f>IFERROR(SUMIFS(RECEIVING_HISTORY!$H:$H,RECEIVING_HISTORY!$B:$B,MASTER_SHEET!$A141),0)</f>
        <v>0</v>
      </c>
      <c r="L141" s="26">
        <f>IFERROR(SUMIFS(RECEIVING_HISTORY!$I:$I,RECEIVING_HISTORY!$B:$B,MASTER_SHEET!$A141),0)</f>
        <v>0</v>
      </c>
      <c r="M141" s="35">
        <f>IFERROR(SUMIF(ISSUANCE_HISTORY!$B:$B,A141,ISSUANCE_HISTORY!$H:$H),0)</f>
        <v>11</v>
      </c>
      <c r="N141" s="26">
        <f>IFERROR(SUMIF(ISSUANCE_HISTORY!$B:$B,A141,ISSUANCE_HISTORY!$I:$I),0)</f>
        <v>220</v>
      </c>
      <c r="O141" s="112">
        <f t="shared" si="9"/>
        <v>39</v>
      </c>
      <c r="P141" s="26">
        <f t="shared" si="11"/>
        <v>780</v>
      </c>
      <c r="Q141" s="168" t="s">
        <v>4037</v>
      </c>
      <c r="R141" s="168" t="s">
        <v>4037</v>
      </c>
      <c r="S141" s="16">
        <v>40</v>
      </c>
      <c r="T141" s="37" t="str">
        <f t="shared" si="10"/>
        <v>Re-Order Now</v>
      </c>
      <c r="U141" s="12"/>
      <c r="V141" s="16" t="s">
        <v>4000</v>
      </c>
      <c r="W141" s="12" t="s">
        <v>4222</v>
      </c>
    </row>
    <row r="142" spans="1:23" ht="22.35" customHeight="1">
      <c r="A142" s="12">
        <v>10060145</v>
      </c>
      <c r="B142" s="137" t="e">
        <v>#N/A</v>
      </c>
      <c r="C142" s="106">
        <v>1006995</v>
      </c>
      <c r="D142" s="13">
        <v>1014093</v>
      </c>
      <c r="E142" s="12" t="s">
        <v>205</v>
      </c>
      <c r="F142" s="190" t="s">
        <v>4209</v>
      </c>
      <c r="G142" s="13" t="s">
        <v>37</v>
      </c>
      <c r="H142" s="15">
        <v>5</v>
      </c>
      <c r="I142" s="105">
        <v>0</v>
      </c>
      <c r="J142" s="26">
        <f t="shared" si="8"/>
        <v>0</v>
      </c>
      <c r="K142" s="113">
        <f>IFERROR(SUMIFS(RECEIVING_HISTORY!$H:$H,RECEIVING_HISTORY!$B:$B,MASTER_SHEET!$A142),0)</f>
        <v>0</v>
      </c>
      <c r="L142" s="26">
        <f>IFERROR(SUMIFS(RECEIVING_HISTORY!$I:$I,RECEIVING_HISTORY!$B:$B,MASTER_SHEET!$A142),0)</f>
        <v>0</v>
      </c>
      <c r="M142" s="35">
        <f>IFERROR(SUMIF(ISSUANCE_HISTORY!$B:$B,A142,ISSUANCE_HISTORY!$H:$H),0)</f>
        <v>0</v>
      </c>
      <c r="N142" s="26">
        <f>IFERROR(SUMIF(ISSUANCE_HISTORY!$B:$B,A142,ISSUANCE_HISTORY!$I:$I),0)</f>
        <v>0</v>
      </c>
      <c r="O142" s="112">
        <f t="shared" si="9"/>
        <v>0</v>
      </c>
      <c r="P142" s="26">
        <f t="shared" si="11"/>
        <v>0</v>
      </c>
      <c r="Q142" s="36" t="e">
        <v>#N/A</v>
      </c>
      <c r="R142" s="36" t="e">
        <v>#N/A</v>
      </c>
      <c r="S142" s="16"/>
      <c r="T142" s="37" t="str">
        <f t="shared" si="10"/>
        <v/>
      </c>
      <c r="U142" s="12"/>
      <c r="V142" s="16"/>
      <c r="W142" s="12" t="e">
        <v>#N/A</v>
      </c>
    </row>
    <row r="143" spans="1:23" ht="22.35" customHeight="1">
      <c r="A143" s="12">
        <v>10060146</v>
      </c>
      <c r="B143" s="137">
        <v>1120013921</v>
      </c>
      <c r="C143" s="106">
        <v>1000502</v>
      </c>
      <c r="D143" s="13">
        <v>1013258</v>
      </c>
      <c r="E143" s="12" t="s">
        <v>206</v>
      </c>
      <c r="F143" s="190" t="s">
        <v>4214</v>
      </c>
      <c r="G143" s="13" t="s">
        <v>21</v>
      </c>
      <c r="H143" s="15">
        <v>2.75</v>
      </c>
      <c r="I143" s="105">
        <v>30</v>
      </c>
      <c r="J143" s="26">
        <f t="shared" si="8"/>
        <v>82.5</v>
      </c>
      <c r="K143" s="113">
        <f>IFERROR(SUMIFS(RECEIVING_HISTORY!$H:$H,RECEIVING_HISTORY!$B:$B,MASTER_SHEET!$A143),0)</f>
        <v>100</v>
      </c>
      <c r="L143" s="26">
        <f>IFERROR(SUMIFS(RECEIVING_HISTORY!$I:$I,RECEIVING_HISTORY!$B:$B,MASTER_SHEET!$A143),0)</f>
        <v>275</v>
      </c>
      <c r="M143" s="35">
        <f>IFERROR(SUMIF(ISSUANCE_HISTORY!$B:$B,A143,ISSUANCE_HISTORY!$H:$H),0)</f>
        <v>0</v>
      </c>
      <c r="N143" s="26">
        <f>IFERROR(SUMIF(ISSUANCE_HISTORY!$B:$B,A143,ISSUANCE_HISTORY!$I:$I),0)</f>
        <v>0</v>
      </c>
      <c r="O143" s="112">
        <f t="shared" si="9"/>
        <v>130</v>
      </c>
      <c r="P143" s="26">
        <f t="shared" si="11"/>
        <v>357.5</v>
      </c>
      <c r="Q143" s="36" t="s">
        <v>4541</v>
      </c>
      <c r="R143" s="36" t="s">
        <v>4541</v>
      </c>
      <c r="S143" s="16">
        <v>54</v>
      </c>
      <c r="T143" s="37" t="str">
        <f t="shared" si="10"/>
        <v>OK</v>
      </c>
      <c r="U143" s="12"/>
      <c r="V143" s="16"/>
      <c r="W143" s="12" t="s">
        <v>4222</v>
      </c>
    </row>
    <row r="144" spans="1:23" ht="22.35" customHeight="1">
      <c r="A144" s="12">
        <v>10060147</v>
      </c>
      <c r="B144" s="137">
        <v>1120010442</v>
      </c>
      <c r="C144" s="106">
        <v>1001775</v>
      </c>
      <c r="D144" s="13">
        <v>1011858</v>
      </c>
      <c r="E144" s="12" t="s">
        <v>207</v>
      </c>
      <c r="F144" s="190" t="s">
        <v>4207</v>
      </c>
      <c r="G144" s="13" t="s">
        <v>37</v>
      </c>
      <c r="H144" s="15">
        <v>3.5</v>
      </c>
      <c r="I144" s="105">
        <v>25</v>
      </c>
      <c r="J144" s="26">
        <f t="shared" si="8"/>
        <v>87.5</v>
      </c>
      <c r="K144" s="113">
        <f>IFERROR(SUMIFS(RECEIVING_HISTORY!$H:$H,RECEIVING_HISTORY!$B:$B,MASTER_SHEET!$A144),0)</f>
        <v>0</v>
      </c>
      <c r="L144" s="26">
        <f>IFERROR(SUMIFS(RECEIVING_HISTORY!$I:$I,RECEIVING_HISTORY!$B:$B,MASTER_SHEET!$A144),0)</f>
        <v>0</v>
      </c>
      <c r="M144" s="35">
        <f>IFERROR(SUMIF(ISSUANCE_HISTORY!$B:$B,A144,ISSUANCE_HISTORY!$H:$H),0)</f>
        <v>1</v>
      </c>
      <c r="N144" s="26">
        <f>IFERROR(SUMIF(ISSUANCE_HISTORY!$B:$B,A144,ISSUANCE_HISTORY!$I:$I),0)</f>
        <v>3.5</v>
      </c>
      <c r="O144" s="112">
        <f t="shared" si="9"/>
        <v>24</v>
      </c>
      <c r="P144" s="26">
        <f t="shared" si="11"/>
        <v>84</v>
      </c>
      <c r="Q144" s="36" t="s">
        <v>4037</v>
      </c>
      <c r="R144" s="36" t="s">
        <v>4037</v>
      </c>
      <c r="S144" s="16">
        <v>10</v>
      </c>
      <c r="T144" s="37" t="str">
        <f t="shared" si="10"/>
        <v>OK</v>
      </c>
      <c r="U144" s="12"/>
      <c r="V144" s="16"/>
      <c r="W144" s="12" t="s">
        <v>4222</v>
      </c>
    </row>
    <row r="145" spans="1:23" ht="22.35" customHeight="1">
      <c r="A145" s="12">
        <v>10060148</v>
      </c>
      <c r="B145" s="137">
        <v>1120120022</v>
      </c>
      <c r="C145" s="106">
        <v>1004923</v>
      </c>
      <c r="D145" s="13">
        <v>1016038</v>
      </c>
      <c r="E145" s="12" t="s">
        <v>209</v>
      </c>
      <c r="F145" s="190" t="s">
        <v>4207</v>
      </c>
      <c r="G145" s="13" t="s">
        <v>21</v>
      </c>
      <c r="H145" s="15">
        <v>79</v>
      </c>
      <c r="I145" s="105">
        <v>26</v>
      </c>
      <c r="J145" s="26">
        <f t="shared" si="8"/>
        <v>2054</v>
      </c>
      <c r="K145" s="113">
        <f>IFERROR(SUMIFS(RECEIVING_HISTORY!$H:$H,RECEIVING_HISTORY!$B:$B,MASTER_SHEET!$A145),0)</f>
        <v>0</v>
      </c>
      <c r="L145" s="26">
        <f>IFERROR(SUMIFS(RECEIVING_HISTORY!$I:$I,RECEIVING_HISTORY!$B:$B,MASTER_SHEET!$A145),0)</f>
        <v>0</v>
      </c>
      <c r="M145" s="35">
        <f>IFERROR(SUMIF(ISSUANCE_HISTORY!$B:$B,A145,ISSUANCE_HISTORY!$H:$H),0)</f>
        <v>0</v>
      </c>
      <c r="N145" s="26">
        <f>IFERROR(SUMIF(ISSUANCE_HISTORY!$B:$B,A145,ISSUANCE_HISTORY!$I:$I),0)</f>
        <v>0</v>
      </c>
      <c r="O145" s="112">
        <f t="shared" si="9"/>
        <v>26</v>
      </c>
      <c r="P145" s="26">
        <f t="shared" si="11"/>
        <v>2054</v>
      </c>
      <c r="Q145" s="36" t="s">
        <v>4037</v>
      </c>
      <c r="R145" s="36" t="s">
        <v>4037</v>
      </c>
      <c r="S145" s="16">
        <v>10</v>
      </c>
      <c r="T145" s="37" t="str">
        <f t="shared" si="10"/>
        <v>OK</v>
      </c>
      <c r="U145" s="12"/>
      <c r="V145" s="16"/>
      <c r="W145" s="12" t="s">
        <v>4222</v>
      </c>
    </row>
    <row r="146" spans="1:23" ht="22.35" customHeight="1">
      <c r="A146" s="12">
        <v>10060149</v>
      </c>
      <c r="B146" s="137">
        <v>1120010165</v>
      </c>
      <c r="C146" s="106">
        <v>1006101</v>
      </c>
      <c r="D146" s="13">
        <v>1014995</v>
      </c>
      <c r="E146" s="12" t="s">
        <v>210</v>
      </c>
      <c r="F146" s="191" t="s">
        <v>4206</v>
      </c>
      <c r="G146" s="13" t="s">
        <v>41</v>
      </c>
      <c r="H146" s="15">
        <v>2</v>
      </c>
      <c r="I146" s="105">
        <v>514</v>
      </c>
      <c r="J146" s="26">
        <f t="shared" si="8"/>
        <v>1028</v>
      </c>
      <c r="K146" s="113">
        <f>IFERROR(SUMIFS(RECEIVING_HISTORY!$H:$H,RECEIVING_HISTORY!$B:$B,MASTER_SHEET!$A146),0)</f>
        <v>0</v>
      </c>
      <c r="L146" s="26">
        <f>IFERROR(SUMIFS(RECEIVING_HISTORY!$I:$I,RECEIVING_HISTORY!$B:$B,MASTER_SHEET!$A146),0)</f>
        <v>0</v>
      </c>
      <c r="M146" s="35">
        <f>IFERROR(SUMIF(ISSUANCE_HISTORY!$B:$B,A146,ISSUANCE_HISTORY!$H:$H),0)</f>
        <v>0</v>
      </c>
      <c r="N146" s="26">
        <f>IFERROR(SUMIF(ISSUANCE_HISTORY!$B:$B,A146,ISSUANCE_HISTORY!$I:$I),0)</f>
        <v>0</v>
      </c>
      <c r="O146" s="112">
        <f t="shared" si="9"/>
        <v>514</v>
      </c>
      <c r="P146" s="26">
        <f t="shared" si="11"/>
        <v>1028</v>
      </c>
      <c r="Q146" s="36" t="s">
        <v>4032</v>
      </c>
      <c r="R146" s="36" t="s">
        <v>4032</v>
      </c>
      <c r="S146" s="16">
        <v>300</v>
      </c>
      <c r="T146" s="37" t="str">
        <f t="shared" si="10"/>
        <v>OK</v>
      </c>
      <c r="U146" s="12"/>
      <c r="V146" s="16"/>
      <c r="W146" s="12" t="s">
        <v>4222</v>
      </c>
    </row>
    <row r="147" spans="1:23" ht="22.35" customHeight="1">
      <c r="A147" s="12">
        <v>10060150</v>
      </c>
      <c r="B147" s="137">
        <v>1120120079</v>
      </c>
      <c r="C147" s="106">
        <v>1000069</v>
      </c>
      <c r="D147" s="13">
        <v>1013752</v>
      </c>
      <c r="E147" s="12" t="s">
        <v>212</v>
      </c>
      <c r="F147" s="191" t="s">
        <v>4206</v>
      </c>
      <c r="G147" s="13" t="s">
        <v>213</v>
      </c>
      <c r="H147" s="15">
        <v>2.7</v>
      </c>
      <c r="I147" s="105">
        <v>1002</v>
      </c>
      <c r="J147" s="26">
        <f t="shared" si="8"/>
        <v>2705.4</v>
      </c>
      <c r="K147" s="113">
        <f>IFERROR(SUMIFS(RECEIVING_HISTORY!$H:$H,RECEIVING_HISTORY!$B:$B,MASTER_SHEET!$A147),0)</f>
        <v>0</v>
      </c>
      <c r="L147" s="26">
        <f>IFERROR(SUMIFS(RECEIVING_HISTORY!$I:$I,RECEIVING_HISTORY!$B:$B,MASTER_SHEET!$A147),0)</f>
        <v>0</v>
      </c>
      <c r="M147" s="35">
        <f>IFERROR(SUMIF(ISSUANCE_HISTORY!$B:$B,A147,ISSUANCE_HISTORY!$H:$H),0)</f>
        <v>0</v>
      </c>
      <c r="N147" s="26">
        <f>IFERROR(SUMIF(ISSUANCE_HISTORY!$B:$B,A147,ISSUANCE_HISTORY!$I:$I),0)</f>
        <v>0</v>
      </c>
      <c r="O147" s="112">
        <f t="shared" si="9"/>
        <v>1002</v>
      </c>
      <c r="P147" s="26">
        <f t="shared" si="11"/>
        <v>2705.4</v>
      </c>
      <c r="Q147" s="36" t="s">
        <v>4224</v>
      </c>
      <c r="R147" s="36" t="s">
        <v>4224</v>
      </c>
      <c r="S147" s="16">
        <v>1200</v>
      </c>
      <c r="T147" s="37" t="str">
        <f t="shared" si="10"/>
        <v>BSR in Process</v>
      </c>
      <c r="U147" s="12">
        <v>63</v>
      </c>
      <c r="V147" s="16"/>
      <c r="W147" s="12" t="s">
        <v>4223</v>
      </c>
    </row>
    <row r="148" spans="1:23" ht="22.35" customHeight="1">
      <c r="A148" s="12">
        <v>10060151</v>
      </c>
      <c r="B148" s="137">
        <v>1120010353</v>
      </c>
      <c r="C148" s="106">
        <v>1007670</v>
      </c>
      <c r="D148" s="13">
        <v>1010229</v>
      </c>
      <c r="E148" s="12" t="s">
        <v>214</v>
      </c>
      <c r="F148" s="190" t="s">
        <v>4212</v>
      </c>
      <c r="G148" s="13" t="s">
        <v>21</v>
      </c>
      <c r="H148" s="15">
        <v>24</v>
      </c>
      <c r="I148" s="105">
        <v>4</v>
      </c>
      <c r="J148" s="26">
        <f t="shared" si="8"/>
        <v>96</v>
      </c>
      <c r="K148" s="113">
        <f>IFERROR(SUMIFS(RECEIVING_HISTORY!$H:$H,RECEIVING_HISTORY!$B:$B,MASTER_SHEET!$A148),0)</f>
        <v>0</v>
      </c>
      <c r="L148" s="26">
        <f>IFERROR(SUMIFS(RECEIVING_HISTORY!$I:$I,RECEIVING_HISTORY!$B:$B,MASTER_SHEET!$A148),0)</f>
        <v>0</v>
      </c>
      <c r="M148" s="35">
        <f>IFERROR(SUMIF(ISSUANCE_HISTORY!$B:$B,A148,ISSUANCE_HISTORY!$H:$H),0)</f>
        <v>0</v>
      </c>
      <c r="N148" s="26">
        <f>IFERROR(SUMIF(ISSUANCE_HISTORY!$B:$B,A148,ISSUANCE_HISTORY!$I:$I),0)</f>
        <v>0</v>
      </c>
      <c r="O148" s="112">
        <f t="shared" si="9"/>
        <v>4</v>
      </c>
      <c r="P148" s="26">
        <f t="shared" si="11"/>
        <v>96</v>
      </c>
      <c r="Q148" s="36" t="s">
        <v>4029</v>
      </c>
      <c r="R148" s="36" t="s">
        <v>4029</v>
      </c>
      <c r="S148" s="16">
        <v>16</v>
      </c>
      <c r="T148" s="37" t="str">
        <f t="shared" si="10"/>
        <v>BSR in Process</v>
      </c>
      <c r="U148" s="12">
        <v>57</v>
      </c>
      <c r="V148" s="16"/>
      <c r="W148" s="12" t="s">
        <v>4222</v>
      </c>
    </row>
    <row r="149" spans="1:23" ht="22.35" customHeight="1">
      <c r="A149" s="12">
        <v>10060152</v>
      </c>
      <c r="B149" s="137">
        <v>251729065696</v>
      </c>
      <c r="C149" s="106">
        <v>1005598</v>
      </c>
      <c r="D149" s="13">
        <v>1015354</v>
      </c>
      <c r="E149" s="12" t="s">
        <v>216</v>
      </c>
      <c r="F149" s="190" t="s">
        <v>4213</v>
      </c>
      <c r="G149" s="13" t="s">
        <v>41</v>
      </c>
      <c r="H149" s="15">
        <v>35</v>
      </c>
      <c r="I149" s="105">
        <v>102</v>
      </c>
      <c r="J149" s="26">
        <f t="shared" si="8"/>
        <v>3570</v>
      </c>
      <c r="K149" s="113">
        <f>IFERROR(SUMIFS(RECEIVING_HISTORY!$H:$H,RECEIVING_HISTORY!$B:$B,MASTER_SHEET!$A149),0)</f>
        <v>0</v>
      </c>
      <c r="L149" s="26">
        <f>IFERROR(SUMIFS(RECEIVING_HISTORY!$I:$I,RECEIVING_HISTORY!$B:$B,MASTER_SHEET!$A149),0)</f>
        <v>0</v>
      </c>
      <c r="M149" s="35">
        <f>IFERROR(SUMIF(ISSUANCE_HISTORY!$B:$B,A149,ISSUANCE_HISTORY!$H:$H),0)</f>
        <v>0</v>
      </c>
      <c r="N149" s="26">
        <f>IFERROR(SUMIF(ISSUANCE_HISTORY!$B:$B,A149,ISSUANCE_HISTORY!$I:$I),0)</f>
        <v>0</v>
      </c>
      <c r="O149" s="112">
        <f t="shared" si="9"/>
        <v>102</v>
      </c>
      <c r="P149" s="26">
        <f t="shared" si="11"/>
        <v>3570</v>
      </c>
      <c r="Q149" s="36" t="s">
        <v>4036</v>
      </c>
      <c r="R149" s="36" t="s">
        <v>4036</v>
      </c>
      <c r="S149" s="16">
        <v>40</v>
      </c>
      <c r="T149" s="37" t="str">
        <f t="shared" si="10"/>
        <v>OK</v>
      </c>
      <c r="U149" s="12"/>
      <c r="V149" s="16"/>
      <c r="W149" s="12" t="s">
        <v>4222</v>
      </c>
    </row>
    <row r="150" spans="1:23" ht="22.35" customHeight="1">
      <c r="A150" s="12">
        <v>10060153</v>
      </c>
      <c r="B150" s="137" t="e">
        <v>#N/A</v>
      </c>
      <c r="C150" s="106">
        <v>1002033</v>
      </c>
      <c r="D150" s="13">
        <v>1011792</v>
      </c>
      <c r="E150" s="12" t="s">
        <v>218</v>
      </c>
      <c r="F150" s="190" t="s">
        <v>4213</v>
      </c>
      <c r="G150" s="13" t="s">
        <v>21</v>
      </c>
      <c r="H150" s="15">
        <v>11.5</v>
      </c>
      <c r="I150" s="105">
        <v>85</v>
      </c>
      <c r="J150" s="26">
        <f t="shared" si="8"/>
        <v>977.5</v>
      </c>
      <c r="K150" s="113">
        <f>IFERROR(SUMIFS(RECEIVING_HISTORY!$H:$H,RECEIVING_HISTORY!$B:$B,MASTER_SHEET!$A150),0)</f>
        <v>0</v>
      </c>
      <c r="L150" s="26">
        <f>IFERROR(SUMIFS(RECEIVING_HISTORY!$I:$I,RECEIVING_HISTORY!$B:$B,MASTER_SHEET!$A150),0)</f>
        <v>0</v>
      </c>
      <c r="M150" s="35">
        <f>IFERROR(SUMIF(ISSUANCE_HISTORY!$B:$B,A150,ISSUANCE_HISTORY!$H:$H),0)</f>
        <v>0</v>
      </c>
      <c r="N150" s="26">
        <f>IFERROR(SUMIF(ISSUANCE_HISTORY!$B:$B,A150,ISSUANCE_HISTORY!$I:$I),0)</f>
        <v>0</v>
      </c>
      <c r="O150" s="112">
        <f t="shared" si="9"/>
        <v>85</v>
      </c>
      <c r="P150" s="26">
        <f t="shared" si="11"/>
        <v>977.5</v>
      </c>
      <c r="Q150" s="36" t="s">
        <v>4029</v>
      </c>
      <c r="R150" s="36" t="s">
        <v>4029</v>
      </c>
      <c r="S150" s="16">
        <v>5</v>
      </c>
      <c r="T150" s="37" t="str">
        <f t="shared" si="10"/>
        <v>OK</v>
      </c>
      <c r="U150" s="12"/>
      <c r="V150" s="16"/>
      <c r="W150" s="12" t="e">
        <v>#N/A</v>
      </c>
    </row>
    <row r="151" spans="1:23" ht="22.35" customHeight="1">
      <c r="A151" s="12">
        <v>10060154</v>
      </c>
      <c r="B151" s="137">
        <v>251729065697</v>
      </c>
      <c r="C151" s="106">
        <v>1005600</v>
      </c>
      <c r="D151" s="13">
        <v>1015356</v>
      </c>
      <c r="E151" s="12" t="s">
        <v>220</v>
      </c>
      <c r="F151" s="190" t="s">
        <v>4213</v>
      </c>
      <c r="G151" s="13" t="s">
        <v>41</v>
      </c>
      <c r="H151" s="15">
        <v>25</v>
      </c>
      <c r="I151" s="105">
        <v>3</v>
      </c>
      <c r="J151" s="26">
        <f t="shared" si="8"/>
        <v>75</v>
      </c>
      <c r="K151" s="113">
        <f>IFERROR(SUMIFS(RECEIVING_HISTORY!$H:$H,RECEIVING_HISTORY!$B:$B,MASTER_SHEET!$A151),0)</f>
        <v>50</v>
      </c>
      <c r="L151" s="26">
        <f>IFERROR(SUMIFS(RECEIVING_HISTORY!$I:$I,RECEIVING_HISTORY!$B:$B,MASTER_SHEET!$A151),0)</f>
        <v>1250</v>
      </c>
      <c r="M151" s="35">
        <f>IFERROR(SUMIF(ISSUANCE_HISTORY!$B:$B,A151,ISSUANCE_HISTORY!$H:$H),0)</f>
        <v>0</v>
      </c>
      <c r="N151" s="26">
        <f>IFERROR(SUMIF(ISSUANCE_HISTORY!$B:$B,A151,ISSUANCE_HISTORY!$I:$I),0)</f>
        <v>0</v>
      </c>
      <c r="O151" s="112">
        <f t="shared" si="9"/>
        <v>53</v>
      </c>
      <c r="P151" s="26">
        <f t="shared" si="11"/>
        <v>1325</v>
      </c>
      <c r="Q151" s="36" t="s">
        <v>4030</v>
      </c>
      <c r="R151" s="36" t="s">
        <v>4030</v>
      </c>
      <c r="S151" s="16">
        <v>20</v>
      </c>
      <c r="T151" s="37" t="str">
        <f t="shared" si="10"/>
        <v>OK</v>
      </c>
      <c r="U151" s="12"/>
      <c r="V151" s="16"/>
      <c r="W151" s="12" t="s">
        <v>4222</v>
      </c>
    </row>
    <row r="152" spans="1:23" ht="22.35" customHeight="1">
      <c r="A152" s="12">
        <v>10060155</v>
      </c>
      <c r="B152" s="137">
        <v>312015007311</v>
      </c>
      <c r="C152" s="106">
        <v>1006437</v>
      </c>
      <c r="D152" s="13">
        <v>1014413</v>
      </c>
      <c r="E152" s="12" t="s">
        <v>222</v>
      </c>
      <c r="F152" s="191" t="s">
        <v>4206</v>
      </c>
      <c r="G152" s="13" t="s">
        <v>41</v>
      </c>
      <c r="H152" s="15">
        <v>145</v>
      </c>
      <c r="I152" s="105">
        <v>63</v>
      </c>
      <c r="J152" s="26">
        <f t="shared" si="8"/>
        <v>9135</v>
      </c>
      <c r="K152" s="113">
        <f>IFERROR(SUMIFS(RECEIVING_HISTORY!$H:$H,RECEIVING_HISTORY!$B:$B,MASTER_SHEET!$A152),0)</f>
        <v>0</v>
      </c>
      <c r="L152" s="26">
        <f>IFERROR(SUMIFS(RECEIVING_HISTORY!$I:$I,RECEIVING_HISTORY!$B:$B,MASTER_SHEET!$A152),0)</f>
        <v>0</v>
      </c>
      <c r="M152" s="35">
        <f>IFERROR(SUMIF(ISSUANCE_HISTORY!$B:$B,A152,ISSUANCE_HISTORY!$H:$H),0)</f>
        <v>0</v>
      </c>
      <c r="N152" s="26">
        <f>IFERROR(SUMIF(ISSUANCE_HISTORY!$B:$B,A152,ISSUANCE_HISTORY!$I:$I),0)</f>
        <v>0</v>
      </c>
      <c r="O152" s="112">
        <f t="shared" si="9"/>
        <v>63</v>
      </c>
      <c r="P152" s="26">
        <f t="shared" si="11"/>
        <v>9135</v>
      </c>
      <c r="Q152" s="36" t="s">
        <v>4030</v>
      </c>
      <c r="R152" s="36" t="s">
        <v>4030</v>
      </c>
      <c r="S152" s="16">
        <v>10</v>
      </c>
      <c r="T152" s="37" t="str">
        <f t="shared" si="10"/>
        <v>OK</v>
      </c>
      <c r="U152" s="12"/>
      <c r="V152" s="16"/>
      <c r="W152" s="12" t="s">
        <v>4222</v>
      </c>
    </row>
    <row r="153" spans="1:23" ht="22.35" customHeight="1">
      <c r="A153" s="12">
        <v>10060156</v>
      </c>
      <c r="B153" s="137">
        <v>251729065698</v>
      </c>
      <c r="C153" s="106">
        <v>1005599</v>
      </c>
      <c r="D153" s="13">
        <v>1015355</v>
      </c>
      <c r="E153" s="12" t="s">
        <v>223</v>
      </c>
      <c r="F153" s="190" t="s">
        <v>4213</v>
      </c>
      <c r="G153" s="13" t="s">
        <v>41</v>
      </c>
      <c r="H153" s="15">
        <v>32</v>
      </c>
      <c r="I153" s="105">
        <v>77</v>
      </c>
      <c r="J153" s="26">
        <f t="shared" si="8"/>
        <v>2464</v>
      </c>
      <c r="K153" s="113">
        <f>IFERROR(SUMIFS(RECEIVING_HISTORY!$H:$H,RECEIVING_HISTORY!$B:$B,MASTER_SHEET!$A153),0)</f>
        <v>0</v>
      </c>
      <c r="L153" s="26">
        <f>IFERROR(SUMIFS(RECEIVING_HISTORY!$I:$I,RECEIVING_HISTORY!$B:$B,MASTER_SHEET!$A153),0)</f>
        <v>0</v>
      </c>
      <c r="M153" s="35">
        <f>IFERROR(SUMIF(ISSUANCE_HISTORY!$B:$B,A153,ISSUANCE_HISTORY!$H:$H),0)</f>
        <v>0</v>
      </c>
      <c r="N153" s="26">
        <f>IFERROR(SUMIF(ISSUANCE_HISTORY!$B:$B,A153,ISSUANCE_HISTORY!$I:$I),0)</f>
        <v>0</v>
      </c>
      <c r="O153" s="112">
        <f t="shared" si="9"/>
        <v>77</v>
      </c>
      <c r="P153" s="26">
        <f t="shared" si="11"/>
        <v>2464</v>
      </c>
      <c r="Q153" s="36" t="s">
        <v>4031</v>
      </c>
      <c r="R153" s="36" t="s">
        <v>4031</v>
      </c>
      <c r="S153" s="16">
        <v>30</v>
      </c>
      <c r="T153" s="37" t="str">
        <f t="shared" si="10"/>
        <v>OK</v>
      </c>
      <c r="U153" s="12"/>
      <c r="V153" s="16"/>
      <c r="W153" s="12" t="s">
        <v>4222</v>
      </c>
    </row>
    <row r="154" spans="1:23" ht="22.35" customHeight="1">
      <c r="A154" s="12">
        <v>10060157</v>
      </c>
      <c r="B154" s="137" t="e">
        <v>#N/A</v>
      </c>
      <c r="C154" s="106">
        <v>1006747</v>
      </c>
      <c r="D154" s="13">
        <v>1014158</v>
      </c>
      <c r="E154" s="12" t="s">
        <v>224</v>
      </c>
      <c r="F154" s="190" t="s">
        <v>4213</v>
      </c>
      <c r="G154" s="13" t="s">
        <v>41</v>
      </c>
      <c r="H154" s="15">
        <v>4.5</v>
      </c>
      <c r="I154" s="105">
        <v>45</v>
      </c>
      <c r="J154" s="26">
        <f t="shared" si="8"/>
        <v>202.5</v>
      </c>
      <c r="K154" s="113">
        <f>IFERROR(SUMIFS(RECEIVING_HISTORY!$H:$H,RECEIVING_HISTORY!$B:$B,MASTER_SHEET!$A154),0)</f>
        <v>140</v>
      </c>
      <c r="L154" s="26">
        <f>IFERROR(SUMIFS(RECEIVING_HISTORY!$I:$I,RECEIVING_HISTORY!$B:$B,MASTER_SHEET!$A154),0)</f>
        <v>630</v>
      </c>
      <c r="M154" s="35">
        <f>IFERROR(SUMIF(ISSUANCE_HISTORY!$B:$B,A154,ISSUANCE_HISTORY!$H:$H),0)</f>
        <v>8</v>
      </c>
      <c r="N154" s="26">
        <f>IFERROR(SUMIF(ISSUANCE_HISTORY!$B:$B,A154,ISSUANCE_HISTORY!$I:$I),0)</f>
        <v>40</v>
      </c>
      <c r="O154" s="112">
        <f t="shared" si="9"/>
        <v>177</v>
      </c>
      <c r="P154" s="26">
        <f t="shared" si="11"/>
        <v>792.5</v>
      </c>
      <c r="Q154" s="36" t="s">
        <v>4052</v>
      </c>
      <c r="R154" s="36" t="s">
        <v>4052</v>
      </c>
      <c r="S154" s="16">
        <v>80</v>
      </c>
      <c r="T154" s="37" t="str">
        <f t="shared" si="10"/>
        <v>OK</v>
      </c>
      <c r="U154" s="12"/>
      <c r="V154" s="16"/>
      <c r="W154" s="12" t="e">
        <v>#N/A</v>
      </c>
    </row>
    <row r="155" spans="1:23" ht="22.35" customHeight="1">
      <c r="A155" s="12">
        <v>10060158</v>
      </c>
      <c r="B155" s="137" t="e">
        <v>#N/A</v>
      </c>
      <c r="C155" s="106">
        <v>1005923</v>
      </c>
      <c r="D155" s="13">
        <v>1015109</v>
      </c>
      <c r="E155" s="12" t="s">
        <v>225</v>
      </c>
      <c r="F155" s="190" t="s">
        <v>4205</v>
      </c>
      <c r="G155" s="13" t="s">
        <v>175</v>
      </c>
      <c r="H155" s="15">
        <v>1317.4</v>
      </c>
      <c r="I155" s="105">
        <v>7</v>
      </c>
      <c r="J155" s="26">
        <f t="shared" si="8"/>
        <v>9221.8000000000011</v>
      </c>
      <c r="K155" s="113">
        <f>IFERROR(SUMIFS(RECEIVING_HISTORY!$H:$H,RECEIVING_HISTORY!$B:$B,MASTER_SHEET!$A155),0)</f>
        <v>0</v>
      </c>
      <c r="L155" s="26">
        <f>IFERROR(SUMIFS(RECEIVING_HISTORY!$I:$I,RECEIVING_HISTORY!$B:$B,MASTER_SHEET!$A155),0)</f>
        <v>0</v>
      </c>
      <c r="M155" s="35">
        <f>IFERROR(SUMIF(ISSUANCE_HISTORY!$B:$B,A155,ISSUANCE_HISTORY!$H:$H),0)</f>
        <v>0</v>
      </c>
      <c r="N155" s="26">
        <f>IFERROR(SUMIF(ISSUANCE_HISTORY!$B:$B,A155,ISSUANCE_HISTORY!$I:$I),0)</f>
        <v>0</v>
      </c>
      <c r="O155" s="112">
        <f t="shared" si="9"/>
        <v>7</v>
      </c>
      <c r="P155" s="26">
        <f t="shared" si="11"/>
        <v>9221.8000000000011</v>
      </c>
      <c r="Q155" s="36" t="s">
        <v>226</v>
      </c>
      <c r="R155" s="36" t="s">
        <v>226</v>
      </c>
      <c r="S155" s="16">
        <v>3</v>
      </c>
      <c r="T155" s="37" t="str">
        <f t="shared" si="10"/>
        <v>OK</v>
      </c>
      <c r="U155" s="12"/>
      <c r="V155" s="16"/>
      <c r="W155" s="12" t="e">
        <v>#N/A</v>
      </c>
    </row>
    <row r="156" spans="1:23" ht="22.35" customHeight="1">
      <c r="A156" s="12">
        <v>10060159</v>
      </c>
      <c r="B156" s="137" t="e">
        <v>#N/A</v>
      </c>
      <c r="C156" s="106">
        <v>1005924</v>
      </c>
      <c r="D156" s="13">
        <v>1015110</v>
      </c>
      <c r="E156" s="12" t="s">
        <v>227</v>
      </c>
      <c r="F156" s="190" t="s">
        <v>4205</v>
      </c>
      <c r="G156" s="13" t="s">
        <v>175</v>
      </c>
      <c r="H156" s="15">
        <v>1001.77</v>
      </c>
      <c r="I156" s="105">
        <v>7</v>
      </c>
      <c r="J156" s="26">
        <f t="shared" si="8"/>
        <v>7012.3899999999994</v>
      </c>
      <c r="K156" s="113">
        <f>IFERROR(SUMIFS(RECEIVING_HISTORY!$H:$H,RECEIVING_HISTORY!$B:$B,MASTER_SHEET!$A156),0)</f>
        <v>0</v>
      </c>
      <c r="L156" s="26">
        <f>IFERROR(SUMIFS(RECEIVING_HISTORY!$I:$I,RECEIVING_HISTORY!$B:$B,MASTER_SHEET!$A156),0)</f>
        <v>0</v>
      </c>
      <c r="M156" s="35">
        <f>IFERROR(SUMIF(ISSUANCE_HISTORY!$B:$B,A156,ISSUANCE_HISTORY!$H:$H),0)</f>
        <v>0</v>
      </c>
      <c r="N156" s="26">
        <f>IFERROR(SUMIF(ISSUANCE_HISTORY!$B:$B,A156,ISSUANCE_HISTORY!$I:$I),0)</f>
        <v>0</v>
      </c>
      <c r="O156" s="112">
        <f t="shared" si="9"/>
        <v>7</v>
      </c>
      <c r="P156" s="26">
        <f t="shared" si="11"/>
        <v>7012.3899999999994</v>
      </c>
      <c r="Q156" s="36" t="s">
        <v>226</v>
      </c>
      <c r="R156" s="36" t="s">
        <v>226</v>
      </c>
      <c r="S156" s="16">
        <v>3</v>
      </c>
      <c r="T156" s="37" t="str">
        <f t="shared" si="10"/>
        <v>OK</v>
      </c>
      <c r="U156" s="12"/>
      <c r="V156" s="16"/>
      <c r="W156" s="12" t="e">
        <v>#N/A</v>
      </c>
    </row>
    <row r="157" spans="1:23" ht="22.35" customHeight="1">
      <c r="A157" s="12">
        <v>10060160</v>
      </c>
      <c r="B157" s="137" t="e">
        <v>#N/A</v>
      </c>
      <c r="C157" s="106">
        <v>1005925</v>
      </c>
      <c r="D157" s="13">
        <v>1015111</v>
      </c>
      <c r="E157" s="12" t="s">
        <v>228</v>
      </c>
      <c r="F157" s="190" t="s">
        <v>4205</v>
      </c>
      <c r="G157" s="13" t="s">
        <v>175</v>
      </c>
      <c r="H157" s="15">
        <v>1317.4</v>
      </c>
      <c r="I157" s="105">
        <v>8</v>
      </c>
      <c r="J157" s="26">
        <f t="shared" si="8"/>
        <v>10539.2</v>
      </c>
      <c r="K157" s="113">
        <f>IFERROR(SUMIFS(RECEIVING_HISTORY!$H:$H,RECEIVING_HISTORY!$B:$B,MASTER_SHEET!$A157),0)</f>
        <v>0</v>
      </c>
      <c r="L157" s="26">
        <f>IFERROR(SUMIFS(RECEIVING_HISTORY!$I:$I,RECEIVING_HISTORY!$B:$B,MASTER_SHEET!$A157),0)</f>
        <v>0</v>
      </c>
      <c r="M157" s="35">
        <f>IFERROR(SUMIF(ISSUANCE_HISTORY!$B:$B,A157,ISSUANCE_HISTORY!$H:$H),0)</f>
        <v>0</v>
      </c>
      <c r="N157" s="26">
        <f>IFERROR(SUMIF(ISSUANCE_HISTORY!$B:$B,A157,ISSUANCE_HISTORY!$I:$I),0)</f>
        <v>0</v>
      </c>
      <c r="O157" s="112">
        <f t="shared" si="9"/>
        <v>8</v>
      </c>
      <c r="P157" s="26">
        <f t="shared" si="11"/>
        <v>10539.2</v>
      </c>
      <c r="Q157" s="36" t="s">
        <v>226</v>
      </c>
      <c r="R157" s="36" t="s">
        <v>226</v>
      </c>
      <c r="S157" s="16">
        <v>3</v>
      </c>
      <c r="T157" s="37" t="str">
        <f t="shared" si="10"/>
        <v>OK</v>
      </c>
      <c r="U157" s="12"/>
      <c r="V157" s="16"/>
      <c r="W157" s="12" t="e">
        <v>#N/A</v>
      </c>
    </row>
    <row r="158" spans="1:23" ht="22.35" customHeight="1">
      <c r="A158" s="12">
        <v>10060161</v>
      </c>
      <c r="B158" s="137">
        <v>3000002901</v>
      </c>
      <c r="C158" s="106">
        <v>1006928</v>
      </c>
      <c r="D158" s="13">
        <v>1014025</v>
      </c>
      <c r="E158" s="12" t="s">
        <v>229</v>
      </c>
      <c r="F158" s="190" t="s">
        <v>1262</v>
      </c>
      <c r="G158" s="13" t="s">
        <v>21</v>
      </c>
      <c r="H158" s="15">
        <v>22</v>
      </c>
      <c r="I158" s="105">
        <v>21</v>
      </c>
      <c r="J158" s="26">
        <f t="shared" si="8"/>
        <v>462</v>
      </c>
      <c r="K158" s="113">
        <f>IFERROR(SUMIFS(RECEIVING_HISTORY!$H:$H,RECEIVING_HISTORY!$B:$B,MASTER_SHEET!$A158),0)</f>
        <v>0</v>
      </c>
      <c r="L158" s="26">
        <f>IFERROR(SUMIFS(RECEIVING_HISTORY!$I:$I,RECEIVING_HISTORY!$B:$B,MASTER_SHEET!$A158),0)</f>
        <v>0</v>
      </c>
      <c r="M158" s="35">
        <f>IFERROR(SUMIF(ISSUANCE_HISTORY!$B:$B,A158,ISSUANCE_HISTORY!$H:$H),0)</f>
        <v>0</v>
      </c>
      <c r="N158" s="26">
        <f>IFERROR(SUMIF(ISSUANCE_HISTORY!$B:$B,A158,ISSUANCE_HISTORY!$I:$I),0)</f>
        <v>0</v>
      </c>
      <c r="O158" s="112">
        <f t="shared" si="9"/>
        <v>21</v>
      </c>
      <c r="P158" s="26">
        <f t="shared" si="11"/>
        <v>462</v>
      </c>
      <c r="Q158" s="36" t="s">
        <v>230</v>
      </c>
      <c r="R158" s="36" t="s">
        <v>230</v>
      </c>
      <c r="S158" s="16">
        <v>5</v>
      </c>
      <c r="T158" s="37" t="str">
        <f t="shared" si="10"/>
        <v>OK</v>
      </c>
      <c r="U158" s="12"/>
      <c r="V158" s="16"/>
      <c r="W158" s="12" t="s">
        <v>4222</v>
      </c>
    </row>
    <row r="159" spans="1:23" ht="22.35" customHeight="1">
      <c r="A159" s="12">
        <v>10060162</v>
      </c>
      <c r="B159" s="137">
        <v>1910230244</v>
      </c>
      <c r="C159" s="106">
        <v>1002709</v>
      </c>
      <c r="D159" s="13">
        <v>1011199</v>
      </c>
      <c r="E159" s="12" t="s">
        <v>231</v>
      </c>
      <c r="F159" s="190" t="s">
        <v>1262</v>
      </c>
      <c r="G159" s="13" t="s">
        <v>21</v>
      </c>
      <c r="H159" s="15">
        <v>51</v>
      </c>
      <c r="I159" s="105">
        <v>9</v>
      </c>
      <c r="J159" s="26">
        <f t="shared" si="8"/>
        <v>459</v>
      </c>
      <c r="K159" s="113">
        <f>IFERROR(SUMIFS(RECEIVING_HISTORY!$H:$H,RECEIVING_HISTORY!$B:$B,MASTER_SHEET!$A159),0)</f>
        <v>0</v>
      </c>
      <c r="L159" s="26">
        <f>IFERROR(SUMIFS(RECEIVING_HISTORY!$I:$I,RECEIVING_HISTORY!$B:$B,MASTER_SHEET!$A159),0)</f>
        <v>0</v>
      </c>
      <c r="M159" s="35">
        <f>IFERROR(SUMIF(ISSUANCE_HISTORY!$B:$B,A159,ISSUANCE_HISTORY!$H:$H),0)</f>
        <v>0</v>
      </c>
      <c r="N159" s="26">
        <f>IFERROR(SUMIF(ISSUANCE_HISTORY!$B:$B,A159,ISSUANCE_HISTORY!$I:$I),0)</f>
        <v>0</v>
      </c>
      <c r="O159" s="112">
        <f t="shared" si="9"/>
        <v>9</v>
      </c>
      <c r="P159" s="26">
        <f t="shared" si="11"/>
        <v>459</v>
      </c>
      <c r="Q159" s="36" t="s">
        <v>230</v>
      </c>
      <c r="R159" s="36" t="s">
        <v>230</v>
      </c>
      <c r="S159" s="16">
        <v>5</v>
      </c>
      <c r="T159" s="37" t="str">
        <f t="shared" si="10"/>
        <v>OK</v>
      </c>
      <c r="U159" s="12"/>
      <c r="V159" s="16"/>
      <c r="W159" s="12" t="s">
        <v>4222</v>
      </c>
    </row>
    <row r="160" spans="1:23" ht="22.35" customHeight="1">
      <c r="A160" s="12">
        <v>10060163</v>
      </c>
      <c r="B160" s="137">
        <v>1910090191</v>
      </c>
      <c r="C160" s="106">
        <v>1002590</v>
      </c>
      <c r="D160" s="13">
        <v>1011080</v>
      </c>
      <c r="E160" s="12" t="s">
        <v>232</v>
      </c>
      <c r="F160" s="190" t="s">
        <v>1262</v>
      </c>
      <c r="G160" s="13" t="s">
        <v>21</v>
      </c>
      <c r="H160" s="15">
        <v>13</v>
      </c>
      <c r="I160" s="105">
        <v>10</v>
      </c>
      <c r="J160" s="26">
        <f t="shared" si="8"/>
        <v>130</v>
      </c>
      <c r="K160" s="113">
        <f>IFERROR(SUMIFS(RECEIVING_HISTORY!$H:$H,RECEIVING_HISTORY!$B:$B,MASTER_SHEET!$A160),0)</f>
        <v>0</v>
      </c>
      <c r="L160" s="26">
        <f>IFERROR(SUMIFS(RECEIVING_HISTORY!$I:$I,RECEIVING_HISTORY!$B:$B,MASTER_SHEET!$A160),0)</f>
        <v>0</v>
      </c>
      <c r="M160" s="35">
        <f>IFERROR(SUMIF(ISSUANCE_HISTORY!$B:$B,A160,ISSUANCE_HISTORY!$H:$H),0)</f>
        <v>0</v>
      </c>
      <c r="N160" s="26">
        <f>IFERROR(SUMIF(ISSUANCE_HISTORY!$B:$B,A160,ISSUANCE_HISTORY!$I:$I),0)</f>
        <v>0</v>
      </c>
      <c r="O160" s="112">
        <f t="shared" si="9"/>
        <v>10</v>
      </c>
      <c r="P160" s="26">
        <f t="shared" si="11"/>
        <v>130</v>
      </c>
      <c r="Q160" s="36" t="s">
        <v>233</v>
      </c>
      <c r="R160" s="36" t="s">
        <v>233</v>
      </c>
      <c r="S160" s="16">
        <v>5</v>
      </c>
      <c r="T160" s="37" t="str">
        <f t="shared" si="10"/>
        <v>OK</v>
      </c>
      <c r="U160" s="12"/>
      <c r="V160" s="16"/>
      <c r="W160" s="12" t="s">
        <v>4222</v>
      </c>
    </row>
    <row r="161" spans="1:23" ht="22.35" customHeight="1">
      <c r="A161" s="12">
        <v>10060164</v>
      </c>
      <c r="B161" s="137">
        <v>1910240019</v>
      </c>
      <c r="C161" s="106">
        <v>1001179</v>
      </c>
      <c r="D161" s="13">
        <v>1012584</v>
      </c>
      <c r="E161" s="12" t="s">
        <v>234</v>
      </c>
      <c r="F161" s="190" t="s">
        <v>1262</v>
      </c>
      <c r="G161" s="13" t="s">
        <v>21</v>
      </c>
      <c r="H161" s="15">
        <v>39</v>
      </c>
      <c r="I161" s="105">
        <v>9</v>
      </c>
      <c r="J161" s="26">
        <f t="shared" si="8"/>
        <v>351</v>
      </c>
      <c r="K161" s="113">
        <f>IFERROR(SUMIFS(RECEIVING_HISTORY!$H:$H,RECEIVING_HISTORY!$B:$B,MASTER_SHEET!$A161),0)</f>
        <v>0</v>
      </c>
      <c r="L161" s="26">
        <f>IFERROR(SUMIFS(RECEIVING_HISTORY!$I:$I,RECEIVING_HISTORY!$B:$B,MASTER_SHEET!$A161),0)</f>
        <v>0</v>
      </c>
      <c r="M161" s="35">
        <f>IFERROR(SUMIF(ISSUANCE_HISTORY!$B:$B,A161,ISSUANCE_HISTORY!$H:$H),0)</f>
        <v>0</v>
      </c>
      <c r="N161" s="26">
        <f>IFERROR(SUMIF(ISSUANCE_HISTORY!$B:$B,A161,ISSUANCE_HISTORY!$I:$I),0)</f>
        <v>0</v>
      </c>
      <c r="O161" s="112">
        <f t="shared" si="9"/>
        <v>9</v>
      </c>
      <c r="P161" s="26">
        <f t="shared" si="11"/>
        <v>351</v>
      </c>
      <c r="Q161" s="36" t="s">
        <v>235</v>
      </c>
      <c r="R161" s="36" t="s">
        <v>235</v>
      </c>
      <c r="S161" s="16">
        <v>5</v>
      </c>
      <c r="T161" s="37" t="str">
        <f t="shared" si="10"/>
        <v>OK</v>
      </c>
      <c r="U161" s="12"/>
      <c r="V161" s="16"/>
      <c r="W161" s="12" t="s">
        <v>4222</v>
      </c>
    </row>
    <row r="162" spans="1:23" ht="22.35" customHeight="1">
      <c r="A162" s="12">
        <v>10060165</v>
      </c>
      <c r="B162" s="137">
        <v>401728005752</v>
      </c>
      <c r="C162" s="106">
        <v>1001183</v>
      </c>
      <c r="D162" s="13">
        <v>1012588</v>
      </c>
      <c r="E162" s="12" t="s">
        <v>236</v>
      </c>
      <c r="F162" s="190" t="s">
        <v>1262</v>
      </c>
      <c r="G162" s="13" t="s">
        <v>21</v>
      </c>
      <c r="H162" s="15">
        <v>16</v>
      </c>
      <c r="I162" s="105">
        <v>9</v>
      </c>
      <c r="J162" s="26">
        <f t="shared" si="8"/>
        <v>144</v>
      </c>
      <c r="K162" s="113">
        <f>IFERROR(SUMIFS(RECEIVING_HISTORY!$H:$H,RECEIVING_HISTORY!$B:$B,MASTER_SHEET!$A162),0)</f>
        <v>0</v>
      </c>
      <c r="L162" s="26">
        <f>IFERROR(SUMIFS(RECEIVING_HISTORY!$I:$I,RECEIVING_HISTORY!$B:$B,MASTER_SHEET!$A162),0)</f>
        <v>0</v>
      </c>
      <c r="M162" s="35">
        <f>IFERROR(SUMIF(ISSUANCE_HISTORY!$B:$B,A162,ISSUANCE_HISTORY!$H:$H),0)</f>
        <v>0</v>
      </c>
      <c r="N162" s="26">
        <f>IFERROR(SUMIF(ISSUANCE_HISTORY!$B:$B,A162,ISSUANCE_HISTORY!$I:$I),0)</f>
        <v>0</v>
      </c>
      <c r="O162" s="112">
        <f t="shared" si="9"/>
        <v>9</v>
      </c>
      <c r="P162" s="26">
        <f t="shared" si="11"/>
        <v>144</v>
      </c>
      <c r="Q162" s="36" t="s">
        <v>233</v>
      </c>
      <c r="R162" s="36" t="s">
        <v>233</v>
      </c>
      <c r="S162" s="16">
        <v>5</v>
      </c>
      <c r="T162" s="37" t="str">
        <f t="shared" si="10"/>
        <v>OK</v>
      </c>
      <c r="U162" s="12"/>
      <c r="V162" s="16"/>
      <c r="W162" s="12" t="s">
        <v>4222</v>
      </c>
    </row>
    <row r="163" spans="1:23" ht="22.35" customHeight="1">
      <c r="A163" s="12">
        <v>10060166</v>
      </c>
      <c r="B163" s="137">
        <v>1120011549</v>
      </c>
      <c r="C163" s="106">
        <v>1004717</v>
      </c>
      <c r="D163" s="13">
        <v>1016158</v>
      </c>
      <c r="E163" s="12" t="s">
        <v>237</v>
      </c>
      <c r="F163" s="190" t="s">
        <v>1262</v>
      </c>
      <c r="G163" s="13" t="s">
        <v>21</v>
      </c>
      <c r="H163" s="15">
        <v>58</v>
      </c>
      <c r="I163" s="105">
        <v>9</v>
      </c>
      <c r="J163" s="26">
        <f t="shared" si="8"/>
        <v>522</v>
      </c>
      <c r="K163" s="113">
        <f>IFERROR(SUMIFS(RECEIVING_HISTORY!$H:$H,RECEIVING_HISTORY!$B:$B,MASTER_SHEET!$A163),0)</f>
        <v>0</v>
      </c>
      <c r="L163" s="26">
        <f>IFERROR(SUMIFS(RECEIVING_HISTORY!$I:$I,RECEIVING_HISTORY!$B:$B,MASTER_SHEET!$A163),0)</f>
        <v>0</v>
      </c>
      <c r="M163" s="35">
        <f>IFERROR(SUMIF(ISSUANCE_HISTORY!$B:$B,A163,ISSUANCE_HISTORY!$H:$H),0)</f>
        <v>0</v>
      </c>
      <c r="N163" s="26">
        <f>IFERROR(SUMIF(ISSUANCE_HISTORY!$B:$B,A163,ISSUANCE_HISTORY!$I:$I),0)</f>
        <v>0</v>
      </c>
      <c r="O163" s="112">
        <f t="shared" si="9"/>
        <v>9</v>
      </c>
      <c r="P163" s="26">
        <f t="shared" si="11"/>
        <v>522</v>
      </c>
      <c r="Q163" s="36" t="s">
        <v>238</v>
      </c>
      <c r="R163" s="36" t="s">
        <v>238</v>
      </c>
      <c r="S163" s="16">
        <v>5</v>
      </c>
      <c r="T163" s="37" t="str">
        <f t="shared" si="10"/>
        <v>OK</v>
      </c>
      <c r="U163" s="12"/>
      <c r="V163" s="16"/>
      <c r="W163" s="12" t="s">
        <v>4222</v>
      </c>
    </row>
    <row r="164" spans="1:23" ht="22.35" customHeight="1">
      <c r="A164" s="12">
        <v>10060167</v>
      </c>
      <c r="B164" s="137">
        <v>1120014424</v>
      </c>
      <c r="C164" s="106">
        <v>1002399</v>
      </c>
      <c r="D164" s="13">
        <v>1011202</v>
      </c>
      <c r="E164" s="12" t="s">
        <v>239</v>
      </c>
      <c r="F164" s="190" t="s">
        <v>1262</v>
      </c>
      <c r="G164" s="13" t="s">
        <v>21</v>
      </c>
      <c r="H164" s="15">
        <v>275</v>
      </c>
      <c r="I164" s="105">
        <v>10</v>
      </c>
      <c r="J164" s="26">
        <f t="shared" si="8"/>
        <v>2750</v>
      </c>
      <c r="K164" s="113">
        <f>IFERROR(SUMIFS(RECEIVING_HISTORY!$H:$H,RECEIVING_HISTORY!$B:$B,MASTER_SHEET!$A164),0)</f>
        <v>0</v>
      </c>
      <c r="L164" s="26">
        <f>IFERROR(SUMIFS(RECEIVING_HISTORY!$I:$I,RECEIVING_HISTORY!$B:$B,MASTER_SHEET!$A164),0)</f>
        <v>0</v>
      </c>
      <c r="M164" s="35">
        <f>IFERROR(SUMIF(ISSUANCE_HISTORY!$B:$B,A164,ISSUANCE_HISTORY!$H:$H),0)</f>
        <v>0</v>
      </c>
      <c r="N164" s="26">
        <f>IFERROR(SUMIF(ISSUANCE_HISTORY!$B:$B,A164,ISSUANCE_HISTORY!$I:$I),0)</f>
        <v>0</v>
      </c>
      <c r="O164" s="112">
        <f t="shared" si="9"/>
        <v>10</v>
      </c>
      <c r="P164" s="26">
        <f t="shared" si="11"/>
        <v>2750</v>
      </c>
      <c r="Q164" s="36" t="s">
        <v>240</v>
      </c>
      <c r="R164" s="36" t="s">
        <v>240</v>
      </c>
      <c r="S164" s="16">
        <v>5</v>
      </c>
      <c r="T164" s="37" t="str">
        <f t="shared" si="10"/>
        <v>OK</v>
      </c>
      <c r="U164" s="12"/>
      <c r="V164" s="16"/>
      <c r="W164" s="12" t="s">
        <v>4222</v>
      </c>
    </row>
    <row r="165" spans="1:23" ht="22.35" customHeight="1">
      <c r="A165" s="12">
        <v>10060168</v>
      </c>
      <c r="B165" s="137">
        <v>401425026300</v>
      </c>
      <c r="C165" s="106">
        <v>1006871</v>
      </c>
      <c r="D165" s="13">
        <v>1014282</v>
      </c>
      <c r="E165" s="12" t="s">
        <v>241</v>
      </c>
      <c r="F165" s="190" t="s">
        <v>1262</v>
      </c>
      <c r="G165" s="13" t="s">
        <v>21</v>
      </c>
      <c r="H165" s="15">
        <v>47</v>
      </c>
      <c r="I165" s="105">
        <v>10</v>
      </c>
      <c r="J165" s="26">
        <f t="shared" si="8"/>
        <v>470</v>
      </c>
      <c r="K165" s="113">
        <f>IFERROR(SUMIFS(RECEIVING_HISTORY!$H:$H,RECEIVING_HISTORY!$B:$B,MASTER_SHEET!$A165),0)</f>
        <v>0</v>
      </c>
      <c r="L165" s="26">
        <f>IFERROR(SUMIFS(RECEIVING_HISTORY!$I:$I,RECEIVING_HISTORY!$B:$B,MASTER_SHEET!$A165),0)</f>
        <v>0</v>
      </c>
      <c r="M165" s="35">
        <f>IFERROR(SUMIF(ISSUANCE_HISTORY!$B:$B,A165,ISSUANCE_HISTORY!$H:$H),0)</f>
        <v>0</v>
      </c>
      <c r="N165" s="26">
        <f>IFERROR(SUMIF(ISSUANCE_HISTORY!$B:$B,A165,ISSUANCE_HISTORY!$I:$I),0)</f>
        <v>0</v>
      </c>
      <c r="O165" s="112">
        <f t="shared" si="9"/>
        <v>10</v>
      </c>
      <c r="P165" s="26">
        <f t="shared" si="11"/>
        <v>470</v>
      </c>
      <c r="Q165" s="36" t="s">
        <v>242</v>
      </c>
      <c r="R165" s="36" t="s">
        <v>242</v>
      </c>
      <c r="S165" s="16">
        <v>5</v>
      </c>
      <c r="T165" s="37" t="str">
        <f t="shared" si="10"/>
        <v>OK</v>
      </c>
      <c r="U165" s="12"/>
      <c r="V165" s="16"/>
      <c r="W165" s="12" t="s">
        <v>4222</v>
      </c>
    </row>
    <row r="166" spans="1:23" ht="22.35" customHeight="1">
      <c r="A166" s="12">
        <v>10060169</v>
      </c>
      <c r="B166" s="137">
        <v>1120014162</v>
      </c>
      <c r="C166" s="106">
        <v>1000586</v>
      </c>
      <c r="D166" s="13">
        <v>1013342</v>
      </c>
      <c r="E166" s="12" t="s">
        <v>243</v>
      </c>
      <c r="F166" s="190" t="s">
        <v>1262</v>
      </c>
      <c r="G166" s="13" t="s">
        <v>21</v>
      </c>
      <c r="H166" s="15">
        <v>140</v>
      </c>
      <c r="I166" s="105">
        <v>18</v>
      </c>
      <c r="J166" s="26">
        <f t="shared" si="8"/>
        <v>2520</v>
      </c>
      <c r="K166" s="113">
        <f>IFERROR(SUMIFS(RECEIVING_HISTORY!$H:$H,RECEIVING_HISTORY!$B:$B,MASTER_SHEET!$A166),0)</f>
        <v>0</v>
      </c>
      <c r="L166" s="26">
        <f>IFERROR(SUMIFS(RECEIVING_HISTORY!$I:$I,RECEIVING_HISTORY!$B:$B,MASTER_SHEET!$A166),0)</f>
        <v>0</v>
      </c>
      <c r="M166" s="35">
        <f>IFERROR(SUMIF(ISSUANCE_HISTORY!$B:$B,A166,ISSUANCE_HISTORY!$H:$H),0)</f>
        <v>0</v>
      </c>
      <c r="N166" s="26">
        <f>IFERROR(SUMIF(ISSUANCE_HISTORY!$B:$B,A166,ISSUANCE_HISTORY!$I:$I),0)</f>
        <v>0</v>
      </c>
      <c r="O166" s="112">
        <f t="shared" si="9"/>
        <v>18</v>
      </c>
      <c r="P166" s="26">
        <f t="shared" si="11"/>
        <v>2520</v>
      </c>
      <c r="Q166" s="36" t="s">
        <v>244</v>
      </c>
      <c r="R166" s="36" t="s">
        <v>244</v>
      </c>
      <c r="S166" s="16">
        <v>5</v>
      </c>
      <c r="T166" s="37" t="str">
        <f t="shared" si="10"/>
        <v>OK</v>
      </c>
      <c r="U166" s="12"/>
      <c r="V166" s="16"/>
      <c r="W166" s="12" t="s">
        <v>4222</v>
      </c>
    </row>
    <row r="167" spans="1:23" ht="22.35" customHeight="1">
      <c r="A167" s="12">
        <v>10060170</v>
      </c>
      <c r="B167" s="137">
        <v>1120014165</v>
      </c>
      <c r="C167" s="106">
        <v>1000584</v>
      </c>
      <c r="D167" s="13">
        <v>1013340</v>
      </c>
      <c r="E167" s="12" t="s">
        <v>245</v>
      </c>
      <c r="F167" s="190" t="s">
        <v>1262</v>
      </c>
      <c r="G167" s="13" t="s">
        <v>21</v>
      </c>
      <c r="H167" s="15">
        <v>120</v>
      </c>
      <c r="I167" s="105">
        <v>18</v>
      </c>
      <c r="J167" s="26">
        <f t="shared" si="8"/>
        <v>2160</v>
      </c>
      <c r="K167" s="113">
        <f>IFERROR(SUMIFS(RECEIVING_HISTORY!$H:$H,RECEIVING_HISTORY!$B:$B,MASTER_SHEET!$A167),0)</f>
        <v>0</v>
      </c>
      <c r="L167" s="26">
        <f>IFERROR(SUMIFS(RECEIVING_HISTORY!$I:$I,RECEIVING_HISTORY!$B:$B,MASTER_SHEET!$A167),0)</f>
        <v>0</v>
      </c>
      <c r="M167" s="35">
        <f>IFERROR(SUMIF(ISSUANCE_HISTORY!$B:$B,A167,ISSUANCE_HISTORY!$H:$H),0)</f>
        <v>0</v>
      </c>
      <c r="N167" s="26">
        <f>IFERROR(SUMIF(ISSUANCE_HISTORY!$B:$B,A167,ISSUANCE_HISTORY!$I:$I),0)</f>
        <v>0</v>
      </c>
      <c r="O167" s="112">
        <f t="shared" si="9"/>
        <v>18</v>
      </c>
      <c r="P167" s="26">
        <f t="shared" si="11"/>
        <v>2160</v>
      </c>
      <c r="Q167" s="36" t="s">
        <v>244</v>
      </c>
      <c r="R167" s="36" t="s">
        <v>244</v>
      </c>
      <c r="S167" s="16">
        <v>6</v>
      </c>
      <c r="T167" s="37" t="str">
        <f t="shared" si="10"/>
        <v>OK</v>
      </c>
      <c r="U167" s="12"/>
      <c r="V167" s="16"/>
      <c r="W167" s="12" t="s">
        <v>4222</v>
      </c>
    </row>
    <row r="168" spans="1:23" ht="22.35" customHeight="1">
      <c r="A168" s="12">
        <v>10060171</v>
      </c>
      <c r="B168" s="137">
        <v>311630006403</v>
      </c>
      <c r="C168" s="106">
        <v>1000514</v>
      </c>
      <c r="D168" s="13">
        <v>1013270</v>
      </c>
      <c r="E168" s="12" t="s">
        <v>246</v>
      </c>
      <c r="F168" s="190" t="s">
        <v>1262</v>
      </c>
      <c r="G168" s="13" t="s">
        <v>21</v>
      </c>
      <c r="H168" s="15">
        <v>185</v>
      </c>
      <c r="I168" s="105">
        <v>8</v>
      </c>
      <c r="J168" s="26">
        <f t="shared" si="8"/>
        <v>1480</v>
      </c>
      <c r="K168" s="113">
        <f>IFERROR(SUMIFS(RECEIVING_HISTORY!$H:$H,RECEIVING_HISTORY!$B:$B,MASTER_SHEET!$A168),0)</f>
        <v>0</v>
      </c>
      <c r="L168" s="26">
        <f>IFERROR(SUMIFS(RECEIVING_HISTORY!$I:$I,RECEIVING_HISTORY!$B:$B,MASTER_SHEET!$A168),0)</f>
        <v>0</v>
      </c>
      <c r="M168" s="35">
        <f>IFERROR(SUMIF(ISSUANCE_HISTORY!$B:$B,A168,ISSUANCE_HISTORY!$H:$H),0)</f>
        <v>0</v>
      </c>
      <c r="N168" s="26">
        <f>IFERROR(SUMIF(ISSUANCE_HISTORY!$B:$B,A168,ISSUANCE_HISTORY!$I:$I),0)</f>
        <v>0</v>
      </c>
      <c r="O168" s="112">
        <f t="shared" si="9"/>
        <v>8</v>
      </c>
      <c r="P168" s="26">
        <f t="shared" si="11"/>
        <v>1480</v>
      </c>
      <c r="Q168" s="36" t="s">
        <v>247</v>
      </c>
      <c r="R168" s="36" t="s">
        <v>247</v>
      </c>
      <c r="S168" s="16">
        <v>6</v>
      </c>
      <c r="T168" s="37" t="str">
        <f t="shared" si="10"/>
        <v>OK</v>
      </c>
      <c r="U168" s="12"/>
      <c r="V168" s="16"/>
      <c r="W168" s="12" t="s">
        <v>4222</v>
      </c>
    </row>
    <row r="169" spans="1:23" ht="22.35" customHeight="1">
      <c r="A169" s="12">
        <v>10060172</v>
      </c>
      <c r="B169" s="137">
        <v>401733005722</v>
      </c>
      <c r="C169" s="106">
        <v>1004754</v>
      </c>
      <c r="D169" s="13">
        <v>1016195</v>
      </c>
      <c r="E169" s="12" t="s">
        <v>248</v>
      </c>
      <c r="F169" s="190" t="s">
        <v>1262</v>
      </c>
      <c r="G169" s="13" t="s">
        <v>21</v>
      </c>
      <c r="H169" s="15">
        <v>28</v>
      </c>
      <c r="I169" s="105">
        <v>19</v>
      </c>
      <c r="J169" s="26">
        <f t="shared" si="8"/>
        <v>532</v>
      </c>
      <c r="K169" s="113">
        <f>IFERROR(SUMIFS(RECEIVING_HISTORY!$H:$H,RECEIVING_HISTORY!$B:$B,MASTER_SHEET!$A169),0)</f>
        <v>0</v>
      </c>
      <c r="L169" s="26">
        <f>IFERROR(SUMIFS(RECEIVING_HISTORY!$I:$I,RECEIVING_HISTORY!$B:$B,MASTER_SHEET!$A169),0)</f>
        <v>0</v>
      </c>
      <c r="M169" s="35">
        <f>IFERROR(SUMIF(ISSUANCE_HISTORY!$B:$B,A169,ISSUANCE_HISTORY!$H:$H),0)</f>
        <v>0</v>
      </c>
      <c r="N169" s="26">
        <f>IFERROR(SUMIF(ISSUANCE_HISTORY!$B:$B,A169,ISSUANCE_HISTORY!$I:$I),0)</f>
        <v>0</v>
      </c>
      <c r="O169" s="112">
        <f t="shared" si="9"/>
        <v>19</v>
      </c>
      <c r="P169" s="26">
        <f t="shared" si="11"/>
        <v>532</v>
      </c>
      <c r="Q169" s="36" t="s">
        <v>249</v>
      </c>
      <c r="R169" s="36" t="s">
        <v>249</v>
      </c>
      <c r="S169" s="16">
        <v>6</v>
      </c>
      <c r="T169" s="37" t="str">
        <f t="shared" si="10"/>
        <v>OK</v>
      </c>
      <c r="U169" s="12"/>
      <c r="V169" s="16"/>
      <c r="W169" s="12" t="s">
        <v>4222</v>
      </c>
    </row>
    <row r="170" spans="1:23" ht="22.35" customHeight="1">
      <c r="A170" s="12">
        <v>10060173</v>
      </c>
      <c r="B170" s="137">
        <v>401749005723</v>
      </c>
      <c r="C170" s="106">
        <v>1004554</v>
      </c>
      <c r="D170" s="13">
        <v>1016313</v>
      </c>
      <c r="E170" s="12" t="s">
        <v>250</v>
      </c>
      <c r="F170" s="190" t="s">
        <v>1262</v>
      </c>
      <c r="G170" s="13" t="s">
        <v>21</v>
      </c>
      <c r="H170" s="15">
        <v>68</v>
      </c>
      <c r="I170" s="105">
        <v>8</v>
      </c>
      <c r="J170" s="26">
        <f t="shared" si="8"/>
        <v>544</v>
      </c>
      <c r="K170" s="113">
        <f>IFERROR(SUMIFS(RECEIVING_HISTORY!$H:$H,RECEIVING_HISTORY!$B:$B,MASTER_SHEET!$A170),0)</f>
        <v>0</v>
      </c>
      <c r="L170" s="26">
        <f>IFERROR(SUMIFS(RECEIVING_HISTORY!$I:$I,RECEIVING_HISTORY!$B:$B,MASTER_SHEET!$A170),0)</f>
        <v>0</v>
      </c>
      <c r="M170" s="35">
        <f>IFERROR(SUMIF(ISSUANCE_HISTORY!$B:$B,A170,ISSUANCE_HISTORY!$H:$H),0)</f>
        <v>0</v>
      </c>
      <c r="N170" s="26">
        <f>IFERROR(SUMIF(ISSUANCE_HISTORY!$B:$B,A170,ISSUANCE_HISTORY!$I:$I),0)</f>
        <v>0</v>
      </c>
      <c r="O170" s="112">
        <f t="shared" si="9"/>
        <v>8</v>
      </c>
      <c r="P170" s="26">
        <f t="shared" si="11"/>
        <v>544</v>
      </c>
      <c r="Q170" s="36" t="s">
        <v>249</v>
      </c>
      <c r="R170" s="36" t="s">
        <v>249</v>
      </c>
      <c r="S170" s="16">
        <v>6</v>
      </c>
      <c r="T170" s="37" t="str">
        <f t="shared" si="10"/>
        <v>OK</v>
      </c>
      <c r="U170" s="12"/>
      <c r="V170" s="16"/>
      <c r="W170" s="12" t="s">
        <v>4222</v>
      </c>
    </row>
    <row r="171" spans="1:23" ht="22.35" customHeight="1">
      <c r="A171" s="12">
        <v>10060174</v>
      </c>
      <c r="B171" s="137">
        <v>1910240060</v>
      </c>
      <c r="C171" s="106">
        <v>1004555</v>
      </c>
      <c r="D171" s="13">
        <v>1016314</v>
      </c>
      <c r="E171" s="12" t="s">
        <v>251</v>
      </c>
      <c r="F171" s="190" t="s">
        <v>1262</v>
      </c>
      <c r="G171" s="13" t="s">
        <v>21</v>
      </c>
      <c r="H171" s="15">
        <v>96</v>
      </c>
      <c r="I171" s="105">
        <v>6</v>
      </c>
      <c r="J171" s="26">
        <f t="shared" si="8"/>
        <v>576</v>
      </c>
      <c r="K171" s="113">
        <f>IFERROR(SUMIFS(RECEIVING_HISTORY!$H:$H,RECEIVING_HISTORY!$B:$B,MASTER_SHEET!$A171),0)</f>
        <v>0</v>
      </c>
      <c r="L171" s="26">
        <f>IFERROR(SUMIFS(RECEIVING_HISTORY!$I:$I,RECEIVING_HISTORY!$B:$B,MASTER_SHEET!$A171),0)</f>
        <v>0</v>
      </c>
      <c r="M171" s="35">
        <f>IFERROR(SUMIF(ISSUANCE_HISTORY!$B:$B,A171,ISSUANCE_HISTORY!$H:$H),0)</f>
        <v>0</v>
      </c>
      <c r="N171" s="26">
        <f>IFERROR(SUMIF(ISSUANCE_HISTORY!$B:$B,A171,ISSUANCE_HISTORY!$I:$I),0)</f>
        <v>0</v>
      </c>
      <c r="O171" s="112">
        <f t="shared" si="9"/>
        <v>6</v>
      </c>
      <c r="P171" s="26">
        <f t="shared" si="11"/>
        <v>576</v>
      </c>
      <c r="Q171" s="36" t="s">
        <v>249</v>
      </c>
      <c r="R171" s="36" t="s">
        <v>249</v>
      </c>
      <c r="S171" s="16">
        <v>6</v>
      </c>
      <c r="T171" s="37" t="str">
        <f t="shared" si="10"/>
        <v>OK</v>
      </c>
      <c r="U171" s="12"/>
      <c r="V171" s="16"/>
      <c r="W171" s="12" t="s">
        <v>4222</v>
      </c>
    </row>
    <row r="172" spans="1:23" ht="22.35" customHeight="1">
      <c r="A172" s="12">
        <v>10060175</v>
      </c>
      <c r="B172" s="137">
        <v>1230020128</v>
      </c>
      <c r="C172" s="106">
        <v>1004301</v>
      </c>
      <c r="D172" s="13">
        <v>1016661</v>
      </c>
      <c r="E172" s="12" t="s">
        <v>252</v>
      </c>
      <c r="F172" s="190" t="s">
        <v>1262</v>
      </c>
      <c r="G172" s="13" t="s">
        <v>21</v>
      </c>
      <c r="H172" s="15">
        <v>28</v>
      </c>
      <c r="I172" s="105">
        <v>24</v>
      </c>
      <c r="J172" s="26">
        <f t="shared" si="8"/>
        <v>672</v>
      </c>
      <c r="K172" s="113">
        <f>IFERROR(SUMIFS(RECEIVING_HISTORY!$H:$H,RECEIVING_HISTORY!$B:$B,MASTER_SHEET!$A172),0)</f>
        <v>0</v>
      </c>
      <c r="L172" s="26">
        <f>IFERROR(SUMIFS(RECEIVING_HISTORY!$I:$I,RECEIVING_HISTORY!$B:$B,MASTER_SHEET!$A172),0)</f>
        <v>0</v>
      </c>
      <c r="M172" s="35">
        <f>IFERROR(SUMIF(ISSUANCE_HISTORY!$B:$B,A172,ISSUANCE_HISTORY!$H:$H),0)</f>
        <v>0</v>
      </c>
      <c r="N172" s="26">
        <f>IFERROR(SUMIF(ISSUANCE_HISTORY!$B:$B,A172,ISSUANCE_HISTORY!$I:$I),0)</f>
        <v>0</v>
      </c>
      <c r="O172" s="112">
        <f t="shared" si="9"/>
        <v>24</v>
      </c>
      <c r="P172" s="26">
        <f t="shared" si="11"/>
        <v>672</v>
      </c>
      <c r="Q172" s="36" t="s">
        <v>249</v>
      </c>
      <c r="R172" s="36" t="s">
        <v>249</v>
      </c>
      <c r="S172" s="16">
        <v>10</v>
      </c>
      <c r="T172" s="37" t="str">
        <f t="shared" si="10"/>
        <v>OK</v>
      </c>
      <c r="U172" s="12"/>
      <c r="V172" s="16"/>
      <c r="W172" s="12" t="s">
        <v>4222</v>
      </c>
    </row>
    <row r="173" spans="1:23" ht="22.35" customHeight="1">
      <c r="A173" s="12">
        <v>10060176</v>
      </c>
      <c r="B173" s="137">
        <v>1120011745</v>
      </c>
      <c r="C173" s="106">
        <v>1004976</v>
      </c>
      <c r="D173" s="13">
        <v>1016091</v>
      </c>
      <c r="E173" s="12" t="s">
        <v>253</v>
      </c>
      <c r="F173" s="190" t="s">
        <v>1262</v>
      </c>
      <c r="G173" s="13" t="s">
        <v>21</v>
      </c>
      <c r="H173" s="15">
        <v>10</v>
      </c>
      <c r="I173" s="105">
        <v>11</v>
      </c>
      <c r="J173" s="26">
        <f t="shared" si="8"/>
        <v>110</v>
      </c>
      <c r="K173" s="113">
        <f>IFERROR(SUMIFS(RECEIVING_HISTORY!$H:$H,RECEIVING_HISTORY!$B:$B,MASTER_SHEET!$A173),0)</f>
        <v>0</v>
      </c>
      <c r="L173" s="26">
        <f>IFERROR(SUMIFS(RECEIVING_HISTORY!$I:$I,RECEIVING_HISTORY!$B:$B,MASTER_SHEET!$A173),0)</f>
        <v>0</v>
      </c>
      <c r="M173" s="35">
        <f>IFERROR(SUMIF(ISSUANCE_HISTORY!$B:$B,A173,ISSUANCE_HISTORY!$H:$H),0)</f>
        <v>0</v>
      </c>
      <c r="N173" s="26">
        <f>IFERROR(SUMIF(ISSUANCE_HISTORY!$B:$B,A173,ISSUANCE_HISTORY!$I:$I),0)</f>
        <v>0</v>
      </c>
      <c r="O173" s="112">
        <f t="shared" si="9"/>
        <v>11</v>
      </c>
      <c r="P173" s="26">
        <f t="shared" si="11"/>
        <v>110</v>
      </c>
      <c r="Q173" s="36" t="s">
        <v>249</v>
      </c>
      <c r="R173" s="36" t="s">
        <v>249</v>
      </c>
      <c r="S173" s="16">
        <v>10</v>
      </c>
      <c r="T173" s="37" t="str">
        <f t="shared" si="10"/>
        <v>OK</v>
      </c>
      <c r="U173" s="12"/>
      <c r="V173" s="16"/>
      <c r="W173" s="12" t="s">
        <v>4222</v>
      </c>
    </row>
    <row r="174" spans="1:23" ht="22.35" customHeight="1">
      <c r="A174" s="12">
        <v>10060177</v>
      </c>
      <c r="B174" s="137">
        <v>401717006188</v>
      </c>
      <c r="C174" s="106">
        <v>1006515</v>
      </c>
      <c r="D174" s="13">
        <v>1014491</v>
      </c>
      <c r="E174" s="12" t="s">
        <v>254</v>
      </c>
      <c r="F174" s="190" t="s">
        <v>1262</v>
      </c>
      <c r="G174" s="13" t="s">
        <v>21</v>
      </c>
      <c r="H174" s="15">
        <v>15</v>
      </c>
      <c r="I174" s="105">
        <v>27</v>
      </c>
      <c r="J174" s="26">
        <f t="shared" si="8"/>
        <v>405</v>
      </c>
      <c r="K174" s="113">
        <f>IFERROR(SUMIFS(RECEIVING_HISTORY!$H:$H,RECEIVING_HISTORY!$B:$B,MASTER_SHEET!$A174),0)</f>
        <v>0</v>
      </c>
      <c r="L174" s="26">
        <f>IFERROR(SUMIFS(RECEIVING_HISTORY!$I:$I,RECEIVING_HISTORY!$B:$B,MASTER_SHEET!$A174),0)</f>
        <v>0</v>
      </c>
      <c r="M174" s="35">
        <f>IFERROR(SUMIF(ISSUANCE_HISTORY!$B:$B,A174,ISSUANCE_HISTORY!$H:$H),0)</f>
        <v>0</v>
      </c>
      <c r="N174" s="26">
        <f>IFERROR(SUMIF(ISSUANCE_HISTORY!$B:$B,A174,ISSUANCE_HISTORY!$I:$I),0)</f>
        <v>0</v>
      </c>
      <c r="O174" s="112">
        <f t="shared" si="9"/>
        <v>27</v>
      </c>
      <c r="P174" s="26">
        <f t="shared" si="11"/>
        <v>405</v>
      </c>
      <c r="Q174" s="36" t="s">
        <v>249</v>
      </c>
      <c r="R174" s="36" t="s">
        <v>249</v>
      </c>
      <c r="S174" s="16">
        <v>10</v>
      </c>
      <c r="T174" s="37" t="str">
        <f t="shared" si="10"/>
        <v>OK</v>
      </c>
      <c r="U174" s="12"/>
      <c r="V174" s="16"/>
      <c r="W174" s="12" t="s">
        <v>4222</v>
      </c>
    </row>
    <row r="175" spans="1:23" ht="22.35" customHeight="1">
      <c r="A175" s="12">
        <v>10060178</v>
      </c>
      <c r="B175" s="137">
        <v>401417006189</v>
      </c>
      <c r="C175" s="106">
        <v>1006516</v>
      </c>
      <c r="D175" s="13">
        <v>1014492</v>
      </c>
      <c r="E175" s="12" t="s">
        <v>255</v>
      </c>
      <c r="F175" s="190" t="s">
        <v>1262</v>
      </c>
      <c r="G175" s="13" t="s">
        <v>21</v>
      </c>
      <c r="H175" s="15">
        <v>14</v>
      </c>
      <c r="I175" s="105">
        <v>25</v>
      </c>
      <c r="J175" s="26">
        <f t="shared" si="8"/>
        <v>350</v>
      </c>
      <c r="K175" s="113">
        <f>IFERROR(SUMIFS(RECEIVING_HISTORY!$H:$H,RECEIVING_HISTORY!$B:$B,MASTER_SHEET!$A175),0)</f>
        <v>0</v>
      </c>
      <c r="L175" s="26">
        <f>IFERROR(SUMIFS(RECEIVING_HISTORY!$I:$I,RECEIVING_HISTORY!$B:$B,MASTER_SHEET!$A175),0)</f>
        <v>0</v>
      </c>
      <c r="M175" s="35">
        <f>IFERROR(SUMIF(ISSUANCE_HISTORY!$B:$B,A175,ISSUANCE_HISTORY!$H:$H),0)</f>
        <v>0</v>
      </c>
      <c r="N175" s="26">
        <f>IFERROR(SUMIF(ISSUANCE_HISTORY!$B:$B,A175,ISSUANCE_HISTORY!$I:$I),0)</f>
        <v>0</v>
      </c>
      <c r="O175" s="112">
        <f t="shared" si="9"/>
        <v>25</v>
      </c>
      <c r="P175" s="26">
        <f t="shared" si="11"/>
        <v>350</v>
      </c>
      <c r="Q175" s="36" t="s">
        <v>249</v>
      </c>
      <c r="R175" s="36" t="s">
        <v>249</v>
      </c>
      <c r="S175" s="16">
        <v>10</v>
      </c>
      <c r="T175" s="37" t="str">
        <f t="shared" si="10"/>
        <v>OK</v>
      </c>
      <c r="U175" s="12"/>
      <c r="V175" s="16"/>
      <c r="W175" s="12" t="s">
        <v>4222</v>
      </c>
    </row>
    <row r="176" spans="1:23" ht="22.35" customHeight="1">
      <c r="A176" s="12">
        <v>10060179</v>
      </c>
      <c r="B176" s="137" t="e">
        <v>#N/A</v>
      </c>
      <c r="C176" s="106">
        <v>1004448</v>
      </c>
      <c r="D176" s="13">
        <v>1016530</v>
      </c>
      <c r="E176" s="12" t="s">
        <v>256</v>
      </c>
      <c r="F176" s="190" t="s">
        <v>1262</v>
      </c>
      <c r="G176" s="13" t="s">
        <v>21</v>
      </c>
      <c r="H176" s="15">
        <v>26</v>
      </c>
      <c r="I176" s="105">
        <v>18</v>
      </c>
      <c r="J176" s="26">
        <f t="shared" si="8"/>
        <v>468</v>
      </c>
      <c r="K176" s="113">
        <f>IFERROR(SUMIFS(RECEIVING_HISTORY!$H:$H,RECEIVING_HISTORY!$B:$B,MASTER_SHEET!$A176),0)</f>
        <v>0</v>
      </c>
      <c r="L176" s="26">
        <f>IFERROR(SUMIFS(RECEIVING_HISTORY!$I:$I,RECEIVING_HISTORY!$B:$B,MASTER_SHEET!$A176),0)</f>
        <v>0</v>
      </c>
      <c r="M176" s="35">
        <f>IFERROR(SUMIF(ISSUANCE_HISTORY!$B:$B,A176,ISSUANCE_HISTORY!$H:$H),0)</f>
        <v>0</v>
      </c>
      <c r="N176" s="26">
        <f>IFERROR(SUMIF(ISSUANCE_HISTORY!$B:$B,A176,ISSUANCE_HISTORY!$I:$I),0)</f>
        <v>0</v>
      </c>
      <c r="O176" s="112">
        <f t="shared" si="9"/>
        <v>18</v>
      </c>
      <c r="P176" s="26">
        <f t="shared" si="11"/>
        <v>468</v>
      </c>
      <c r="Q176" s="36" t="s">
        <v>257</v>
      </c>
      <c r="R176" s="36" t="s">
        <v>257</v>
      </c>
      <c r="S176" s="16">
        <v>10</v>
      </c>
      <c r="T176" s="37" t="str">
        <f t="shared" si="10"/>
        <v>OK</v>
      </c>
      <c r="U176" s="12"/>
      <c r="V176" s="16"/>
      <c r="W176" s="12" t="e">
        <v>#N/A</v>
      </c>
    </row>
    <row r="177" spans="1:23" ht="22.35" customHeight="1">
      <c r="A177" s="12">
        <v>10060180</v>
      </c>
      <c r="B177" s="137">
        <v>311629066404</v>
      </c>
      <c r="C177" s="106">
        <v>1000515</v>
      </c>
      <c r="D177" s="13">
        <v>1013271</v>
      </c>
      <c r="E177" s="12" t="s">
        <v>258</v>
      </c>
      <c r="F177" s="190" t="s">
        <v>1262</v>
      </c>
      <c r="G177" s="13" t="s">
        <v>21</v>
      </c>
      <c r="H177" s="15">
        <v>165</v>
      </c>
      <c r="I177" s="105">
        <v>5</v>
      </c>
      <c r="J177" s="26">
        <f t="shared" si="8"/>
        <v>825</v>
      </c>
      <c r="K177" s="113">
        <f>IFERROR(SUMIFS(RECEIVING_HISTORY!$H:$H,RECEIVING_HISTORY!$B:$B,MASTER_SHEET!$A177),0)</f>
        <v>0</v>
      </c>
      <c r="L177" s="26">
        <f>IFERROR(SUMIFS(RECEIVING_HISTORY!$I:$I,RECEIVING_HISTORY!$B:$B,MASTER_SHEET!$A177),0)</f>
        <v>0</v>
      </c>
      <c r="M177" s="35">
        <f>IFERROR(SUMIF(ISSUANCE_HISTORY!$B:$B,A177,ISSUANCE_HISTORY!$H:$H),0)</f>
        <v>0</v>
      </c>
      <c r="N177" s="26">
        <f>IFERROR(SUMIF(ISSUANCE_HISTORY!$B:$B,A177,ISSUANCE_HISTORY!$I:$I),0)</f>
        <v>0</v>
      </c>
      <c r="O177" s="112">
        <f t="shared" si="9"/>
        <v>5</v>
      </c>
      <c r="P177" s="26">
        <f t="shared" si="11"/>
        <v>825</v>
      </c>
      <c r="Q177" s="36" t="s">
        <v>247</v>
      </c>
      <c r="R177" s="36" t="s">
        <v>247</v>
      </c>
      <c r="S177" s="16">
        <v>5</v>
      </c>
      <c r="T177" s="37" t="str">
        <f t="shared" si="10"/>
        <v>OK</v>
      </c>
      <c r="U177" s="12"/>
      <c r="V177" s="16"/>
      <c r="W177" s="12" t="s">
        <v>4222</v>
      </c>
    </row>
    <row r="178" spans="1:23" ht="22.35" customHeight="1">
      <c r="A178" s="12">
        <v>10060181</v>
      </c>
      <c r="B178" s="137">
        <v>401750000770</v>
      </c>
      <c r="C178" s="106">
        <v>1007146</v>
      </c>
      <c r="D178" s="13">
        <v>1013955</v>
      </c>
      <c r="E178" s="12" t="s">
        <v>259</v>
      </c>
      <c r="F178" s="190" t="s">
        <v>1262</v>
      </c>
      <c r="G178" s="13" t="s">
        <v>21</v>
      </c>
      <c r="H178" s="15">
        <v>210</v>
      </c>
      <c r="I178" s="105">
        <v>10</v>
      </c>
      <c r="J178" s="26">
        <f t="shared" si="8"/>
        <v>2100</v>
      </c>
      <c r="K178" s="113">
        <f>IFERROR(SUMIFS(RECEIVING_HISTORY!$H:$H,RECEIVING_HISTORY!$B:$B,MASTER_SHEET!$A178),0)</f>
        <v>0</v>
      </c>
      <c r="L178" s="26">
        <f>IFERROR(SUMIFS(RECEIVING_HISTORY!$I:$I,RECEIVING_HISTORY!$B:$B,MASTER_SHEET!$A178),0)</f>
        <v>0</v>
      </c>
      <c r="M178" s="35">
        <f>IFERROR(SUMIF(ISSUANCE_HISTORY!$B:$B,A178,ISSUANCE_HISTORY!$H:$H),0)</f>
        <v>0</v>
      </c>
      <c r="N178" s="26">
        <f>IFERROR(SUMIF(ISSUANCE_HISTORY!$B:$B,A178,ISSUANCE_HISTORY!$I:$I),0)</f>
        <v>0</v>
      </c>
      <c r="O178" s="112">
        <f t="shared" si="9"/>
        <v>10</v>
      </c>
      <c r="P178" s="26">
        <f t="shared" si="11"/>
        <v>2100</v>
      </c>
      <c r="Q178" s="36" t="s">
        <v>260</v>
      </c>
      <c r="R178" s="36" t="s">
        <v>260</v>
      </c>
      <c r="S178" s="16">
        <v>5</v>
      </c>
      <c r="T178" s="37" t="str">
        <f t="shared" si="10"/>
        <v>OK</v>
      </c>
      <c r="U178" s="12"/>
      <c r="V178" s="16"/>
      <c r="W178" s="12" t="s">
        <v>4222</v>
      </c>
    </row>
    <row r="179" spans="1:23" ht="22.35" customHeight="1">
      <c r="A179" s="12">
        <v>10060182</v>
      </c>
      <c r="B179" s="137">
        <v>401736005748</v>
      </c>
      <c r="C179" s="106">
        <v>1002606</v>
      </c>
      <c r="D179" s="13">
        <v>1011096</v>
      </c>
      <c r="E179" s="12" t="s">
        <v>261</v>
      </c>
      <c r="F179" s="190" t="s">
        <v>1262</v>
      </c>
      <c r="G179" s="13" t="s">
        <v>21</v>
      </c>
      <c r="H179" s="15">
        <v>55</v>
      </c>
      <c r="I179" s="105">
        <v>30</v>
      </c>
      <c r="J179" s="26">
        <f t="shared" si="8"/>
        <v>1650</v>
      </c>
      <c r="K179" s="113">
        <f>IFERROR(SUMIFS(RECEIVING_HISTORY!$H:$H,RECEIVING_HISTORY!$B:$B,MASTER_SHEET!$A179),0)</f>
        <v>0</v>
      </c>
      <c r="L179" s="26">
        <f>IFERROR(SUMIFS(RECEIVING_HISTORY!$I:$I,RECEIVING_HISTORY!$B:$B,MASTER_SHEET!$A179),0)</f>
        <v>0</v>
      </c>
      <c r="M179" s="35">
        <f>IFERROR(SUMIF(ISSUANCE_HISTORY!$B:$B,A179,ISSUANCE_HISTORY!$H:$H),0)</f>
        <v>0</v>
      </c>
      <c r="N179" s="26">
        <f>IFERROR(SUMIF(ISSUANCE_HISTORY!$B:$B,A179,ISSUANCE_HISTORY!$I:$I),0)</f>
        <v>0</v>
      </c>
      <c r="O179" s="112">
        <f t="shared" si="9"/>
        <v>30</v>
      </c>
      <c r="P179" s="26">
        <f t="shared" si="11"/>
        <v>1650</v>
      </c>
      <c r="Q179" s="36" t="s">
        <v>233</v>
      </c>
      <c r="R179" s="36" t="s">
        <v>233</v>
      </c>
      <c r="S179" s="16">
        <v>5</v>
      </c>
      <c r="T179" s="37" t="str">
        <f t="shared" si="10"/>
        <v>OK</v>
      </c>
      <c r="U179" s="12"/>
      <c r="V179" s="16"/>
      <c r="W179" s="12" t="s">
        <v>4222</v>
      </c>
    </row>
    <row r="180" spans="1:23" ht="22.35" customHeight="1">
      <c r="A180" s="12">
        <v>10060183</v>
      </c>
      <c r="B180" s="137" t="e">
        <v>#N/A</v>
      </c>
      <c r="C180" s="106">
        <v>1002273</v>
      </c>
      <c r="D180" s="13">
        <v>1011382</v>
      </c>
      <c r="E180" s="12" t="s">
        <v>262</v>
      </c>
      <c r="F180" s="190" t="s">
        <v>4213</v>
      </c>
      <c r="G180" s="13" t="s">
        <v>21</v>
      </c>
      <c r="H180" s="15">
        <v>20</v>
      </c>
      <c r="I180" s="105">
        <v>0</v>
      </c>
      <c r="J180" s="26">
        <f t="shared" si="8"/>
        <v>0</v>
      </c>
      <c r="K180" s="113">
        <f>IFERROR(SUMIFS(RECEIVING_HISTORY!$H:$H,RECEIVING_HISTORY!$B:$B,MASTER_SHEET!$A180),0)</f>
        <v>0</v>
      </c>
      <c r="L180" s="26">
        <f>IFERROR(SUMIFS(RECEIVING_HISTORY!$I:$I,RECEIVING_HISTORY!$B:$B,MASTER_SHEET!$A180),0)</f>
        <v>0</v>
      </c>
      <c r="M180" s="35">
        <f>IFERROR(SUMIF(ISSUANCE_HISTORY!$B:$B,A180,ISSUANCE_HISTORY!$H:$H),0)</f>
        <v>0</v>
      </c>
      <c r="N180" s="26">
        <f>IFERROR(SUMIF(ISSUANCE_HISTORY!$B:$B,A180,ISSUANCE_HISTORY!$I:$I),0)</f>
        <v>0</v>
      </c>
      <c r="O180" s="112">
        <f t="shared" si="9"/>
        <v>0</v>
      </c>
      <c r="P180" s="26">
        <f t="shared" si="11"/>
        <v>0</v>
      </c>
      <c r="Q180" s="36" t="e">
        <v>#N/A</v>
      </c>
      <c r="R180" s="36" t="e">
        <v>#N/A</v>
      </c>
      <c r="S180" s="16"/>
      <c r="T180" s="37" t="str">
        <f t="shared" si="10"/>
        <v/>
      </c>
      <c r="U180" s="12"/>
      <c r="V180" s="16"/>
      <c r="W180" s="12" t="e">
        <v>#N/A</v>
      </c>
    </row>
    <row r="181" spans="1:23" ht="22.35" customHeight="1">
      <c r="A181" s="12">
        <v>10060184</v>
      </c>
      <c r="B181" s="137">
        <v>1260110150</v>
      </c>
      <c r="C181" s="106">
        <v>1000961</v>
      </c>
      <c r="D181" s="13">
        <v>1012747</v>
      </c>
      <c r="E181" s="12" t="s">
        <v>263</v>
      </c>
      <c r="F181" s="190" t="s">
        <v>2049</v>
      </c>
      <c r="G181" s="13" t="s">
        <v>37</v>
      </c>
      <c r="H181" s="15">
        <v>240</v>
      </c>
      <c r="I181" s="105">
        <v>26</v>
      </c>
      <c r="J181" s="26">
        <f t="shared" si="8"/>
        <v>6240</v>
      </c>
      <c r="K181" s="113">
        <f>IFERROR(SUMIFS(RECEIVING_HISTORY!$H:$H,RECEIVING_HISTORY!$B:$B,MASTER_SHEET!$A181),0)</f>
        <v>0</v>
      </c>
      <c r="L181" s="26">
        <f>IFERROR(SUMIFS(RECEIVING_HISTORY!$I:$I,RECEIVING_HISTORY!$B:$B,MASTER_SHEET!$A181),0)</f>
        <v>0</v>
      </c>
      <c r="M181" s="35">
        <f>IFERROR(SUMIF(ISSUANCE_HISTORY!$B:$B,A181,ISSUANCE_HISTORY!$H:$H),0)</f>
        <v>0</v>
      </c>
      <c r="N181" s="26">
        <f>IFERROR(SUMIF(ISSUANCE_HISTORY!$B:$B,A181,ISSUANCE_HISTORY!$I:$I),0)</f>
        <v>0</v>
      </c>
      <c r="O181" s="112">
        <f t="shared" si="9"/>
        <v>26</v>
      </c>
      <c r="P181" s="26">
        <f t="shared" si="11"/>
        <v>6240</v>
      </c>
      <c r="Q181" s="36" t="s">
        <v>264</v>
      </c>
      <c r="R181" s="36" t="s">
        <v>264</v>
      </c>
      <c r="S181" s="16">
        <v>5</v>
      </c>
      <c r="T181" s="37" t="str">
        <f t="shared" si="10"/>
        <v>OK</v>
      </c>
      <c r="U181" s="12"/>
      <c r="V181" s="16"/>
      <c r="W181" s="12" t="s">
        <v>4222</v>
      </c>
    </row>
    <row r="182" spans="1:23" ht="22.35" customHeight="1">
      <c r="A182" s="12">
        <v>10060185</v>
      </c>
      <c r="B182" s="137">
        <v>1050060008</v>
      </c>
      <c r="C182" s="106">
        <v>1006379</v>
      </c>
      <c r="D182" s="13">
        <v>1014743</v>
      </c>
      <c r="E182" s="12" t="s">
        <v>265</v>
      </c>
      <c r="F182" s="190" t="s">
        <v>2049</v>
      </c>
      <c r="G182" s="13" t="s">
        <v>21</v>
      </c>
      <c r="H182" s="15">
        <v>85</v>
      </c>
      <c r="I182" s="105">
        <v>25</v>
      </c>
      <c r="J182" s="26">
        <f t="shared" si="8"/>
        <v>2125</v>
      </c>
      <c r="K182" s="113">
        <f>IFERROR(SUMIFS(RECEIVING_HISTORY!$H:$H,RECEIVING_HISTORY!$B:$B,MASTER_SHEET!$A182),0)</f>
        <v>0</v>
      </c>
      <c r="L182" s="26">
        <f>IFERROR(SUMIFS(RECEIVING_HISTORY!$I:$I,RECEIVING_HISTORY!$B:$B,MASTER_SHEET!$A182),0)</f>
        <v>0</v>
      </c>
      <c r="M182" s="35">
        <f>IFERROR(SUMIF(ISSUANCE_HISTORY!$B:$B,A182,ISSUANCE_HISTORY!$H:$H),0)</f>
        <v>0</v>
      </c>
      <c r="N182" s="26">
        <f>IFERROR(SUMIF(ISSUANCE_HISTORY!$B:$B,A182,ISSUANCE_HISTORY!$I:$I),0)</f>
        <v>0</v>
      </c>
      <c r="O182" s="112">
        <f t="shared" si="9"/>
        <v>25</v>
      </c>
      <c r="P182" s="26">
        <f t="shared" si="11"/>
        <v>2125</v>
      </c>
      <c r="Q182" s="36" t="s">
        <v>4203</v>
      </c>
      <c r="R182" s="36" t="s">
        <v>4203</v>
      </c>
      <c r="S182" s="16">
        <v>10</v>
      </c>
      <c r="T182" s="37" t="str">
        <f t="shared" si="10"/>
        <v>OK</v>
      </c>
      <c r="U182" s="12"/>
      <c r="V182" s="16"/>
      <c r="W182" s="12" t="s">
        <v>4223</v>
      </c>
    </row>
    <row r="183" spans="1:23" ht="22.35" customHeight="1">
      <c r="A183" s="12">
        <v>10060186</v>
      </c>
      <c r="B183" s="137">
        <v>1910090082</v>
      </c>
      <c r="C183" s="106">
        <v>1006714</v>
      </c>
      <c r="D183" s="13">
        <v>1014641</v>
      </c>
      <c r="E183" s="12" t="s">
        <v>266</v>
      </c>
      <c r="F183" s="190" t="s">
        <v>1262</v>
      </c>
      <c r="G183" s="13" t="s">
        <v>21</v>
      </c>
      <c r="H183" s="15">
        <v>8</v>
      </c>
      <c r="I183" s="105">
        <v>27</v>
      </c>
      <c r="J183" s="26">
        <f t="shared" si="8"/>
        <v>216</v>
      </c>
      <c r="K183" s="113">
        <f>IFERROR(SUMIFS(RECEIVING_HISTORY!$H:$H,RECEIVING_HISTORY!$B:$B,MASTER_SHEET!$A183),0)</f>
        <v>0</v>
      </c>
      <c r="L183" s="26">
        <f>IFERROR(SUMIFS(RECEIVING_HISTORY!$I:$I,RECEIVING_HISTORY!$B:$B,MASTER_SHEET!$A183),0)</f>
        <v>0</v>
      </c>
      <c r="M183" s="35">
        <f>IFERROR(SUMIF(ISSUANCE_HISTORY!$B:$B,A183,ISSUANCE_HISTORY!$H:$H),0)</f>
        <v>0</v>
      </c>
      <c r="N183" s="26">
        <f>IFERROR(SUMIF(ISSUANCE_HISTORY!$B:$B,A183,ISSUANCE_HISTORY!$I:$I),0)</f>
        <v>0</v>
      </c>
      <c r="O183" s="112">
        <f t="shared" si="9"/>
        <v>27</v>
      </c>
      <c r="P183" s="26">
        <f t="shared" si="11"/>
        <v>216</v>
      </c>
      <c r="Q183" s="36" t="s">
        <v>267</v>
      </c>
      <c r="R183" s="36" t="s">
        <v>267</v>
      </c>
      <c r="S183" s="16">
        <v>10</v>
      </c>
      <c r="T183" s="37" t="str">
        <f t="shared" si="10"/>
        <v>OK</v>
      </c>
      <c r="U183" s="12"/>
      <c r="V183" s="16"/>
      <c r="W183" s="12" t="s">
        <v>4222</v>
      </c>
    </row>
    <row r="184" spans="1:23" ht="22.35" customHeight="1">
      <c r="A184" s="12">
        <v>10060187</v>
      </c>
      <c r="B184" s="137">
        <v>1910230118</v>
      </c>
      <c r="C184" s="106">
        <v>1002708</v>
      </c>
      <c r="D184" s="13">
        <v>1011198</v>
      </c>
      <c r="E184" s="12" t="s">
        <v>268</v>
      </c>
      <c r="F184" s="190" t="s">
        <v>1262</v>
      </c>
      <c r="G184" s="13" t="s">
        <v>21</v>
      </c>
      <c r="H184" s="15">
        <v>15</v>
      </c>
      <c r="I184" s="105">
        <v>45</v>
      </c>
      <c r="J184" s="26">
        <f t="shared" si="8"/>
        <v>675</v>
      </c>
      <c r="K184" s="113">
        <f>IFERROR(SUMIFS(RECEIVING_HISTORY!$H:$H,RECEIVING_HISTORY!$B:$B,MASTER_SHEET!$A184),0)</f>
        <v>0</v>
      </c>
      <c r="L184" s="26">
        <f>IFERROR(SUMIFS(RECEIVING_HISTORY!$I:$I,RECEIVING_HISTORY!$B:$B,MASTER_SHEET!$A184),0)</f>
        <v>0</v>
      </c>
      <c r="M184" s="35">
        <f>IFERROR(SUMIF(ISSUANCE_HISTORY!$B:$B,A184,ISSUANCE_HISTORY!$H:$H),0)</f>
        <v>0</v>
      </c>
      <c r="N184" s="26">
        <f>IFERROR(SUMIF(ISSUANCE_HISTORY!$B:$B,A184,ISSUANCE_HISTORY!$I:$I),0)</f>
        <v>0</v>
      </c>
      <c r="O184" s="112">
        <f t="shared" si="9"/>
        <v>45</v>
      </c>
      <c r="P184" s="26">
        <f t="shared" si="11"/>
        <v>675</v>
      </c>
      <c r="Q184" s="36" t="s">
        <v>269</v>
      </c>
      <c r="R184" s="36" t="s">
        <v>269</v>
      </c>
      <c r="S184" s="16">
        <v>10</v>
      </c>
      <c r="T184" s="37" t="str">
        <f t="shared" si="10"/>
        <v>OK</v>
      </c>
      <c r="U184" s="12"/>
      <c r="V184" s="16"/>
      <c r="W184" s="12" t="s">
        <v>4222</v>
      </c>
    </row>
    <row r="185" spans="1:23" ht="22.35" customHeight="1">
      <c r="A185" s="12">
        <v>10060188</v>
      </c>
      <c r="B185" s="137">
        <v>1120012669</v>
      </c>
      <c r="C185" s="106">
        <v>1002587</v>
      </c>
      <c r="D185" s="13">
        <v>1011077</v>
      </c>
      <c r="E185" s="12" t="s">
        <v>270</v>
      </c>
      <c r="F185" s="190" t="s">
        <v>1262</v>
      </c>
      <c r="G185" s="13" t="s">
        <v>21</v>
      </c>
      <c r="H185" s="15">
        <v>10</v>
      </c>
      <c r="I185" s="105">
        <v>58</v>
      </c>
      <c r="J185" s="26">
        <f t="shared" si="8"/>
        <v>580</v>
      </c>
      <c r="K185" s="113">
        <f>IFERROR(SUMIFS(RECEIVING_HISTORY!$H:$H,RECEIVING_HISTORY!$B:$B,MASTER_SHEET!$A185),0)</f>
        <v>0</v>
      </c>
      <c r="L185" s="26">
        <f>IFERROR(SUMIFS(RECEIVING_HISTORY!$I:$I,RECEIVING_HISTORY!$B:$B,MASTER_SHEET!$A185),0)</f>
        <v>0</v>
      </c>
      <c r="M185" s="35">
        <f>IFERROR(SUMIF(ISSUANCE_HISTORY!$B:$B,A185,ISSUANCE_HISTORY!$H:$H),0)</f>
        <v>0</v>
      </c>
      <c r="N185" s="26">
        <f>IFERROR(SUMIF(ISSUANCE_HISTORY!$B:$B,A185,ISSUANCE_HISTORY!$I:$I),0)</f>
        <v>0</v>
      </c>
      <c r="O185" s="112">
        <f t="shared" si="9"/>
        <v>58</v>
      </c>
      <c r="P185" s="26">
        <f t="shared" si="11"/>
        <v>580</v>
      </c>
      <c r="Q185" s="36" t="s">
        <v>269</v>
      </c>
      <c r="R185" s="36" t="s">
        <v>269</v>
      </c>
      <c r="S185" s="16">
        <v>10</v>
      </c>
      <c r="T185" s="37" t="str">
        <f t="shared" si="10"/>
        <v>OK</v>
      </c>
      <c r="U185" s="12"/>
      <c r="V185" s="16"/>
      <c r="W185" s="12" t="s">
        <v>4222</v>
      </c>
    </row>
    <row r="186" spans="1:23" ht="22.35" customHeight="1">
      <c r="A186" s="12">
        <v>10060189</v>
      </c>
      <c r="B186" s="137">
        <v>1910230125</v>
      </c>
      <c r="C186" s="106">
        <v>1006878</v>
      </c>
      <c r="D186" s="13">
        <v>1014289</v>
      </c>
      <c r="E186" s="12" t="s">
        <v>271</v>
      </c>
      <c r="F186" s="190" t="s">
        <v>1262</v>
      </c>
      <c r="G186" s="13" t="s">
        <v>21</v>
      </c>
      <c r="H186" s="15">
        <v>13</v>
      </c>
      <c r="I186" s="105">
        <v>39</v>
      </c>
      <c r="J186" s="26">
        <f t="shared" si="8"/>
        <v>507</v>
      </c>
      <c r="K186" s="113">
        <f>IFERROR(SUMIFS(RECEIVING_HISTORY!$H:$H,RECEIVING_HISTORY!$B:$B,MASTER_SHEET!$A186),0)</f>
        <v>0</v>
      </c>
      <c r="L186" s="26">
        <f>IFERROR(SUMIFS(RECEIVING_HISTORY!$I:$I,RECEIVING_HISTORY!$B:$B,MASTER_SHEET!$A186),0)</f>
        <v>0</v>
      </c>
      <c r="M186" s="35">
        <f>IFERROR(SUMIF(ISSUANCE_HISTORY!$B:$B,A186,ISSUANCE_HISTORY!$H:$H),0)</f>
        <v>0</v>
      </c>
      <c r="N186" s="26">
        <f>IFERROR(SUMIF(ISSUANCE_HISTORY!$B:$B,A186,ISSUANCE_HISTORY!$I:$I),0)</f>
        <v>0</v>
      </c>
      <c r="O186" s="112">
        <f t="shared" si="9"/>
        <v>39</v>
      </c>
      <c r="P186" s="26">
        <f t="shared" si="11"/>
        <v>507</v>
      </c>
      <c r="Q186" s="36" t="s">
        <v>269</v>
      </c>
      <c r="R186" s="36" t="s">
        <v>269</v>
      </c>
      <c r="S186" s="16">
        <v>10</v>
      </c>
      <c r="T186" s="37" t="str">
        <f t="shared" si="10"/>
        <v>OK</v>
      </c>
      <c r="U186" s="12"/>
      <c r="V186" s="16"/>
      <c r="W186" s="12" t="s">
        <v>4222</v>
      </c>
    </row>
    <row r="187" spans="1:23" ht="22.35" customHeight="1">
      <c r="A187" s="12">
        <v>10060190</v>
      </c>
      <c r="B187" s="137">
        <v>1910070360</v>
      </c>
      <c r="C187" s="106">
        <v>1000545</v>
      </c>
      <c r="D187" s="13">
        <v>1013301</v>
      </c>
      <c r="E187" s="12" t="s">
        <v>272</v>
      </c>
      <c r="F187" s="190" t="s">
        <v>1262</v>
      </c>
      <c r="G187" s="13" t="s">
        <v>21</v>
      </c>
      <c r="H187" s="15">
        <v>37</v>
      </c>
      <c r="I187" s="105">
        <v>36</v>
      </c>
      <c r="J187" s="26">
        <f t="shared" si="8"/>
        <v>1332</v>
      </c>
      <c r="K187" s="113">
        <f>IFERROR(SUMIFS(RECEIVING_HISTORY!$H:$H,RECEIVING_HISTORY!$B:$B,MASTER_SHEET!$A187),0)</f>
        <v>0</v>
      </c>
      <c r="L187" s="26">
        <f>IFERROR(SUMIFS(RECEIVING_HISTORY!$I:$I,RECEIVING_HISTORY!$B:$B,MASTER_SHEET!$A187),0)</f>
        <v>0</v>
      </c>
      <c r="M187" s="35">
        <f>IFERROR(SUMIF(ISSUANCE_HISTORY!$B:$B,A187,ISSUANCE_HISTORY!$H:$H),0)</f>
        <v>0</v>
      </c>
      <c r="N187" s="26">
        <f>IFERROR(SUMIF(ISSUANCE_HISTORY!$B:$B,A187,ISSUANCE_HISTORY!$I:$I),0)</f>
        <v>0</v>
      </c>
      <c r="O187" s="112">
        <f t="shared" si="9"/>
        <v>36</v>
      </c>
      <c r="P187" s="26">
        <f t="shared" si="11"/>
        <v>1332</v>
      </c>
      <c r="Q187" s="36" t="s">
        <v>273</v>
      </c>
      <c r="R187" s="36" t="s">
        <v>273</v>
      </c>
      <c r="S187" s="16">
        <v>10</v>
      </c>
      <c r="T187" s="37" t="str">
        <f t="shared" si="10"/>
        <v>OK</v>
      </c>
      <c r="U187" s="12"/>
      <c r="V187" s="16"/>
      <c r="W187" s="12" t="s">
        <v>4222</v>
      </c>
    </row>
    <row r="188" spans="1:23" ht="22.35" customHeight="1">
      <c r="A188" s="12">
        <v>10060191</v>
      </c>
      <c r="B188" s="137">
        <v>401746005751</v>
      </c>
      <c r="C188" s="106">
        <v>1002703</v>
      </c>
      <c r="D188" s="13">
        <v>1011193</v>
      </c>
      <c r="E188" s="12" t="s">
        <v>274</v>
      </c>
      <c r="F188" s="190" t="s">
        <v>1262</v>
      </c>
      <c r="G188" s="13" t="s">
        <v>21</v>
      </c>
      <c r="H188" s="15">
        <v>19.36</v>
      </c>
      <c r="I188" s="105">
        <v>56</v>
      </c>
      <c r="J188" s="26">
        <f t="shared" si="8"/>
        <v>1084.1599999999999</v>
      </c>
      <c r="K188" s="113">
        <f>IFERROR(SUMIFS(RECEIVING_HISTORY!$H:$H,RECEIVING_HISTORY!$B:$B,MASTER_SHEET!$A188),0)</f>
        <v>0</v>
      </c>
      <c r="L188" s="26">
        <f>IFERROR(SUMIFS(RECEIVING_HISTORY!$I:$I,RECEIVING_HISTORY!$B:$B,MASTER_SHEET!$A188),0)</f>
        <v>0</v>
      </c>
      <c r="M188" s="35">
        <f>IFERROR(SUMIF(ISSUANCE_HISTORY!$B:$B,A188,ISSUANCE_HISTORY!$H:$H),0)</f>
        <v>0</v>
      </c>
      <c r="N188" s="26">
        <f>IFERROR(SUMIF(ISSUANCE_HISTORY!$B:$B,A188,ISSUANCE_HISTORY!$I:$I),0)</f>
        <v>0</v>
      </c>
      <c r="O188" s="112">
        <f t="shared" si="9"/>
        <v>56</v>
      </c>
      <c r="P188" s="26">
        <f t="shared" si="11"/>
        <v>1084.1599999999999</v>
      </c>
      <c r="Q188" s="36" t="s">
        <v>275</v>
      </c>
      <c r="R188" s="36" t="s">
        <v>275</v>
      </c>
      <c r="S188" s="16">
        <v>10</v>
      </c>
      <c r="T188" s="37" t="str">
        <f t="shared" si="10"/>
        <v>OK</v>
      </c>
      <c r="U188" s="12"/>
      <c r="V188" s="16"/>
      <c r="W188" s="12" t="s">
        <v>4222</v>
      </c>
    </row>
    <row r="189" spans="1:23" ht="22.35" customHeight="1">
      <c r="A189" s="12">
        <v>10060192</v>
      </c>
      <c r="B189" s="137">
        <v>401746006291</v>
      </c>
      <c r="C189" s="106">
        <v>1002711</v>
      </c>
      <c r="D189" s="13">
        <v>1011201</v>
      </c>
      <c r="E189" s="12" t="s">
        <v>276</v>
      </c>
      <c r="F189" s="190" t="s">
        <v>1262</v>
      </c>
      <c r="G189" s="13" t="s">
        <v>21</v>
      </c>
      <c r="H189" s="15">
        <v>11</v>
      </c>
      <c r="I189" s="105">
        <v>30</v>
      </c>
      <c r="J189" s="26">
        <f t="shared" si="8"/>
        <v>330</v>
      </c>
      <c r="K189" s="113">
        <f>IFERROR(SUMIFS(RECEIVING_HISTORY!$H:$H,RECEIVING_HISTORY!$B:$B,MASTER_SHEET!$A189),0)</f>
        <v>0</v>
      </c>
      <c r="L189" s="26">
        <f>IFERROR(SUMIFS(RECEIVING_HISTORY!$I:$I,RECEIVING_HISTORY!$B:$B,MASTER_SHEET!$A189),0)</f>
        <v>0</v>
      </c>
      <c r="M189" s="35">
        <f>IFERROR(SUMIF(ISSUANCE_HISTORY!$B:$B,A189,ISSUANCE_HISTORY!$H:$H),0)</f>
        <v>0</v>
      </c>
      <c r="N189" s="26">
        <f>IFERROR(SUMIF(ISSUANCE_HISTORY!$B:$B,A189,ISSUANCE_HISTORY!$I:$I),0)</f>
        <v>0</v>
      </c>
      <c r="O189" s="112">
        <f t="shared" si="9"/>
        <v>30</v>
      </c>
      <c r="P189" s="26">
        <f t="shared" si="11"/>
        <v>330</v>
      </c>
      <c r="Q189" s="36" t="s">
        <v>277</v>
      </c>
      <c r="R189" s="36" t="s">
        <v>277</v>
      </c>
      <c r="S189" s="16">
        <v>10</v>
      </c>
      <c r="T189" s="37" t="str">
        <f t="shared" si="10"/>
        <v>OK</v>
      </c>
      <c r="U189" s="12"/>
      <c r="V189" s="16"/>
      <c r="W189" s="12" t="s">
        <v>4222</v>
      </c>
    </row>
    <row r="190" spans="1:23" ht="22.35" customHeight="1">
      <c r="A190" s="12">
        <v>10060193</v>
      </c>
      <c r="B190" s="137">
        <v>314119005699</v>
      </c>
      <c r="C190" s="106">
        <v>1006098</v>
      </c>
      <c r="D190" s="13">
        <v>1014992</v>
      </c>
      <c r="E190" s="12" t="s">
        <v>278</v>
      </c>
      <c r="F190" s="190" t="s">
        <v>4209</v>
      </c>
      <c r="G190" s="13" t="s">
        <v>37</v>
      </c>
      <c r="H190" s="15">
        <v>12</v>
      </c>
      <c r="I190" s="105">
        <v>89</v>
      </c>
      <c r="J190" s="26">
        <f t="shared" si="8"/>
        <v>1068</v>
      </c>
      <c r="K190" s="113">
        <f>IFERROR(SUMIFS(RECEIVING_HISTORY!$H:$H,RECEIVING_HISTORY!$B:$B,MASTER_SHEET!$A190),0)</f>
        <v>0</v>
      </c>
      <c r="L190" s="26">
        <f>IFERROR(SUMIFS(RECEIVING_HISTORY!$I:$I,RECEIVING_HISTORY!$B:$B,MASTER_SHEET!$A190),0)</f>
        <v>0</v>
      </c>
      <c r="M190" s="35">
        <f>IFERROR(SUMIF(ISSUANCE_HISTORY!$B:$B,A190,ISSUANCE_HISTORY!$H:$H),0)</f>
        <v>0</v>
      </c>
      <c r="N190" s="26">
        <f>IFERROR(SUMIF(ISSUANCE_HISTORY!$B:$B,A190,ISSUANCE_HISTORY!$I:$I),0)</f>
        <v>0</v>
      </c>
      <c r="O190" s="112">
        <f t="shared" si="9"/>
        <v>89</v>
      </c>
      <c r="P190" s="26">
        <f t="shared" si="11"/>
        <v>1068</v>
      </c>
      <c r="Q190" s="36" t="s">
        <v>3890</v>
      </c>
      <c r="R190" s="36" t="s">
        <v>3890</v>
      </c>
      <c r="S190" s="16">
        <v>10</v>
      </c>
      <c r="T190" s="37" t="str">
        <f t="shared" si="10"/>
        <v>OK</v>
      </c>
      <c r="U190" s="12"/>
      <c r="V190" s="16"/>
      <c r="W190" s="12" t="s">
        <v>4222</v>
      </c>
    </row>
    <row r="191" spans="1:23" ht="22.35" customHeight="1">
      <c r="A191" s="12">
        <v>10060194</v>
      </c>
      <c r="B191" s="137">
        <v>1920110099</v>
      </c>
      <c r="C191" s="106">
        <v>1002454</v>
      </c>
      <c r="D191" s="13">
        <v>1011257</v>
      </c>
      <c r="E191" s="12" t="s">
        <v>279</v>
      </c>
      <c r="F191" s="190" t="s">
        <v>1262</v>
      </c>
      <c r="G191" s="13" t="s">
        <v>21</v>
      </c>
      <c r="H191" s="15">
        <v>30</v>
      </c>
      <c r="I191" s="105">
        <v>25</v>
      </c>
      <c r="J191" s="26">
        <f t="shared" si="8"/>
        <v>750</v>
      </c>
      <c r="K191" s="113">
        <f>IFERROR(SUMIFS(RECEIVING_HISTORY!$H:$H,RECEIVING_HISTORY!$B:$B,MASTER_SHEET!$A191),0)</f>
        <v>0</v>
      </c>
      <c r="L191" s="26">
        <f>IFERROR(SUMIFS(RECEIVING_HISTORY!$I:$I,RECEIVING_HISTORY!$B:$B,MASTER_SHEET!$A191),0)</f>
        <v>0</v>
      </c>
      <c r="M191" s="35">
        <f>IFERROR(SUMIF(ISSUANCE_HISTORY!$B:$B,A191,ISSUANCE_HISTORY!$H:$H),0)</f>
        <v>0</v>
      </c>
      <c r="N191" s="26">
        <f>IFERROR(SUMIF(ISSUANCE_HISTORY!$B:$B,A191,ISSUANCE_HISTORY!$I:$I),0)</f>
        <v>0</v>
      </c>
      <c r="O191" s="112">
        <f t="shared" si="9"/>
        <v>25</v>
      </c>
      <c r="P191" s="26">
        <f t="shared" si="11"/>
        <v>750</v>
      </c>
      <c r="Q191" s="36" t="s">
        <v>280</v>
      </c>
      <c r="R191" s="36" t="s">
        <v>280</v>
      </c>
      <c r="S191" s="16">
        <v>10</v>
      </c>
      <c r="T191" s="37" t="str">
        <f t="shared" si="10"/>
        <v>OK</v>
      </c>
      <c r="U191" s="12"/>
      <c r="V191" s="16"/>
      <c r="W191" s="12" t="s">
        <v>4222</v>
      </c>
    </row>
    <row r="192" spans="1:23" ht="22.35" customHeight="1">
      <c r="A192" s="12">
        <v>10060195</v>
      </c>
      <c r="B192" s="137">
        <v>1940330021</v>
      </c>
      <c r="C192" s="106">
        <v>1005025</v>
      </c>
      <c r="D192" s="13">
        <v>1016140</v>
      </c>
      <c r="E192" s="12" t="s">
        <v>281</v>
      </c>
      <c r="F192" s="190" t="s">
        <v>1262</v>
      </c>
      <c r="G192" s="13" t="s">
        <v>21</v>
      </c>
      <c r="H192" s="15">
        <v>39</v>
      </c>
      <c r="I192" s="105">
        <v>29</v>
      </c>
      <c r="J192" s="26">
        <f t="shared" si="8"/>
        <v>1131</v>
      </c>
      <c r="K192" s="113">
        <f>IFERROR(SUMIFS(RECEIVING_HISTORY!$H:$H,RECEIVING_HISTORY!$B:$B,MASTER_SHEET!$A192),0)</f>
        <v>0</v>
      </c>
      <c r="L192" s="26">
        <f>IFERROR(SUMIFS(RECEIVING_HISTORY!$I:$I,RECEIVING_HISTORY!$B:$B,MASTER_SHEET!$A192),0)</f>
        <v>0</v>
      </c>
      <c r="M192" s="35">
        <f>IFERROR(SUMIF(ISSUANCE_HISTORY!$B:$B,A192,ISSUANCE_HISTORY!$H:$H),0)</f>
        <v>0</v>
      </c>
      <c r="N192" s="26">
        <f>IFERROR(SUMIF(ISSUANCE_HISTORY!$B:$B,A192,ISSUANCE_HISTORY!$I:$I),0)</f>
        <v>0</v>
      </c>
      <c r="O192" s="112">
        <f t="shared" si="9"/>
        <v>29</v>
      </c>
      <c r="P192" s="26">
        <f t="shared" si="11"/>
        <v>1131</v>
      </c>
      <c r="Q192" s="36" t="s">
        <v>267</v>
      </c>
      <c r="R192" s="36" t="s">
        <v>267</v>
      </c>
      <c r="S192" s="16">
        <v>10</v>
      </c>
      <c r="T192" s="37" t="str">
        <f t="shared" si="10"/>
        <v>OK</v>
      </c>
      <c r="U192" s="12"/>
      <c r="V192" s="16"/>
      <c r="W192" s="12" t="s">
        <v>4222</v>
      </c>
    </row>
    <row r="193" spans="1:23" ht="22.35" customHeight="1">
      <c r="A193" s="12">
        <v>10060196</v>
      </c>
      <c r="B193" s="137">
        <v>1910090150</v>
      </c>
      <c r="C193" s="106">
        <v>1002588</v>
      </c>
      <c r="D193" s="13">
        <v>1011078</v>
      </c>
      <c r="E193" s="12" t="s">
        <v>282</v>
      </c>
      <c r="F193" s="190" t="s">
        <v>1262</v>
      </c>
      <c r="G193" s="13" t="s">
        <v>21</v>
      </c>
      <c r="H193" s="15">
        <v>46</v>
      </c>
      <c r="I193" s="105">
        <v>14</v>
      </c>
      <c r="J193" s="26">
        <f t="shared" ref="J193:J256" si="12">I193*H193</f>
        <v>644</v>
      </c>
      <c r="K193" s="113">
        <f>IFERROR(SUMIFS(RECEIVING_HISTORY!$H:$H,RECEIVING_HISTORY!$B:$B,MASTER_SHEET!$A193),0)</f>
        <v>0</v>
      </c>
      <c r="L193" s="26">
        <f>IFERROR(SUMIFS(RECEIVING_HISTORY!$I:$I,RECEIVING_HISTORY!$B:$B,MASTER_SHEET!$A193),0)</f>
        <v>0</v>
      </c>
      <c r="M193" s="35">
        <f>IFERROR(SUMIF(ISSUANCE_HISTORY!$B:$B,A193,ISSUANCE_HISTORY!$H:$H),0)</f>
        <v>0</v>
      </c>
      <c r="N193" s="26">
        <f>IFERROR(SUMIF(ISSUANCE_HISTORY!$B:$B,A193,ISSUANCE_HISTORY!$I:$I),0)</f>
        <v>0</v>
      </c>
      <c r="O193" s="112">
        <f t="shared" ref="O193:O256" si="13">N(I193)+N(K193)-N(M193)</f>
        <v>14</v>
      </c>
      <c r="P193" s="26">
        <f t="shared" si="11"/>
        <v>644</v>
      </c>
      <c r="Q193" s="36" t="s">
        <v>238</v>
      </c>
      <c r="R193" s="36" t="s">
        <v>238</v>
      </c>
      <c r="S193" s="16">
        <v>10</v>
      </c>
      <c r="T193" s="37" t="str">
        <f t="shared" si="10"/>
        <v>OK</v>
      </c>
      <c r="U193" s="12"/>
      <c r="V193" s="16"/>
      <c r="W193" s="12" t="s">
        <v>4222</v>
      </c>
    </row>
    <row r="194" spans="1:23" ht="22.35" customHeight="1">
      <c r="A194" s="12">
        <v>10060197</v>
      </c>
      <c r="B194" s="137">
        <v>1910090209</v>
      </c>
      <c r="C194" s="106">
        <v>1002589</v>
      </c>
      <c r="D194" s="13">
        <v>1011079</v>
      </c>
      <c r="E194" s="12" t="s">
        <v>283</v>
      </c>
      <c r="F194" s="190" t="s">
        <v>1262</v>
      </c>
      <c r="G194" s="13" t="s">
        <v>21</v>
      </c>
      <c r="H194" s="15">
        <v>71</v>
      </c>
      <c r="I194" s="105">
        <v>10</v>
      </c>
      <c r="J194" s="26">
        <f t="shared" si="12"/>
        <v>710</v>
      </c>
      <c r="K194" s="113">
        <f>IFERROR(SUMIFS(RECEIVING_HISTORY!$H:$H,RECEIVING_HISTORY!$B:$B,MASTER_SHEET!$A194),0)</f>
        <v>0</v>
      </c>
      <c r="L194" s="26">
        <f>IFERROR(SUMIFS(RECEIVING_HISTORY!$I:$I,RECEIVING_HISTORY!$B:$B,MASTER_SHEET!$A194),0)</f>
        <v>0</v>
      </c>
      <c r="M194" s="35">
        <f>IFERROR(SUMIF(ISSUANCE_HISTORY!$B:$B,A194,ISSUANCE_HISTORY!$H:$H),0)</f>
        <v>0</v>
      </c>
      <c r="N194" s="26">
        <f>IFERROR(SUMIF(ISSUANCE_HISTORY!$B:$B,A194,ISSUANCE_HISTORY!$I:$I),0)</f>
        <v>0</v>
      </c>
      <c r="O194" s="112">
        <f t="shared" si="13"/>
        <v>10</v>
      </c>
      <c r="P194" s="26">
        <f t="shared" si="11"/>
        <v>710</v>
      </c>
      <c r="Q194" s="36" t="s">
        <v>284</v>
      </c>
      <c r="R194" s="36" t="s">
        <v>284</v>
      </c>
      <c r="S194" s="16">
        <v>10</v>
      </c>
      <c r="T194" s="37" t="str">
        <f t="shared" ref="T194:T257" si="14">IF(S194="", "", IF(U194&lt;&gt;"", "BSR in Process", IF(O194&lt;S194, "Re-Order Now", "OK")))</f>
        <v>OK</v>
      </c>
      <c r="U194" s="12"/>
      <c r="V194" s="16"/>
      <c r="W194" s="12" t="s">
        <v>4222</v>
      </c>
    </row>
    <row r="195" spans="1:23" ht="22.35" customHeight="1">
      <c r="A195" s="12">
        <v>10060198</v>
      </c>
      <c r="B195" s="137">
        <v>1910230191</v>
      </c>
      <c r="C195" s="106">
        <v>1006918</v>
      </c>
      <c r="D195" s="13">
        <v>1014015</v>
      </c>
      <c r="E195" s="12" t="s">
        <v>285</v>
      </c>
      <c r="F195" s="190" t="s">
        <v>1262</v>
      </c>
      <c r="G195" s="13" t="s">
        <v>21</v>
      </c>
      <c r="H195" s="15">
        <v>61</v>
      </c>
      <c r="I195" s="105">
        <v>10</v>
      </c>
      <c r="J195" s="26">
        <f t="shared" si="12"/>
        <v>610</v>
      </c>
      <c r="K195" s="113">
        <f>IFERROR(SUMIFS(RECEIVING_HISTORY!$H:$H,RECEIVING_HISTORY!$B:$B,MASTER_SHEET!$A195),0)</f>
        <v>0</v>
      </c>
      <c r="L195" s="26">
        <f>IFERROR(SUMIFS(RECEIVING_HISTORY!$I:$I,RECEIVING_HISTORY!$B:$B,MASTER_SHEET!$A195),0)</f>
        <v>0</v>
      </c>
      <c r="M195" s="35">
        <f>IFERROR(SUMIF(ISSUANCE_HISTORY!$B:$B,A195,ISSUANCE_HISTORY!$H:$H),0)</f>
        <v>0</v>
      </c>
      <c r="N195" s="26">
        <f>IFERROR(SUMIF(ISSUANCE_HISTORY!$B:$B,A195,ISSUANCE_HISTORY!$I:$I),0)</f>
        <v>0</v>
      </c>
      <c r="O195" s="112">
        <f t="shared" si="13"/>
        <v>10</v>
      </c>
      <c r="P195" s="26">
        <f t="shared" ref="P195:P258" si="15">N(J195)+N(L195)-N(N195)</f>
        <v>610</v>
      </c>
      <c r="Q195" s="36" t="s">
        <v>284</v>
      </c>
      <c r="R195" s="36" t="s">
        <v>284</v>
      </c>
      <c r="S195" s="16">
        <v>10</v>
      </c>
      <c r="T195" s="37" t="str">
        <f t="shared" si="14"/>
        <v>OK</v>
      </c>
      <c r="U195" s="12"/>
      <c r="V195" s="16"/>
      <c r="W195" s="12" t="s">
        <v>4222</v>
      </c>
    </row>
    <row r="196" spans="1:23" ht="22.35" customHeight="1">
      <c r="A196" s="12">
        <v>10060199</v>
      </c>
      <c r="B196" s="137">
        <v>1910070186</v>
      </c>
      <c r="C196" s="106">
        <v>1005679</v>
      </c>
      <c r="D196" s="13">
        <v>1015436</v>
      </c>
      <c r="E196" s="12" t="s">
        <v>286</v>
      </c>
      <c r="F196" s="190" t="s">
        <v>1262</v>
      </c>
      <c r="G196" s="13" t="s">
        <v>21</v>
      </c>
      <c r="H196" s="15">
        <v>49</v>
      </c>
      <c r="I196" s="105">
        <v>14</v>
      </c>
      <c r="J196" s="26">
        <f t="shared" si="12"/>
        <v>686</v>
      </c>
      <c r="K196" s="113">
        <f>IFERROR(SUMIFS(RECEIVING_HISTORY!$H:$H,RECEIVING_HISTORY!$B:$B,MASTER_SHEET!$A196),0)</f>
        <v>0</v>
      </c>
      <c r="L196" s="26">
        <f>IFERROR(SUMIFS(RECEIVING_HISTORY!$I:$I,RECEIVING_HISTORY!$B:$B,MASTER_SHEET!$A196),0)</f>
        <v>0</v>
      </c>
      <c r="M196" s="35">
        <f>IFERROR(SUMIF(ISSUANCE_HISTORY!$B:$B,A196,ISSUANCE_HISTORY!$H:$H),0)</f>
        <v>0</v>
      </c>
      <c r="N196" s="26">
        <f>IFERROR(SUMIF(ISSUANCE_HISTORY!$B:$B,A196,ISSUANCE_HISTORY!$I:$I),0)</f>
        <v>0</v>
      </c>
      <c r="O196" s="112">
        <f t="shared" si="13"/>
        <v>14</v>
      </c>
      <c r="P196" s="26">
        <f t="shared" si="15"/>
        <v>686</v>
      </c>
      <c r="Q196" s="36" t="s">
        <v>280</v>
      </c>
      <c r="R196" s="36" t="s">
        <v>280</v>
      </c>
      <c r="S196" s="16">
        <v>10</v>
      </c>
      <c r="T196" s="37" t="str">
        <f t="shared" si="14"/>
        <v>OK</v>
      </c>
      <c r="U196" s="12"/>
      <c r="V196" s="16"/>
      <c r="W196" s="12" t="s">
        <v>4222</v>
      </c>
    </row>
    <row r="197" spans="1:23" ht="22.35" customHeight="1">
      <c r="A197" s="12">
        <v>10060200</v>
      </c>
      <c r="B197" s="137">
        <v>1910230117</v>
      </c>
      <c r="C197" s="106">
        <v>1006917</v>
      </c>
      <c r="D197" s="13">
        <v>1014014</v>
      </c>
      <c r="E197" s="12" t="s">
        <v>287</v>
      </c>
      <c r="F197" s="190" t="s">
        <v>1262</v>
      </c>
      <c r="G197" s="13" t="s">
        <v>21</v>
      </c>
      <c r="H197" s="15">
        <v>46</v>
      </c>
      <c r="I197" s="105">
        <v>8</v>
      </c>
      <c r="J197" s="26">
        <f t="shared" si="12"/>
        <v>368</v>
      </c>
      <c r="K197" s="113">
        <f>IFERROR(SUMIFS(RECEIVING_HISTORY!$H:$H,RECEIVING_HISTORY!$B:$B,MASTER_SHEET!$A197),0)</f>
        <v>0</v>
      </c>
      <c r="L197" s="26">
        <f>IFERROR(SUMIFS(RECEIVING_HISTORY!$I:$I,RECEIVING_HISTORY!$B:$B,MASTER_SHEET!$A197),0)</f>
        <v>0</v>
      </c>
      <c r="M197" s="35">
        <f>IFERROR(SUMIF(ISSUANCE_HISTORY!$B:$B,A197,ISSUANCE_HISTORY!$H:$H),0)</f>
        <v>0</v>
      </c>
      <c r="N197" s="26">
        <f>IFERROR(SUMIF(ISSUANCE_HISTORY!$B:$B,A197,ISSUANCE_HISTORY!$I:$I),0)</f>
        <v>0</v>
      </c>
      <c r="O197" s="112">
        <f t="shared" si="13"/>
        <v>8</v>
      </c>
      <c r="P197" s="26">
        <f t="shared" si="15"/>
        <v>368</v>
      </c>
      <c r="Q197" s="36" t="s">
        <v>238</v>
      </c>
      <c r="R197" s="36" t="s">
        <v>238</v>
      </c>
      <c r="S197" s="16">
        <v>8</v>
      </c>
      <c r="T197" s="37" t="str">
        <f t="shared" si="14"/>
        <v>OK</v>
      </c>
      <c r="U197" s="12"/>
      <c r="V197" s="16"/>
      <c r="W197" s="12" t="s">
        <v>4222</v>
      </c>
    </row>
    <row r="198" spans="1:23" ht="22.35" customHeight="1">
      <c r="A198" s="12">
        <v>10060201</v>
      </c>
      <c r="B198" s="137">
        <v>311630005757</v>
      </c>
      <c r="C198" s="106">
        <v>1007094</v>
      </c>
      <c r="D198" s="13">
        <v>1013903</v>
      </c>
      <c r="E198" s="12" t="s">
        <v>288</v>
      </c>
      <c r="F198" s="190" t="s">
        <v>1262</v>
      </c>
      <c r="G198" s="13" t="s">
        <v>21</v>
      </c>
      <c r="H198" s="15">
        <v>15</v>
      </c>
      <c r="I198" s="105">
        <v>22</v>
      </c>
      <c r="J198" s="26">
        <f t="shared" si="12"/>
        <v>330</v>
      </c>
      <c r="K198" s="113">
        <f>IFERROR(SUMIFS(RECEIVING_HISTORY!$H:$H,RECEIVING_HISTORY!$B:$B,MASTER_SHEET!$A198),0)</f>
        <v>0</v>
      </c>
      <c r="L198" s="26">
        <f>IFERROR(SUMIFS(RECEIVING_HISTORY!$I:$I,RECEIVING_HISTORY!$B:$B,MASTER_SHEET!$A198),0)</f>
        <v>0</v>
      </c>
      <c r="M198" s="35">
        <f>IFERROR(SUMIF(ISSUANCE_HISTORY!$B:$B,A198,ISSUANCE_HISTORY!$H:$H),0)</f>
        <v>0</v>
      </c>
      <c r="N198" s="26">
        <f>IFERROR(SUMIF(ISSUANCE_HISTORY!$B:$B,A198,ISSUANCE_HISTORY!$I:$I),0)</f>
        <v>0</v>
      </c>
      <c r="O198" s="112">
        <f t="shared" si="13"/>
        <v>22</v>
      </c>
      <c r="P198" s="26">
        <f t="shared" si="15"/>
        <v>330</v>
      </c>
      <c r="Q198" s="36" t="s">
        <v>238</v>
      </c>
      <c r="R198" s="36" t="s">
        <v>238</v>
      </c>
      <c r="S198" s="16">
        <v>10</v>
      </c>
      <c r="T198" s="37" t="str">
        <f t="shared" si="14"/>
        <v>OK</v>
      </c>
      <c r="U198" s="12"/>
      <c r="V198" s="16"/>
      <c r="W198" s="12" t="s">
        <v>4222</v>
      </c>
    </row>
    <row r="199" spans="1:23" ht="22.35" customHeight="1">
      <c r="A199" s="12">
        <v>10060202</v>
      </c>
      <c r="B199" s="137">
        <v>1120013166</v>
      </c>
      <c r="C199" s="106">
        <v>1000773</v>
      </c>
      <c r="D199" s="13">
        <v>1013199</v>
      </c>
      <c r="E199" s="12" t="s">
        <v>289</v>
      </c>
      <c r="F199" s="190" t="s">
        <v>1262</v>
      </c>
      <c r="G199" s="13" t="s">
        <v>21</v>
      </c>
      <c r="H199" s="15">
        <v>10</v>
      </c>
      <c r="I199" s="105">
        <v>22</v>
      </c>
      <c r="J199" s="26">
        <f t="shared" si="12"/>
        <v>220</v>
      </c>
      <c r="K199" s="113">
        <f>IFERROR(SUMIFS(RECEIVING_HISTORY!$H:$H,RECEIVING_HISTORY!$B:$B,MASTER_SHEET!$A199),0)</f>
        <v>0</v>
      </c>
      <c r="L199" s="26">
        <f>IFERROR(SUMIFS(RECEIVING_HISTORY!$I:$I,RECEIVING_HISTORY!$B:$B,MASTER_SHEET!$A199),0)</f>
        <v>0</v>
      </c>
      <c r="M199" s="35">
        <f>IFERROR(SUMIF(ISSUANCE_HISTORY!$B:$B,A199,ISSUANCE_HISTORY!$H:$H),0)</f>
        <v>0</v>
      </c>
      <c r="N199" s="26">
        <f>IFERROR(SUMIF(ISSUANCE_HISTORY!$B:$B,A199,ISSUANCE_HISTORY!$I:$I),0)</f>
        <v>0</v>
      </c>
      <c r="O199" s="112">
        <f t="shared" si="13"/>
        <v>22</v>
      </c>
      <c r="P199" s="26">
        <f t="shared" si="15"/>
        <v>220</v>
      </c>
      <c r="Q199" s="36" t="s">
        <v>290</v>
      </c>
      <c r="R199" s="36" t="s">
        <v>290</v>
      </c>
      <c r="S199" s="16">
        <v>10</v>
      </c>
      <c r="T199" s="37" t="str">
        <f t="shared" si="14"/>
        <v>OK</v>
      </c>
      <c r="U199" s="12"/>
      <c r="V199" s="16"/>
      <c r="W199" s="12" t="s">
        <v>4222</v>
      </c>
    </row>
    <row r="200" spans="1:23" ht="22.35" customHeight="1">
      <c r="A200" s="12">
        <v>10060203</v>
      </c>
      <c r="B200" s="137">
        <v>1120012632</v>
      </c>
      <c r="C200" s="106">
        <v>1001577</v>
      </c>
      <c r="D200" s="13">
        <v>1012324</v>
      </c>
      <c r="E200" s="12" t="s">
        <v>291</v>
      </c>
      <c r="F200" s="190" t="s">
        <v>1262</v>
      </c>
      <c r="G200" s="13" t="s">
        <v>21</v>
      </c>
      <c r="H200" s="15">
        <v>10</v>
      </c>
      <c r="I200" s="105">
        <v>30</v>
      </c>
      <c r="J200" s="26">
        <f t="shared" si="12"/>
        <v>300</v>
      </c>
      <c r="K200" s="113">
        <f>IFERROR(SUMIFS(RECEIVING_HISTORY!$H:$H,RECEIVING_HISTORY!$B:$B,MASTER_SHEET!$A200),0)</f>
        <v>0</v>
      </c>
      <c r="L200" s="26">
        <f>IFERROR(SUMIFS(RECEIVING_HISTORY!$I:$I,RECEIVING_HISTORY!$B:$B,MASTER_SHEET!$A200),0)</f>
        <v>0</v>
      </c>
      <c r="M200" s="35">
        <f>IFERROR(SUMIF(ISSUANCE_HISTORY!$B:$B,A200,ISSUANCE_HISTORY!$H:$H),0)</f>
        <v>0</v>
      </c>
      <c r="N200" s="26">
        <f>IFERROR(SUMIF(ISSUANCE_HISTORY!$B:$B,A200,ISSUANCE_HISTORY!$I:$I),0)</f>
        <v>0</v>
      </c>
      <c r="O200" s="112">
        <f t="shared" si="13"/>
        <v>30</v>
      </c>
      <c r="P200" s="26">
        <f t="shared" si="15"/>
        <v>300</v>
      </c>
      <c r="Q200" s="36" t="s">
        <v>292</v>
      </c>
      <c r="R200" s="36" t="s">
        <v>292</v>
      </c>
      <c r="S200" s="16">
        <v>10</v>
      </c>
      <c r="T200" s="37" t="str">
        <f t="shared" si="14"/>
        <v>OK</v>
      </c>
      <c r="U200" s="12"/>
      <c r="V200" s="16"/>
      <c r="W200" s="12" t="s">
        <v>4222</v>
      </c>
    </row>
    <row r="201" spans="1:23" ht="22.35" customHeight="1">
      <c r="A201" s="12">
        <v>10060204</v>
      </c>
      <c r="B201" s="137">
        <v>401736005721</v>
      </c>
      <c r="C201" s="106">
        <v>1006893</v>
      </c>
      <c r="D201" s="13">
        <v>1013990</v>
      </c>
      <c r="E201" s="12" t="s">
        <v>293</v>
      </c>
      <c r="F201" s="190" t="s">
        <v>1262</v>
      </c>
      <c r="G201" s="13" t="s">
        <v>21</v>
      </c>
      <c r="H201" s="15">
        <v>46</v>
      </c>
      <c r="I201" s="105">
        <v>9</v>
      </c>
      <c r="J201" s="26">
        <f t="shared" si="12"/>
        <v>414</v>
      </c>
      <c r="K201" s="113">
        <f>IFERROR(SUMIFS(RECEIVING_HISTORY!$H:$H,RECEIVING_HISTORY!$B:$B,MASTER_SHEET!$A201),0)</f>
        <v>0</v>
      </c>
      <c r="L201" s="26">
        <f>IFERROR(SUMIFS(RECEIVING_HISTORY!$I:$I,RECEIVING_HISTORY!$B:$B,MASTER_SHEET!$A201),0)</f>
        <v>0</v>
      </c>
      <c r="M201" s="35">
        <f>IFERROR(SUMIF(ISSUANCE_HISTORY!$B:$B,A201,ISSUANCE_HISTORY!$H:$H),0)</f>
        <v>0</v>
      </c>
      <c r="N201" s="26">
        <f>IFERROR(SUMIF(ISSUANCE_HISTORY!$B:$B,A201,ISSUANCE_HISTORY!$I:$I),0)</f>
        <v>0</v>
      </c>
      <c r="O201" s="112">
        <f t="shared" si="13"/>
        <v>9</v>
      </c>
      <c r="P201" s="26">
        <f t="shared" si="15"/>
        <v>414</v>
      </c>
      <c r="Q201" s="36" t="s">
        <v>235</v>
      </c>
      <c r="R201" s="36" t="s">
        <v>235</v>
      </c>
      <c r="S201" s="16">
        <v>8</v>
      </c>
      <c r="T201" s="37" t="str">
        <f t="shared" si="14"/>
        <v>OK</v>
      </c>
      <c r="U201" s="12"/>
      <c r="V201" s="16"/>
      <c r="W201" s="12" t="s">
        <v>4222</v>
      </c>
    </row>
    <row r="202" spans="1:23" ht="22.35" customHeight="1">
      <c r="A202" s="12">
        <v>10060205</v>
      </c>
      <c r="B202" s="137">
        <v>311630005720</v>
      </c>
      <c r="C202" s="106">
        <v>1007112</v>
      </c>
      <c r="D202" s="13">
        <v>1013921</v>
      </c>
      <c r="E202" s="12" t="s">
        <v>294</v>
      </c>
      <c r="F202" s="190" t="s">
        <v>1262</v>
      </c>
      <c r="G202" s="13" t="s">
        <v>21</v>
      </c>
      <c r="H202" s="15">
        <v>14</v>
      </c>
      <c r="I202" s="105">
        <v>50</v>
      </c>
      <c r="J202" s="26">
        <f t="shared" si="12"/>
        <v>700</v>
      </c>
      <c r="K202" s="113">
        <f>IFERROR(SUMIFS(RECEIVING_HISTORY!$H:$H,RECEIVING_HISTORY!$B:$B,MASTER_SHEET!$A202),0)</f>
        <v>0</v>
      </c>
      <c r="L202" s="26">
        <f>IFERROR(SUMIFS(RECEIVING_HISTORY!$I:$I,RECEIVING_HISTORY!$B:$B,MASTER_SHEET!$A202),0)</f>
        <v>0</v>
      </c>
      <c r="M202" s="35">
        <f>IFERROR(SUMIF(ISSUANCE_HISTORY!$B:$B,A202,ISSUANCE_HISTORY!$H:$H),0)</f>
        <v>0</v>
      </c>
      <c r="N202" s="26">
        <f>IFERROR(SUMIF(ISSUANCE_HISTORY!$B:$B,A202,ISSUANCE_HISTORY!$I:$I),0)</f>
        <v>0</v>
      </c>
      <c r="O202" s="112">
        <f t="shared" si="13"/>
        <v>50</v>
      </c>
      <c r="P202" s="26">
        <f t="shared" si="15"/>
        <v>700</v>
      </c>
      <c r="Q202" s="36" t="s">
        <v>304</v>
      </c>
      <c r="R202" s="36" t="s">
        <v>304</v>
      </c>
      <c r="S202" s="16">
        <v>10</v>
      </c>
      <c r="T202" s="37" t="str">
        <f t="shared" si="14"/>
        <v>OK</v>
      </c>
      <c r="U202" s="12"/>
      <c r="V202" s="16"/>
      <c r="W202" s="12" t="s">
        <v>4222</v>
      </c>
    </row>
    <row r="203" spans="1:23" ht="22.35" customHeight="1">
      <c r="A203" s="12">
        <v>10060206</v>
      </c>
      <c r="B203" s="137">
        <v>401416008050</v>
      </c>
      <c r="C203" s="106">
        <v>1004299</v>
      </c>
      <c r="D203" s="13">
        <v>1016659</v>
      </c>
      <c r="E203" s="12" t="s">
        <v>296</v>
      </c>
      <c r="F203" s="190" t="s">
        <v>1262</v>
      </c>
      <c r="G203" s="13" t="s">
        <v>21</v>
      </c>
      <c r="H203" s="15">
        <v>242</v>
      </c>
      <c r="I203" s="105">
        <v>8</v>
      </c>
      <c r="J203" s="26">
        <f t="shared" si="12"/>
        <v>1936</v>
      </c>
      <c r="K203" s="113">
        <f>IFERROR(SUMIFS(RECEIVING_HISTORY!$H:$H,RECEIVING_HISTORY!$B:$B,MASTER_SHEET!$A203),0)</f>
        <v>0</v>
      </c>
      <c r="L203" s="26">
        <f>IFERROR(SUMIFS(RECEIVING_HISTORY!$I:$I,RECEIVING_HISTORY!$B:$B,MASTER_SHEET!$A203),0)</f>
        <v>0</v>
      </c>
      <c r="M203" s="35">
        <f>IFERROR(SUMIF(ISSUANCE_HISTORY!$B:$B,A203,ISSUANCE_HISTORY!$H:$H),0)</f>
        <v>0</v>
      </c>
      <c r="N203" s="26">
        <f>IFERROR(SUMIF(ISSUANCE_HISTORY!$B:$B,A203,ISSUANCE_HISTORY!$I:$I),0)</f>
        <v>0</v>
      </c>
      <c r="O203" s="112">
        <f t="shared" si="13"/>
        <v>8</v>
      </c>
      <c r="P203" s="26">
        <f t="shared" si="15"/>
        <v>1936</v>
      </c>
      <c r="Q203" s="36" t="s">
        <v>297</v>
      </c>
      <c r="R203" s="36" t="s">
        <v>297</v>
      </c>
      <c r="S203" s="16">
        <v>3</v>
      </c>
      <c r="T203" s="37" t="str">
        <f t="shared" si="14"/>
        <v>OK</v>
      </c>
      <c r="U203" s="12"/>
      <c r="V203" s="16"/>
      <c r="W203" s="12" t="s">
        <v>4222</v>
      </c>
    </row>
    <row r="204" spans="1:23" ht="22.35" customHeight="1">
      <c r="A204" s="12">
        <v>10060207</v>
      </c>
      <c r="B204" s="137">
        <v>1910230186</v>
      </c>
      <c r="C204" s="106">
        <v>1000563</v>
      </c>
      <c r="D204" s="13">
        <v>1013319</v>
      </c>
      <c r="E204" s="12" t="s">
        <v>298</v>
      </c>
      <c r="F204" s="190" t="s">
        <v>1262</v>
      </c>
      <c r="G204" s="13" t="s">
        <v>21</v>
      </c>
      <c r="H204" s="15">
        <v>14</v>
      </c>
      <c r="I204" s="105">
        <v>30</v>
      </c>
      <c r="J204" s="26">
        <f t="shared" si="12"/>
        <v>420</v>
      </c>
      <c r="K204" s="113">
        <f>IFERROR(SUMIFS(RECEIVING_HISTORY!$H:$H,RECEIVING_HISTORY!$B:$B,MASTER_SHEET!$A204),0)</f>
        <v>0</v>
      </c>
      <c r="L204" s="26">
        <f>IFERROR(SUMIFS(RECEIVING_HISTORY!$I:$I,RECEIVING_HISTORY!$B:$B,MASTER_SHEET!$A204),0)</f>
        <v>0</v>
      </c>
      <c r="M204" s="35">
        <f>IFERROR(SUMIF(ISSUANCE_HISTORY!$B:$B,A204,ISSUANCE_HISTORY!$H:$H),0)</f>
        <v>0</v>
      </c>
      <c r="N204" s="26">
        <f>IFERROR(SUMIF(ISSUANCE_HISTORY!$B:$B,A204,ISSUANCE_HISTORY!$I:$I),0)</f>
        <v>0</v>
      </c>
      <c r="O204" s="112">
        <f t="shared" si="13"/>
        <v>30</v>
      </c>
      <c r="P204" s="26">
        <f t="shared" si="15"/>
        <v>420</v>
      </c>
      <c r="Q204" s="36" t="s">
        <v>299</v>
      </c>
      <c r="R204" s="36" t="s">
        <v>299</v>
      </c>
      <c r="S204" s="16">
        <v>10</v>
      </c>
      <c r="T204" s="37" t="str">
        <f t="shared" si="14"/>
        <v>OK</v>
      </c>
      <c r="U204" s="12"/>
      <c r="V204" s="16"/>
      <c r="W204" s="12" t="s">
        <v>4222</v>
      </c>
    </row>
    <row r="205" spans="1:23" ht="22.35" customHeight="1">
      <c r="A205" s="12">
        <v>10060208</v>
      </c>
      <c r="B205" s="137">
        <v>1910250021</v>
      </c>
      <c r="C205" s="106">
        <v>1002095</v>
      </c>
      <c r="D205" s="13">
        <v>1011529</v>
      </c>
      <c r="E205" s="12" t="s">
        <v>300</v>
      </c>
      <c r="F205" s="190" t="s">
        <v>1262</v>
      </c>
      <c r="G205" s="13" t="s">
        <v>21</v>
      </c>
      <c r="H205" s="15">
        <v>19</v>
      </c>
      <c r="I205" s="105">
        <v>26</v>
      </c>
      <c r="J205" s="26">
        <f t="shared" si="12"/>
        <v>494</v>
      </c>
      <c r="K205" s="113">
        <f>IFERROR(SUMIFS(RECEIVING_HISTORY!$H:$H,RECEIVING_HISTORY!$B:$B,MASTER_SHEET!$A205),0)</f>
        <v>0</v>
      </c>
      <c r="L205" s="26">
        <f>IFERROR(SUMIFS(RECEIVING_HISTORY!$I:$I,RECEIVING_HISTORY!$B:$B,MASTER_SHEET!$A205),0)</f>
        <v>0</v>
      </c>
      <c r="M205" s="35">
        <f>IFERROR(SUMIF(ISSUANCE_HISTORY!$B:$B,A205,ISSUANCE_HISTORY!$H:$H),0)</f>
        <v>0</v>
      </c>
      <c r="N205" s="26">
        <f>IFERROR(SUMIF(ISSUANCE_HISTORY!$B:$B,A205,ISSUANCE_HISTORY!$I:$I),0)</f>
        <v>0</v>
      </c>
      <c r="O205" s="112">
        <f t="shared" si="13"/>
        <v>26</v>
      </c>
      <c r="P205" s="26">
        <f t="shared" si="15"/>
        <v>494</v>
      </c>
      <c r="Q205" s="36" t="s">
        <v>301</v>
      </c>
      <c r="R205" s="36" t="s">
        <v>301</v>
      </c>
      <c r="S205" s="16">
        <v>10</v>
      </c>
      <c r="T205" s="37" t="str">
        <f t="shared" si="14"/>
        <v>OK</v>
      </c>
      <c r="U205" s="12"/>
      <c r="V205" s="16"/>
      <c r="W205" s="12" t="s">
        <v>4222</v>
      </c>
    </row>
    <row r="206" spans="1:23" ht="22.35" customHeight="1">
      <c r="A206" s="12">
        <v>10060209</v>
      </c>
      <c r="B206" s="137">
        <v>401749008051</v>
      </c>
      <c r="C206" s="106">
        <v>1007532</v>
      </c>
      <c r="D206" s="13">
        <v>1017305</v>
      </c>
      <c r="E206" s="12" t="s">
        <v>302</v>
      </c>
      <c r="F206" s="190" t="s">
        <v>1262</v>
      </c>
      <c r="G206" s="13" t="s">
        <v>21</v>
      </c>
      <c r="H206" s="15">
        <v>62</v>
      </c>
      <c r="I206" s="105">
        <v>12</v>
      </c>
      <c r="J206" s="26">
        <f t="shared" si="12"/>
        <v>744</v>
      </c>
      <c r="K206" s="113">
        <f>IFERROR(SUMIFS(RECEIVING_HISTORY!$H:$H,RECEIVING_HISTORY!$B:$B,MASTER_SHEET!$A206),0)</f>
        <v>0</v>
      </c>
      <c r="L206" s="26">
        <f>IFERROR(SUMIFS(RECEIVING_HISTORY!$I:$I,RECEIVING_HISTORY!$B:$B,MASTER_SHEET!$A206),0)</f>
        <v>0</v>
      </c>
      <c r="M206" s="35">
        <f>IFERROR(SUMIF(ISSUANCE_HISTORY!$B:$B,A206,ISSUANCE_HISTORY!$H:$H),0)</f>
        <v>0</v>
      </c>
      <c r="N206" s="26">
        <f>IFERROR(SUMIF(ISSUANCE_HISTORY!$B:$B,A206,ISSUANCE_HISTORY!$I:$I),0)</f>
        <v>0</v>
      </c>
      <c r="O206" s="112">
        <f t="shared" si="13"/>
        <v>12</v>
      </c>
      <c r="P206" s="26">
        <f t="shared" si="15"/>
        <v>744</v>
      </c>
      <c r="Q206" s="36" t="s">
        <v>301</v>
      </c>
      <c r="R206" s="36" t="s">
        <v>301</v>
      </c>
      <c r="S206" s="16">
        <v>10</v>
      </c>
      <c r="T206" s="37" t="str">
        <f t="shared" si="14"/>
        <v>OK</v>
      </c>
      <c r="U206" s="12"/>
      <c r="V206" s="16"/>
      <c r="W206" s="12" t="s">
        <v>4222</v>
      </c>
    </row>
    <row r="207" spans="1:23" ht="22.35" customHeight="1">
      <c r="A207" s="12">
        <v>10060210</v>
      </c>
      <c r="B207" s="137">
        <v>401750005719</v>
      </c>
      <c r="C207" s="106">
        <v>1002795</v>
      </c>
      <c r="D207" s="13">
        <v>1010958</v>
      </c>
      <c r="E207" s="12" t="s">
        <v>303</v>
      </c>
      <c r="F207" s="190" t="s">
        <v>1262</v>
      </c>
      <c r="G207" s="13" t="s">
        <v>21</v>
      </c>
      <c r="H207" s="15">
        <v>98</v>
      </c>
      <c r="I207" s="105">
        <v>10</v>
      </c>
      <c r="J207" s="26">
        <f t="shared" si="12"/>
        <v>980</v>
      </c>
      <c r="K207" s="113">
        <f>IFERROR(SUMIFS(RECEIVING_HISTORY!$H:$H,RECEIVING_HISTORY!$B:$B,MASTER_SHEET!$A207),0)</f>
        <v>0</v>
      </c>
      <c r="L207" s="26">
        <f>IFERROR(SUMIFS(RECEIVING_HISTORY!$I:$I,RECEIVING_HISTORY!$B:$B,MASTER_SHEET!$A207),0)</f>
        <v>0</v>
      </c>
      <c r="M207" s="35">
        <f>IFERROR(SUMIF(ISSUANCE_HISTORY!$B:$B,A207,ISSUANCE_HISTORY!$H:$H),0)</f>
        <v>0</v>
      </c>
      <c r="N207" s="26">
        <f>IFERROR(SUMIF(ISSUANCE_HISTORY!$B:$B,A207,ISSUANCE_HISTORY!$I:$I),0)</f>
        <v>0</v>
      </c>
      <c r="O207" s="112">
        <f t="shared" si="13"/>
        <v>10</v>
      </c>
      <c r="P207" s="26">
        <f t="shared" si="15"/>
        <v>980</v>
      </c>
      <c r="Q207" s="36" t="s">
        <v>304</v>
      </c>
      <c r="R207" s="36" t="s">
        <v>304</v>
      </c>
      <c r="S207" s="16">
        <v>5</v>
      </c>
      <c r="T207" s="37" t="str">
        <f t="shared" si="14"/>
        <v>OK</v>
      </c>
      <c r="U207" s="12"/>
      <c r="V207" s="16"/>
      <c r="W207" s="12" t="s">
        <v>4222</v>
      </c>
    </row>
    <row r="208" spans="1:23" ht="22.35" customHeight="1">
      <c r="A208" s="12">
        <v>10060211</v>
      </c>
      <c r="B208" s="137">
        <v>311630005746</v>
      </c>
      <c r="C208" s="106">
        <v>1002725</v>
      </c>
      <c r="D208" s="13">
        <v>1010888</v>
      </c>
      <c r="E208" s="12" t="s">
        <v>305</v>
      </c>
      <c r="F208" s="190" t="s">
        <v>1262</v>
      </c>
      <c r="G208" s="13" t="s">
        <v>21</v>
      </c>
      <c r="H208" s="15">
        <v>13</v>
      </c>
      <c r="I208" s="105">
        <v>39</v>
      </c>
      <c r="J208" s="26">
        <f t="shared" si="12"/>
        <v>507</v>
      </c>
      <c r="K208" s="113">
        <f>IFERROR(SUMIFS(RECEIVING_HISTORY!$H:$H,RECEIVING_HISTORY!$B:$B,MASTER_SHEET!$A208),0)</f>
        <v>0</v>
      </c>
      <c r="L208" s="26">
        <f>IFERROR(SUMIFS(RECEIVING_HISTORY!$I:$I,RECEIVING_HISTORY!$B:$B,MASTER_SHEET!$A208),0)</f>
        <v>0</v>
      </c>
      <c r="M208" s="35">
        <f>IFERROR(SUMIF(ISSUANCE_HISTORY!$B:$B,A208,ISSUANCE_HISTORY!$H:$H),0)</f>
        <v>0</v>
      </c>
      <c r="N208" s="26">
        <f>IFERROR(SUMIF(ISSUANCE_HISTORY!$B:$B,A208,ISSUANCE_HISTORY!$I:$I),0)</f>
        <v>0</v>
      </c>
      <c r="O208" s="112">
        <f t="shared" si="13"/>
        <v>39</v>
      </c>
      <c r="P208" s="26">
        <f t="shared" si="15"/>
        <v>507</v>
      </c>
      <c r="Q208" s="36" t="s">
        <v>235</v>
      </c>
      <c r="R208" s="36" t="s">
        <v>235</v>
      </c>
      <c r="S208" s="16">
        <v>10</v>
      </c>
      <c r="T208" s="37" t="str">
        <f t="shared" si="14"/>
        <v>OK</v>
      </c>
      <c r="U208" s="12"/>
      <c r="V208" s="16"/>
      <c r="W208" s="12" t="s">
        <v>4222</v>
      </c>
    </row>
    <row r="209" spans="1:23" ht="22.35" customHeight="1">
      <c r="A209" s="12">
        <v>10060212</v>
      </c>
      <c r="B209" s="137">
        <v>1120010432</v>
      </c>
      <c r="C209" s="106">
        <v>1002144</v>
      </c>
      <c r="D209" s="13">
        <v>1011578</v>
      </c>
      <c r="E209" s="12" t="s">
        <v>306</v>
      </c>
      <c r="F209" s="190" t="s">
        <v>2049</v>
      </c>
      <c r="G209" s="13" t="s">
        <v>21</v>
      </c>
      <c r="H209" s="15">
        <v>9.5</v>
      </c>
      <c r="I209" s="105">
        <v>2103</v>
      </c>
      <c r="J209" s="26">
        <f t="shared" si="12"/>
        <v>19978.5</v>
      </c>
      <c r="K209" s="113">
        <f>IFERROR(SUMIFS(RECEIVING_HISTORY!$H:$H,RECEIVING_HISTORY!$B:$B,MASTER_SHEET!$A209),0)</f>
        <v>0</v>
      </c>
      <c r="L209" s="26">
        <f>IFERROR(SUMIFS(RECEIVING_HISTORY!$I:$I,RECEIVING_HISTORY!$B:$B,MASTER_SHEET!$A209),0)</f>
        <v>0</v>
      </c>
      <c r="M209" s="35">
        <f>IFERROR(SUMIF(ISSUANCE_HISTORY!$B:$B,A209,ISSUANCE_HISTORY!$H:$H),0)</f>
        <v>20</v>
      </c>
      <c r="N209" s="26">
        <f>IFERROR(SUMIF(ISSUANCE_HISTORY!$B:$B,A209,ISSUANCE_HISTORY!$I:$I),0)</f>
        <v>190</v>
      </c>
      <c r="O209" s="112">
        <f t="shared" si="13"/>
        <v>2083</v>
      </c>
      <c r="P209" s="26">
        <f t="shared" si="15"/>
        <v>19788.5</v>
      </c>
      <c r="Q209" s="36" t="s">
        <v>307</v>
      </c>
      <c r="R209" s="36" t="s">
        <v>307</v>
      </c>
      <c r="S209" s="16">
        <v>100</v>
      </c>
      <c r="T209" s="37" t="str">
        <f t="shared" si="14"/>
        <v>OK</v>
      </c>
      <c r="U209" s="12"/>
      <c r="V209" s="16"/>
      <c r="W209" s="12" t="s">
        <v>4222</v>
      </c>
    </row>
    <row r="210" spans="1:23" ht="22.35" customHeight="1">
      <c r="A210" s="12">
        <v>10060213</v>
      </c>
      <c r="B210" s="137">
        <v>391100007834</v>
      </c>
      <c r="C210" s="106">
        <v>1004926</v>
      </c>
      <c r="D210" s="13">
        <v>1016041</v>
      </c>
      <c r="E210" s="12" t="s">
        <v>308</v>
      </c>
      <c r="F210" s="192" t="s">
        <v>2049</v>
      </c>
      <c r="G210" s="13" t="s">
        <v>21</v>
      </c>
      <c r="H210" s="15">
        <v>55</v>
      </c>
      <c r="I210" s="105">
        <v>7</v>
      </c>
      <c r="J210" s="26">
        <f t="shared" si="12"/>
        <v>385</v>
      </c>
      <c r="K210" s="113">
        <f>IFERROR(SUMIFS(RECEIVING_HISTORY!$H:$H,RECEIVING_HISTORY!$B:$B,MASTER_SHEET!$A210),0)</f>
        <v>0</v>
      </c>
      <c r="L210" s="26">
        <f>IFERROR(SUMIFS(RECEIVING_HISTORY!$I:$I,RECEIVING_HISTORY!$B:$B,MASTER_SHEET!$A210),0)</f>
        <v>0</v>
      </c>
      <c r="M210" s="35">
        <f>IFERROR(SUMIF(ISSUANCE_HISTORY!$B:$B,A210,ISSUANCE_HISTORY!$H:$H),0)</f>
        <v>0</v>
      </c>
      <c r="N210" s="26">
        <f>IFERROR(SUMIF(ISSUANCE_HISTORY!$B:$B,A210,ISSUANCE_HISTORY!$I:$I),0)</f>
        <v>0</v>
      </c>
      <c r="O210" s="112">
        <f t="shared" si="13"/>
        <v>7</v>
      </c>
      <c r="P210" s="26">
        <f t="shared" si="15"/>
        <v>385</v>
      </c>
      <c r="Q210" s="36" t="s">
        <v>309</v>
      </c>
      <c r="R210" s="36" t="s">
        <v>309</v>
      </c>
      <c r="S210" s="16">
        <v>4</v>
      </c>
      <c r="T210" s="37" t="str">
        <f t="shared" si="14"/>
        <v>OK</v>
      </c>
      <c r="U210" s="12"/>
      <c r="V210" s="16"/>
      <c r="W210" s="12" t="s">
        <v>4222</v>
      </c>
    </row>
    <row r="211" spans="1:23" ht="22.35" customHeight="1">
      <c r="A211" s="12">
        <v>10060214</v>
      </c>
      <c r="B211" s="137">
        <v>391100005717</v>
      </c>
      <c r="C211" s="106">
        <v>1006273</v>
      </c>
      <c r="D211" s="13">
        <v>1014574</v>
      </c>
      <c r="E211" s="12" t="s">
        <v>310</v>
      </c>
      <c r="F211" s="190" t="s">
        <v>2049</v>
      </c>
      <c r="G211" s="13" t="s">
        <v>21</v>
      </c>
      <c r="H211" s="15">
        <v>12.1</v>
      </c>
      <c r="I211" s="105">
        <v>100</v>
      </c>
      <c r="J211" s="26">
        <f t="shared" si="12"/>
        <v>1210</v>
      </c>
      <c r="K211" s="113">
        <f>IFERROR(SUMIFS(RECEIVING_HISTORY!$H:$H,RECEIVING_HISTORY!$B:$B,MASTER_SHEET!$A211),0)</f>
        <v>0</v>
      </c>
      <c r="L211" s="26">
        <f>IFERROR(SUMIFS(RECEIVING_HISTORY!$I:$I,RECEIVING_HISTORY!$B:$B,MASTER_SHEET!$A211),0)</f>
        <v>0</v>
      </c>
      <c r="M211" s="35">
        <f>IFERROR(SUMIF(ISSUANCE_HISTORY!$B:$B,A211,ISSUANCE_HISTORY!$H:$H),0)</f>
        <v>0</v>
      </c>
      <c r="N211" s="26">
        <f>IFERROR(SUMIF(ISSUANCE_HISTORY!$B:$B,A211,ISSUANCE_HISTORY!$I:$I),0)</f>
        <v>0</v>
      </c>
      <c r="O211" s="112">
        <f t="shared" si="13"/>
        <v>100</v>
      </c>
      <c r="P211" s="26">
        <f t="shared" si="15"/>
        <v>1210</v>
      </c>
      <c r="Q211" s="36" t="s">
        <v>309</v>
      </c>
      <c r="R211" s="36" t="s">
        <v>309</v>
      </c>
      <c r="S211" s="16">
        <v>20</v>
      </c>
      <c r="T211" s="37" t="str">
        <f t="shared" si="14"/>
        <v>OK</v>
      </c>
      <c r="U211" s="12"/>
      <c r="V211" s="16"/>
      <c r="W211" s="12" t="s">
        <v>4222</v>
      </c>
    </row>
    <row r="212" spans="1:23" ht="22.35" customHeight="1">
      <c r="A212" s="12">
        <v>10060215</v>
      </c>
      <c r="B212" s="137">
        <v>391100005713</v>
      </c>
      <c r="C212" s="106">
        <v>1001655</v>
      </c>
      <c r="D212" s="13">
        <v>1012070</v>
      </c>
      <c r="E212" s="12" t="s">
        <v>311</v>
      </c>
      <c r="F212" s="190" t="s">
        <v>2049</v>
      </c>
      <c r="G212" s="13" t="s">
        <v>37</v>
      </c>
      <c r="H212" s="15">
        <v>18.32</v>
      </c>
      <c r="I212" s="105">
        <v>64</v>
      </c>
      <c r="J212" s="26">
        <f t="shared" si="12"/>
        <v>1172.48</v>
      </c>
      <c r="K212" s="113">
        <f>IFERROR(SUMIFS(RECEIVING_HISTORY!$H:$H,RECEIVING_HISTORY!$B:$B,MASTER_SHEET!$A212),0)</f>
        <v>0</v>
      </c>
      <c r="L212" s="26">
        <f>IFERROR(SUMIFS(RECEIVING_HISTORY!$I:$I,RECEIVING_HISTORY!$B:$B,MASTER_SHEET!$A212),0)</f>
        <v>0</v>
      </c>
      <c r="M212" s="35">
        <f>IFERROR(SUMIF(ISSUANCE_HISTORY!$B:$B,A212,ISSUANCE_HISTORY!$H:$H),0)</f>
        <v>0</v>
      </c>
      <c r="N212" s="26">
        <f>IFERROR(SUMIF(ISSUANCE_HISTORY!$B:$B,A212,ISSUANCE_HISTORY!$I:$I),0)</f>
        <v>0</v>
      </c>
      <c r="O212" s="112">
        <f t="shared" si="13"/>
        <v>64</v>
      </c>
      <c r="P212" s="26">
        <f t="shared" si="15"/>
        <v>1172.48</v>
      </c>
      <c r="Q212" s="36" t="s">
        <v>309</v>
      </c>
      <c r="R212" s="36" t="s">
        <v>309</v>
      </c>
      <c r="S212" s="16">
        <v>20</v>
      </c>
      <c r="T212" s="37" t="str">
        <f t="shared" si="14"/>
        <v>OK</v>
      </c>
      <c r="U212" s="12"/>
      <c r="V212" s="16"/>
      <c r="W212" s="12" t="s">
        <v>4222</v>
      </c>
    </row>
    <row r="213" spans="1:23" ht="22.35" customHeight="1">
      <c r="A213" s="12">
        <v>10060216</v>
      </c>
      <c r="B213" s="137">
        <v>1120010377</v>
      </c>
      <c r="C213" s="106">
        <v>1000126</v>
      </c>
      <c r="D213" s="13">
        <v>1013809</v>
      </c>
      <c r="E213" s="12" t="s">
        <v>312</v>
      </c>
      <c r="F213" s="190" t="s">
        <v>2049</v>
      </c>
      <c r="G213" s="13" t="s">
        <v>37</v>
      </c>
      <c r="H213" s="15">
        <v>8.5</v>
      </c>
      <c r="I213" s="105">
        <v>405</v>
      </c>
      <c r="J213" s="26">
        <f t="shared" si="12"/>
        <v>3442.5</v>
      </c>
      <c r="K213" s="113">
        <f>IFERROR(SUMIFS(RECEIVING_HISTORY!$H:$H,RECEIVING_HISTORY!$B:$B,MASTER_SHEET!$A213),0)</f>
        <v>0</v>
      </c>
      <c r="L213" s="26">
        <f>IFERROR(SUMIFS(RECEIVING_HISTORY!$I:$I,RECEIVING_HISTORY!$B:$B,MASTER_SHEET!$A213),0)</f>
        <v>0</v>
      </c>
      <c r="M213" s="35">
        <f>IFERROR(SUMIF(ISSUANCE_HISTORY!$B:$B,A213,ISSUANCE_HISTORY!$H:$H),0)</f>
        <v>10</v>
      </c>
      <c r="N213" s="26">
        <f>IFERROR(SUMIF(ISSUANCE_HISTORY!$B:$B,A213,ISSUANCE_HISTORY!$I:$I),0)</f>
        <v>85</v>
      </c>
      <c r="O213" s="112">
        <f t="shared" si="13"/>
        <v>395</v>
      </c>
      <c r="P213" s="26">
        <f t="shared" si="15"/>
        <v>3357.5</v>
      </c>
      <c r="Q213" s="36" t="s">
        <v>309</v>
      </c>
      <c r="R213" s="36" t="s">
        <v>309</v>
      </c>
      <c r="S213" s="16">
        <v>20</v>
      </c>
      <c r="T213" s="37" t="str">
        <f t="shared" si="14"/>
        <v>OK</v>
      </c>
      <c r="U213" s="12"/>
      <c r="V213" s="16"/>
      <c r="W213" s="12" t="s">
        <v>4222</v>
      </c>
    </row>
    <row r="214" spans="1:23" ht="22.35" customHeight="1">
      <c r="A214" s="12">
        <v>10060217</v>
      </c>
      <c r="B214" s="137">
        <v>1120014156</v>
      </c>
      <c r="C214" s="106">
        <v>1000130</v>
      </c>
      <c r="D214" s="13">
        <v>1013813</v>
      </c>
      <c r="E214" s="12" t="s">
        <v>313</v>
      </c>
      <c r="F214" s="190" t="s">
        <v>2049</v>
      </c>
      <c r="G214" s="13" t="s">
        <v>37</v>
      </c>
      <c r="H214" s="15">
        <v>70</v>
      </c>
      <c r="I214" s="105">
        <v>16</v>
      </c>
      <c r="J214" s="26">
        <f t="shared" si="12"/>
        <v>1120</v>
      </c>
      <c r="K214" s="113">
        <f>IFERROR(SUMIFS(RECEIVING_HISTORY!$H:$H,RECEIVING_HISTORY!$B:$B,MASTER_SHEET!$A214),0)</f>
        <v>0</v>
      </c>
      <c r="L214" s="26">
        <f>IFERROR(SUMIFS(RECEIVING_HISTORY!$I:$I,RECEIVING_HISTORY!$B:$B,MASTER_SHEET!$A214),0)</f>
        <v>0</v>
      </c>
      <c r="M214" s="35">
        <f>IFERROR(SUMIF(ISSUANCE_HISTORY!$B:$B,A214,ISSUANCE_HISTORY!$H:$H),0)</f>
        <v>0</v>
      </c>
      <c r="N214" s="26">
        <f>IFERROR(SUMIF(ISSUANCE_HISTORY!$B:$B,A214,ISSUANCE_HISTORY!$I:$I),0)</f>
        <v>0</v>
      </c>
      <c r="O214" s="112">
        <f t="shared" si="13"/>
        <v>16</v>
      </c>
      <c r="P214" s="26">
        <f t="shared" si="15"/>
        <v>1120</v>
      </c>
      <c r="Q214" s="36" t="s">
        <v>309</v>
      </c>
      <c r="R214" s="36" t="s">
        <v>309</v>
      </c>
      <c r="S214" s="16">
        <v>6</v>
      </c>
      <c r="T214" s="37" t="str">
        <f t="shared" si="14"/>
        <v>OK</v>
      </c>
      <c r="U214" s="12"/>
      <c r="V214" s="16"/>
      <c r="W214" s="12" t="s">
        <v>4222</v>
      </c>
    </row>
    <row r="215" spans="1:23" ht="22.35" customHeight="1">
      <c r="A215" s="12">
        <v>10060218</v>
      </c>
      <c r="B215" s="137">
        <v>391100006284</v>
      </c>
      <c r="C215" s="106">
        <v>1004931</v>
      </c>
      <c r="D215" s="13">
        <v>1016046</v>
      </c>
      <c r="E215" s="12" t="s">
        <v>314</v>
      </c>
      <c r="F215" s="190" t="s">
        <v>2049</v>
      </c>
      <c r="G215" s="13" t="s">
        <v>21</v>
      </c>
      <c r="H215" s="15">
        <v>130</v>
      </c>
      <c r="I215" s="105">
        <v>10</v>
      </c>
      <c r="J215" s="26">
        <f t="shared" si="12"/>
        <v>1300</v>
      </c>
      <c r="K215" s="113">
        <f>IFERROR(SUMIFS(RECEIVING_HISTORY!$H:$H,RECEIVING_HISTORY!$B:$B,MASTER_SHEET!$A215),0)</f>
        <v>0</v>
      </c>
      <c r="L215" s="26">
        <f>IFERROR(SUMIFS(RECEIVING_HISTORY!$I:$I,RECEIVING_HISTORY!$B:$B,MASTER_SHEET!$A215),0)</f>
        <v>0</v>
      </c>
      <c r="M215" s="35">
        <f>IFERROR(SUMIF(ISSUANCE_HISTORY!$B:$B,A215,ISSUANCE_HISTORY!$H:$H),0)</f>
        <v>0</v>
      </c>
      <c r="N215" s="26">
        <f>IFERROR(SUMIF(ISSUANCE_HISTORY!$B:$B,A215,ISSUANCE_HISTORY!$I:$I),0)</f>
        <v>0</v>
      </c>
      <c r="O215" s="112">
        <f t="shared" si="13"/>
        <v>10</v>
      </c>
      <c r="P215" s="26">
        <f t="shared" si="15"/>
        <v>1300</v>
      </c>
      <c r="Q215" s="36" t="s">
        <v>309</v>
      </c>
      <c r="R215" s="36" t="s">
        <v>309</v>
      </c>
      <c r="S215" s="16">
        <v>6</v>
      </c>
      <c r="T215" s="37" t="str">
        <f t="shared" si="14"/>
        <v>OK</v>
      </c>
      <c r="U215" s="12"/>
      <c r="V215" s="16"/>
      <c r="W215" s="12" t="s">
        <v>4222</v>
      </c>
    </row>
    <row r="216" spans="1:23" ht="22.35" customHeight="1">
      <c r="A216" s="12">
        <v>10060219</v>
      </c>
      <c r="B216" s="137">
        <v>391100006340</v>
      </c>
      <c r="C216" s="106">
        <v>1002445</v>
      </c>
      <c r="D216" s="13">
        <v>1011248</v>
      </c>
      <c r="E216" s="12" t="s">
        <v>315</v>
      </c>
      <c r="F216" s="190" t="s">
        <v>2049</v>
      </c>
      <c r="G216" s="13" t="s">
        <v>21</v>
      </c>
      <c r="H216" s="15">
        <v>7</v>
      </c>
      <c r="I216" s="105">
        <v>13</v>
      </c>
      <c r="J216" s="26">
        <f t="shared" si="12"/>
        <v>91</v>
      </c>
      <c r="K216" s="113">
        <f>IFERROR(SUMIFS(RECEIVING_HISTORY!$H:$H,RECEIVING_HISTORY!$B:$B,MASTER_SHEET!$A216),0)</f>
        <v>0</v>
      </c>
      <c r="L216" s="26">
        <f>IFERROR(SUMIFS(RECEIVING_HISTORY!$I:$I,RECEIVING_HISTORY!$B:$B,MASTER_SHEET!$A216),0)</f>
        <v>0</v>
      </c>
      <c r="M216" s="35">
        <f>IFERROR(SUMIF(ISSUANCE_HISTORY!$B:$B,A216,ISSUANCE_HISTORY!$H:$H),0)</f>
        <v>0</v>
      </c>
      <c r="N216" s="26">
        <f>IFERROR(SUMIF(ISSUANCE_HISTORY!$B:$B,A216,ISSUANCE_HISTORY!$I:$I),0)</f>
        <v>0</v>
      </c>
      <c r="O216" s="112">
        <f t="shared" si="13"/>
        <v>13</v>
      </c>
      <c r="P216" s="26">
        <f t="shared" si="15"/>
        <v>91</v>
      </c>
      <c r="Q216" s="36" t="s">
        <v>309</v>
      </c>
      <c r="R216" s="36" t="s">
        <v>309</v>
      </c>
      <c r="S216" s="16">
        <v>10</v>
      </c>
      <c r="T216" s="37" t="str">
        <f t="shared" si="14"/>
        <v>OK</v>
      </c>
      <c r="U216" s="12"/>
      <c r="V216" s="16"/>
      <c r="W216" s="12" t="s">
        <v>4222</v>
      </c>
    </row>
    <row r="217" spans="1:23" ht="22.35" customHeight="1">
      <c r="A217" s="12">
        <v>10060220</v>
      </c>
      <c r="B217" s="137">
        <v>131113005702</v>
      </c>
      <c r="C217" s="106">
        <v>1005605</v>
      </c>
      <c r="D217" s="13">
        <v>1015361</v>
      </c>
      <c r="E217" s="12" t="s">
        <v>316</v>
      </c>
      <c r="F217" s="190" t="s">
        <v>4209</v>
      </c>
      <c r="G217" s="13" t="s">
        <v>21</v>
      </c>
      <c r="H217" s="15">
        <v>45</v>
      </c>
      <c r="I217" s="105">
        <v>6</v>
      </c>
      <c r="J217" s="26">
        <f t="shared" si="12"/>
        <v>270</v>
      </c>
      <c r="K217" s="113">
        <f>IFERROR(SUMIFS(RECEIVING_HISTORY!$H:$H,RECEIVING_HISTORY!$B:$B,MASTER_SHEET!$A217),0)</f>
        <v>0</v>
      </c>
      <c r="L217" s="26">
        <f>IFERROR(SUMIFS(RECEIVING_HISTORY!$I:$I,RECEIVING_HISTORY!$B:$B,MASTER_SHEET!$A217),0)</f>
        <v>0</v>
      </c>
      <c r="M217" s="35">
        <f>IFERROR(SUMIF(ISSUANCE_HISTORY!$B:$B,A217,ISSUANCE_HISTORY!$H:$H),0)</f>
        <v>0</v>
      </c>
      <c r="N217" s="26">
        <f>IFERROR(SUMIF(ISSUANCE_HISTORY!$B:$B,A217,ISSUANCE_HISTORY!$I:$I),0)</f>
        <v>0</v>
      </c>
      <c r="O217" s="112">
        <f t="shared" si="13"/>
        <v>6</v>
      </c>
      <c r="P217" s="26">
        <f t="shared" si="15"/>
        <v>270</v>
      </c>
      <c r="Q217" s="36" t="s">
        <v>326</v>
      </c>
      <c r="R217" s="36" t="s">
        <v>326</v>
      </c>
      <c r="S217" s="16">
        <v>5</v>
      </c>
      <c r="T217" s="37" t="str">
        <f t="shared" si="14"/>
        <v>OK</v>
      </c>
      <c r="U217" s="12"/>
      <c r="V217" s="16"/>
      <c r="W217" s="12" t="s">
        <v>4222</v>
      </c>
    </row>
    <row r="218" spans="1:23" ht="22.35" customHeight="1">
      <c r="A218" s="12">
        <v>10060221</v>
      </c>
      <c r="B218" s="137">
        <v>391100005714</v>
      </c>
      <c r="C218" s="106">
        <v>1000957</v>
      </c>
      <c r="D218" s="13">
        <v>1012743</v>
      </c>
      <c r="E218" s="12" t="s">
        <v>317</v>
      </c>
      <c r="F218" s="190" t="s">
        <v>2049</v>
      </c>
      <c r="G218" s="13" t="s">
        <v>21</v>
      </c>
      <c r="H218" s="15">
        <v>9</v>
      </c>
      <c r="I218" s="105">
        <v>20</v>
      </c>
      <c r="J218" s="26">
        <f t="shared" si="12"/>
        <v>180</v>
      </c>
      <c r="K218" s="113">
        <f>IFERROR(SUMIFS(RECEIVING_HISTORY!$H:$H,RECEIVING_HISTORY!$B:$B,MASTER_SHEET!$A218),0)</f>
        <v>0</v>
      </c>
      <c r="L218" s="26">
        <f>IFERROR(SUMIFS(RECEIVING_HISTORY!$I:$I,RECEIVING_HISTORY!$B:$B,MASTER_SHEET!$A218),0)</f>
        <v>0</v>
      </c>
      <c r="M218" s="35">
        <f>IFERROR(SUMIF(ISSUANCE_HISTORY!$B:$B,A218,ISSUANCE_HISTORY!$H:$H),0)</f>
        <v>0</v>
      </c>
      <c r="N218" s="26">
        <f>IFERROR(SUMIF(ISSUANCE_HISTORY!$B:$B,A218,ISSUANCE_HISTORY!$I:$I),0)</f>
        <v>0</v>
      </c>
      <c r="O218" s="112">
        <f t="shared" si="13"/>
        <v>20</v>
      </c>
      <c r="P218" s="26">
        <f t="shared" si="15"/>
        <v>180</v>
      </c>
      <c r="Q218" s="36" t="s">
        <v>264</v>
      </c>
      <c r="R218" s="36" t="s">
        <v>264</v>
      </c>
      <c r="S218" s="16">
        <v>10</v>
      </c>
      <c r="T218" s="37" t="str">
        <f t="shared" si="14"/>
        <v>OK</v>
      </c>
      <c r="U218" s="12"/>
      <c r="V218" s="16"/>
      <c r="W218" s="12" t="s">
        <v>4222</v>
      </c>
    </row>
    <row r="219" spans="1:23" ht="22.35" customHeight="1">
      <c r="A219" s="12">
        <v>10060222</v>
      </c>
      <c r="B219" s="137">
        <v>391100005716</v>
      </c>
      <c r="C219" s="106">
        <v>1000458</v>
      </c>
      <c r="D219" s="13">
        <v>1013532</v>
      </c>
      <c r="E219" s="12" t="s">
        <v>318</v>
      </c>
      <c r="F219" s="190" t="s">
        <v>2049</v>
      </c>
      <c r="G219" s="13" t="s">
        <v>21</v>
      </c>
      <c r="H219" s="15">
        <v>130</v>
      </c>
      <c r="I219" s="105">
        <v>9</v>
      </c>
      <c r="J219" s="26">
        <f t="shared" si="12"/>
        <v>1170</v>
      </c>
      <c r="K219" s="113">
        <f>IFERROR(SUMIFS(RECEIVING_HISTORY!$H:$H,RECEIVING_HISTORY!$B:$B,MASTER_SHEET!$A219),0)</f>
        <v>0</v>
      </c>
      <c r="L219" s="26">
        <f>IFERROR(SUMIFS(RECEIVING_HISTORY!$I:$I,RECEIVING_HISTORY!$B:$B,MASTER_SHEET!$A219),0)</f>
        <v>0</v>
      </c>
      <c r="M219" s="35">
        <f>IFERROR(SUMIF(ISSUANCE_HISTORY!$B:$B,A219,ISSUANCE_HISTORY!$H:$H),0)</f>
        <v>0</v>
      </c>
      <c r="N219" s="26">
        <f>IFERROR(SUMIF(ISSUANCE_HISTORY!$B:$B,A219,ISSUANCE_HISTORY!$I:$I),0)</f>
        <v>0</v>
      </c>
      <c r="O219" s="112">
        <f t="shared" si="13"/>
        <v>9</v>
      </c>
      <c r="P219" s="26">
        <f t="shared" si="15"/>
        <v>1170</v>
      </c>
      <c r="Q219" s="36" t="s">
        <v>264</v>
      </c>
      <c r="R219" s="36" t="s">
        <v>264</v>
      </c>
      <c r="S219" s="16">
        <v>6</v>
      </c>
      <c r="T219" s="37" t="str">
        <f t="shared" si="14"/>
        <v>OK</v>
      </c>
      <c r="U219" s="12"/>
      <c r="V219" s="16"/>
      <c r="W219" s="12" t="s">
        <v>4222</v>
      </c>
    </row>
    <row r="220" spans="1:23" ht="22.35" customHeight="1">
      <c r="A220" s="12">
        <v>10060223</v>
      </c>
      <c r="B220" s="137">
        <v>1120012386</v>
      </c>
      <c r="C220" s="106">
        <v>1006728</v>
      </c>
      <c r="D220" s="29">
        <v>1014139</v>
      </c>
      <c r="E220" s="12" t="s">
        <v>319</v>
      </c>
      <c r="F220" s="190" t="s">
        <v>2049</v>
      </c>
      <c r="G220" s="13" t="s">
        <v>37</v>
      </c>
      <c r="H220" s="15">
        <v>9</v>
      </c>
      <c r="I220" s="105">
        <v>300</v>
      </c>
      <c r="J220" s="26">
        <f t="shared" si="12"/>
        <v>2700</v>
      </c>
      <c r="K220" s="113">
        <f>IFERROR(SUMIFS(RECEIVING_HISTORY!$H:$H,RECEIVING_HISTORY!$B:$B,MASTER_SHEET!$A220),0)</f>
        <v>0</v>
      </c>
      <c r="L220" s="26">
        <f>IFERROR(SUMIFS(RECEIVING_HISTORY!$I:$I,RECEIVING_HISTORY!$B:$B,MASTER_SHEET!$A220),0)</f>
        <v>0</v>
      </c>
      <c r="M220" s="35">
        <f>IFERROR(SUMIF(ISSUANCE_HISTORY!$B:$B,A220,ISSUANCE_HISTORY!$H:$H),0)</f>
        <v>0</v>
      </c>
      <c r="N220" s="26">
        <f>IFERROR(SUMIF(ISSUANCE_HISTORY!$B:$B,A220,ISSUANCE_HISTORY!$I:$I),0)</f>
        <v>0</v>
      </c>
      <c r="O220" s="112">
        <f t="shared" si="13"/>
        <v>300</v>
      </c>
      <c r="P220" s="26">
        <f t="shared" si="15"/>
        <v>2700</v>
      </c>
      <c r="Q220" s="36" t="s">
        <v>264</v>
      </c>
      <c r="R220" s="36" t="s">
        <v>264</v>
      </c>
      <c r="S220" s="16">
        <v>10</v>
      </c>
      <c r="T220" s="37" t="str">
        <f t="shared" si="14"/>
        <v>OK</v>
      </c>
      <c r="U220" s="12"/>
      <c r="V220" s="16"/>
      <c r="W220" s="12" t="s">
        <v>4222</v>
      </c>
    </row>
    <row r="221" spans="1:23" ht="22.35" customHeight="1">
      <c r="A221" s="12">
        <v>10060224</v>
      </c>
      <c r="B221" s="137">
        <v>1260090549</v>
      </c>
      <c r="C221" s="106">
        <v>1000407</v>
      </c>
      <c r="D221" s="13">
        <v>1013479</v>
      </c>
      <c r="E221" s="12" t="s">
        <v>320</v>
      </c>
      <c r="F221" s="190" t="s">
        <v>2049</v>
      </c>
      <c r="G221" s="13" t="s">
        <v>21</v>
      </c>
      <c r="H221" s="15">
        <v>9</v>
      </c>
      <c r="I221" s="105">
        <v>20</v>
      </c>
      <c r="J221" s="26">
        <f t="shared" si="12"/>
        <v>180</v>
      </c>
      <c r="K221" s="113">
        <f>IFERROR(SUMIFS(RECEIVING_HISTORY!$H:$H,RECEIVING_HISTORY!$B:$B,MASTER_SHEET!$A221),0)</f>
        <v>0</v>
      </c>
      <c r="L221" s="26">
        <f>IFERROR(SUMIFS(RECEIVING_HISTORY!$I:$I,RECEIVING_HISTORY!$B:$B,MASTER_SHEET!$A221),0)</f>
        <v>0</v>
      </c>
      <c r="M221" s="35">
        <f>IFERROR(SUMIF(ISSUANCE_HISTORY!$B:$B,A221,ISSUANCE_HISTORY!$H:$H),0)</f>
        <v>0</v>
      </c>
      <c r="N221" s="26">
        <f>IFERROR(SUMIF(ISSUANCE_HISTORY!$B:$B,A221,ISSUANCE_HISTORY!$I:$I),0)</f>
        <v>0</v>
      </c>
      <c r="O221" s="112">
        <f t="shared" si="13"/>
        <v>20</v>
      </c>
      <c r="P221" s="26">
        <f t="shared" si="15"/>
        <v>180</v>
      </c>
      <c r="Q221" s="36" t="s">
        <v>264</v>
      </c>
      <c r="R221" s="36" t="s">
        <v>264</v>
      </c>
      <c r="S221" s="16">
        <v>10</v>
      </c>
      <c r="T221" s="37" t="str">
        <f t="shared" si="14"/>
        <v>OK</v>
      </c>
      <c r="U221" s="12"/>
      <c r="V221" s="16"/>
      <c r="W221" s="12" t="s">
        <v>4222</v>
      </c>
    </row>
    <row r="222" spans="1:23" ht="22.35" customHeight="1">
      <c r="A222" s="12">
        <v>10060225</v>
      </c>
      <c r="B222" s="137">
        <v>1260090546</v>
      </c>
      <c r="C222" s="106">
        <v>1000164</v>
      </c>
      <c r="D222" s="13">
        <v>1013537</v>
      </c>
      <c r="E222" s="12" t="s">
        <v>321</v>
      </c>
      <c r="F222" s="190" t="s">
        <v>2049</v>
      </c>
      <c r="G222" s="13" t="s">
        <v>21</v>
      </c>
      <c r="H222" s="15">
        <v>10</v>
      </c>
      <c r="I222" s="105">
        <v>9</v>
      </c>
      <c r="J222" s="26">
        <f t="shared" si="12"/>
        <v>90</v>
      </c>
      <c r="K222" s="113">
        <f>IFERROR(SUMIFS(RECEIVING_HISTORY!$H:$H,RECEIVING_HISTORY!$B:$B,MASTER_SHEET!$A222),0)</f>
        <v>0</v>
      </c>
      <c r="L222" s="26">
        <f>IFERROR(SUMIFS(RECEIVING_HISTORY!$I:$I,RECEIVING_HISTORY!$B:$B,MASTER_SHEET!$A222),0)</f>
        <v>0</v>
      </c>
      <c r="M222" s="35">
        <f>IFERROR(SUMIF(ISSUANCE_HISTORY!$B:$B,A222,ISSUANCE_HISTORY!$H:$H),0)</f>
        <v>0</v>
      </c>
      <c r="N222" s="26">
        <f>IFERROR(SUMIF(ISSUANCE_HISTORY!$B:$B,A222,ISSUANCE_HISTORY!$I:$I),0)</f>
        <v>0</v>
      </c>
      <c r="O222" s="112">
        <f t="shared" si="13"/>
        <v>9</v>
      </c>
      <c r="P222" s="26">
        <f t="shared" si="15"/>
        <v>90</v>
      </c>
      <c r="Q222" s="36" t="s">
        <v>264</v>
      </c>
      <c r="R222" s="36" t="s">
        <v>264</v>
      </c>
      <c r="S222" s="16">
        <v>5</v>
      </c>
      <c r="T222" s="37" t="str">
        <f t="shared" si="14"/>
        <v>OK</v>
      </c>
      <c r="U222" s="12"/>
      <c r="V222" s="16"/>
      <c r="W222" s="12" t="s">
        <v>4222</v>
      </c>
    </row>
    <row r="223" spans="1:23" ht="22.35" customHeight="1">
      <c r="A223" s="12">
        <v>10060226</v>
      </c>
      <c r="B223" s="137">
        <v>1120013367</v>
      </c>
      <c r="C223" s="106">
        <v>1002859</v>
      </c>
      <c r="D223" s="13">
        <v>1011022</v>
      </c>
      <c r="E223" s="12" t="s">
        <v>322</v>
      </c>
      <c r="F223" s="190" t="s">
        <v>2049</v>
      </c>
      <c r="G223" s="13" t="s">
        <v>21</v>
      </c>
      <c r="H223" s="15">
        <v>9</v>
      </c>
      <c r="I223" s="105">
        <v>70</v>
      </c>
      <c r="J223" s="26">
        <f t="shared" si="12"/>
        <v>630</v>
      </c>
      <c r="K223" s="113">
        <f>IFERROR(SUMIFS(RECEIVING_HISTORY!$H:$H,RECEIVING_HISTORY!$B:$B,MASTER_SHEET!$A223),0)</f>
        <v>0</v>
      </c>
      <c r="L223" s="26">
        <f>IFERROR(SUMIFS(RECEIVING_HISTORY!$I:$I,RECEIVING_HISTORY!$B:$B,MASTER_SHEET!$A223),0)</f>
        <v>0</v>
      </c>
      <c r="M223" s="35">
        <f>IFERROR(SUMIF(ISSUANCE_HISTORY!$B:$B,A223,ISSUANCE_HISTORY!$H:$H),0)</f>
        <v>0</v>
      </c>
      <c r="N223" s="26">
        <f>IFERROR(SUMIF(ISSUANCE_HISTORY!$B:$B,A223,ISSUANCE_HISTORY!$I:$I),0)</f>
        <v>0</v>
      </c>
      <c r="O223" s="112">
        <f t="shared" si="13"/>
        <v>70</v>
      </c>
      <c r="P223" s="26">
        <f t="shared" si="15"/>
        <v>630</v>
      </c>
      <c r="Q223" s="36" t="s">
        <v>264</v>
      </c>
      <c r="R223" s="36" t="s">
        <v>264</v>
      </c>
      <c r="S223" s="16">
        <v>10</v>
      </c>
      <c r="T223" s="37" t="str">
        <f t="shared" si="14"/>
        <v>OK</v>
      </c>
      <c r="U223" s="12"/>
      <c r="V223" s="16"/>
      <c r="W223" s="12" t="s">
        <v>4222</v>
      </c>
    </row>
    <row r="224" spans="1:23" ht="22.35" customHeight="1">
      <c r="A224" s="12">
        <v>10060227</v>
      </c>
      <c r="B224" s="137">
        <v>1260090060</v>
      </c>
      <c r="C224" s="106">
        <v>1006726</v>
      </c>
      <c r="D224" s="13">
        <v>1014137</v>
      </c>
      <c r="E224" s="12" t="s">
        <v>323</v>
      </c>
      <c r="F224" s="190" t="s">
        <v>2049</v>
      </c>
      <c r="G224" s="13" t="s">
        <v>37</v>
      </c>
      <c r="H224" s="15">
        <v>14</v>
      </c>
      <c r="I224" s="105">
        <v>10</v>
      </c>
      <c r="J224" s="26">
        <f t="shared" si="12"/>
        <v>140</v>
      </c>
      <c r="K224" s="113">
        <f>IFERROR(SUMIFS(RECEIVING_HISTORY!$H:$H,RECEIVING_HISTORY!$B:$B,MASTER_SHEET!$A224),0)</f>
        <v>0</v>
      </c>
      <c r="L224" s="26">
        <f>IFERROR(SUMIFS(RECEIVING_HISTORY!$I:$I,RECEIVING_HISTORY!$B:$B,MASTER_SHEET!$A224),0)</f>
        <v>0</v>
      </c>
      <c r="M224" s="35">
        <f>IFERROR(SUMIF(ISSUANCE_HISTORY!$B:$B,A224,ISSUANCE_HISTORY!$H:$H),0)</f>
        <v>0</v>
      </c>
      <c r="N224" s="26">
        <f>IFERROR(SUMIF(ISSUANCE_HISTORY!$B:$B,A224,ISSUANCE_HISTORY!$I:$I),0)</f>
        <v>0</v>
      </c>
      <c r="O224" s="112">
        <f t="shared" si="13"/>
        <v>10</v>
      </c>
      <c r="P224" s="26">
        <f t="shared" si="15"/>
        <v>140</v>
      </c>
      <c r="Q224" s="36" t="s">
        <v>264</v>
      </c>
      <c r="R224" s="36" t="s">
        <v>264</v>
      </c>
      <c r="S224" s="16"/>
      <c r="T224" s="37" t="str">
        <f t="shared" si="14"/>
        <v/>
      </c>
      <c r="U224" s="12"/>
      <c r="V224" s="16"/>
      <c r="W224" s="12" t="s">
        <v>4223</v>
      </c>
    </row>
    <row r="225" spans="1:23" ht="22.35" customHeight="1">
      <c r="A225" s="12">
        <v>10060228</v>
      </c>
      <c r="B225" s="137">
        <v>3000002897</v>
      </c>
      <c r="C225" s="106">
        <v>1006409</v>
      </c>
      <c r="D225" s="13">
        <v>1014654</v>
      </c>
      <c r="E225" s="12" t="s">
        <v>324</v>
      </c>
      <c r="F225" s="190" t="s">
        <v>2049</v>
      </c>
      <c r="G225" s="13" t="s">
        <v>37</v>
      </c>
      <c r="H225" s="15">
        <v>126</v>
      </c>
      <c r="I225" s="105">
        <v>15</v>
      </c>
      <c r="J225" s="26">
        <f t="shared" si="12"/>
        <v>1890</v>
      </c>
      <c r="K225" s="113">
        <f>IFERROR(SUMIFS(RECEIVING_HISTORY!$H:$H,RECEIVING_HISTORY!$B:$B,MASTER_SHEET!$A225),0)</f>
        <v>0</v>
      </c>
      <c r="L225" s="26">
        <f>IFERROR(SUMIFS(RECEIVING_HISTORY!$I:$I,RECEIVING_HISTORY!$B:$B,MASTER_SHEET!$A225),0)</f>
        <v>0</v>
      </c>
      <c r="M225" s="35">
        <f>IFERROR(SUMIF(ISSUANCE_HISTORY!$B:$B,A225,ISSUANCE_HISTORY!$H:$H),0)</f>
        <v>0</v>
      </c>
      <c r="N225" s="26">
        <f>IFERROR(SUMIF(ISSUANCE_HISTORY!$B:$B,A225,ISSUANCE_HISTORY!$I:$I),0)</f>
        <v>0</v>
      </c>
      <c r="O225" s="112">
        <f t="shared" si="13"/>
        <v>15</v>
      </c>
      <c r="P225" s="26">
        <f t="shared" si="15"/>
        <v>1890</v>
      </c>
      <c r="Q225" s="36" t="s">
        <v>264</v>
      </c>
      <c r="R225" s="36" t="s">
        <v>264</v>
      </c>
      <c r="S225" s="16">
        <v>6</v>
      </c>
      <c r="T225" s="37" t="str">
        <f t="shared" si="14"/>
        <v>OK</v>
      </c>
      <c r="U225" s="12"/>
      <c r="V225" s="16"/>
      <c r="W225" s="12" t="s">
        <v>4222</v>
      </c>
    </row>
    <row r="226" spans="1:23" ht="22.35" customHeight="1">
      <c r="A226" s="12">
        <v>10060229</v>
      </c>
      <c r="B226" s="137">
        <v>131113005701</v>
      </c>
      <c r="C226" s="106">
        <v>1005604</v>
      </c>
      <c r="D226" s="13">
        <v>1015360</v>
      </c>
      <c r="E226" s="12" t="s">
        <v>325</v>
      </c>
      <c r="F226" s="190" t="s">
        <v>4209</v>
      </c>
      <c r="G226" s="13" t="s">
        <v>21</v>
      </c>
      <c r="H226" s="15">
        <v>27</v>
      </c>
      <c r="I226" s="105">
        <v>40</v>
      </c>
      <c r="J226" s="26">
        <f t="shared" si="12"/>
        <v>1080</v>
      </c>
      <c r="K226" s="113">
        <f>IFERROR(SUMIFS(RECEIVING_HISTORY!$H:$H,RECEIVING_HISTORY!$B:$B,MASTER_SHEET!$A226),0)</f>
        <v>0</v>
      </c>
      <c r="L226" s="26">
        <f>IFERROR(SUMIFS(RECEIVING_HISTORY!$I:$I,RECEIVING_HISTORY!$B:$B,MASTER_SHEET!$A226),0)</f>
        <v>0</v>
      </c>
      <c r="M226" s="35">
        <f>IFERROR(SUMIF(ISSUANCE_HISTORY!$B:$B,A226,ISSUANCE_HISTORY!$H:$H),0)</f>
        <v>0</v>
      </c>
      <c r="N226" s="26">
        <f>IFERROR(SUMIF(ISSUANCE_HISTORY!$B:$B,A226,ISSUANCE_HISTORY!$I:$I),0)</f>
        <v>0</v>
      </c>
      <c r="O226" s="112">
        <f t="shared" si="13"/>
        <v>40</v>
      </c>
      <c r="P226" s="26">
        <f t="shared" si="15"/>
        <v>1080</v>
      </c>
      <c r="Q226" s="36" t="s">
        <v>326</v>
      </c>
      <c r="R226" s="36" t="s">
        <v>326</v>
      </c>
      <c r="S226" s="16">
        <v>10</v>
      </c>
      <c r="T226" s="37" t="str">
        <f t="shared" si="14"/>
        <v>OK</v>
      </c>
      <c r="U226" s="12"/>
      <c r="V226" s="16"/>
      <c r="W226" s="12" t="s">
        <v>4222</v>
      </c>
    </row>
    <row r="227" spans="1:23" ht="22.35" customHeight="1">
      <c r="A227" s="12">
        <v>10060230</v>
      </c>
      <c r="B227" s="137">
        <v>131113005703</v>
      </c>
      <c r="C227" s="106">
        <v>1005606</v>
      </c>
      <c r="D227" s="13">
        <v>1015362</v>
      </c>
      <c r="E227" s="12" t="s">
        <v>327</v>
      </c>
      <c r="F227" s="190" t="s">
        <v>4209</v>
      </c>
      <c r="G227" s="13" t="s">
        <v>21</v>
      </c>
      <c r="H227" s="15">
        <v>60</v>
      </c>
      <c r="I227" s="105">
        <v>11</v>
      </c>
      <c r="J227" s="26">
        <f t="shared" si="12"/>
        <v>660</v>
      </c>
      <c r="K227" s="113">
        <f>IFERROR(SUMIFS(RECEIVING_HISTORY!$H:$H,RECEIVING_HISTORY!$B:$B,MASTER_SHEET!$A227),0)</f>
        <v>0</v>
      </c>
      <c r="L227" s="26">
        <f>IFERROR(SUMIFS(RECEIVING_HISTORY!$I:$I,RECEIVING_HISTORY!$B:$B,MASTER_SHEET!$A227),0)</f>
        <v>0</v>
      </c>
      <c r="M227" s="35">
        <f>IFERROR(SUMIF(ISSUANCE_HISTORY!$B:$B,A227,ISSUANCE_HISTORY!$H:$H),0)</f>
        <v>0</v>
      </c>
      <c r="N227" s="26">
        <f>IFERROR(SUMIF(ISSUANCE_HISTORY!$B:$B,A227,ISSUANCE_HISTORY!$I:$I),0)</f>
        <v>0</v>
      </c>
      <c r="O227" s="112">
        <f t="shared" si="13"/>
        <v>11</v>
      </c>
      <c r="P227" s="26">
        <f t="shared" si="15"/>
        <v>660</v>
      </c>
      <c r="Q227" s="36" t="s">
        <v>328</v>
      </c>
      <c r="R227" s="36" t="s">
        <v>328</v>
      </c>
      <c r="S227" s="16">
        <v>6</v>
      </c>
      <c r="T227" s="37" t="str">
        <f t="shared" si="14"/>
        <v>OK</v>
      </c>
      <c r="U227" s="12"/>
      <c r="V227" s="16"/>
      <c r="W227" s="12" t="s">
        <v>4222</v>
      </c>
    </row>
    <row r="228" spans="1:23" ht="22.35" customHeight="1">
      <c r="A228" s="12">
        <v>10060231</v>
      </c>
      <c r="B228" s="137">
        <v>1120010354</v>
      </c>
      <c r="C228" s="106">
        <v>1000399</v>
      </c>
      <c r="D228" s="13">
        <v>1013471</v>
      </c>
      <c r="E228" s="12" t="s">
        <v>329</v>
      </c>
      <c r="F228" s="190" t="s">
        <v>2049</v>
      </c>
      <c r="G228" s="13" t="s">
        <v>21</v>
      </c>
      <c r="H228" s="15">
        <v>12</v>
      </c>
      <c r="I228" s="105">
        <v>87</v>
      </c>
      <c r="J228" s="26">
        <f t="shared" si="12"/>
        <v>1044</v>
      </c>
      <c r="K228" s="113">
        <f>IFERROR(SUMIFS(RECEIVING_HISTORY!$H:$H,RECEIVING_HISTORY!$B:$B,MASTER_SHEET!$A228),0)</f>
        <v>0</v>
      </c>
      <c r="L228" s="26">
        <f>IFERROR(SUMIFS(RECEIVING_HISTORY!$I:$I,RECEIVING_HISTORY!$B:$B,MASTER_SHEET!$A228),0)</f>
        <v>0</v>
      </c>
      <c r="M228" s="35">
        <f>IFERROR(SUMIF(ISSUANCE_HISTORY!$B:$B,A228,ISSUANCE_HISTORY!$H:$H),0)</f>
        <v>6</v>
      </c>
      <c r="N228" s="26">
        <f>IFERROR(SUMIF(ISSUANCE_HISTORY!$B:$B,A228,ISSUANCE_HISTORY!$I:$I),0)</f>
        <v>72</v>
      </c>
      <c r="O228" s="112">
        <f t="shared" si="13"/>
        <v>81</v>
      </c>
      <c r="P228" s="26">
        <f t="shared" si="15"/>
        <v>972</v>
      </c>
      <c r="Q228" s="168" t="s">
        <v>161</v>
      </c>
      <c r="R228" s="168" t="s">
        <v>161</v>
      </c>
      <c r="S228" s="16">
        <v>40</v>
      </c>
      <c r="T228" s="37" t="str">
        <f t="shared" si="14"/>
        <v>OK</v>
      </c>
      <c r="U228" s="12"/>
      <c r="V228" s="16"/>
      <c r="W228" s="12" t="s">
        <v>4222</v>
      </c>
    </row>
    <row r="229" spans="1:23" ht="22.35" customHeight="1">
      <c r="A229" s="12">
        <v>10060233</v>
      </c>
      <c r="B229" s="137" t="e">
        <v>#N/A</v>
      </c>
      <c r="C229" s="106"/>
      <c r="D229" s="13"/>
      <c r="E229" s="12" t="s">
        <v>331</v>
      </c>
      <c r="F229" s="190" t="s">
        <v>4209</v>
      </c>
      <c r="G229" s="13" t="s">
        <v>37</v>
      </c>
      <c r="H229" s="15">
        <v>0</v>
      </c>
      <c r="I229" s="105">
        <v>0</v>
      </c>
      <c r="J229" s="26">
        <f t="shared" si="12"/>
        <v>0</v>
      </c>
      <c r="K229" s="113">
        <f>IFERROR(SUMIFS(RECEIVING_HISTORY!$H:$H,RECEIVING_HISTORY!$B:$B,MASTER_SHEET!$A229),0)</f>
        <v>0</v>
      </c>
      <c r="L229" s="26">
        <f>IFERROR(SUMIFS(RECEIVING_HISTORY!$I:$I,RECEIVING_HISTORY!$B:$B,MASTER_SHEET!$A229),0)</f>
        <v>0</v>
      </c>
      <c r="M229" s="35">
        <f>IFERROR(SUMIF(ISSUANCE_HISTORY!$B:$B,A229,ISSUANCE_HISTORY!$H:$H),0)</f>
        <v>0</v>
      </c>
      <c r="N229" s="26">
        <f>IFERROR(SUMIF(ISSUANCE_HISTORY!$B:$B,A229,ISSUANCE_HISTORY!$I:$I),0)</f>
        <v>0</v>
      </c>
      <c r="O229" s="112">
        <f t="shared" si="13"/>
        <v>0</v>
      </c>
      <c r="P229" s="26">
        <f t="shared" si="15"/>
        <v>0</v>
      </c>
      <c r="Q229" s="36" t="e">
        <v>#N/A</v>
      </c>
      <c r="R229" s="36" t="e">
        <v>#N/A</v>
      </c>
      <c r="S229" s="16"/>
      <c r="T229" s="37" t="str">
        <f t="shared" si="14"/>
        <v/>
      </c>
      <c r="U229" s="12"/>
      <c r="V229" s="16"/>
      <c r="W229" s="12" t="e">
        <v>#N/A</v>
      </c>
    </row>
    <row r="230" spans="1:23" ht="22.35" customHeight="1">
      <c r="A230" s="12">
        <v>10060234</v>
      </c>
      <c r="B230" s="137" t="e">
        <v>#N/A</v>
      </c>
      <c r="C230" s="106"/>
      <c r="D230" s="13"/>
      <c r="E230" s="12" t="s">
        <v>332</v>
      </c>
      <c r="F230" s="190" t="s">
        <v>4209</v>
      </c>
      <c r="G230" s="13" t="s">
        <v>37</v>
      </c>
      <c r="H230" s="15">
        <v>0</v>
      </c>
      <c r="I230" s="105">
        <v>0</v>
      </c>
      <c r="J230" s="26">
        <f t="shared" si="12"/>
        <v>0</v>
      </c>
      <c r="K230" s="113">
        <f>IFERROR(SUMIFS(RECEIVING_HISTORY!$H:$H,RECEIVING_HISTORY!$B:$B,MASTER_SHEET!$A230),0)</f>
        <v>0</v>
      </c>
      <c r="L230" s="26">
        <f>IFERROR(SUMIFS(RECEIVING_HISTORY!$I:$I,RECEIVING_HISTORY!$B:$B,MASTER_SHEET!$A230),0)</f>
        <v>0</v>
      </c>
      <c r="M230" s="35">
        <f>IFERROR(SUMIF(ISSUANCE_HISTORY!$B:$B,A230,ISSUANCE_HISTORY!$H:$H),0)</f>
        <v>0</v>
      </c>
      <c r="N230" s="26">
        <f>IFERROR(SUMIF(ISSUANCE_HISTORY!$B:$B,A230,ISSUANCE_HISTORY!$I:$I),0)</f>
        <v>0</v>
      </c>
      <c r="O230" s="112">
        <f t="shared" si="13"/>
        <v>0</v>
      </c>
      <c r="P230" s="26">
        <f t="shared" si="15"/>
        <v>0</v>
      </c>
      <c r="Q230" s="36" t="e">
        <v>#N/A</v>
      </c>
      <c r="R230" s="36" t="e">
        <v>#N/A</v>
      </c>
      <c r="S230" s="16"/>
      <c r="T230" s="37" t="str">
        <f t="shared" si="14"/>
        <v/>
      </c>
      <c r="U230" s="12"/>
      <c r="V230" s="16"/>
      <c r="W230" s="12" t="e">
        <v>#N/A</v>
      </c>
    </row>
    <row r="231" spans="1:23" ht="22.35" customHeight="1">
      <c r="A231" s="12">
        <v>10060235</v>
      </c>
      <c r="B231" s="137" t="e">
        <v>#N/A</v>
      </c>
      <c r="C231" s="106">
        <v>1009081</v>
      </c>
      <c r="D231" s="13"/>
      <c r="E231" s="12" t="s">
        <v>333</v>
      </c>
      <c r="F231" s="190" t="s">
        <v>4209</v>
      </c>
      <c r="G231" s="13" t="s">
        <v>37</v>
      </c>
      <c r="H231" s="15">
        <v>0</v>
      </c>
      <c r="I231" s="105">
        <v>9</v>
      </c>
      <c r="J231" s="26">
        <f t="shared" si="12"/>
        <v>0</v>
      </c>
      <c r="K231" s="113">
        <f>IFERROR(SUMIFS(RECEIVING_HISTORY!$H:$H,RECEIVING_HISTORY!$B:$B,MASTER_SHEET!$A231),0)</f>
        <v>0</v>
      </c>
      <c r="L231" s="26">
        <f>IFERROR(SUMIFS(RECEIVING_HISTORY!$I:$I,RECEIVING_HISTORY!$B:$B,MASTER_SHEET!$A231),0)</f>
        <v>0</v>
      </c>
      <c r="M231" s="35">
        <f>IFERROR(SUMIF(ISSUANCE_HISTORY!$B:$B,A231,ISSUANCE_HISTORY!$H:$H),0)</f>
        <v>0</v>
      </c>
      <c r="N231" s="26">
        <f>IFERROR(SUMIF(ISSUANCE_HISTORY!$B:$B,A231,ISSUANCE_HISTORY!$I:$I),0)</f>
        <v>0</v>
      </c>
      <c r="O231" s="112">
        <f t="shared" si="13"/>
        <v>9</v>
      </c>
      <c r="P231" s="26">
        <f t="shared" si="15"/>
        <v>0</v>
      </c>
      <c r="Q231" s="36" t="s">
        <v>330</v>
      </c>
      <c r="R231" s="36" t="s">
        <v>330</v>
      </c>
      <c r="S231" s="16"/>
      <c r="T231" s="37" t="str">
        <f t="shared" si="14"/>
        <v/>
      </c>
      <c r="U231" s="12"/>
      <c r="V231" s="16"/>
      <c r="W231" s="12" t="e">
        <v>#N/A</v>
      </c>
    </row>
    <row r="232" spans="1:23" ht="22.35" customHeight="1">
      <c r="A232" s="12">
        <v>10060236</v>
      </c>
      <c r="B232" s="137">
        <v>1120010441</v>
      </c>
      <c r="C232" s="106">
        <v>1003648</v>
      </c>
      <c r="D232" s="13">
        <v>1009003</v>
      </c>
      <c r="E232" s="12" t="s">
        <v>334</v>
      </c>
      <c r="F232" s="190" t="s">
        <v>4210</v>
      </c>
      <c r="G232" s="13" t="s">
        <v>33</v>
      </c>
      <c r="H232" s="15">
        <v>130</v>
      </c>
      <c r="I232" s="105">
        <v>150</v>
      </c>
      <c r="J232" s="26">
        <f t="shared" si="12"/>
        <v>19500</v>
      </c>
      <c r="K232" s="113">
        <f>IFERROR(SUMIFS(RECEIVING_HISTORY!$H:$H,RECEIVING_HISTORY!$B:$B,MASTER_SHEET!$A232),0)</f>
        <v>0</v>
      </c>
      <c r="L232" s="26">
        <f>IFERROR(SUMIFS(RECEIVING_HISTORY!$I:$I,RECEIVING_HISTORY!$B:$B,MASTER_SHEET!$A232),0)</f>
        <v>0</v>
      </c>
      <c r="M232" s="35">
        <f>IFERROR(SUMIF(ISSUANCE_HISTORY!$B:$B,A232,ISSUANCE_HISTORY!$H:$H),0)</f>
        <v>45</v>
      </c>
      <c r="N232" s="26">
        <f>IFERROR(SUMIF(ISSUANCE_HISTORY!$B:$B,A232,ISSUANCE_HISTORY!$I:$I),0)</f>
        <v>5850</v>
      </c>
      <c r="O232" s="112">
        <f t="shared" si="13"/>
        <v>105</v>
      </c>
      <c r="P232" s="26">
        <f t="shared" si="15"/>
        <v>13650</v>
      </c>
      <c r="Q232" s="36" t="s">
        <v>34</v>
      </c>
      <c r="R232" s="36" t="s">
        <v>34</v>
      </c>
      <c r="S232" s="16">
        <v>60</v>
      </c>
      <c r="T232" s="37" t="str">
        <f t="shared" si="14"/>
        <v>OK</v>
      </c>
      <c r="U232" s="12"/>
      <c r="V232" s="16"/>
      <c r="W232" s="12" t="s">
        <v>4222</v>
      </c>
    </row>
    <row r="233" spans="1:23" ht="22.35" customHeight="1">
      <c r="A233" s="12">
        <v>10060237</v>
      </c>
      <c r="B233" s="137">
        <v>441119002652</v>
      </c>
      <c r="C233" s="106">
        <v>1005631</v>
      </c>
      <c r="D233" s="29">
        <v>1015387</v>
      </c>
      <c r="E233" s="12" t="s">
        <v>335</v>
      </c>
      <c r="F233" s="190" t="s">
        <v>4209</v>
      </c>
      <c r="G233" s="13" t="s">
        <v>21</v>
      </c>
      <c r="H233" s="15">
        <v>37.799999999999997</v>
      </c>
      <c r="I233" s="105">
        <v>8</v>
      </c>
      <c r="J233" s="26">
        <f t="shared" si="12"/>
        <v>302.39999999999998</v>
      </c>
      <c r="K233" s="113">
        <f>IFERROR(SUMIFS(RECEIVING_HISTORY!$H:$H,RECEIVING_HISTORY!$B:$B,MASTER_SHEET!$A233),0)</f>
        <v>0</v>
      </c>
      <c r="L233" s="26">
        <f>IFERROR(SUMIFS(RECEIVING_HISTORY!$I:$I,RECEIVING_HISTORY!$B:$B,MASTER_SHEET!$A233),0)</f>
        <v>0</v>
      </c>
      <c r="M233" s="35">
        <f>IFERROR(SUMIF(ISSUANCE_HISTORY!$B:$B,A233,ISSUANCE_HISTORY!$H:$H),0)</f>
        <v>0</v>
      </c>
      <c r="N233" s="26">
        <f>IFERROR(SUMIF(ISSUANCE_HISTORY!$B:$B,A233,ISSUANCE_HISTORY!$I:$I),0)</f>
        <v>0</v>
      </c>
      <c r="O233" s="112">
        <f t="shared" si="13"/>
        <v>8</v>
      </c>
      <c r="P233" s="26">
        <f t="shared" si="15"/>
        <v>302.39999999999998</v>
      </c>
      <c r="Q233" s="36" t="s">
        <v>171</v>
      </c>
      <c r="R233" s="36" t="s">
        <v>171</v>
      </c>
      <c r="S233" s="16">
        <v>5</v>
      </c>
      <c r="T233" s="37" t="str">
        <f t="shared" si="14"/>
        <v>OK</v>
      </c>
      <c r="U233" s="12"/>
      <c r="V233" s="16"/>
      <c r="W233" s="12" t="s">
        <v>4222</v>
      </c>
    </row>
    <row r="234" spans="1:23" ht="22.35" customHeight="1">
      <c r="A234" s="12">
        <v>10060238</v>
      </c>
      <c r="B234" s="137">
        <v>1040010064</v>
      </c>
      <c r="C234" s="106">
        <v>1007683</v>
      </c>
      <c r="D234" s="13">
        <v>1017072</v>
      </c>
      <c r="E234" s="12" t="s">
        <v>336</v>
      </c>
      <c r="F234" s="192" t="s">
        <v>4209</v>
      </c>
      <c r="G234" s="13" t="s">
        <v>21</v>
      </c>
      <c r="H234" s="15">
        <v>2.25</v>
      </c>
      <c r="I234" s="105">
        <v>1075</v>
      </c>
      <c r="J234" s="26">
        <f t="shared" si="12"/>
        <v>2418.75</v>
      </c>
      <c r="K234" s="113">
        <f>IFERROR(SUMIFS(RECEIVING_HISTORY!$H:$H,RECEIVING_HISTORY!$B:$B,MASTER_SHEET!$A234),0)</f>
        <v>0</v>
      </c>
      <c r="L234" s="26">
        <f>IFERROR(SUMIFS(RECEIVING_HISTORY!$I:$I,RECEIVING_HISTORY!$B:$B,MASTER_SHEET!$A234),0)</f>
        <v>0</v>
      </c>
      <c r="M234" s="35">
        <f>IFERROR(SUMIF(ISSUANCE_HISTORY!$B:$B,A234,ISSUANCE_HISTORY!$H:$H),0)</f>
        <v>0</v>
      </c>
      <c r="N234" s="26">
        <f>IFERROR(SUMIF(ISSUANCE_HISTORY!$B:$B,A234,ISSUANCE_HISTORY!$I:$I),0)</f>
        <v>0</v>
      </c>
      <c r="O234" s="112">
        <f t="shared" si="13"/>
        <v>1075</v>
      </c>
      <c r="P234" s="26">
        <f t="shared" si="15"/>
        <v>2418.75</v>
      </c>
      <c r="Q234" s="36" t="s">
        <v>4190</v>
      </c>
      <c r="R234" s="36" t="s">
        <v>4190</v>
      </c>
      <c r="S234" s="16">
        <v>500</v>
      </c>
      <c r="T234" s="37" t="str">
        <f t="shared" si="14"/>
        <v>OK</v>
      </c>
      <c r="U234" s="12"/>
      <c r="V234" s="16"/>
      <c r="W234" s="12" t="s">
        <v>4222</v>
      </c>
    </row>
    <row r="235" spans="1:23" ht="22.35" customHeight="1">
      <c r="A235" s="12">
        <v>10060239</v>
      </c>
      <c r="B235" s="137" t="e">
        <v>#N/A</v>
      </c>
      <c r="C235" s="106">
        <v>1000353</v>
      </c>
      <c r="D235" s="13">
        <v>1013425</v>
      </c>
      <c r="E235" s="12" t="s">
        <v>337</v>
      </c>
      <c r="F235" s="190" t="s">
        <v>2049</v>
      </c>
      <c r="G235" s="13" t="s">
        <v>21</v>
      </c>
      <c r="H235" s="15">
        <v>98.44</v>
      </c>
      <c r="I235" s="105">
        <v>0</v>
      </c>
      <c r="J235" s="26">
        <f t="shared" si="12"/>
        <v>0</v>
      </c>
      <c r="K235" s="113">
        <f>IFERROR(SUMIFS(RECEIVING_HISTORY!$H:$H,RECEIVING_HISTORY!$B:$B,MASTER_SHEET!$A235),0)</f>
        <v>0</v>
      </c>
      <c r="L235" s="26">
        <f>IFERROR(SUMIFS(RECEIVING_HISTORY!$I:$I,RECEIVING_HISTORY!$B:$B,MASTER_SHEET!$A235),0)</f>
        <v>0</v>
      </c>
      <c r="M235" s="35">
        <f>IFERROR(SUMIF(ISSUANCE_HISTORY!$B:$B,A235,ISSUANCE_HISTORY!$H:$H),0)</f>
        <v>0</v>
      </c>
      <c r="N235" s="26">
        <f>IFERROR(SUMIF(ISSUANCE_HISTORY!$B:$B,A235,ISSUANCE_HISTORY!$I:$I),0)</f>
        <v>0</v>
      </c>
      <c r="O235" s="112">
        <f t="shared" si="13"/>
        <v>0</v>
      </c>
      <c r="P235" s="26">
        <f t="shared" si="15"/>
        <v>0</v>
      </c>
      <c r="Q235" s="36" t="e">
        <v>#N/A</v>
      </c>
      <c r="R235" s="36" t="e">
        <v>#N/A</v>
      </c>
      <c r="S235" s="16"/>
      <c r="T235" s="37" t="str">
        <f t="shared" si="14"/>
        <v/>
      </c>
      <c r="U235" s="12"/>
      <c r="V235" s="16"/>
      <c r="W235" s="12" t="e">
        <v>#N/A</v>
      </c>
    </row>
    <row r="236" spans="1:23" ht="22.35" customHeight="1">
      <c r="A236" s="12">
        <v>10060240</v>
      </c>
      <c r="B236" s="137" t="e">
        <v>#N/A</v>
      </c>
      <c r="C236" s="106">
        <v>1003662</v>
      </c>
      <c r="D236" s="13">
        <v>1009028</v>
      </c>
      <c r="E236" s="12" t="s">
        <v>339</v>
      </c>
      <c r="F236" s="190" t="s">
        <v>4210</v>
      </c>
      <c r="G236" s="13" t="s">
        <v>41</v>
      </c>
      <c r="H236" s="15">
        <v>13.89</v>
      </c>
      <c r="I236" s="105">
        <v>0</v>
      </c>
      <c r="J236" s="26">
        <f t="shared" si="12"/>
        <v>0</v>
      </c>
      <c r="K236" s="113">
        <f>IFERROR(SUMIFS(RECEIVING_HISTORY!$H:$H,RECEIVING_HISTORY!$B:$B,MASTER_SHEET!$A236),0)</f>
        <v>0</v>
      </c>
      <c r="L236" s="26">
        <f>IFERROR(SUMIFS(RECEIVING_HISTORY!$I:$I,RECEIVING_HISTORY!$B:$B,MASTER_SHEET!$A236),0)</f>
        <v>0</v>
      </c>
      <c r="M236" s="35">
        <f>IFERROR(SUMIF(ISSUANCE_HISTORY!$B:$B,A236,ISSUANCE_HISTORY!$H:$H),0)</f>
        <v>0</v>
      </c>
      <c r="N236" s="26">
        <f>IFERROR(SUMIF(ISSUANCE_HISTORY!$B:$B,A236,ISSUANCE_HISTORY!$I:$I),0)</f>
        <v>0</v>
      </c>
      <c r="O236" s="112">
        <f t="shared" si="13"/>
        <v>0</v>
      </c>
      <c r="P236" s="26">
        <f t="shared" si="15"/>
        <v>0</v>
      </c>
      <c r="Q236" s="36" t="e">
        <v>#N/A</v>
      </c>
      <c r="R236" s="36" t="e">
        <v>#N/A</v>
      </c>
      <c r="S236" s="16"/>
      <c r="T236" s="37" t="str">
        <f t="shared" si="14"/>
        <v/>
      </c>
      <c r="U236" s="12"/>
      <c r="V236" s="16"/>
      <c r="W236" s="12" t="e">
        <v>#N/A</v>
      </c>
    </row>
    <row r="237" spans="1:23" ht="22.35" customHeight="1">
      <c r="A237" s="12">
        <v>10060241</v>
      </c>
      <c r="B237" s="137">
        <v>1120012345</v>
      </c>
      <c r="C237" s="106">
        <v>1000341</v>
      </c>
      <c r="D237" s="13">
        <v>1013413</v>
      </c>
      <c r="E237" s="12" t="s">
        <v>340</v>
      </c>
      <c r="F237" s="190" t="s">
        <v>4212</v>
      </c>
      <c r="G237" s="13" t="s">
        <v>37</v>
      </c>
      <c r="H237" s="15">
        <v>690</v>
      </c>
      <c r="I237" s="105">
        <v>17</v>
      </c>
      <c r="J237" s="26">
        <f t="shared" si="12"/>
        <v>11730</v>
      </c>
      <c r="K237" s="113">
        <f>IFERROR(SUMIFS(RECEIVING_HISTORY!$H:$H,RECEIVING_HISTORY!$B:$B,MASTER_SHEET!$A237),0)</f>
        <v>0</v>
      </c>
      <c r="L237" s="26">
        <f>IFERROR(SUMIFS(RECEIVING_HISTORY!$I:$I,RECEIVING_HISTORY!$B:$B,MASTER_SHEET!$A237),0)</f>
        <v>0</v>
      </c>
      <c r="M237" s="35">
        <f>IFERROR(SUMIF(ISSUANCE_HISTORY!$B:$B,A237,ISSUANCE_HISTORY!$H:$H),0)</f>
        <v>0</v>
      </c>
      <c r="N237" s="26">
        <f>IFERROR(SUMIF(ISSUANCE_HISTORY!$B:$B,A237,ISSUANCE_HISTORY!$I:$I),0)</f>
        <v>0</v>
      </c>
      <c r="O237" s="112">
        <f t="shared" si="13"/>
        <v>17</v>
      </c>
      <c r="P237" s="26">
        <f t="shared" si="15"/>
        <v>11730</v>
      </c>
      <c r="Q237" s="36" t="s">
        <v>341</v>
      </c>
      <c r="R237" s="36" t="s">
        <v>341</v>
      </c>
      <c r="S237" s="16">
        <v>6</v>
      </c>
      <c r="T237" s="37" t="str">
        <f t="shared" si="14"/>
        <v>OK</v>
      </c>
      <c r="U237" s="12"/>
      <c r="V237" s="16"/>
      <c r="W237" s="12" t="s">
        <v>4223</v>
      </c>
    </row>
    <row r="238" spans="1:23" ht="22.35" customHeight="1">
      <c r="A238" s="12">
        <v>10060242</v>
      </c>
      <c r="B238" s="137">
        <v>1090190011</v>
      </c>
      <c r="C238" s="106">
        <v>1006170</v>
      </c>
      <c r="D238" s="13">
        <v>1014820</v>
      </c>
      <c r="E238" s="12" t="s">
        <v>342</v>
      </c>
      <c r="F238" s="190" t="s">
        <v>4209</v>
      </c>
      <c r="G238" s="13" t="s">
        <v>37</v>
      </c>
      <c r="H238" s="15">
        <v>95</v>
      </c>
      <c r="I238" s="105">
        <v>8</v>
      </c>
      <c r="J238" s="26">
        <f t="shared" si="12"/>
        <v>760</v>
      </c>
      <c r="K238" s="113">
        <f>IFERROR(SUMIFS(RECEIVING_HISTORY!$H:$H,RECEIVING_HISTORY!$B:$B,MASTER_SHEET!$A238),0)</f>
        <v>0</v>
      </c>
      <c r="L238" s="26">
        <f>IFERROR(SUMIFS(RECEIVING_HISTORY!$I:$I,RECEIVING_HISTORY!$B:$B,MASTER_SHEET!$A238),0)</f>
        <v>0</v>
      </c>
      <c r="M238" s="35">
        <f>IFERROR(SUMIF(ISSUANCE_HISTORY!$B:$B,A238,ISSUANCE_HISTORY!$H:$H),0)</f>
        <v>0</v>
      </c>
      <c r="N238" s="26">
        <f>IFERROR(SUMIF(ISSUANCE_HISTORY!$B:$B,A238,ISSUANCE_HISTORY!$I:$I),0)</f>
        <v>0</v>
      </c>
      <c r="O238" s="112">
        <f t="shared" si="13"/>
        <v>8</v>
      </c>
      <c r="P238" s="26">
        <f t="shared" si="15"/>
        <v>760</v>
      </c>
      <c r="Q238" s="36" t="s">
        <v>4436</v>
      </c>
      <c r="R238" s="36" t="s">
        <v>4436</v>
      </c>
      <c r="S238" s="16">
        <v>5</v>
      </c>
      <c r="T238" s="37" t="str">
        <f t="shared" si="14"/>
        <v>OK</v>
      </c>
      <c r="U238" s="12"/>
      <c r="V238" s="16"/>
      <c r="W238" s="12" t="s">
        <v>4222</v>
      </c>
    </row>
    <row r="239" spans="1:23" ht="22.35" customHeight="1">
      <c r="A239" s="12">
        <v>10060243</v>
      </c>
      <c r="B239" s="137">
        <v>1090020076</v>
      </c>
      <c r="C239" s="106">
        <v>1005782</v>
      </c>
      <c r="D239" s="13">
        <v>1015262</v>
      </c>
      <c r="E239" s="12" t="s">
        <v>343</v>
      </c>
      <c r="F239" s="190" t="s">
        <v>4209</v>
      </c>
      <c r="G239" s="13" t="s">
        <v>37</v>
      </c>
      <c r="H239" s="15">
        <v>245</v>
      </c>
      <c r="I239" s="105">
        <v>3</v>
      </c>
      <c r="J239" s="26">
        <f t="shared" si="12"/>
        <v>735</v>
      </c>
      <c r="K239" s="113">
        <f>IFERROR(SUMIFS(RECEIVING_HISTORY!$H:$H,RECEIVING_HISTORY!$B:$B,MASTER_SHEET!$A239),0)</f>
        <v>0</v>
      </c>
      <c r="L239" s="26">
        <f>IFERROR(SUMIFS(RECEIVING_HISTORY!$I:$I,RECEIVING_HISTORY!$B:$B,MASTER_SHEET!$A239),0)</f>
        <v>0</v>
      </c>
      <c r="M239" s="35">
        <f>IFERROR(SUMIF(ISSUANCE_HISTORY!$B:$B,A239,ISSUANCE_HISTORY!$H:$H),0)</f>
        <v>0</v>
      </c>
      <c r="N239" s="26">
        <f>IFERROR(SUMIF(ISSUANCE_HISTORY!$B:$B,A239,ISSUANCE_HISTORY!$I:$I),0)</f>
        <v>0</v>
      </c>
      <c r="O239" s="112">
        <f t="shared" si="13"/>
        <v>3</v>
      </c>
      <c r="P239" s="26">
        <f t="shared" si="15"/>
        <v>735</v>
      </c>
      <c r="Q239" s="36" t="s">
        <v>88</v>
      </c>
      <c r="R239" s="36" t="s">
        <v>88</v>
      </c>
      <c r="S239" s="16">
        <v>2</v>
      </c>
      <c r="T239" s="37" t="str">
        <f t="shared" si="14"/>
        <v>OK</v>
      </c>
      <c r="U239" s="12"/>
      <c r="V239" s="16"/>
      <c r="W239" s="12" t="s">
        <v>4222</v>
      </c>
    </row>
    <row r="240" spans="1:23" ht="22.35" customHeight="1">
      <c r="A240" s="12">
        <v>10060244</v>
      </c>
      <c r="B240" s="137">
        <v>1120012314</v>
      </c>
      <c r="C240" s="106">
        <v>1002807</v>
      </c>
      <c r="D240" s="13">
        <v>1010970</v>
      </c>
      <c r="E240" s="12" t="s">
        <v>344</v>
      </c>
      <c r="F240" s="190" t="s">
        <v>4212</v>
      </c>
      <c r="G240" s="13" t="s">
        <v>21</v>
      </c>
      <c r="H240" s="15">
        <v>385</v>
      </c>
      <c r="I240" s="105">
        <v>13</v>
      </c>
      <c r="J240" s="26">
        <f t="shared" si="12"/>
        <v>5005</v>
      </c>
      <c r="K240" s="113">
        <f>IFERROR(SUMIFS(RECEIVING_HISTORY!$H:$H,RECEIVING_HISTORY!$B:$B,MASTER_SHEET!$A240),0)</f>
        <v>0</v>
      </c>
      <c r="L240" s="26">
        <f>IFERROR(SUMIFS(RECEIVING_HISTORY!$I:$I,RECEIVING_HISTORY!$B:$B,MASTER_SHEET!$A240),0)</f>
        <v>0</v>
      </c>
      <c r="M240" s="35">
        <f>IFERROR(SUMIF(ISSUANCE_HISTORY!$B:$B,A240,ISSUANCE_HISTORY!$H:$H),0)</f>
        <v>0</v>
      </c>
      <c r="N240" s="26">
        <f>IFERROR(SUMIF(ISSUANCE_HISTORY!$B:$B,A240,ISSUANCE_HISTORY!$I:$I),0)</f>
        <v>0</v>
      </c>
      <c r="O240" s="112">
        <f t="shared" si="13"/>
        <v>13</v>
      </c>
      <c r="P240" s="26">
        <f t="shared" si="15"/>
        <v>5005</v>
      </c>
      <c r="Q240" s="36" t="s">
        <v>341</v>
      </c>
      <c r="R240" s="36" t="s">
        <v>341</v>
      </c>
      <c r="S240" s="16">
        <v>6</v>
      </c>
      <c r="T240" s="37" t="str">
        <f t="shared" si="14"/>
        <v>OK</v>
      </c>
      <c r="U240" s="12"/>
      <c r="V240" s="16"/>
      <c r="W240" s="12" t="s">
        <v>4223</v>
      </c>
    </row>
    <row r="241" spans="1:23" ht="22.35" customHeight="1">
      <c r="A241" s="12">
        <v>10060245</v>
      </c>
      <c r="B241" s="137">
        <v>1120012058</v>
      </c>
      <c r="C241" s="106">
        <v>1005804</v>
      </c>
      <c r="D241" s="13">
        <v>1015284</v>
      </c>
      <c r="E241" s="12" t="s">
        <v>345</v>
      </c>
      <c r="F241" s="190" t="s">
        <v>4212</v>
      </c>
      <c r="G241" s="13" t="s">
        <v>37</v>
      </c>
      <c r="H241" s="15">
        <v>475</v>
      </c>
      <c r="I241" s="105">
        <v>15</v>
      </c>
      <c r="J241" s="26">
        <f t="shared" si="12"/>
        <v>7125</v>
      </c>
      <c r="K241" s="113">
        <f>IFERROR(SUMIFS(RECEIVING_HISTORY!$H:$H,RECEIVING_HISTORY!$B:$B,MASTER_SHEET!$A241),0)</f>
        <v>0</v>
      </c>
      <c r="L241" s="26">
        <f>IFERROR(SUMIFS(RECEIVING_HISTORY!$I:$I,RECEIVING_HISTORY!$B:$B,MASTER_SHEET!$A241),0)</f>
        <v>0</v>
      </c>
      <c r="M241" s="35">
        <f>IFERROR(SUMIF(ISSUANCE_HISTORY!$B:$B,A241,ISSUANCE_HISTORY!$H:$H),0)</f>
        <v>0</v>
      </c>
      <c r="N241" s="26">
        <f>IFERROR(SUMIF(ISSUANCE_HISTORY!$B:$B,A241,ISSUANCE_HISTORY!$I:$I),0)</f>
        <v>0</v>
      </c>
      <c r="O241" s="112">
        <f t="shared" si="13"/>
        <v>15</v>
      </c>
      <c r="P241" s="26">
        <f t="shared" si="15"/>
        <v>7125</v>
      </c>
      <c r="Q241" s="168" t="s">
        <v>341</v>
      </c>
      <c r="R241" s="168" t="s">
        <v>341</v>
      </c>
      <c r="S241" s="16">
        <v>6</v>
      </c>
      <c r="T241" s="37" t="str">
        <f t="shared" si="14"/>
        <v>OK</v>
      </c>
      <c r="U241" s="12"/>
      <c r="V241" s="16"/>
      <c r="W241" s="12" t="s">
        <v>4222</v>
      </c>
    </row>
    <row r="242" spans="1:23" ht="22.35" customHeight="1">
      <c r="A242" s="12">
        <v>10060246</v>
      </c>
      <c r="B242" s="137" t="e">
        <v>#N/A</v>
      </c>
      <c r="C242" s="106">
        <v>1003671</v>
      </c>
      <c r="D242" s="27">
        <v>1009037</v>
      </c>
      <c r="E242" s="12" t="s">
        <v>346</v>
      </c>
      <c r="F242" s="190" t="s">
        <v>4210</v>
      </c>
      <c r="G242" s="13" t="s">
        <v>33</v>
      </c>
      <c r="H242" s="15">
        <v>97</v>
      </c>
      <c r="I242" s="105">
        <v>0</v>
      </c>
      <c r="J242" s="26">
        <f t="shared" si="12"/>
        <v>0</v>
      </c>
      <c r="K242" s="113">
        <f>IFERROR(SUMIFS(RECEIVING_HISTORY!$H:$H,RECEIVING_HISTORY!$B:$B,MASTER_SHEET!$A242),0)</f>
        <v>0</v>
      </c>
      <c r="L242" s="26">
        <f>IFERROR(SUMIFS(RECEIVING_HISTORY!$I:$I,RECEIVING_HISTORY!$B:$B,MASTER_SHEET!$A242),0)</f>
        <v>0</v>
      </c>
      <c r="M242" s="35">
        <f>IFERROR(SUMIF(ISSUANCE_HISTORY!$B:$B,A242,ISSUANCE_HISTORY!$H:$H),0)</f>
        <v>0</v>
      </c>
      <c r="N242" s="26">
        <f>IFERROR(SUMIF(ISSUANCE_HISTORY!$B:$B,A242,ISSUANCE_HISTORY!$I:$I),0)</f>
        <v>0</v>
      </c>
      <c r="O242" s="112">
        <f t="shared" si="13"/>
        <v>0</v>
      </c>
      <c r="P242" s="26">
        <f t="shared" si="15"/>
        <v>0</v>
      </c>
      <c r="Q242" s="36" t="s">
        <v>27</v>
      </c>
      <c r="R242" s="36" t="s">
        <v>27</v>
      </c>
      <c r="S242" s="16"/>
      <c r="T242" s="37" t="str">
        <f t="shared" si="14"/>
        <v/>
      </c>
      <c r="U242" s="12"/>
      <c r="V242" s="16"/>
      <c r="W242" s="12" t="e">
        <v>#N/A</v>
      </c>
    </row>
    <row r="243" spans="1:23" ht="22.35" customHeight="1">
      <c r="A243" s="12">
        <v>10060247</v>
      </c>
      <c r="B243" s="137">
        <v>1120010117</v>
      </c>
      <c r="C243" s="106">
        <v>1003935</v>
      </c>
      <c r="D243" s="27">
        <v>1008995</v>
      </c>
      <c r="E243" s="12" t="s">
        <v>347</v>
      </c>
      <c r="F243" s="190" t="s">
        <v>4210</v>
      </c>
      <c r="G243" s="13" t="s">
        <v>33</v>
      </c>
      <c r="H243" s="15">
        <v>130</v>
      </c>
      <c r="I243" s="105">
        <v>455</v>
      </c>
      <c r="J243" s="26">
        <f t="shared" si="12"/>
        <v>59150</v>
      </c>
      <c r="K243" s="113">
        <f>IFERROR(SUMIFS(RECEIVING_HISTORY!$H:$H,RECEIVING_HISTORY!$B:$B,MASTER_SHEET!$A243),0)</f>
        <v>160</v>
      </c>
      <c r="L243" s="26">
        <f>IFERROR(SUMIFS(RECEIVING_HISTORY!$I:$I,RECEIVING_HISTORY!$B:$B,MASTER_SHEET!$A243),0)</f>
        <v>20800</v>
      </c>
      <c r="M243" s="35">
        <f>IFERROR(SUMIF(ISSUANCE_HISTORY!$B:$B,A243,ISSUANCE_HISTORY!$H:$H),0)</f>
        <v>250</v>
      </c>
      <c r="N243" s="26">
        <f>IFERROR(SUMIF(ISSUANCE_HISTORY!$B:$B,A243,ISSUANCE_HISTORY!$I:$I),0)</f>
        <v>32500</v>
      </c>
      <c r="O243" s="112">
        <f t="shared" si="13"/>
        <v>365</v>
      </c>
      <c r="P243" s="26">
        <f t="shared" si="15"/>
        <v>47450</v>
      </c>
      <c r="Q243" s="36" t="s">
        <v>34</v>
      </c>
      <c r="R243" s="36" t="s">
        <v>34</v>
      </c>
      <c r="S243" s="16">
        <v>300</v>
      </c>
      <c r="T243" s="37" t="str">
        <f t="shared" si="14"/>
        <v>OK</v>
      </c>
      <c r="U243" s="12"/>
      <c r="V243" s="16"/>
      <c r="W243" s="12" t="s">
        <v>4222</v>
      </c>
    </row>
    <row r="244" spans="1:23" ht="22.35" customHeight="1">
      <c r="A244" s="12">
        <v>10060248</v>
      </c>
      <c r="B244" s="137">
        <v>1120010360</v>
      </c>
      <c r="C244" s="106">
        <v>1000598</v>
      </c>
      <c r="D244" s="13">
        <v>1013354</v>
      </c>
      <c r="E244" s="12" t="s">
        <v>348</v>
      </c>
      <c r="F244" s="191" t="s">
        <v>4206</v>
      </c>
      <c r="G244" s="13" t="s">
        <v>349</v>
      </c>
      <c r="H244" s="15">
        <v>380</v>
      </c>
      <c r="I244" s="105">
        <v>5</v>
      </c>
      <c r="J244" s="26">
        <f t="shared" si="12"/>
        <v>1900</v>
      </c>
      <c r="K244" s="113">
        <f>IFERROR(SUMIFS(RECEIVING_HISTORY!$H:$H,RECEIVING_HISTORY!$B:$B,MASTER_SHEET!$A244),0)</f>
        <v>0</v>
      </c>
      <c r="L244" s="26">
        <f>IFERROR(SUMIFS(RECEIVING_HISTORY!$I:$I,RECEIVING_HISTORY!$B:$B,MASTER_SHEET!$A244),0)</f>
        <v>0</v>
      </c>
      <c r="M244" s="35">
        <f>IFERROR(SUMIF(ISSUANCE_HISTORY!$B:$B,A244,ISSUANCE_HISTORY!$H:$H),0)</f>
        <v>0</v>
      </c>
      <c r="N244" s="26">
        <f>IFERROR(SUMIF(ISSUANCE_HISTORY!$B:$B,A244,ISSUANCE_HISTORY!$I:$I),0)</f>
        <v>0</v>
      </c>
      <c r="O244" s="112">
        <f t="shared" si="13"/>
        <v>5</v>
      </c>
      <c r="P244" s="26">
        <f t="shared" si="15"/>
        <v>1900</v>
      </c>
      <c r="Q244" s="36" t="s">
        <v>27</v>
      </c>
      <c r="R244" s="36" t="s">
        <v>27</v>
      </c>
      <c r="S244" s="16">
        <v>120</v>
      </c>
      <c r="T244" s="37" t="str">
        <f t="shared" si="14"/>
        <v>BSR in Process</v>
      </c>
      <c r="U244" s="12">
        <v>62</v>
      </c>
      <c r="V244" s="16"/>
      <c r="W244" s="12" t="s">
        <v>4222</v>
      </c>
    </row>
    <row r="245" spans="1:23" ht="22.35" customHeight="1">
      <c r="A245" s="12">
        <v>10060249</v>
      </c>
      <c r="B245" s="137">
        <v>1120010434</v>
      </c>
      <c r="C245" s="106">
        <v>1000339</v>
      </c>
      <c r="D245" s="13">
        <v>1013411</v>
      </c>
      <c r="E245" s="12" t="s">
        <v>350</v>
      </c>
      <c r="F245" s="190" t="s">
        <v>4212</v>
      </c>
      <c r="G245" s="13" t="s">
        <v>37</v>
      </c>
      <c r="H245" s="15">
        <v>460</v>
      </c>
      <c r="I245" s="105">
        <v>11</v>
      </c>
      <c r="J245" s="26">
        <f t="shared" si="12"/>
        <v>5060</v>
      </c>
      <c r="K245" s="113">
        <f>IFERROR(SUMIFS(RECEIVING_HISTORY!$H:$H,RECEIVING_HISTORY!$B:$B,MASTER_SHEET!$A245),0)</f>
        <v>0</v>
      </c>
      <c r="L245" s="26">
        <f>IFERROR(SUMIFS(RECEIVING_HISTORY!$I:$I,RECEIVING_HISTORY!$B:$B,MASTER_SHEET!$A245),0)</f>
        <v>0</v>
      </c>
      <c r="M245" s="35">
        <f>IFERROR(SUMIF(ISSUANCE_HISTORY!$B:$B,A245,ISSUANCE_HISTORY!$H:$H),0)</f>
        <v>1</v>
      </c>
      <c r="N245" s="26">
        <f>IFERROR(SUMIF(ISSUANCE_HISTORY!$B:$B,A245,ISSUANCE_HISTORY!$I:$I),0)</f>
        <v>460</v>
      </c>
      <c r="O245" s="112">
        <f t="shared" si="13"/>
        <v>10</v>
      </c>
      <c r="P245" s="26">
        <f t="shared" si="15"/>
        <v>4600</v>
      </c>
      <c r="Q245" s="36" t="s">
        <v>341</v>
      </c>
      <c r="R245" s="36" t="s">
        <v>341</v>
      </c>
      <c r="S245" s="16">
        <v>10</v>
      </c>
      <c r="T245" s="37" t="str">
        <f t="shared" si="14"/>
        <v>OK</v>
      </c>
      <c r="U245" s="12"/>
      <c r="V245" s="16"/>
      <c r="W245" s="12" t="s">
        <v>4223</v>
      </c>
    </row>
    <row r="246" spans="1:23" ht="22.35" customHeight="1">
      <c r="A246" s="12">
        <v>10060250</v>
      </c>
      <c r="B246" s="137">
        <v>1120010435</v>
      </c>
      <c r="C246" s="106">
        <v>1000340</v>
      </c>
      <c r="D246" s="13">
        <v>1013412</v>
      </c>
      <c r="E246" s="12" t="s">
        <v>351</v>
      </c>
      <c r="F246" s="190" t="s">
        <v>4212</v>
      </c>
      <c r="G246" s="13" t="s">
        <v>37</v>
      </c>
      <c r="H246" s="15">
        <v>485</v>
      </c>
      <c r="I246" s="105">
        <v>20</v>
      </c>
      <c r="J246" s="26">
        <f t="shared" si="12"/>
        <v>9700</v>
      </c>
      <c r="K246" s="113">
        <f>IFERROR(SUMIFS(RECEIVING_HISTORY!$H:$H,RECEIVING_HISTORY!$B:$B,MASTER_SHEET!$A246),0)</f>
        <v>0</v>
      </c>
      <c r="L246" s="26">
        <f>IFERROR(SUMIFS(RECEIVING_HISTORY!$I:$I,RECEIVING_HISTORY!$B:$B,MASTER_SHEET!$A246),0)</f>
        <v>0</v>
      </c>
      <c r="M246" s="35">
        <f>IFERROR(SUMIF(ISSUANCE_HISTORY!$B:$B,A246,ISSUANCE_HISTORY!$H:$H),0)</f>
        <v>0</v>
      </c>
      <c r="N246" s="26">
        <f>IFERROR(SUMIF(ISSUANCE_HISTORY!$B:$B,A246,ISSUANCE_HISTORY!$I:$I),0)</f>
        <v>0</v>
      </c>
      <c r="O246" s="112">
        <f t="shared" si="13"/>
        <v>20</v>
      </c>
      <c r="P246" s="26">
        <f t="shared" si="15"/>
        <v>9700</v>
      </c>
      <c r="Q246" s="36" t="s">
        <v>341</v>
      </c>
      <c r="R246" s="36" t="s">
        <v>341</v>
      </c>
      <c r="S246" s="16">
        <v>10</v>
      </c>
      <c r="T246" s="37" t="str">
        <f t="shared" si="14"/>
        <v>OK</v>
      </c>
      <c r="U246" s="12"/>
      <c r="V246" s="16"/>
      <c r="W246" s="12" t="s">
        <v>4223</v>
      </c>
    </row>
    <row r="247" spans="1:23" ht="22.35" customHeight="1">
      <c r="A247" s="12">
        <v>10060251</v>
      </c>
      <c r="B247" s="137">
        <v>1120010437</v>
      </c>
      <c r="C247" s="106">
        <v>1000435</v>
      </c>
      <c r="D247" s="13">
        <v>1013507</v>
      </c>
      <c r="E247" s="12" t="s">
        <v>352</v>
      </c>
      <c r="F247" s="191" t="s">
        <v>4206</v>
      </c>
      <c r="G247" s="13" t="s">
        <v>353</v>
      </c>
      <c r="H247" s="15">
        <v>173</v>
      </c>
      <c r="I247" s="105">
        <v>9</v>
      </c>
      <c r="J247" s="26">
        <f t="shared" si="12"/>
        <v>1557</v>
      </c>
      <c r="K247" s="113">
        <f>IFERROR(SUMIFS(RECEIVING_HISTORY!$H:$H,RECEIVING_HISTORY!$B:$B,MASTER_SHEET!$A247),0)</f>
        <v>0</v>
      </c>
      <c r="L247" s="26">
        <f>IFERROR(SUMIFS(RECEIVING_HISTORY!$I:$I,RECEIVING_HISTORY!$B:$B,MASTER_SHEET!$A247),0)</f>
        <v>0</v>
      </c>
      <c r="M247" s="35">
        <f>IFERROR(SUMIF(ISSUANCE_HISTORY!$B:$B,A247,ISSUANCE_HISTORY!$H:$H),0)</f>
        <v>5</v>
      </c>
      <c r="N247" s="26">
        <f>IFERROR(SUMIF(ISSUANCE_HISTORY!$B:$B,A247,ISSUANCE_HISTORY!$I:$I),0)</f>
        <v>865</v>
      </c>
      <c r="O247" s="112">
        <f t="shared" si="13"/>
        <v>4</v>
      </c>
      <c r="P247" s="26">
        <f t="shared" si="15"/>
        <v>692</v>
      </c>
      <c r="Q247" s="36" t="s">
        <v>4437</v>
      </c>
      <c r="R247" s="36" t="s">
        <v>4437</v>
      </c>
      <c r="S247" s="16">
        <v>6</v>
      </c>
      <c r="T247" s="37" t="str">
        <f t="shared" si="14"/>
        <v>Re-Order Now</v>
      </c>
      <c r="U247" s="12"/>
      <c r="V247" s="16" t="s">
        <v>4000</v>
      </c>
      <c r="W247" s="12" t="s">
        <v>4222</v>
      </c>
    </row>
    <row r="248" spans="1:23" ht="22.35" customHeight="1">
      <c r="A248" s="12">
        <v>10060252</v>
      </c>
      <c r="B248" s="137" t="e">
        <v>#N/A</v>
      </c>
      <c r="C248" s="106">
        <v>1000433</v>
      </c>
      <c r="D248" s="13">
        <v>1013505</v>
      </c>
      <c r="E248" s="12" t="s">
        <v>354</v>
      </c>
      <c r="F248" s="191" t="s">
        <v>4206</v>
      </c>
      <c r="G248" s="13" t="s">
        <v>353</v>
      </c>
      <c r="H248" s="15">
        <v>140</v>
      </c>
      <c r="I248" s="105">
        <v>0</v>
      </c>
      <c r="J248" s="26">
        <f t="shared" si="12"/>
        <v>0</v>
      </c>
      <c r="K248" s="113">
        <f>IFERROR(SUMIFS(RECEIVING_HISTORY!$H:$H,RECEIVING_HISTORY!$B:$B,MASTER_SHEET!$A248),0)</f>
        <v>0</v>
      </c>
      <c r="L248" s="26">
        <f>IFERROR(SUMIFS(RECEIVING_HISTORY!$I:$I,RECEIVING_HISTORY!$B:$B,MASTER_SHEET!$A248),0)</f>
        <v>0</v>
      </c>
      <c r="M248" s="35">
        <f>IFERROR(SUMIF(ISSUANCE_HISTORY!$B:$B,A248,ISSUANCE_HISTORY!$H:$H),0)</f>
        <v>0</v>
      </c>
      <c r="N248" s="26">
        <f>IFERROR(SUMIF(ISSUANCE_HISTORY!$B:$B,A248,ISSUANCE_HISTORY!$I:$I),0)</f>
        <v>0</v>
      </c>
      <c r="O248" s="112">
        <f t="shared" si="13"/>
        <v>0</v>
      </c>
      <c r="P248" s="26">
        <f t="shared" si="15"/>
        <v>0</v>
      </c>
      <c r="Q248" s="36" t="e">
        <v>#N/A</v>
      </c>
      <c r="R248" s="36" t="e">
        <v>#N/A</v>
      </c>
      <c r="S248" s="16"/>
      <c r="T248" s="37" t="str">
        <f t="shared" si="14"/>
        <v/>
      </c>
      <c r="U248" s="12"/>
      <c r="V248" s="16"/>
      <c r="W248" s="12" t="e">
        <v>#N/A</v>
      </c>
    </row>
    <row r="249" spans="1:23" ht="22.35" customHeight="1">
      <c r="A249" s="12">
        <v>10060253</v>
      </c>
      <c r="B249" s="137">
        <v>1120010440</v>
      </c>
      <c r="C249" s="106">
        <v>1000434</v>
      </c>
      <c r="D249" s="13">
        <v>1013506</v>
      </c>
      <c r="E249" s="12" t="s">
        <v>355</v>
      </c>
      <c r="F249" s="191" t="s">
        <v>4206</v>
      </c>
      <c r="G249" s="13" t="s">
        <v>353</v>
      </c>
      <c r="H249" s="15">
        <v>550</v>
      </c>
      <c r="I249" s="105">
        <v>3</v>
      </c>
      <c r="J249" s="26">
        <f t="shared" si="12"/>
        <v>1650</v>
      </c>
      <c r="K249" s="113">
        <f>IFERROR(SUMIFS(RECEIVING_HISTORY!$H:$H,RECEIVING_HISTORY!$B:$B,MASTER_SHEET!$A249),0)</f>
        <v>0</v>
      </c>
      <c r="L249" s="26">
        <f>IFERROR(SUMIFS(RECEIVING_HISTORY!$I:$I,RECEIVING_HISTORY!$B:$B,MASTER_SHEET!$A249),0)</f>
        <v>0</v>
      </c>
      <c r="M249" s="35">
        <f>IFERROR(SUMIF(ISSUANCE_HISTORY!$B:$B,A249,ISSUANCE_HISTORY!$H:$H),0)</f>
        <v>0</v>
      </c>
      <c r="N249" s="26">
        <f>IFERROR(SUMIF(ISSUANCE_HISTORY!$B:$B,A249,ISSUANCE_HISTORY!$I:$I),0)</f>
        <v>0</v>
      </c>
      <c r="O249" s="112">
        <f t="shared" si="13"/>
        <v>3</v>
      </c>
      <c r="P249" s="26">
        <f t="shared" si="15"/>
        <v>1650</v>
      </c>
      <c r="Q249" s="36" t="s">
        <v>4148</v>
      </c>
      <c r="R249" s="36" t="s">
        <v>4148</v>
      </c>
      <c r="S249" s="16">
        <v>2</v>
      </c>
      <c r="T249" s="37" t="str">
        <f t="shared" si="14"/>
        <v>OK</v>
      </c>
      <c r="U249" s="12"/>
      <c r="V249" s="16"/>
      <c r="W249" s="12" t="s">
        <v>4222</v>
      </c>
    </row>
    <row r="250" spans="1:23" ht="22.35" customHeight="1">
      <c r="A250" s="12">
        <v>10060254</v>
      </c>
      <c r="B250" s="137" t="e">
        <v>#N/A</v>
      </c>
      <c r="C250" s="106">
        <v>1006822</v>
      </c>
      <c r="D250" s="13">
        <v>1014233</v>
      </c>
      <c r="E250" s="12" t="s">
        <v>356</v>
      </c>
      <c r="F250" s="190" t="s">
        <v>4205</v>
      </c>
      <c r="G250" s="13" t="s">
        <v>21</v>
      </c>
      <c r="H250" s="15">
        <v>11</v>
      </c>
      <c r="I250" s="105">
        <v>0</v>
      </c>
      <c r="J250" s="26">
        <f t="shared" si="12"/>
        <v>0</v>
      </c>
      <c r="K250" s="113">
        <f>IFERROR(SUMIFS(RECEIVING_HISTORY!$H:$H,RECEIVING_HISTORY!$B:$B,MASTER_SHEET!$A250),0)</f>
        <v>0</v>
      </c>
      <c r="L250" s="26">
        <f>IFERROR(SUMIFS(RECEIVING_HISTORY!$I:$I,RECEIVING_HISTORY!$B:$B,MASTER_SHEET!$A250),0)</f>
        <v>0</v>
      </c>
      <c r="M250" s="35">
        <f>IFERROR(SUMIF(ISSUANCE_HISTORY!$B:$B,A250,ISSUANCE_HISTORY!$H:$H),0)</f>
        <v>0</v>
      </c>
      <c r="N250" s="26">
        <f>IFERROR(SUMIF(ISSUANCE_HISTORY!$B:$B,A250,ISSUANCE_HISTORY!$I:$I),0)</f>
        <v>0</v>
      </c>
      <c r="O250" s="112">
        <f t="shared" si="13"/>
        <v>0</v>
      </c>
      <c r="P250" s="26">
        <f t="shared" si="15"/>
        <v>0</v>
      </c>
      <c r="Q250" s="36" t="e">
        <v>#N/A</v>
      </c>
      <c r="R250" s="36" t="e">
        <v>#N/A</v>
      </c>
      <c r="S250" s="16"/>
      <c r="T250" s="37" t="str">
        <f t="shared" si="14"/>
        <v/>
      </c>
      <c r="U250" s="12"/>
      <c r="V250" s="16"/>
      <c r="W250" s="12" t="e">
        <v>#N/A</v>
      </c>
    </row>
    <row r="251" spans="1:23" ht="22.35" customHeight="1">
      <c r="A251" s="12">
        <v>10060255</v>
      </c>
      <c r="B251" s="137" t="e">
        <v>#N/A</v>
      </c>
      <c r="C251" s="106">
        <v>1006823</v>
      </c>
      <c r="D251" s="13">
        <v>1014234</v>
      </c>
      <c r="E251" s="12" t="s">
        <v>357</v>
      </c>
      <c r="F251" s="190" t="s">
        <v>4205</v>
      </c>
      <c r="G251" s="13" t="s">
        <v>21</v>
      </c>
      <c r="H251" s="15">
        <v>9</v>
      </c>
      <c r="I251" s="105">
        <v>0</v>
      </c>
      <c r="J251" s="26">
        <f t="shared" si="12"/>
        <v>0</v>
      </c>
      <c r="K251" s="113">
        <f>IFERROR(SUMIFS(RECEIVING_HISTORY!$H:$H,RECEIVING_HISTORY!$B:$B,MASTER_SHEET!$A251),0)</f>
        <v>0</v>
      </c>
      <c r="L251" s="26">
        <f>IFERROR(SUMIFS(RECEIVING_HISTORY!$I:$I,RECEIVING_HISTORY!$B:$B,MASTER_SHEET!$A251),0)</f>
        <v>0</v>
      </c>
      <c r="M251" s="35">
        <f>IFERROR(SUMIF(ISSUANCE_HISTORY!$B:$B,A251,ISSUANCE_HISTORY!$H:$H),0)</f>
        <v>0</v>
      </c>
      <c r="N251" s="26">
        <f>IFERROR(SUMIF(ISSUANCE_HISTORY!$B:$B,A251,ISSUANCE_HISTORY!$I:$I),0)</f>
        <v>0</v>
      </c>
      <c r="O251" s="112">
        <f t="shared" si="13"/>
        <v>0</v>
      </c>
      <c r="P251" s="26">
        <f t="shared" si="15"/>
        <v>0</v>
      </c>
      <c r="Q251" s="36" t="e">
        <v>#N/A</v>
      </c>
      <c r="R251" s="36" t="e">
        <v>#N/A</v>
      </c>
      <c r="S251" s="16"/>
      <c r="T251" s="37" t="str">
        <f t="shared" si="14"/>
        <v/>
      </c>
      <c r="U251" s="12"/>
      <c r="V251" s="16"/>
      <c r="W251" s="12" t="e">
        <v>#N/A</v>
      </c>
    </row>
    <row r="252" spans="1:23" ht="22.35" customHeight="1">
      <c r="A252" s="12">
        <v>10060256</v>
      </c>
      <c r="B252" s="137" t="e">
        <v>#N/A</v>
      </c>
      <c r="C252" s="106">
        <v>1006824</v>
      </c>
      <c r="D252" s="13">
        <v>1014235</v>
      </c>
      <c r="E252" s="12" t="s">
        <v>358</v>
      </c>
      <c r="F252" s="190" t="s">
        <v>4205</v>
      </c>
      <c r="G252" s="13" t="s">
        <v>21</v>
      </c>
      <c r="H252" s="15">
        <v>195</v>
      </c>
      <c r="I252" s="105">
        <v>0</v>
      </c>
      <c r="J252" s="26">
        <f t="shared" si="12"/>
        <v>0</v>
      </c>
      <c r="K252" s="113">
        <f>IFERROR(SUMIFS(RECEIVING_HISTORY!$H:$H,RECEIVING_HISTORY!$B:$B,MASTER_SHEET!$A252),0)</f>
        <v>0</v>
      </c>
      <c r="L252" s="26">
        <f>IFERROR(SUMIFS(RECEIVING_HISTORY!$I:$I,RECEIVING_HISTORY!$B:$B,MASTER_SHEET!$A252),0)</f>
        <v>0</v>
      </c>
      <c r="M252" s="35">
        <f>IFERROR(SUMIF(ISSUANCE_HISTORY!$B:$B,A252,ISSUANCE_HISTORY!$H:$H),0)</f>
        <v>0</v>
      </c>
      <c r="N252" s="26">
        <f>IFERROR(SUMIF(ISSUANCE_HISTORY!$B:$B,A252,ISSUANCE_HISTORY!$I:$I),0)</f>
        <v>0</v>
      </c>
      <c r="O252" s="112">
        <f t="shared" si="13"/>
        <v>0</v>
      </c>
      <c r="P252" s="26">
        <f t="shared" si="15"/>
        <v>0</v>
      </c>
      <c r="Q252" s="36" t="e">
        <v>#N/A</v>
      </c>
      <c r="R252" s="36" t="e">
        <v>#N/A</v>
      </c>
      <c r="S252" s="16"/>
      <c r="T252" s="37" t="str">
        <f t="shared" si="14"/>
        <v/>
      </c>
      <c r="U252" s="12"/>
      <c r="V252" s="16"/>
      <c r="W252" s="12" t="e">
        <v>#N/A</v>
      </c>
    </row>
    <row r="253" spans="1:23" ht="22.35" customHeight="1">
      <c r="A253" s="12">
        <v>10060258</v>
      </c>
      <c r="B253" s="137">
        <v>1110020115</v>
      </c>
      <c r="C253" s="106">
        <v>1006429</v>
      </c>
      <c r="D253" s="13">
        <v>1014674</v>
      </c>
      <c r="E253" s="12" t="s">
        <v>359</v>
      </c>
      <c r="F253" s="191" t="s">
        <v>4206</v>
      </c>
      <c r="G253" s="13" t="s">
        <v>349</v>
      </c>
      <c r="H253" s="15">
        <v>380</v>
      </c>
      <c r="I253" s="105">
        <v>5</v>
      </c>
      <c r="J253" s="26">
        <f t="shared" si="12"/>
        <v>1900</v>
      </c>
      <c r="K253" s="113">
        <f>IFERROR(SUMIFS(RECEIVING_HISTORY!$H:$H,RECEIVING_HISTORY!$B:$B,MASTER_SHEET!$A253),0)</f>
        <v>0</v>
      </c>
      <c r="L253" s="26">
        <f>IFERROR(SUMIFS(RECEIVING_HISTORY!$I:$I,RECEIVING_HISTORY!$B:$B,MASTER_SHEET!$A253),0)</f>
        <v>0</v>
      </c>
      <c r="M253" s="35">
        <f>IFERROR(SUMIF(ISSUANCE_HISTORY!$B:$B,A253,ISSUANCE_HISTORY!$H:$H),0)</f>
        <v>0</v>
      </c>
      <c r="N253" s="26">
        <f>IFERROR(SUMIF(ISSUANCE_HISTORY!$B:$B,A253,ISSUANCE_HISTORY!$I:$I),0)</f>
        <v>0</v>
      </c>
      <c r="O253" s="112">
        <f t="shared" si="13"/>
        <v>5</v>
      </c>
      <c r="P253" s="26">
        <f t="shared" si="15"/>
        <v>1900</v>
      </c>
      <c r="Q253" s="36" t="s">
        <v>27</v>
      </c>
      <c r="R253" s="36" t="s">
        <v>27</v>
      </c>
      <c r="S253" s="16">
        <v>120</v>
      </c>
      <c r="T253" s="37" t="str">
        <f t="shared" si="14"/>
        <v>BSR in Process</v>
      </c>
      <c r="U253" s="12">
        <v>62</v>
      </c>
      <c r="V253" s="16"/>
      <c r="W253" s="12" t="s">
        <v>4222</v>
      </c>
    </row>
    <row r="254" spans="1:23" ht="22.35" customHeight="1">
      <c r="A254" s="12">
        <v>10060259</v>
      </c>
      <c r="B254" s="137">
        <v>1090190001</v>
      </c>
      <c r="C254" s="106">
        <v>1006163</v>
      </c>
      <c r="D254" s="13">
        <v>1014813</v>
      </c>
      <c r="E254" s="12" t="s">
        <v>360</v>
      </c>
      <c r="F254" s="190" t="s">
        <v>4209</v>
      </c>
      <c r="G254" s="13" t="s">
        <v>37</v>
      </c>
      <c r="H254" s="15">
        <v>260</v>
      </c>
      <c r="I254" s="105">
        <v>10</v>
      </c>
      <c r="J254" s="26">
        <f t="shared" si="12"/>
        <v>2600</v>
      </c>
      <c r="K254" s="113">
        <f>IFERROR(SUMIFS(RECEIVING_HISTORY!$H:$H,RECEIVING_HISTORY!$B:$B,MASTER_SHEET!$A254),0)</f>
        <v>0</v>
      </c>
      <c r="L254" s="26">
        <f>IFERROR(SUMIFS(RECEIVING_HISTORY!$I:$I,RECEIVING_HISTORY!$B:$B,MASTER_SHEET!$A254),0)</f>
        <v>0</v>
      </c>
      <c r="M254" s="35">
        <f>IFERROR(SUMIF(ISSUANCE_HISTORY!$B:$B,A254,ISSUANCE_HISTORY!$H:$H),0)</f>
        <v>0</v>
      </c>
      <c r="N254" s="26">
        <f>IFERROR(SUMIF(ISSUANCE_HISTORY!$B:$B,A254,ISSUANCE_HISTORY!$I:$I),0)</f>
        <v>0</v>
      </c>
      <c r="O254" s="112">
        <f t="shared" si="13"/>
        <v>10</v>
      </c>
      <c r="P254" s="26">
        <f t="shared" si="15"/>
        <v>2600</v>
      </c>
      <c r="Q254" s="36" t="s">
        <v>361</v>
      </c>
      <c r="R254" s="36" t="s">
        <v>361</v>
      </c>
      <c r="S254" s="16">
        <v>5</v>
      </c>
      <c r="T254" s="37" t="str">
        <f t="shared" si="14"/>
        <v>OK</v>
      </c>
      <c r="U254" s="12"/>
      <c r="V254" s="16"/>
      <c r="W254" s="12" t="s">
        <v>4222</v>
      </c>
    </row>
    <row r="255" spans="1:23" ht="22.35" customHeight="1">
      <c r="A255" s="12">
        <v>10060260</v>
      </c>
      <c r="B255" s="137">
        <v>401615005725</v>
      </c>
      <c r="C255" s="106">
        <v>1006472</v>
      </c>
      <c r="D255" s="13">
        <v>1014448</v>
      </c>
      <c r="E255" s="12" t="s">
        <v>362</v>
      </c>
      <c r="F255" s="190" t="s">
        <v>4205</v>
      </c>
      <c r="G255" s="13" t="s">
        <v>21</v>
      </c>
      <c r="H255" s="15">
        <v>44</v>
      </c>
      <c r="I255" s="105">
        <v>572</v>
      </c>
      <c r="J255" s="26">
        <f t="shared" si="12"/>
        <v>25168</v>
      </c>
      <c r="K255" s="113">
        <f>IFERROR(SUMIFS(RECEIVING_HISTORY!$H:$H,RECEIVING_HISTORY!$B:$B,MASTER_SHEET!$A255),0)</f>
        <v>0</v>
      </c>
      <c r="L255" s="26">
        <f>IFERROR(SUMIFS(RECEIVING_HISTORY!$I:$I,RECEIVING_HISTORY!$B:$B,MASTER_SHEET!$A255),0)</f>
        <v>0</v>
      </c>
      <c r="M255" s="35">
        <f>IFERROR(SUMIF(ISSUANCE_HISTORY!$B:$B,A255,ISSUANCE_HISTORY!$H:$H),0)</f>
        <v>0</v>
      </c>
      <c r="N255" s="26">
        <f>IFERROR(SUMIF(ISSUANCE_HISTORY!$B:$B,A255,ISSUANCE_HISTORY!$I:$I),0)</f>
        <v>0</v>
      </c>
      <c r="O255" s="112">
        <f t="shared" si="13"/>
        <v>572</v>
      </c>
      <c r="P255" s="26">
        <f t="shared" si="15"/>
        <v>25168</v>
      </c>
      <c r="Q255" s="36" t="s">
        <v>4438</v>
      </c>
      <c r="R255" s="36" t="s">
        <v>4438</v>
      </c>
      <c r="S255" s="16">
        <v>200</v>
      </c>
      <c r="T255" s="37" t="str">
        <f t="shared" si="14"/>
        <v>OK</v>
      </c>
      <c r="U255" s="12"/>
      <c r="V255" s="16"/>
      <c r="W255" s="12" t="s">
        <v>4222</v>
      </c>
    </row>
    <row r="256" spans="1:23" ht="22.35" customHeight="1">
      <c r="A256" s="12">
        <v>10060261</v>
      </c>
      <c r="B256" s="137">
        <v>401615005726</v>
      </c>
      <c r="C256" s="106">
        <v>1006473</v>
      </c>
      <c r="D256" s="13">
        <v>1014449</v>
      </c>
      <c r="E256" s="12" t="s">
        <v>364</v>
      </c>
      <c r="F256" s="190" t="s">
        <v>4205</v>
      </c>
      <c r="G256" s="13" t="s">
        <v>21</v>
      </c>
      <c r="H256" s="15">
        <v>38</v>
      </c>
      <c r="I256" s="105">
        <v>93</v>
      </c>
      <c r="J256" s="26">
        <f t="shared" si="12"/>
        <v>3534</v>
      </c>
      <c r="K256" s="113">
        <f>IFERROR(SUMIFS(RECEIVING_HISTORY!$H:$H,RECEIVING_HISTORY!$B:$B,MASTER_SHEET!$A256),0)</f>
        <v>0</v>
      </c>
      <c r="L256" s="26">
        <f>IFERROR(SUMIFS(RECEIVING_HISTORY!$I:$I,RECEIVING_HISTORY!$B:$B,MASTER_SHEET!$A256),0)</f>
        <v>0</v>
      </c>
      <c r="M256" s="35">
        <f>IFERROR(SUMIF(ISSUANCE_HISTORY!$B:$B,A256,ISSUANCE_HISTORY!$H:$H),0)</f>
        <v>0</v>
      </c>
      <c r="N256" s="26">
        <f>IFERROR(SUMIF(ISSUANCE_HISTORY!$B:$B,A256,ISSUANCE_HISTORY!$I:$I),0)</f>
        <v>0</v>
      </c>
      <c r="O256" s="112">
        <f t="shared" si="13"/>
        <v>93</v>
      </c>
      <c r="P256" s="26">
        <f t="shared" si="15"/>
        <v>3534</v>
      </c>
      <c r="Q256" s="36" t="s">
        <v>4438</v>
      </c>
      <c r="R256" s="36" t="s">
        <v>4438</v>
      </c>
      <c r="S256" s="16">
        <v>50</v>
      </c>
      <c r="T256" s="37" t="str">
        <f t="shared" si="14"/>
        <v>OK</v>
      </c>
      <c r="U256" s="12"/>
      <c r="V256" s="16"/>
      <c r="W256" s="12" t="s">
        <v>4222</v>
      </c>
    </row>
    <row r="257" spans="1:23" ht="22.35" customHeight="1">
      <c r="A257" s="12">
        <v>10060262</v>
      </c>
      <c r="B257" s="137">
        <v>401615005727</v>
      </c>
      <c r="C257" s="106">
        <v>1006474</v>
      </c>
      <c r="D257" s="13">
        <v>1014450</v>
      </c>
      <c r="E257" s="12" t="s">
        <v>365</v>
      </c>
      <c r="F257" s="190" t="s">
        <v>4205</v>
      </c>
      <c r="G257" s="13" t="s">
        <v>21</v>
      </c>
      <c r="H257" s="15">
        <v>29</v>
      </c>
      <c r="I257" s="105">
        <v>108</v>
      </c>
      <c r="J257" s="26">
        <f t="shared" ref="J257:J320" si="16">I257*H257</f>
        <v>3132</v>
      </c>
      <c r="K257" s="113">
        <f>IFERROR(SUMIFS(RECEIVING_HISTORY!$H:$H,RECEIVING_HISTORY!$B:$B,MASTER_SHEET!$A257),0)</f>
        <v>0</v>
      </c>
      <c r="L257" s="26">
        <f>IFERROR(SUMIFS(RECEIVING_HISTORY!$I:$I,RECEIVING_HISTORY!$B:$B,MASTER_SHEET!$A257),0)</f>
        <v>0</v>
      </c>
      <c r="M257" s="35">
        <f>IFERROR(SUMIF(ISSUANCE_HISTORY!$B:$B,A257,ISSUANCE_HISTORY!$H:$H),0)</f>
        <v>0</v>
      </c>
      <c r="N257" s="26">
        <f>IFERROR(SUMIF(ISSUANCE_HISTORY!$B:$B,A257,ISSUANCE_HISTORY!$I:$I),0)</f>
        <v>0</v>
      </c>
      <c r="O257" s="112">
        <f t="shared" ref="O257:O320" si="17">N(I257)+N(K257)-N(M257)</f>
        <v>108</v>
      </c>
      <c r="P257" s="26">
        <f t="shared" si="15"/>
        <v>3132</v>
      </c>
      <c r="Q257" s="36" t="s">
        <v>4438</v>
      </c>
      <c r="R257" s="36" t="s">
        <v>4438</v>
      </c>
      <c r="S257" s="16">
        <v>50</v>
      </c>
      <c r="T257" s="37" t="str">
        <f t="shared" si="14"/>
        <v>OK</v>
      </c>
      <c r="U257" s="12"/>
      <c r="V257" s="16"/>
      <c r="W257" s="12" t="s">
        <v>4222</v>
      </c>
    </row>
    <row r="258" spans="1:23" ht="22.35" customHeight="1">
      <c r="A258" s="12">
        <v>10060263</v>
      </c>
      <c r="B258" s="137">
        <v>401615005728</v>
      </c>
      <c r="C258" s="106">
        <v>1006475</v>
      </c>
      <c r="D258" s="13">
        <v>1014451</v>
      </c>
      <c r="E258" s="12" t="s">
        <v>366</v>
      </c>
      <c r="F258" s="190" t="s">
        <v>4205</v>
      </c>
      <c r="G258" s="13" t="s">
        <v>21</v>
      </c>
      <c r="H258" s="15">
        <v>29</v>
      </c>
      <c r="I258" s="105">
        <v>67</v>
      </c>
      <c r="J258" s="26">
        <f t="shared" si="16"/>
        <v>1943</v>
      </c>
      <c r="K258" s="113">
        <f>IFERROR(SUMIFS(RECEIVING_HISTORY!$H:$H,RECEIVING_HISTORY!$B:$B,MASTER_SHEET!$A258),0)</f>
        <v>0</v>
      </c>
      <c r="L258" s="26">
        <f>IFERROR(SUMIFS(RECEIVING_HISTORY!$I:$I,RECEIVING_HISTORY!$B:$B,MASTER_SHEET!$A258),0)</f>
        <v>0</v>
      </c>
      <c r="M258" s="35">
        <f>IFERROR(SUMIF(ISSUANCE_HISTORY!$B:$B,A258,ISSUANCE_HISTORY!$H:$H),0)</f>
        <v>0</v>
      </c>
      <c r="N258" s="26">
        <f>IFERROR(SUMIF(ISSUANCE_HISTORY!$B:$B,A258,ISSUANCE_HISTORY!$I:$I),0)</f>
        <v>0</v>
      </c>
      <c r="O258" s="112">
        <f t="shared" si="17"/>
        <v>67</v>
      </c>
      <c r="P258" s="26">
        <f t="shared" si="15"/>
        <v>1943</v>
      </c>
      <c r="Q258" s="36" t="s">
        <v>363</v>
      </c>
      <c r="R258" s="36" t="s">
        <v>363</v>
      </c>
      <c r="S258" s="16">
        <v>30</v>
      </c>
      <c r="T258" s="37" t="str">
        <f t="shared" ref="T258:T321" si="18">IF(S258="", "", IF(U258&lt;&gt;"", "BSR in Process", IF(O258&lt;S258, "Re-Order Now", "OK")))</f>
        <v>OK</v>
      </c>
      <c r="U258" s="12"/>
      <c r="V258" s="16"/>
      <c r="W258" s="12" t="s">
        <v>4222</v>
      </c>
    </row>
    <row r="259" spans="1:23" ht="22.35" customHeight="1">
      <c r="A259" s="12">
        <v>10060264</v>
      </c>
      <c r="B259" s="137">
        <v>401615005729</v>
      </c>
      <c r="C259" s="106">
        <v>1006476</v>
      </c>
      <c r="D259" s="13">
        <v>1014452</v>
      </c>
      <c r="E259" s="12" t="s">
        <v>367</v>
      </c>
      <c r="F259" s="190" t="s">
        <v>4205</v>
      </c>
      <c r="G259" s="13" t="s">
        <v>21</v>
      </c>
      <c r="H259" s="15">
        <v>26</v>
      </c>
      <c r="I259" s="105">
        <v>8</v>
      </c>
      <c r="J259" s="26">
        <f t="shared" si="16"/>
        <v>208</v>
      </c>
      <c r="K259" s="113">
        <f>IFERROR(SUMIFS(RECEIVING_HISTORY!$H:$H,RECEIVING_HISTORY!$B:$B,MASTER_SHEET!$A259),0)</f>
        <v>0</v>
      </c>
      <c r="L259" s="26">
        <f>IFERROR(SUMIFS(RECEIVING_HISTORY!$I:$I,RECEIVING_HISTORY!$B:$B,MASTER_SHEET!$A259),0)</f>
        <v>0</v>
      </c>
      <c r="M259" s="35">
        <f>IFERROR(SUMIF(ISSUANCE_HISTORY!$B:$B,A259,ISSUANCE_HISTORY!$H:$H),0)</f>
        <v>0</v>
      </c>
      <c r="N259" s="26">
        <f>IFERROR(SUMIF(ISSUANCE_HISTORY!$B:$B,A259,ISSUANCE_HISTORY!$I:$I),0)</f>
        <v>0</v>
      </c>
      <c r="O259" s="112">
        <f t="shared" si="17"/>
        <v>8</v>
      </c>
      <c r="P259" s="26">
        <f t="shared" ref="P259:P322" si="19">N(J259)+N(L259)-N(N259)</f>
        <v>208</v>
      </c>
      <c r="Q259" s="36" t="s">
        <v>4438</v>
      </c>
      <c r="R259" s="36" t="s">
        <v>4438</v>
      </c>
      <c r="S259" s="16">
        <v>4</v>
      </c>
      <c r="T259" s="37" t="str">
        <f t="shared" si="18"/>
        <v>OK</v>
      </c>
      <c r="U259" s="12"/>
      <c r="V259" s="16"/>
      <c r="W259" s="12" t="s">
        <v>4222</v>
      </c>
    </row>
    <row r="260" spans="1:23" ht="22.35" customHeight="1">
      <c r="A260" s="12">
        <v>10060265</v>
      </c>
      <c r="B260" s="137">
        <v>401615005730</v>
      </c>
      <c r="C260" s="106">
        <v>1006477</v>
      </c>
      <c r="D260" s="13">
        <v>1014453</v>
      </c>
      <c r="E260" s="12" t="s">
        <v>368</v>
      </c>
      <c r="F260" s="190" t="s">
        <v>4205</v>
      </c>
      <c r="G260" s="13" t="s">
        <v>21</v>
      </c>
      <c r="H260" s="15">
        <v>22</v>
      </c>
      <c r="I260" s="105">
        <v>9</v>
      </c>
      <c r="J260" s="26">
        <f t="shared" si="16"/>
        <v>198</v>
      </c>
      <c r="K260" s="113">
        <f>IFERROR(SUMIFS(RECEIVING_HISTORY!$H:$H,RECEIVING_HISTORY!$B:$B,MASTER_SHEET!$A260),0)</f>
        <v>0</v>
      </c>
      <c r="L260" s="26">
        <f>IFERROR(SUMIFS(RECEIVING_HISTORY!$I:$I,RECEIVING_HISTORY!$B:$B,MASTER_SHEET!$A260),0)</f>
        <v>0</v>
      </c>
      <c r="M260" s="35">
        <f>IFERROR(SUMIF(ISSUANCE_HISTORY!$B:$B,A260,ISSUANCE_HISTORY!$H:$H),0)</f>
        <v>0</v>
      </c>
      <c r="N260" s="26">
        <f>IFERROR(SUMIF(ISSUANCE_HISTORY!$B:$B,A260,ISSUANCE_HISTORY!$I:$I),0)</f>
        <v>0</v>
      </c>
      <c r="O260" s="112">
        <f t="shared" si="17"/>
        <v>9</v>
      </c>
      <c r="P260" s="26">
        <f t="shared" si="19"/>
        <v>198</v>
      </c>
      <c r="Q260" s="36" t="s">
        <v>4438</v>
      </c>
      <c r="R260" s="36" t="s">
        <v>4438</v>
      </c>
      <c r="S260" s="16">
        <v>5</v>
      </c>
      <c r="T260" s="37" t="str">
        <f t="shared" si="18"/>
        <v>OK</v>
      </c>
      <c r="U260" s="12"/>
      <c r="V260" s="16"/>
      <c r="W260" s="12" t="s">
        <v>4222</v>
      </c>
    </row>
    <row r="261" spans="1:23" ht="22.35" customHeight="1">
      <c r="A261" s="12">
        <v>10060266</v>
      </c>
      <c r="B261" s="137" t="e">
        <v>#N/A</v>
      </c>
      <c r="C261" s="106">
        <v>1001133</v>
      </c>
      <c r="D261" s="13">
        <v>1012538</v>
      </c>
      <c r="E261" s="12" t="s">
        <v>369</v>
      </c>
      <c r="F261" s="190" t="s">
        <v>4205</v>
      </c>
      <c r="G261" s="13" t="s">
        <v>37</v>
      </c>
      <c r="H261" s="15">
        <v>22</v>
      </c>
      <c r="I261" s="105">
        <v>0</v>
      </c>
      <c r="J261" s="26">
        <f t="shared" si="16"/>
        <v>0</v>
      </c>
      <c r="K261" s="113">
        <f>IFERROR(SUMIFS(RECEIVING_HISTORY!$H:$H,RECEIVING_HISTORY!$B:$B,MASTER_SHEET!$A261),0)</f>
        <v>0</v>
      </c>
      <c r="L261" s="26">
        <f>IFERROR(SUMIFS(RECEIVING_HISTORY!$I:$I,RECEIVING_HISTORY!$B:$B,MASTER_SHEET!$A261),0)</f>
        <v>0</v>
      </c>
      <c r="M261" s="35">
        <f>IFERROR(SUMIF(ISSUANCE_HISTORY!$B:$B,A261,ISSUANCE_HISTORY!$H:$H),0)</f>
        <v>0</v>
      </c>
      <c r="N261" s="26">
        <f>IFERROR(SUMIF(ISSUANCE_HISTORY!$B:$B,A261,ISSUANCE_HISTORY!$I:$I),0)</f>
        <v>0</v>
      </c>
      <c r="O261" s="112">
        <f t="shared" si="17"/>
        <v>0</v>
      </c>
      <c r="P261" s="26">
        <f t="shared" si="19"/>
        <v>0</v>
      </c>
      <c r="Q261" s="36" t="e">
        <v>#N/A</v>
      </c>
      <c r="R261" s="36" t="e">
        <v>#N/A</v>
      </c>
      <c r="S261" s="16"/>
      <c r="T261" s="37" t="str">
        <f t="shared" si="18"/>
        <v/>
      </c>
      <c r="U261" s="12"/>
      <c r="V261" s="16"/>
      <c r="W261" s="12" t="e">
        <v>#N/A</v>
      </c>
    </row>
    <row r="262" spans="1:23" ht="22.35" customHeight="1">
      <c r="A262" s="12">
        <v>10060267</v>
      </c>
      <c r="B262" s="137" t="e">
        <v>#N/A</v>
      </c>
      <c r="C262" s="106">
        <v>1001140</v>
      </c>
      <c r="D262" s="13">
        <v>1012545</v>
      </c>
      <c r="E262" s="12" t="s">
        <v>370</v>
      </c>
      <c r="F262" s="190" t="s">
        <v>4205</v>
      </c>
      <c r="G262" s="13" t="s">
        <v>37</v>
      </c>
      <c r="H262" s="15">
        <v>35</v>
      </c>
      <c r="I262" s="105">
        <v>4</v>
      </c>
      <c r="J262" s="26">
        <f t="shared" si="16"/>
        <v>140</v>
      </c>
      <c r="K262" s="113">
        <f>IFERROR(SUMIFS(RECEIVING_HISTORY!$H:$H,RECEIVING_HISTORY!$B:$B,MASTER_SHEET!$A262),0)</f>
        <v>0</v>
      </c>
      <c r="L262" s="26">
        <f>IFERROR(SUMIFS(RECEIVING_HISTORY!$I:$I,RECEIVING_HISTORY!$B:$B,MASTER_SHEET!$A262),0)</f>
        <v>0</v>
      </c>
      <c r="M262" s="35">
        <f>IFERROR(SUMIF(ISSUANCE_HISTORY!$B:$B,A262,ISSUANCE_HISTORY!$H:$H),0)</f>
        <v>0</v>
      </c>
      <c r="N262" s="26">
        <f>IFERROR(SUMIF(ISSUANCE_HISTORY!$B:$B,A262,ISSUANCE_HISTORY!$I:$I),0)</f>
        <v>0</v>
      </c>
      <c r="O262" s="112">
        <f t="shared" si="17"/>
        <v>4</v>
      </c>
      <c r="P262" s="26">
        <f t="shared" si="19"/>
        <v>140</v>
      </c>
      <c r="Q262" s="36" t="s">
        <v>363</v>
      </c>
      <c r="R262" s="36" t="s">
        <v>363</v>
      </c>
      <c r="S262" s="16"/>
      <c r="T262" s="37" t="str">
        <f t="shared" si="18"/>
        <v/>
      </c>
      <c r="U262" s="12"/>
      <c r="V262" s="16"/>
      <c r="W262" s="12" t="e">
        <v>#N/A</v>
      </c>
    </row>
    <row r="263" spans="1:23" ht="22.35" customHeight="1">
      <c r="A263" s="12">
        <v>10060268</v>
      </c>
      <c r="B263" s="137" t="e">
        <v>#N/A</v>
      </c>
      <c r="C263" s="106">
        <v>1001141</v>
      </c>
      <c r="D263" s="13">
        <v>1012546</v>
      </c>
      <c r="E263" s="12" t="s">
        <v>371</v>
      </c>
      <c r="F263" s="190" t="s">
        <v>4205</v>
      </c>
      <c r="G263" s="13" t="s">
        <v>37</v>
      </c>
      <c r="H263" s="15">
        <v>32</v>
      </c>
      <c r="I263" s="105">
        <v>0</v>
      </c>
      <c r="J263" s="26">
        <f t="shared" si="16"/>
        <v>0</v>
      </c>
      <c r="K263" s="113">
        <f>IFERROR(SUMIFS(RECEIVING_HISTORY!$H:$H,RECEIVING_HISTORY!$B:$B,MASTER_SHEET!$A263),0)</f>
        <v>0</v>
      </c>
      <c r="L263" s="26">
        <f>IFERROR(SUMIFS(RECEIVING_HISTORY!$I:$I,RECEIVING_HISTORY!$B:$B,MASTER_SHEET!$A263),0)</f>
        <v>0</v>
      </c>
      <c r="M263" s="35">
        <f>IFERROR(SUMIF(ISSUANCE_HISTORY!$B:$B,A263,ISSUANCE_HISTORY!$H:$H),0)</f>
        <v>0</v>
      </c>
      <c r="N263" s="26">
        <f>IFERROR(SUMIF(ISSUANCE_HISTORY!$B:$B,A263,ISSUANCE_HISTORY!$I:$I),0)</f>
        <v>0</v>
      </c>
      <c r="O263" s="112">
        <f t="shared" si="17"/>
        <v>0</v>
      </c>
      <c r="P263" s="26">
        <f t="shared" si="19"/>
        <v>0</v>
      </c>
      <c r="Q263" s="36" t="e">
        <v>#N/A</v>
      </c>
      <c r="R263" s="36" t="e">
        <v>#N/A</v>
      </c>
      <c r="S263" s="16"/>
      <c r="T263" s="37" t="str">
        <f t="shared" si="18"/>
        <v/>
      </c>
      <c r="U263" s="12"/>
      <c r="V263" s="16"/>
      <c r="W263" s="12" t="e">
        <v>#N/A</v>
      </c>
    </row>
    <row r="264" spans="1:23" ht="22.35" customHeight="1">
      <c r="A264" s="12">
        <v>10060269</v>
      </c>
      <c r="B264" s="137">
        <v>1120014623</v>
      </c>
      <c r="C264" s="106">
        <v>1002964</v>
      </c>
      <c r="D264" s="13">
        <v>1010800</v>
      </c>
      <c r="E264" s="12" t="s">
        <v>372</v>
      </c>
      <c r="F264" s="191" t="s">
        <v>4206</v>
      </c>
      <c r="G264" s="13" t="s">
        <v>21</v>
      </c>
      <c r="H264" s="15">
        <v>65</v>
      </c>
      <c r="I264" s="105">
        <v>28</v>
      </c>
      <c r="J264" s="26">
        <f t="shared" si="16"/>
        <v>1820</v>
      </c>
      <c r="K264" s="113">
        <f>IFERROR(SUMIFS(RECEIVING_HISTORY!$H:$H,RECEIVING_HISTORY!$B:$B,MASTER_SHEET!$A264),0)</f>
        <v>0</v>
      </c>
      <c r="L264" s="26">
        <f>IFERROR(SUMIFS(RECEIVING_HISTORY!$I:$I,RECEIVING_HISTORY!$B:$B,MASTER_SHEET!$A264),0)</f>
        <v>0</v>
      </c>
      <c r="M264" s="35">
        <f>IFERROR(SUMIF(ISSUANCE_HISTORY!$B:$B,A264,ISSUANCE_HISTORY!$H:$H),0)</f>
        <v>5</v>
      </c>
      <c r="N264" s="26">
        <f>IFERROR(SUMIF(ISSUANCE_HISTORY!$B:$B,A264,ISSUANCE_HISTORY!$I:$I),0)</f>
        <v>325</v>
      </c>
      <c r="O264" s="112">
        <f t="shared" si="17"/>
        <v>23</v>
      </c>
      <c r="P264" s="26">
        <f t="shared" si="19"/>
        <v>1495</v>
      </c>
      <c r="Q264" s="36" t="s">
        <v>4142</v>
      </c>
      <c r="R264" s="36" t="s">
        <v>4142</v>
      </c>
      <c r="S264" s="16">
        <v>10</v>
      </c>
      <c r="T264" s="37" t="str">
        <f t="shared" si="18"/>
        <v>OK</v>
      </c>
      <c r="U264" s="12"/>
      <c r="V264" s="16"/>
      <c r="W264" s="12" t="s">
        <v>4222</v>
      </c>
    </row>
    <row r="265" spans="1:23" ht="22.35" customHeight="1">
      <c r="A265" s="12">
        <v>10060270</v>
      </c>
      <c r="B265" s="137">
        <v>311718040759</v>
      </c>
      <c r="C265" s="106">
        <v>1000454</v>
      </c>
      <c r="D265" s="13">
        <v>1013526</v>
      </c>
      <c r="E265" s="12" t="s">
        <v>373</v>
      </c>
      <c r="F265" s="190" t="s">
        <v>4215</v>
      </c>
      <c r="G265" s="13" t="s">
        <v>21</v>
      </c>
      <c r="H265" s="15">
        <v>450</v>
      </c>
      <c r="I265" s="105">
        <v>29</v>
      </c>
      <c r="J265" s="26">
        <f t="shared" si="16"/>
        <v>13050</v>
      </c>
      <c r="K265" s="113">
        <f>IFERROR(SUMIFS(RECEIVING_HISTORY!$H:$H,RECEIVING_HISTORY!$B:$B,MASTER_SHEET!$A265),0)</f>
        <v>0</v>
      </c>
      <c r="L265" s="26">
        <f>IFERROR(SUMIFS(RECEIVING_HISTORY!$I:$I,RECEIVING_HISTORY!$B:$B,MASTER_SHEET!$A265),0)</f>
        <v>0</v>
      </c>
      <c r="M265" s="35">
        <f>IFERROR(SUMIF(ISSUANCE_HISTORY!$B:$B,A265,ISSUANCE_HISTORY!$H:$H),0)</f>
        <v>0</v>
      </c>
      <c r="N265" s="26">
        <f>IFERROR(SUMIF(ISSUANCE_HISTORY!$B:$B,A265,ISSUANCE_HISTORY!$I:$I),0)</f>
        <v>0</v>
      </c>
      <c r="O265" s="112">
        <f t="shared" si="17"/>
        <v>29</v>
      </c>
      <c r="P265" s="26">
        <f t="shared" si="19"/>
        <v>13050</v>
      </c>
      <c r="Q265" s="36" t="s">
        <v>4039</v>
      </c>
      <c r="R265" s="36" t="s">
        <v>4039</v>
      </c>
      <c r="S265" s="16">
        <v>12</v>
      </c>
      <c r="T265" s="37" t="str">
        <f t="shared" si="18"/>
        <v>OK</v>
      </c>
      <c r="U265" s="12"/>
      <c r="V265" s="16"/>
      <c r="W265" s="12" t="s">
        <v>4222</v>
      </c>
    </row>
    <row r="266" spans="1:23" ht="22.35" customHeight="1">
      <c r="A266" s="12">
        <v>10060271</v>
      </c>
      <c r="B266" s="137" t="e">
        <v>#N/A</v>
      </c>
      <c r="C266" s="106">
        <v>1006583</v>
      </c>
      <c r="D266" s="13">
        <v>1014304</v>
      </c>
      <c r="E266" s="12" t="s">
        <v>374</v>
      </c>
      <c r="F266" s="190" t="s">
        <v>4205</v>
      </c>
      <c r="G266" s="13" t="s">
        <v>21</v>
      </c>
      <c r="H266" s="15">
        <v>46</v>
      </c>
      <c r="I266" s="105">
        <v>0</v>
      </c>
      <c r="J266" s="26">
        <f t="shared" si="16"/>
        <v>0</v>
      </c>
      <c r="K266" s="113">
        <f>IFERROR(SUMIFS(RECEIVING_HISTORY!$H:$H,RECEIVING_HISTORY!$B:$B,MASTER_SHEET!$A266),0)</f>
        <v>0</v>
      </c>
      <c r="L266" s="26">
        <f>IFERROR(SUMIFS(RECEIVING_HISTORY!$I:$I,RECEIVING_HISTORY!$B:$B,MASTER_SHEET!$A266),0)</f>
        <v>0</v>
      </c>
      <c r="M266" s="35">
        <f>IFERROR(SUMIF(ISSUANCE_HISTORY!$B:$B,A266,ISSUANCE_HISTORY!$H:$H),0)</f>
        <v>0</v>
      </c>
      <c r="N266" s="26">
        <f>IFERROR(SUMIF(ISSUANCE_HISTORY!$B:$B,A266,ISSUANCE_HISTORY!$I:$I),0)</f>
        <v>0</v>
      </c>
      <c r="O266" s="112">
        <f t="shared" si="17"/>
        <v>0</v>
      </c>
      <c r="P266" s="26">
        <f t="shared" si="19"/>
        <v>0</v>
      </c>
      <c r="Q266" s="36" t="e">
        <v>#N/A</v>
      </c>
      <c r="R266" s="36" t="e">
        <v>#N/A</v>
      </c>
      <c r="S266" s="16">
        <v>400</v>
      </c>
      <c r="T266" s="37" t="str">
        <f t="shared" si="18"/>
        <v>BSR in Process</v>
      </c>
      <c r="U266" s="12">
        <v>63</v>
      </c>
      <c r="V266" s="16"/>
      <c r="W266" s="12" t="e">
        <v>#N/A</v>
      </c>
    </row>
    <row r="267" spans="1:23" ht="22.35" customHeight="1">
      <c r="A267" s="12">
        <v>10060272</v>
      </c>
      <c r="B267" s="137" t="e">
        <v>#N/A</v>
      </c>
      <c r="C267" s="106">
        <v>1006584</v>
      </c>
      <c r="D267" s="13">
        <v>1014305</v>
      </c>
      <c r="E267" s="12" t="s">
        <v>375</v>
      </c>
      <c r="F267" s="190" t="s">
        <v>4205</v>
      </c>
      <c r="G267" s="13" t="s">
        <v>21</v>
      </c>
      <c r="H267" s="15">
        <v>45</v>
      </c>
      <c r="I267" s="105">
        <v>0</v>
      </c>
      <c r="J267" s="26">
        <f t="shared" si="16"/>
        <v>0</v>
      </c>
      <c r="K267" s="113">
        <f>IFERROR(SUMIFS(RECEIVING_HISTORY!$H:$H,RECEIVING_HISTORY!$B:$B,MASTER_SHEET!$A267),0)</f>
        <v>0</v>
      </c>
      <c r="L267" s="26">
        <f>IFERROR(SUMIFS(RECEIVING_HISTORY!$I:$I,RECEIVING_HISTORY!$B:$B,MASTER_SHEET!$A267),0)</f>
        <v>0</v>
      </c>
      <c r="M267" s="35">
        <f>IFERROR(SUMIF(ISSUANCE_HISTORY!$B:$B,A267,ISSUANCE_HISTORY!$H:$H),0)</f>
        <v>0</v>
      </c>
      <c r="N267" s="26">
        <f>IFERROR(SUMIF(ISSUANCE_HISTORY!$B:$B,A267,ISSUANCE_HISTORY!$I:$I),0)</f>
        <v>0</v>
      </c>
      <c r="O267" s="112">
        <f t="shared" si="17"/>
        <v>0</v>
      </c>
      <c r="P267" s="26">
        <f t="shared" si="19"/>
        <v>0</v>
      </c>
      <c r="Q267" s="36" t="e">
        <v>#N/A</v>
      </c>
      <c r="R267" s="36" t="e">
        <v>#N/A</v>
      </c>
      <c r="S267" s="16">
        <v>50</v>
      </c>
      <c r="T267" s="37" t="str">
        <f t="shared" si="18"/>
        <v>BSR in Process</v>
      </c>
      <c r="U267" s="12">
        <v>63</v>
      </c>
      <c r="V267" s="16"/>
      <c r="W267" s="12" t="e">
        <v>#N/A</v>
      </c>
    </row>
    <row r="268" spans="1:23" ht="22.35" customHeight="1">
      <c r="A268" s="12">
        <v>10060273</v>
      </c>
      <c r="B268" s="137" t="e">
        <v>#N/A</v>
      </c>
      <c r="C268" s="106">
        <v>1006585</v>
      </c>
      <c r="D268" s="13">
        <v>1014306</v>
      </c>
      <c r="E268" s="12" t="s">
        <v>376</v>
      </c>
      <c r="F268" s="190" t="s">
        <v>4205</v>
      </c>
      <c r="G268" s="13" t="s">
        <v>21</v>
      </c>
      <c r="H268" s="15">
        <v>25</v>
      </c>
      <c r="I268" s="105">
        <v>0</v>
      </c>
      <c r="J268" s="26">
        <f t="shared" si="16"/>
        <v>0</v>
      </c>
      <c r="K268" s="113">
        <f>IFERROR(SUMIFS(RECEIVING_HISTORY!$H:$H,RECEIVING_HISTORY!$B:$B,MASTER_SHEET!$A268),0)</f>
        <v>0</v>
      </c>
      <c r="L268" s="26">
        <f>IFERROR(SUMIFS(RECEIVING_HISTORY!$I:$I,RECEIVING_HISTORY!$B:$B,MASTER_SHEET!$A268),0)</f>
        <v>0</v>
      </c>
      <c r="M268" s="35">
        <f>IFERROR(SUMIF(ISSUANCE_HISTORY!$B:$B,A268,ISSUANCE_HISTORY!$H:$H),0)</f>
        <v>0</v>
      </c>
      <c r="N268" s="26">
        <f>IFERROR(SUMIF(ISSUANCE_HISTORY!$B:$B,A268,ISSUANCE_HISTORY!$I:$I),0)</f>
        <v>0</v>
      </c>
      <c r="O268" s="112">
        <f t="shared" si="17"/>
        <v>0</v>
      </c>
      <c r="P268" s="26">
        <f t="shared" si="19"/>
        <v>0</v>
      </c>
      <c r="Q268" s="36" t="e">
        <v>#N/A</v>
      </c>
      <c r="R268" s="36" t="e">
        <v>#N/A</v>
      </c>
      <c r="S268" s="16">
        <v>60</v>
      </c>
      <c r="T268" s="37" t="str">
        <f t="shared" si="18"/>
        <v>BSR in Process</v>
      </c>
      <c r="U268" s="12">
        <v>63</v>
      </c>
      <c r="V268" s="16"/>
      <c r="W268" s="12" t="e">
        <v>#N/A</v>
      </c>
    </row>
    <row r="269" spans="1:23" ht="22.35" customHeight="1">
      <c r="A269" s="12">
        <v>10060274</v>
      </c>
      <c r="B269" s="137" t="e">
        <v>#N/A</v>
      </c>
      <c r="C269" s="106">
        <v>1006586</v>
      </c>
      <c r="D269" s="13">
        <v>1014307</v>
      </c>
      <c r="E269" s="12" t="s">
        <v>377</v>
      </c>
      <c r="F269" s="190" t="s">
        <v>4205</v>
      </c>
      <c r="G269" s="13" t="s">
        <v>21</v>
      </c>
      <c r="H269" s="15">
        <v>32</v>
      </c>
      <c r="I269" s="105">
        <v>0</v>
      </c>
      <c r="J269" s="26">
        <f t="shared" si="16"/>
        <v>0</v>
      </c>
      <c r="K269" s="113">
        <f>IFERROR(SUMIFS(RECEIVING_HISTORY!$H:$H,RECEIVING_HISTORY!$B:$B,MASTER_SHEET!$A269),0)</f>
        <v>0</v>
      </c>
      <c r="L269" s="26">
        <f>IFERROR(SUMIFS(RECEIVING_HISTORY!$I:$I,RECEIVING_HISTORY!$B:$B,MASTER_SHEET!$A269),0)</f>
        <v>0</v>
      </c>
      <c r="M269" s="35">
        <f>IFERROR(SUMIF(ISSUANCE_HISTORY!$B:$B,A269,ISSUANCE_HISTORY!$H:$H),0)</f>
        <v>0</v>
      </c>
      <c r="N269" s="26">
        <f>IFERROR(SUMIF(ISSUANCE_HISTORY!$B:$B,A269,ISSUANCE_HISTORY!$I:$I),0)</f>
        <v>0</v>
      </c>
      <c r="O269" s="112">
        <f t="shared" si="17"/>
        <v>0</v>
      </c>
      <c r="P269" s="26">
        <f t="shared" si="19"/>
        <v>0</v>
      </c>
      <c r="Q269" s="36" t="e">
        <v>#N/A</v>
      </c>
      <c r="R269" s="36" t="e">
        <v>#N/A</v>
      </c>
      <c r="S269" s="16">
        <v>40</v>
      </c>
      <c r="T269" s="37" t="str">
        <f t="shared" si="18"/>
        <v>BSR in Process</v>
      </c>
      <c r="U269" s="12">
        <v>63</v>
      </c>
      <c r="V269" s="16"/>
      <c r="W269" s="12" t="e">
        <v>#N/A</v>
      </c>
    </row>
    <row r="270" spans="1:23" ht="22.35" customHeight="1">
      <c r="A270" s="12">
        <v>10060275</v>
      </c>
      <c r="B270" s="137" t="e">
        <v>#N/A</v>
      </c>
      <c r="C270" s="106">
        <v>1006587</v>
      </c>
      <c r="D270" s="13">
        <v>1014308</v>
      </c>
      <c r="E270" s="12" t="s">
        <v>378</v>
      </c>
      <c r="F270" s="190" t="s">
        <v>4205</v>
      </c>
      <c r="G270" s="13" t="s">
        <v>21</v>
      </c>
      <c r="H270" s="15">
        <v>31</v>
      </c>
      <c r="I270" s="105">
        <v>20</v>
      </c>
      <c r="J270" s="26">
        <f t="shared" si="16"/>
        <v>620</v>
      </c>
      <c r="K270" s="113">
        <f>IFERROR(SUMIFS(RECEIVING_HISTORY!$H:$H,RECEIVING_HISTORY!$B:$B,MASTER_SHEET!$A270),0)</f>
        <v>0</v>
      </c>
      <c r="L270" s="26">
        <f>IFERROR(SUMIFS(RECEIVING_HISTORY!$I:$I,RECEIVING_HISTORY!$B:$B,MASTER_SHEET!$A270),0)</f>
        <v>0</v>
      </c>
      <c r="M270" s="35">
        <f>IFERROR(SUMIF(ISSUANCE_HISTORY!$B:$B,A270,ISSUANCE_HISTORY!$H:$H),0)</f>
        <v>0</v>
      </c>
      <c r="N270" s="26">
        <f>IFERROR(SUMIF(ISSUANCE_HISTORY!$B:$B,A270,ISSUANCE_HISTORY!$I:$I),0)</f>
        <v>0</v>
      </c>
      <c r="O270" s="112">
        <f t="shared" si="17"/>
        <v>20</v>
      </c>
      <c r="P270" s="26">
        <f t="shared" si="19"/>
        <v>620</v>
      </c>
      <c r="Q270" s="168" t="s">
        <v>4438</v>
      </c>
      <c r="R270" s="168" t="s">
        <v>4438</v>
      </c>
      <c r="S270" s="16">
        <v>10</v>
      </c>
      <c r="T270" s="37" t="str">
        <f t="shared" si="18"/>
        <v>BSR in Process</v>
      </c>
      <c r="U270" s="12">
        <v>63</v>
      </c>
      <c r="V270" s="16"/>
      <c r="W270" s="12" t="e">
        <v>#N/A</v>
      </c>
    </row>
    <row r="271" spans="1:23" ht="22.35" customHeight="1">
      <c r="A271" s="12">
        <v>10060276</v>
      </c>
      <c r="B271" s="137" t="e">
        <v>#N/A</v>
      </c>
      <c r="C271" s="106">
        <v>1006588</v>
      </c>
      <c r="D271" s="13">
        <v>1014309</v>
      </c>
      <c r="E271" s="12" t="s">
        <v>379</v>
      </c>
      <c r="F271" s="190" t="s">
        <v>4205</v>
      </c>
      <c r="G271" s="13" t="s">
        <v>21</v>
      </c>
      <c r="H271" s="15">
        <v>22</v>
      </c>
      <c r="I271" s="105">
        <v>20</v>
      </c>
      <c r="J271" s="26">
        <f t="shared" si="16"/>
        <v>440</v>
      </c>
      <c r="K271" s="113">
        <f>IFERROR(SUMIFS(RECEIVING_HISTORY!$H:$H,RECEIVING_HISTORY!$B:$B,MASTER_SHEET!$A271),0)</f>
        <v>0</v>
      </c>
      <c r="L271" s="26">
        <f>IFERROR(SUMIFS(RECEIVING_HISTORY!$I:$I,RECEIVING_HISTORY!$B:$B,MASTER_SHEET!$A271),0)</f>
        <v>0</v>
      </c>
      <c r="M271" s="35">
        <f>IFERROR(SUMIF(ISSUANCE_HISTORY!$B:$B,A271,ISSUANCE_HISTORY!$H:$H),0)</f>
        <v>0</v>
      </c>
      <c r="N271" s="26">
        <f>IFERROR(SUMIF(ISSUANCE_HISTORY!$B:$B,A271,ISSUANCE_HISTORY!$I:$I),0)</f>
        <v>0</v>
      </c>
      <c r="O271" s="112">
        <f t="shared" si="17"/>
        <v>20</v>
      </c>
      <c r="P271" s="26">
        <f t="shared" si="19"/>
        <v>440</v>
      </c>
      <c r="Q271" s="168" t="s">
        <v>4438</v>
      </c>
      <c r="R271" s="168" t="s">
        <v>4438</v>
      </c>
      <c r="S271" s="16">
        <v>10</v>
      </c>
      <c r="T271" s="37" t="str">
        <f t="shared" si="18"/>
        <v>BSR in Process</v>
      </c>
      <c r="U271" s="12">
        <v>63</v>
      </c>
      <c r="V271" s="16"/>
      <c r="W271" s="12" t="e">
        <v>#N/A</v>
      </c>
    </row>
    <row r="272" spans="1:23" ht="22.35" customHeight="1">
      <c r="A272" s="12">
        <v>10060277</v>
      </c>
      <c r="B272" s="137">
        <v>1120014607</v>
      </c>
      <c r="C272" s="106">
        <v>1006428</v>
      </c>
      <c r="D272" s="13">
        <v>1014673</v>
      </c>
      <c r="E272" s="12" t="s">
        <v>380</v>
      </c>
      <c r="F272" s="191" t="s">
        <v>4206</v>
      </c>
      <c r="G272" s="13" t="s">
        <v>353</v>
      </c>
      <c r="H272" s="15">
        <v>75</v>
      </c>
      <c r="I272" s="105">
        <v>11</v>
      </c>
      <c r="J272" s="26">
        <f t="shared" si="16"/>
        <v>825</v>
      </c>
      <c r="K272" s="113">
        <f>IFERROR(SUMIFS(RECEIVING_HISTORY!$H:$H,RECEIVING_HISTORY!$B:$B,MASTER_SHEET!$A272),0)</f>
        <v>0</v>
      </c>
      <c r="L272" s="26">
        <f>IFERROR(SUMIFS(RECEIVING_HISTORY!$I:$I,RECEIVING_HISTORY!$B:$B,MASTER_SHEET!$A272),0)</f>
        <v>0</v>
      </c>
      <c r="M272" s="35">
        <f>IFERROR(SUMIF(ISSUANCE_HISTORY!$B:$B,A272,ISSUANCE_HISTORY!$H:$H),0)</f>
        <v>5</v>
      </c>
      <c r="N272" s="26">
        <f>IFERROR(SUMIF(ISSUANCE_HISTORY!$B:$B,A272,ISSUANCE_HISTORY!$I:$I),0)</f>
        <v>375</v>
      </c>
      <c r="O272" s="112">
        <f t="shared" si="17"/>
        <v>6</v>
      </c>
      <c r="P272" s="26">
        <f t="shared" si="19"/>
        <v>450</v>
      </c>
      <c r="Q272" s="36" t="s">
        <v>4101</v>
      </c>
      <c r="R272" s="36" t="s">
        <v>4101</v>
      </c>
      <c r="S272" s="16">
        <v>6</v>
      </c>
      <c r="T272" s="37" t="str">
        <f t="shared" si="18"/>
        <v>OK</v>
      </c>
      <c r="U272" s="12"/>
      <c r="V272" s="16"/>
      <c r="W272" s="12" t="s">
        <v>4222</v>
      </c>
    </row>
    <row r="273" spans="1:23" ht="22.35" customHeight="1">
      <c r="A273" s="12">
        <v>10060278</v>
      </c>
      <c r="B273" s="137" t="e">
        <v>#N/A</v>
      </c>
      <c r="C273" s="106">
        <v>1005899</v>
      </c>
      <c r="D273" s="13">
        <v>1015085</v>
      </c>
      <c r="E273" s="12" t="s">
        <v>381</v>
      </c>
      <c r="F273" s="190" t="s">
        <v>4209</v>
      </c>
      <c r="G273" s="13" t="s">
        <v>37</v>
      </c>
      <c r="H273" s="15">
        <v>1159</v>
      </c>
      <c r="I273" s="105">
        <v>0</v>
      </c>
      <c r="J273" s="26">
        <f t="shared" si="16"/>
        <v>0</v>
      </c>
      <c r="K273" s="113">
        <f>IFERROR(SUMIFS(RECEIVING_HISTORY!$H:$H,RECEIVING_HISTORY!$B:$B,MASTER_SHEET!$A273),0)</f>
        <v>0</v>
      </c>
      <c r="L273" s="26">
        <f>IFERROR(SUMIFS(RECEIVING_HISTORY!$I:$I,RECEIVING_HISTORY!$B:$B,MASTER_SHEET!$A273),0)</f>
        <v>0</v>
      </c>
      <c r="M273" s="35">
        <f>IFERROR(SUMIF(ISSUANCE_HISTORY!$B:$B,A273,ISSUANCE_HISTORY!$H:$H),0)</f>
        <v>0</v>
      </c>
      <c r="N273" s="26">
        <f>IFERROR(SUMIF(ISSUANCE_HISTORY!$B:$B,A273,ISSUANCE_HISTORY!$I:$I),0)</f>
        <v>0</v>
      </c>
      <c r="O273" s="112">
        <f t="shared" si="17"/>
        <v>0</v>
      </c>
      <c r="P273" s="26">
        <f t="shared" si="19"/>
        <v>0</v>
      </c>
      <c r="Q273" s="36" t="e">
        <v>#N/A</v>
      </c>
      <c r="R273" s="36" t="e">
        <v>#N/A</v>
      </c>
      <c r="S273" s="16"/>
      <c r="T273" s="37" t="str">
        <f t="shared" si="18"/>
        <v/>
      </c>
      <c r="U273" s="12"/>
      <c r="V273" s="16"/>
      <c r="W273" s="12" t="e">
        <v>#N/A</v>
      </c>
    </row>
    <row r="274" spans="1:23" ht="22.35" customHeight="1">
      <c r="A274" s="12">
        <v>10060279</v>
      </c>
      <c r="B274" s="137" t="e">
        <v>#N/A</v>
      </c>
      <c r="C274" s="106">
        <v>1005900</v>
      </c>
      <c r="D274" s="13">
        <v>1015086</v>
      </c>
      <c r="E274" s="12" t="s">
        <v>382</v>
      </c>
      <c r="F274" s="190" t="s">
        <v>4209</v>
      </c>
      <c r="G274" s="13" t="s">
        <v>37</v>
      </c>
      <c r="H274" s="15">
        <v>1697</v>
      </c>
      <c r="I274" s="105">
        <v>0</v>
      </c>
      <c r="J274" s="26">
        <f t="shared" si="16"/>
        <v>0</v>
      </c>
      <c r="K274" s="113">
        <f>IFERROR(SUMIFS(RECEIVING_HISTORY!$H:$H,RECEIVING_HISTORY!$B:$B,MASTER_SHEET!$A274),0)</f>
        <v>0</v>
      </c>
      <c r="L274" s="26">
        <f>IFERROR(SUMIFS(RECEIVING_HISTORY!$I:$I,RECEIVING_HISTORY!$B:$B,MASTER_SHEET!$A274),0)</f>
        <v>0</v>
      </c>
      <c r="M274" s="35">
        <f>IFERROR(SUMIF(ISSUANCE_HISTORY!$B:$B,A274,ISSUANCE_HISTORY!$H:$H),0)</f>
        <v>0</v>
      </c>
      <c r="N274" s="26">
        <f>IFERROR(SUMIF(ISSUANCE_HISTORY!$B:$B,A274,ISSUANCE_HISTORY!$I:$I),0)</f>
        <v>0</v>
      </c>
      <c r="O274" s="112">
        <f t="shared" si="17"/>
        <v>0</v>
      </c>
      <c r="P274" s="26">
        <f t="shared" si="19"/>
        <v>0</v>
      </c>
      <c r="Q274" s="36" t="e">
        <v>#N/A</v>
      </c>
      <c r="R274" s="36" t="e">
        <v>#N/A</v>
      </c>
      <c r="S274" s="16"/>
      <c r="T274" s="37" t="str">
        <f t="shared" si="18"/>
        <v/>
      </c>
      <c r="U274" s="12"/>
      <c r="V274" s="16"/>
      <c r="W274" s="12" t="e">
        <v>#N/A</v>
      </c>
    </row>
    <row r="275" spans="1:23" ht="22.35" customHeight="1">
      <c r="A275" s="12">
        <v>10060280</v>
      </c>
      <c r="B275" s="137" t="e">
        <v>#N/A</v>
      </c>
      <c r="C275" s="106">
        <v>1005901</v>
      </c>
      <c r="D275" s="13">
        <v>1015087</v>
      </c>
      <c r="E275" s="12" t="s">
        <v>383</v>
      </c>
      <c r="F275" s="190" t="s">
        <v>4209</v>
      </c>
      <c r="G275" s="13" t="s">
        <v>37</v>
      </c>
      <c r="H275" s="15">
        <v>2431</v>
      </c>
      <c r="I275" s="105">
        <v>0</v>
      </c>
      <c r="J275" s="26">
        <f t="shared" si="16"/>
        <v>0</v>
      </c>
      <c r="K275" s="113">
        <f>IFERROR(SUMIFS(RECEIVING_HISTORY!$H:$H,RECEIVING_HISTORY!$B:$B,MASTER_SHEET!$A275),0)</f>
        <v>0</v>
      </c>
      <c r="L275" s="26">
        <f>IFERROR(SUMIFS(RECEIVING_HISTORY!$I:$I,RECEIVING_HISTORY!$B:$B,MASTER_SHEET!$A275),0)</f>
        <v>0</v>
      </c>
      <c r="M275" s="35">
        <f>IFERROR(SUMIF(ISSUANCE_HISTORY!$B:$B,A275,ISSUANCE_HISTORY!$H:$H),0)</f>
        <v>0</v>
      </c>
      <c r="N275" s="26">
        <f>IFERROR(SUMIF(ISSUANCE_HISTORY!$B:$B,A275,ISSUANCE_HISTORY!$I:$I),0)</f>
        <v>0</v>
      </c>
      <c r="O275" s="112">
        <f t="shared" si="17"/>
        <v>0</v>
      </c>
      <c r="P275" s="26">
        <f t="shared" si="19"/>
        <v>0</v>
      </c>
      <c r="Q275" s="36" t="e">
        <v>#N/A</v>
      </c>
      <c r="R275" s="36" t="e">
        <v>#N/A</v>
      </c>
      <c r="S275" s="16"/>
      <c r="T275" s="37" t="str">
        <f t="shared" si="18"/>
        <v/>
      </c>
      <c r="U275" s="12"/>
      <c r="V275" s="16"/>
      <c r="W275" s="12" t="e">
        <v>#N/A</v>
      </c>
    </row>
    <row r="276" spans="1:23" ht="22.35" customHeight="1">
      <c r="A276" s="12">
        <v>10060281</v>
      </c>
      <c r="B276" s="137">
        <v>1120014541</v>
      </c>
      <c r="C276" s="106">
        <v>1005934</v>
      </c>
      <c r="D276" s="13">
        <v>1015120</v>
      </c>
      <c r="E276" s="12" t="s">
        <v>384</v>
      </c>
      <c r="F276" s="191" t="s">
        <v>4206</v>
      </c>
      <c r="G276" s="13" t="s">
        <v>349</v>
      </c>
      <c r="H276" s="15">
        <v>368</v>
      </c>
      <c r="I276" s="105">
        <v>10</v>
      </c>
      <c r="J276" s="26">
        <f t="shared" si="16"/>
        <v>3680</v>
      </c>
      <c r="K276" s="113">
        <f>IFERROR(SUMIFS(RECEIVING_HISTORY!$H:$H,RECEIVING_HISTORY!$B:$B,MASTER_SHEET!$A276),0)</f>
        <v>65</v>
      </c>
      <c r="L276" s="26">
        <f>IFERROR(SUMIFS(RECEIVING_HISTORY!$I:$I,RECEIVING_HISTORY!$B:$B,MASTER_SHEET!$A276),0)</f>
        <v>23920</v>
      </c>
      <c r="M276" s="35">
        <f>IFERROR(SUMIF(ISSUANCE_HISTORY!$B:$B,A276,ISSUANCE_HISTORY!$H:$H),0)</f>
        <v>0</v>
      </c>
      <c r="N276" s="26">
        <f>IFERROR(SUMIF(ISSUANCE_HISTORY!$B:$B,A276,ISSUANCE_HISTORY!$I:$I),0)</f>
        <v>0</v>
      </c>
      <c r="O276" s="112">
        <f t="shared" si="17"/>
        <v>75</v>
      </c>
      <c r="P276" s="26">
        <f t="shared" si="19"/>
        <v>27600</v>
      </c>
      <c r="Q276" s="36" t="s">
        <v>27</v>
      </c>
      <c r="R276" s="36" t="s">
        <v>27</v>
      </c>
      <c r="S276" s="16">
        <v>70</v>
      </c>
      <c r="T276" s="37" t="str">
        <f t="shared" si="18"/>
        <v>BSR in Process</v>
      </c>
      <c r="U276" s="12">
        <v>62</v>
      </c>
      <c r="V276" s="16"/>
      <c r="W276" s="12" t="s">
        <v>4222</v>
      </c>
    </row>
    <row r="277" spans="1:23" ht="22.35" customHeight="1">
      <c r="A277" s="12">
        <v>10060282</v>
      </c>
      <c r="B277" s="137" t="e">
        <v>#N/A</v>
      </c>
      <c r="C277" s="106">
        <v>1005754</v>
      </c>
      <c r="D277" s="13">
        <v>1015234</v>
      </c>
      <c r="E277" s="12" t="s">
        <v>385</v>
      </c>
      <c r="F277" s="191" t="s">
        <v>4206</v>
      </c>
      <c r="G277" s="13" t="s">
        <v>349</v>
      </c>
      <c r="H277" s="15">
        <v>510</v>
      </c>
      <c r="I277" s="105">
        <v>0</v>
      </c>
      <c r="J277" s="26">
        <f t="shared" si="16"/>
        <v>0</v>
      </c>
      <c r="K277" s="113">
        <f>IFERROR(SUMIFS(RECEIVING_HISTORY!$H:$H,RECEIVING_HISTORY!$B:$B,MASTER_SHEET!$A277),0)</f>
        <v>0</v>
      </c>
      <c r="L277" s="26">
        <f>IFERROR(SUMIFS(RECEIVING_HISTORY!$I:$I,RECEIVING_HISTORY!$B:$B,MASTER_SHEET!$A277),0)</f>
        <v>0</v>
      </c>
      <c r="M277" s="35">
        <f>IFERROR(SUMIF(ISSUANCE_HISTORY!$B:$B,A277,ISSUANCE_HISTORY!$H:$H),0)</f>
        <v>0</v>
      </c>
      <c r="N277" s="26">
        <f>IFERROR(SUMIF(ISSUANCE_HISTORY!$B:$B,A277,ISSUANCE_HISTORY!$I:$I),0)</f>
        <v>0</v>
      </c>
      <c r="O277" s="112">
        <f t="shared" si="17"/>
        <v>0</v>
      </c>
      <c r="P277" s="26">
        <f t="shared" si="19"/>
        <v>0</v>
      </c>
      <c r="Q277" s="36" t="e">
        <v>#N/A</v>
      </c>
      <c r="R277" s="36" t="e">
        <v>#N/A</v>
      </c>
      <c r="S277" s="16"/>
      <c r="T277" s="37" t="str">
        <f t="shared" si="18"/>
        <v/>
      </c>
      <c r="U277" s="12"/>
      <c r="V277" s="16"/>
      <c r="W277" s="12" t="e">
        <v>#N/A</v>
      </c>
    </row>
    <row r="278" spans="1:23" ht="22.35" customHeight="1">
      <c r="A278" s="12">
        <v>10060283</v>
      </c>
      <c r="B278" s="137" t="e">
        <v>#N/A</v>
      </c>
      <c r="C278" s="106">
        <v>1005737</v>
      </c>
      <c r="D278" s="13">
        <v>1015217</v>
      </c>
      <c r="E278" s="12" t="s">
        <v>386</v>
      </c>
      <c r="F278" s="190" t="s">
        <v>4205</v>
      </c>
      <c r="G278" s="13" t="s">
        <v>21</v>
      </c>
      <c r="H278" s="15">
        <v>3</v>
      </c>
      <c r="I278" s="105">
        <v>0</v>
      </c>
      <c r="J278" s="26">
        <f t="shared" si="16"/>
        <v>0</v>
      </c>
      <c r="K278" s="113">
        <f>IFERROR(SUMIFS(RECEIVING_HISTORY!$H:$H,RECEIVING_HISTORY!$B:$B,MASTER_SHEET!$A278),0)</f>
        <v>0</v>
      </c>
      <c r="L278" s="26">
        <f>IFERROR(SUMIFS(RECEIVING_HISTORY!$I:$I,RECEIVING_HISTORY!$B:$B,MASTER_SHEET!$A278),0)</f>
        <v>0</v>
      </c>
      <c r="M278" s="35">
        <f>IFERROR(SUMIF(ISSUANCE_HISTORY!$B:$B,A278,ISSUANCE_HISTORY!$H:$H),0)</f>
        <v>0</v>
      </c>
      <c r="N278" s="26">
        <f>IFERROR(SUMIF(ISSUANCE_HISTORY!$B:$B,A278,ISSUANCE_HISTORY!$I:$I),0)</f>
        <v>0</v>
      </c>
      <c r="O278" s="112">
        <f t="shared" si="17"/>
        <v>0</v>
      </c>
      <c r="P278" s="26">
        <f t="shared" si="19"/>
        <v>0</v>
      </c>
      <c r="Q278" s="36" t="e">
        <v>#N/A</v>
      </c>
      <c r="R278" s="36" t="e">
        <v>#N/A</v>
      </c>
      <c r="S278" s="16"/>
      <c r="T278" s="37" t="str">
        <f t="shared" si="18"/>
        <v/>
      </c>
      <c r="U278" s="12"/>
      <c r="V278" s="16"/>
      <c r="W278" s="12" t="e">
        <v>#N/A</v>
      </c>
    </row>
    <row r="279" spans="1:23" ht="22.35" customHeight="1">
      <c r="A279" s="12">
        <v>10060284</v>
      </c>
      <c r="B279" s="137" t="e">
        <v>#N/A</v>
      </c>
      <c r="C279" s="106">
        <v>1005742</v>
      </c>
      <c r="D279" s="13">
        <v>1015222</v>
      </c>
      <c r="E279" s="12" t="s">
        <v>387</v>
      </c>
      <c r="F279" s="190" t="s">
        <v>4205</v>
      </c>
      <c r="G279" s="13" t="s">
        <v>21</v>
      </c>
      <c r="H279" s="15">
        <v>2</v>
      </c>
      <c r="I279" s="105">
        <v>0</v>
      </c>
      <c r="J279" s="26">
        <f t="shared" si="16"/>
        <v>0</v>
      </c>
      <c r="K279" s="113">
        <f>IFERROR(SUMIFS(RECEIVING_HISTORY!$H:$H,RECEIVING_HISTORY!$B:$B,MASTER_SHEET!$A279),0)</f>
        <v>0</v>
      </c>
      <c r="L279" s="26">
        <f>IFERROR(SUMIFS(RECEIVING_HISTORY!$I:$I,RECEIVING_HISTORY!$B:$B,MASTER_SHEET!$A279),0)</f>
        <v>0</v>
      </c>
      <c r="M279" s="35">
        <f>IFERROR(SUMIF(ISSUANCE_HISTORY!$B:$B,A279,ISSUANCE_HISTORY!$H:$H),0)</f>
        <v>0</v>
      </c>
      <c r="N279" s="26">
        <f>IFERROR(SUMIF(ISSUANCE_HISTORY!$B:$B,A279,ISSUANCE_HISTORY!$I:$I),0)</f>
        <v>0</v>
      </c>
      <c r="O279" s="112">
        <f t="shared" si="17"/>
        <v>0</v>
      </c>
      <c r="P279" s="26">
        <f t="shared" si="19"/>
        <v>0</v>
      </c>
      <c r="Q279" s="36" t="e">
        <v>#N/A</v>
      </c>
      <c r="R279" s="36" t="e">
        <v>#N/A</v>
      </c>
      <c r="S279" s="16"/>
      <c r="T279" s="37" t="str">
        <f t="shared" si="18"/>
        <v/>
      </c>
      <c r="U279" s="12"/>
      <c r="V279" s="16"/>
      <c r="W279" s="12" t="e">
        <v>#N/A</v>
      </c>
    </row>
    <row r="280" spans="1:23" ht="22.35" customHeight="1">
      <c r="A280" s="12">
        <v>10060285</v>
      </c>
      <c r="B280" s="137" t="e">
        <v>#N/A</v>
      </c>
      <c r="C280" s="106">
        <v>1005743</v>
      </c>
      <c r="D280" s="13">
        <v>1015223</v>
      </c>
      <c r="E280" s="12" t="s">
        <v>388</v>
      </c>
      <c r="F280" s="190" t="s">
        <v>4205</v>
      </c>
      <c r="G280" s="13" t="s">
        <v>21</v>
      </c>
      <c r="H280" s="15">
        <v>2</v>
      </c>
      <c r="I280" s="105">
        <v>0</v>
      </c>
      <c r="J280" s="26">
        <f t="shared" si="16"/>
        <v>0</v>
      </c>
      <c r="K280" s="113">
        <f>IFERROR(SUMIFS(RECEIVING_HISTORY!$H:$H,RECEIVING_HISTORY!$B:$B,MASTER_SHEET!$A280),0)</f>
        <v>0</v>
      </c>
      <c r="L280" s="26">
        <f>IFERROR(SUMIFS(RECEIVING_HISTORY!$I:$I,RECEIVING_HISTORY!$B:$B,MASTER_SHEET!$A280),0)</f>
        <v>0</v>
      </c>
      <c r="M280" s="35">
        <f>IFERROR(SUMIF(ISSUANCE_HISTORY!$B:$B,A280,ISSUANCE_HISTORY!$H:$H),0)</f>
        <v>0</v>
      </c>
      <c r="N280" s="26">
        <f>IFERROR(SUMIF(ISSUANCE_HISTORY!$B:$B,A280,ISSUANCE_HISTORY!$I:$I),0)</f>
        <v>0</v>
      </c>
      <c r="O280" s="112">
        <f t="shared" si="17"/>
        <v>0</v>
      </c>
      <c r="P280" s="26">
        <f t="shared" si="19"/>
        <v>0</v>
      </c>
      <c r="Q280" s="36" t="e">
        <v>#N/A</v>
      </c>
      <c r="R280" s="36" t="e">
        <v>#N/A</v>
      </c>
      <c r="S280" s="16"/>
      <c r="T280" s="37" t="str">
        <f t="shared" si="18"/>
        <v/>
      </c>
      <c r="U280" s="12"/>
      <c r="V280" s="16"/>
      <c r="W280" s="12" t="e">
        <v>#N/A</v>
      </c>
    </row>
    <row r="281" spans="1:23" ht="22.35" customHeight="1">
      <c r="A281" s="12">
        <v>10060286</v>
      </c>
      <c r="B281" s="137" t="e">
        <v>#N/A</v>
      </c>
      <c r="C281" s="106">
        <v>1005744</v>
      </c>
      <c r="D281" s="13">
        <v>1015224</v>
      </c>
      <c r="E281" s="12" t="s">
        <v>389</v>
      </c>
      <c r="F281" s="190" t="s">
        <v>4205</v>
      </c>
      <c r="G281" s="13" t="s">
        <v>21</v>
      </c>
      <c r="H281" s="15">
        <v>105</v>
      </c>
      <c r="I281" s="105">
        <v>0</v>
      </c>
      <c r="J281" s="26">
        <f t="shared" si="16"/>
        <v>0</v>
      </c>
      <c r="K281" s="113">
        <f>IFERROR(SUMIFS(RECEIVING_HISTORY!$H:$H,RECEIVING_HISTORY!$B:$B,MASTER_SHEET!$A281),0)</f>
        <v>0</v>
      </c>
      <c r="L281" s="26">
        <f>IFERROR(SUMIFS(RECEIVING_HISTORY!$I:$I,RECEIVING_HISTORY!$B:$B,MASTER_SHEET!$A281),0)</f>
        <v>0</v>
      </c>
      <c r="M281" s="35">
        <f>IFERROR(SUMIF(ISSUANCE_HISTORY!$B:$B,A281,ISSUANCE_HISTORY!$H:$H),0)</f>
        <v>0</v>
      </c>
      <c r="N281" s="26">
        <f>IFERROR(SUMIF(ISSUANCE_HISTORY!$B:$B,A281,ISSUANCE_HISTORY!$I:$I),0)</f>
        <v>0</v>
      </c>
      <c r="O281" s="112">
        <f t="shared" si="17"/>
        <v>0</v>
      </c>
      <c r="P281" s="26">
        <f t="shared" si="19"/>
        <v>0</v>
      </c>
      <c r="Q281" s="36" t="e">
        <v>#N/A</v>
      </c>
      <c r="R281" s="36" t="e">
        <v>#N/A</v>
      </c>
      <c r="S281" s="16"/>
      <c r="T281" s="37" t="str">
        <f t="shared" si="18"/>
        <v/>
      </c>
      <c r="U281" s="12"/>
      <c r="V281" s="16"/>
      <c r="W281" s="12" t="e">
        <v>#N/A</v>
      </c>
    </row>
    <row r="282" spans="1:23" ht="22.35" customHeight="1">
      <c r="A282" s="12">
        <v>10060287</v>
      </c>
      <c r="B282" s="137" t="e">
        <v>#N/A</v>
      </c>
      <c r="C282" s="106">
        <v>1005746</v>
      </c>
      <c r="D282" s="13">
        <v>1015226</v>
      </c>
      <c r="E282" s="12" t="s">
        <v>390</v>
      </c>
      <c r="F282" s="190" t="s">
        <v>4205</v>
      </c>
      <c r="G282" s="13" t="s">
        <v>21</v>
      </c>
      <c r="H282" s="15">
        <v>12</v>
      </c>
      <c r="I282" s="105">
        <v>0</v>
      </c>
      <c r="J282" s="26">
        <f t="shared" si="16"/>
        <v>0</v>
      </c>
      <c r="K282" s="113">
        <f>IFERROR(SUMIFS(RECEIVING_HISTORY!$H:$H,RECEIVING_HISTORY!$B:$B,MASTER_SHEET!$A282),0)</f>
        <v>0</v>
      </c>
      <c r="L282" s="26">
        <f>IFERROR(SUMIFS(RECEIVING_HISTORY!$I:$I,RECEIVING_HISTORY!$B:$B,MASTER_SHEET!$A282),0)</f>
        <v>0</v>
      </c>
      <c r="M282" s="35">
        <f>IFERROR(SUMIF(ISSUANCE_HISTORY!$B:$B,A282,ISSUANCE_HISTORY!$H:$H),0)</f>
        <v>0</v>
      </c>
      <c r="N282" s="26">
        <f>IFERROR(SUMIF(ISSUANCE_HISTORY!$B:$B,A282,ISSUANCE_HISTORY!$I:$I),0)</f>
        <v>0</v>
      </c>
      <c r="O282" s="112">
        <f t="shared" si="17"/>
        <v>0</v>
      </c>
      <c r="P282" s="26">
        <f t="shared" si="19"/>
        <v>0</v>
      </c>
      <c r="Q282" s="36" t="e">
        <v>#N/A</v>
      </c>
      <c r="R282" s="36" t="e">
        <v>#N/A</v>
      </c>
      <c r="S282" s="16"/>
      <c r="T282" s="37" t="str">
        <f t="shared" si="18"/>
        <v/>
      </c>
      <c r="U282" s="12"/>
      <c r="V282" s="16"/>
      <c r="W282" s="12" t="e">
        <v>#N/A</v>
      </c>
    </row>
    <row r="283" spans="1:23" ht="22.35" customHeight="1">
      <c r="A283" s="12">
        <v>10060288</v>
      </c>
      <c r="B283" s="137" t="e">
        <v>#N/A</v>
      </c>
      <c r="C283" s="106">
        <v>1005747</v>
      </c>
      <c r="D283" s="13">
        <v>1015227</v>
      </c>
      <c r="E283" s="12" t="s">
        <v>391</v>
      </c>
      <c r="F283" s="190" t="s">
        <v>4205</v>
      </c>
      <c r="G283" s="13" t="s">
        <v>21</v>
      </c>
      <c r="H283" s="15">
        <v>15</v>
      </c>
      <c r="I283" s="105">
        <v>0</v>
      </c>
      <c r="J283" s="26">
        <f t="shared" si="16"/>
        <v>0</v>
      </c>
      <c r="K283" s="113">
        <f>IFERROR(SUMIFS(RECEIVING_HISTORY!$H:$H,RECEIVING_HISTORY!$B:$B,MASTER_SHEET!$A283),0)</f>
        <v>0</v>
      </c>
      <c r="L283" s="26">
        <f>IFERROR(SUMIFS(RECEIVING_HISTORY!$I:$I,RECEIVING_HISTORY!$B:$B,MASTER_SHEET!$A283),0)</f>
        <v>0</v>
      </c>
      <c r="M283" s="35">
        <f>IFERROR(SUMIF(ISSUANCE_HISTORY!$B:$B,A283,ISSUANCE_HISTORY!$H:$H),0)</f>
        <v>0</v>
      </c>
      <c r="N283" s="26">
        <f>IFERROR(SUMIF(ISSUANCE_HISTORY!$B:$B,A283,ISSUANCE_HISTORY!$I:$I),0)</f>
        <v>0</v>
      </c>
      <c r="O283" s="112">
        <f t="shared" si="17"/>
        <v>0</v>
      </c>
      <c r="P283" s="26">
        <f t="shared" si="19"/>
        <v>0</v>
      </c>
      <c r="Q283" s="36" t="e">
        <v>#N/A</v>
      </c>
      <c r="R283" s="36" t="e">
        <v>#N/A</v>
      </c>
      <c r="S283" s="16"/>
      <c r="T283" s="37" t="str">
        <f t="shared" si="18"/>
        <v/>
      </c>
      <c r="U283" s="12"/>
      <c r="V283" s="16"/>
      <c r="W283" s="12" t="e">
        <v>#N/A</v>
      </c>
    </row>
    <row r="284" spans="1:23" ht="22.35" customHeight="1">
      <c r="A284" s="12">
        <v>10060289</v>
      </c>
      <c r="B284" s="137">
        <v>1110020013</v>
      </c>
      <c r="C284" s="106">
        <v>1005748</v>
      </c>
      <c r="D284" s="13">
        <v>1015228</v>
      </c>
      <c r="E284" s="12" t="s">
        <v>392</v>
      </c>
      <c r="F284" s="191" t="s">
        <v>4206</v>
      </c>
      <c r="G284" s="13" t="s">
        <v>349</v>
      </c>
      <c r="H284" s="15">
        <v>500</v>
      </c>
      <c r="I284" s="105">
        <v>16</v>
      </c>
      <c r="J284" s="26">
        <f t="shared" si="16"/>
        <v>8000</v>
      </c>
      <c r="K284" s="113">
        <f>IFERROR(SUMIFS(RECEIVING_HISTORY!$H:$H,RECEIVING_HISTORY!$B:$B,MASTER_SHEET!$A284),0)</f>
        <v>0</v>
      </c>
      <c r="L284" s="26">
        <f>IFERROR(SUMIFS(RECEIVING_HISTORY!$I:$I,RECEIVING_HISTORY!$B:$B,MASTER_SHEET!$A284),0)</f>
        <v>0</v>
      </c>
      <c r="M284" s="35">
        <f>IFERROR(SUMIF(ISSUANCE_HISTORY!$B:$B,A284,ISSUANCE_HISTORY!$H:$H),0)</f>
        <v>0</v>
      </c>
      <c r="N284" s="26">
        <f>IFERROR(SUMIF(ISSUANCE_HISTORY!$B:$B,A284,ISSUANCE_HISTORY!$I:$I),0)</f>
        <v>0</v>
      </c>
      <c r="O284" s="112">
        <f t="shared" si="17"/>
        <v>16</v>
      </c>
      <c r="P284" s="26">
        <f t="shared" si="19"/>
        <v>8000</v>
      </c>
      <c r="Q284" s="169" t="s">
        <v>27</v>
      </c>
      <c r="R284" s="169" t="s">
        <v>27</v>
      </c>
      <c r="S284" s="16">
        <v>6</v>
      </c>
      <c r="T284" s="37" t="str">
        <f t="shared" si="18"/>
        <v>OK</v>
      </c>
      <c r="U284" s="12"/>
      <c r="V284" s="16"/>
      <c r="W284" s="12" t="s">
        <v>4223</v>
      </c>
    </row>
    <row r="285" spans="1:23" ht="22.35" customHeight="1">
      <c r="A285" s="12">
        <v>10060290</v>
      </c>
      <c r="B285" s="137">
        <v>312115005706</v>
      </c>
      <c r="C285" s="106">
        <v>1005975</v>
      </c>
      <c r="D285" s="13">
        <v>1015161</v>
      </c>
      <c r="E285" s="12" t="s">
        <v>393</v>
      </c>
      <c r="F285" s="191" t="s">
        <v>4206</v>
      </c>
      <c r="G285" s="13" t="s">
        <v>349</v>
      </c>
      <c r="H285" s="15">
        <v>560</v>
      </c>
      <c r="I285" s="105">
        <v>6</v>
      </c>
      <c r="J285" s="26">
        <f t="shared" si="16"/>
        <v>3360</v>
      </c>
      <c r="K285" s="113">
        <f>IFERROR(SUMIFS(RECEIVING_HISTORY!$H:$H,RECEIVING_HISTORY!$B:$B,MASTER_SHEET!$A285),0)</f>
        <v>0</v>
      </c>
      <c r="L285" s="26">
        <f>IFERROR(SUMIFS(RECEIVING_HISTORY!$I:$I,RECEIVING_HISTORY!$B:$B,MASTER_SHEET!$A285),0)</f>
        <v>0</v>
      </c>
      <c r="M285" s="35">
        <f>IFERROR(SUMIF(ISSUANCE_HISTORY!$B:$B,A285,ISSUANCE_HISTORY!$H:$H),0)</f>
        <v>0</v>
      </c>
      <c r="N285" s="26">
        <f>IFERROR(SUMIF(ISSUANCE_HISTORY!$B:$B,A285,ISSUANCE_HISTORY!$I:$I),0)</f>
        <v>0</v>
      </c>
      <c r="O285" s="112">
        <f t="shared" si="17"/>
        <v>6</v>
      </c>
      <c r="P285" s="26">
        <f t="shared" si="19"/>
        <v>3360</v>
      </c>
      <c r="Q285" s="36" t="s">
        <v>4145</v>
      </c>
      <c r="R285" s="36" t="s">
        <v>4145</v>
      </c>
      <c r="S285" s="16">
        <v>10</v>
      </c>
      <c r="T285" s="37" t="str">
        <f t="shared" si="18"/>
        <v>BSR in Process</v>
      </c>
      <c r="U285" s="12">
        <v>61</v>
      </c>
      <c r="V285" s="16"/>
      <c r="W285" s="12" t="s">
        <v>4222</v>
      </c>
    </row>
    <row r="286" spans="1:23" ht="22.35" customHeight="1">
      <c r="A286" s="12">
        <v>10060291</v>
      </c>
      <c r="B286" s="137">
        <v>312115005708</v>
      </c>
      <c r="C286" s="106">
        <v>1006117</v>
      </c>
      <c r="D286" s="13">
        <v>1015012</v>
      </c>
      <c r="E286" s="12" t="s">
        <v>394</v>
      </c>
      <c r="F286" s="191" t="s">
        <v>4206</v>
      </c>
      <c r="G286" s="13" t="s">
        <v>349</v>
      </c>
      <c r="H286" s="15">
        <v>345</v>
      </c>
      <c r="I286" s="105">
        <v>6</v>
      </c>
      <c r="J286" s="26">
        <f t="shared" si="16"/>
        <v>2070</v>
      </c>
      <c r="K286" s="113">
        <f>IFERROR(SUMIFS(RECEIVING_HISTORY!$H:$H,RECEIVING_HISTORY!$B:$B,MASTER_SHEET!$A286),0)</f>
        <v>0</v>
      </c>
      <c r="L286" s="26">
        <f>IFERROR(SUMIFS(RECEIVING_HISTORY!$I:$I,RECEIVING_HISTORY!$B:$B,MASTER_SHEET!$A286),0)</f>
        <v>0</v>
      </c>
      <c r="M286" s="35">
        <f>IFERROR(SUMIF(ISSUANCE_HISTORY!$B:$B,A286,ISSUANCE_HISTORY!$H:$H),0)</f>
        <v>0</v>
      </c>
      <c r="N286" s="26">
        <f>IFERROR(SUMIF(ISSUANCE_HISTORY!$B:$B,A286,ISSUANCE_HISTORY!$I:$I),0)</f>
        <v>0</v>
      </c>
      <c r="O286" s="112">
        <f t="shared" si="17"/>
        <v>6</v>
      </c>
      <c r="P286" s="26">
        <f t="shared" si="19"/>
        <v>2070</v>
      </c>
      <c r="Q286" s="168" t="s">
        <v>27</v>
      </c>
      <c r="R286" s="168" t="s">
        <v>27</v>
      </c>
      <c r="S286" s="16">
        <v>2</v>
      </c>
      <c r="T286" s="37" t="str">
        <f t="shared" si="18"/>
        <v>OK</v>
      </c>
      <c r="U286" s="12"/>
      <c r="V286" s="16"/>
      <c r="W286" s="12" t="s">
        <v>4222</v>
      </c>
    </row>
    <row r="287" spans="1:23" ht="22.35" customHeight="1">
      <c r="A287" s="12">
        <v>10060292</v>
      </c>
      <c r="B287" s="137">
        <v>1110030015</v>
      </c>
      <c r="C287" s="106">
        <v>1006106</v>
      </c>
      <c r="D287" s="13">
        <v>1015000</v>
      </c>
      <c r="E287" s="12" t="s">
        <v>395</v>
      </c>
      <c r="F287" s="191" t="s">
        <v>4206</v>
      </c>
      <c r="G287" s="13" t="s">
        <v>349</v>
      </c>
      <c r="H287" s="15">
        <v>135</v>
      </c>
      <c r="I287" s="105">
        <v>4</v>
      </c>
      <c r="J287" s="26">
        <f t="shared" si="16"/>
        <v>540</v>
      </c>
      <c r="K287" s="113">
        <f>IFERROR(SUMIFS(RECEIVING_HISTORY!$H:$H,RECEIVING_HISTORY!$B:$B,MASTER_SHEET!$A287),0)</f>
        <v>0</v>
      </c>
      <c r="L287" s="26">
        <f>IFERROR(SUMIFS(RECEIVING_HISTORY!$I:$I,RECEIVING_HISTORY!$B:$B,MASTER_SHEET!$A287),0)</f>
        <v>0</v>
      </c>
      <c r="M287" s="35">
        <f>IFERROR(SUMIF(ISSUANCE_HISTORY!$B:$B,A287,ISSUANCE_HISTORY!$H:$H),0)</f>
        <v>2</v>
      </c>
      <c r="N287" s="26">
        <f>IFERROR(SUMIF(ISSUANCE_HISTORY!$B:$B,A287,ISSUANCE_HISTORY!$I:$I),0)</f>
        <v>270</v>
      </c>
      <c r="O287" s="112">
        <f t="shared" si="17"/>
        <v>2</v>
      </c>
      <c r="P287" s="26">
        <f t="shared" si="19"/>
        <v>270</v>
      </c>
      <c r="Q287" s="36" t="s">
        <v>4148</v>
      </c>
      <c r="R287" s="36" t="s">
        <v>4148</v>
      </c>
      <c r="S287" s="16">
        <v>3</v>
      </c>
      <c r="T287" s="37" t="str">
        <f t="shared" si="18"/>
        <v>Re-Order Now</v>
      </c>
      <c r="U287" s="12"/>
      <c r="V287" s="16" t="s">
        <v>4000</v>
      </c>
      <c r="W287" s="12" t="s">
        <v>4222</v>
      </c>
    </row>
    <row r="288" spans="1:23" ht="22.35" customHeight="1">
      <c r="A288" s="12">
        <v>10060293</v>
      </c>
      <c r="B288" s="137">
        <v>1120010361</v>
      </c>
      <c r="C288" s="185">
        <v>1005907</v>
      </c>
      <c r="D288" s="186">
        <v>1015093</v>
      </c>
      <c r="E288" s="187" t="s">
        <v>396</v>
      </c>
      <c r="F288" s="191" t="s">
        <v>4206</v>
      </c>
      <c r="G288" s="13" t="s">
        <v>397</v>
      </c>
      <c r="H288" s="15">
        <v>295</v>
      </c>
      <c r="I288" s="105">
        <v>18</v>
      </c>
      <c r="J288" s="26">
        <f t="shared" si="16"/>
        <v>5310</v>
      </c>
      <c r="K288" s="113">
        <f>IFERROR(SUMIFS(RECEIVING_HISTORY!$H:$H,RECEIVING_HISTORY!$B:$B,MASTER_SHEET!$A288),0)</f>
        <v>36</v>
      </c>
      <c r="L288" s="26">
        <f>IFERROR(SUMIFS(RECEIVING_HISTORY!$I:$I,RECEIVING_HISTORY!$B:$B,MASTER_SHEET!$A288),0)</f>
        <v>10620</v>
      </c>
      <c r="M288" s="35">
        <f>IFERROR(SUMIF(ISSUANCE_HISTORY!$B:$B,A288,ISSUANCE_HISTORY!$H:$H),0)</f>
        <v>0</v>
      </c>
      <c r="N288" s="26">
        <f>IFERROR(SUMIF(ISSUANCE_HISTORY!$B:$B,A288,ISSUANCE_HISTORY!$I:$I),0)</f>
        <v>0</v>
      </c>
      <c r="O288" s="112">
        <f t="shared" si="17"/>
        <v>54</v>
      </c>
      <c r="P288" s="26">
        <f t="shared" si="19"/>
        <v>15930</v>
      </c>
      <c r="Q288" s="36" t="s">
        <v>27</v>
      </c>
      <c r="R288" s="36" t="s">
        <v>27</v>
      </c>
      <c r="S288" s="16">
        <v>20</v>
      </c>
      <c r="T288" s="37" t="str">
        <f t="shared" si="18"/>
        <v>BSR in Process</v>
      </c>
      <c r="U288" s="12">
        <v>62</v>
      </c>
      <c r="V288" s="16"/>
      <c r="W288" s="12" t="s">
        <v>4222</v>
      </c>
    </row>
    <row r="289" spans="1:23" ht="22.35" customHeight="1">
      <c r="A289" s="12">
        <v>10060294</v>
      </c>
      <c r="B289" s="137">
        <v>401615005731</v>
      </c>
      <c r="C289" s="106">
        <v>1005893</v>
      </c>
      <c r="D289" s="13">
        <v>1015079</v>
      </c>
      <c r="E289" s="12" t="s">
        <v>398</v>
      </c>
      <c r="F289" s="190" t="s">
        <v>4205</v>
      </c>
      <c r="G289" s="13" t="s">
        <v>21</v>
      </c>
      <c r="H289" s="15">
        <v>1500</v>
      </c>
      <c r="I289" s="105">
        <v>1</v>
      </c>
      <c r="J289" s="26">
        <f t="shared" si="16"/>
        <v>1500</v>
      </c>
      <c r="K289" s="113">
        <f>IFERROR(SUMIFS(RECEIVING_HISTORY!$H:$H,RECEIVING_HISTORY!$B:$B,MASTER_SHEET!$A289),0)</f>
        <v>0</v>
      </c>
      <c r="L289" s="26">
        <f>IFERROR(SUMIFS(RECEIVING_HISTORY!$I:$I,RECEIVING_HISTORY!$B:$B,MASTER_SHEET!$A289),0)</f>
        <v>0</v>
      </c>
      <c r="M289" s="35">
        <f>IFERROR(SUMIF(ISSUANCE_HISTORY!$B:$B,A289,ISSUANCE_HISTORY!$H:$H),0)</f>
        <v>0</v>
      </c>
      <c r="N289" s="26">
        <f>IFERROR(SUMIF(ISSUANCE_HISTORY!$B:$B,A289,ISSUANCE_HISTORY!$I:$I),0)</f>
        <v>0</v>
      </c>
      <c r="O289" s="112">
        <f t="shared" si="17"/>
        <v>1</v>
      </c>
      <c r="P289" s="26">
        <f t="shared" si="19"/>
        <v>1500</v>
      </c>
      <c r="Q289" s="36" t="s">
        <v>1012</v>
      </c>
      <c r="R289" s="36" t="s">
        <v>1012</v>
      </c>
      <c r="S289" s="16">
        <v>1</v>
      </c>
      <c r="T289" s="37" t="str">
        <f t="shared" si="18"/>
        <v>OK</v>
      </c>
      <c r="U289" s="12"/>
      <c r="V289" s="16"/>
      <c r="W289" s="12" t="s">
        <v>4222</v>
      </c>
    </row>
    <row r="290" spans="1:23" ht="22.35" customHeight="1">
      <c r="A290" s="12">
        <v>10060295</v>
      </c>
      <c r="B290" s="137">
        <v>1110020060</v>
      </c>
      <c r="C290" s="106">
        <v>1005453</v>
      </c>
      <c r="D290" s="13">
        <v>1015507</v>
      </c>
      <c r="E290" s="12" t="s">
        <v>399</v>
      </c>
      <c r="F290" s="191" t="s">
        <v>4206</v>
      </c>
      <c r="G290" s="13" t="s">
        <v>349</v>
      </c>
      <c r="H290" s="15">
        <v>250</v>
      </c>
      <c r="I290" s="105">
        <v>5</v>
      </c>
      <c r="J290" s="26">
        <f t="shared" si="16"/>
        <v>1250</v>
      </c>
      <c r="K290" s="113">
        <f>IFERROR(SUMIFS(RECEIVING_HISTORY!$H:$H,RECEIVING_HISTORY!$B:$B,MASTER_SHEET!$A290),0)</f>
        <v>0</v>
      </c>
      <c r="L290" s="26">
        <f>IFERROR(SUMIFS(RECEIVING_HISTORY!$I:$I,RECEIVING_HISTORY!$B:$B,MASTER_SHEET!$A290),0)</f>
        <v>0</v>
      </c>
      <c r="M290" s="35">
        <f>IFERROR(SUMIF(ISSUANCE_HISTORY!$B:$B,A290,ISSUANCE_HISTORY!$H:$H),0)</f>
        <v>0</v>
      </c>
      <c r="N290" s="26">
        <f>IFERROR(SUMIF(ISSUANCE_HISTORY!$B:$B,A290,ISSUANCE_HISTORY!$I:$I),0)</f>
        <v>0</v>
      </c>
      <c r="O290" s="112">
        <f t="shared" si="17"/>
        <v>5</v>
      </c>
      <c r="P290" s="26">
        <f t="shared" si="19"/>
        <v>1250</v>
      </c>
      <c r="Q290" s="36" t="s">
        <v>4143</v>
      </c>
      <c r="R290" s="36" t="s">
        <v>4143</v>
      </c>
      <c r="S290" s="12">
        <v>15</v>
      </c>
      <c r="T290" s="37" t="str">
        <f t="shared" si="18"/>
        <v>BSR in Process</v>
      </c>
      <c r="U290" s="12">
        <v>62</v>
      </c>
      <c r="V290" s="16"/>
      <c r="W290" s="12" t="s">
        <v>4222</v>
      </c>
    </row>
    <row r="291" spans="1:23" ht="22.35" customHeight="1">
      <c r="A291" s="12">
        <v>10060296</v>
      </c>
      <c r="B291" s="137">
        <v>1110020059</v>
      </c>
      <c r="C291" s="106">
        <v>1005454</v>
      </c>
      <c r="D291" s="13">
        <v>1015508</v>
      </c>
      <c r="E291" s="12" t="s">
        <v>400</v>
      </c>
      <c r="F291" s="191" t="s">
        <v>4206</v>
      </c>
      <c r="G291" s="13" t="s">
        <v>349</v>
      </c>
      <c r="H291" s="15">
        <v>250</v>
      </c>
      <c r="I291" s="105">
        <v>14</v>
      </c>
      <c r="J291" s="26">
        <f t="shared" si="16"/>
        <v>3500</v>
      </c>
      <c r="K291" s="113">
        <f>IFERROR(SUMIFS(RECEIVING_HISTORY!$H:$H,RECEIVING_HISTORY!$B:$B,MASTER_SHEET!$A291),0)</f>
        <v>0</v>
      </c>
      <c r="L291" s="26">
        <f>IFERROR(SUMIFS(RECEIVING_HISTORY!$I:$I,RECEIVING_HISTORY!$B:$B,MASTER_SHEET!$A291),0)</f>
        <v>0</v>
      </c>
      <c r="M291" s="35">
        <f>IFERROR(SUMIF(ISSUANCE_HISTORY!$B:$B,A291,ISSUANCE_HISTORY!$H:$H),0)</f>
        <v>0</v>
      </c>
      <c r="N291" s="26">
        <f>IFERROR(SUMIF(ISSUANCE_HISTORY!$B:$B,A291,ISSUANCE_HISTORY!$I:$I),0)</f>
        <v>0</v>
      </c>
      <c r="O291" s="112">
        <f t="shared" si="17"/>
        <v>14</v>
      </c>
      <c r="P291" s="26">
        <f t="shared" si="19"/>
        <v>3500</v>
      </c>
      <c r="Q291" s="36" t="s">
        <v>4144</v>
      </c>
      <c r="R291" s="36" t="s">
        <v>4144</v>
      </c>
      <c r="S291" s="16">
        <v>4</v>
      </c>
      <c r="T291" s="37" t="str">
        <f t="shared" si="18"/>
        <v>OK</v>
      </c>
      <c r="U291" s="12"/>
      <c r="V291" s="16"/>
      <c r="W291" s="12" t="s">
        <v>4222</v>
      </c>
    </row>
    <row r="292" spans="1:23" ht="22.35" customHeight="1">
      <c r="A292" s="12">
        <v>10060297</v>
      </c>
      <c r="B292" s="137">
        <v>1120010168</v>
      </c>
      <c r="C292" s="106">
        <v>1005455</v>
      </c>
      <c r="D292" s="13">
        <v>1015509</v>
      </c>
      <c r="E292" s="12" t="s">
        <v>401</v>
      </c>
      <c r="F292" s="191" t="s">
        <v>4206</v>
      </c>
      <c r="G292" s="13" t="s">
        <v>349</v>
      </c>
      <c r="H292" s="15">
        <v>160</v>
      </c>
      <c r="I292" s="105">
        <v>3</v>
      </c>
      <c r="J292" s="26">
        <f t="shared" si="16"/>
        <v>480</v>
      </c>
      <c r="K292" s="113">
        <f>IFERROR(SUMIFS(RECEIVING_HISTORY!$H:$H,RECEIVING_HISTORY!$B:$B,MASTER_SHEET!$A292),0)</f>
        <v>0</v>
      </c>
      <c r="L292" s="26">
        <f>IFERROR(SUMIFS(RECEIVING_HISTORY!$I:$I,RECEIVING_HISTORY!$B:$B,MASTER_SHEET!$A292),0)</f>
        <v>0</v>
      </c>
      <c r="M292" s="35">
        <f>IFERROR(SUMIF(ISSUANCE_HISTORY!$B:$B,A292,ISSUANCE_HISTORY!$H:$H),0)</f>
        <v>0</v>
      </c>
      <c r="N292" s="26">
        <f>IFERROR(SUMIF(ISSUANCE_HISTORY!$B:$B,A292,ISSUANCE_HISTORY!$I:$I),0)</f>
        <v>0</v>
      </c>
      <c r="O292" s="112">
        <f t="shared" si="17"/>
        <v>3</v>
      </c>
      <c r="P292" s="26">
        <f t="shared" si="19"/>
        <v>480</v>
      </c>
      <c r="Q292" s="36" t="s">
        <v>4143</v>
      </c>
      <c r="R292" s="36" t="s">
        <v>4143</v>
      </c>
      <c r="S292" s="16">
        <v>5</v>
      </c>
      <c r="T292" s="37" t="str">
        <f t="shared" si="18"/>
        <v>BSR in Process</v>
      </c>
      <c r="U292" s="12">
        <v>62</v>
      </c>
      <c r="V292" s="16"/>
      <c r="W292" s="12" t="s">
        <v>4222</v>
      </c>
    </row>
    <row r="293" spans="1:23" ht="22.35" customHeight="1">
      <c r="A293" s="12">
        <v>10060298</v>
      </c>
      <c r="B293" s="137" t="e">
        <v>#N/A</v>
      </c>
      <c r="C293" s="106">
        <v>1005274</v>
      </c>
      <c r="D293" s="13">
        <v>1015646</v>
      </c>
      <c r="E293" s="12" t="s">
        <v>402</v>
      </c>
      <c r="F293" s="191" t="s">
        <v>4206</v>
      </c>
      <c r="G293" s="13" t="s">
        <v>349</v>
      </c>
      <c r="H293" s="15">
        <v>140</v>
      </c>
      <c r="I293" s="105">
        <v>11</v>
      </c>
      <c r="J293" s="26">
        <f t="shared" si="16"/>
        <v>1540</v>
      </c>
      <c r="K293" s="113">
        <f>IFERROR(SUMIFS(RECEIVING_HISTORY!$H:$H,RECEIVING_HISTORY!$B:$B,MASTER_SHEET!$A293),0)</f>
        <v>0</v>
      </c>
      <c r="L293" s="26">
        <f>IFERROR(SUMIFS(RECEIVING_HISTORY!$I:$I,RECEIVING_HISTORY!$B:$B,MASTER_SHEET!$A293),0)</f>
        <v>0</v>
      </c>
      <c r="M293" s="35">
        <f>IFERROR(SUMIF(ISSUANCE_HISTORY!$B:$B,A293,ISSUANCE_HISTORY!$H:$H),0)</f>
        <v>2</v>
      </c>
      <c r="N293" s="26">
        <f>IFERROR(SUMIF(ISSUANCE_HISTORY!$B:$B,A293,ISSUANCE_HISTORY!$I:$I),0)</f>
        <v>280</v>
      </c>
      <c r="O293" s="112">
        <f t="shared" si="17"/>
        <v>9</v>
      </c>
      <c r="P293" s="26">
        <f t="shared" si="19"/>
        <v>1260</v>
      </c>
      <c r="Q293" s="36" t="s">
        <v>4145</v>
      </c>
      <c r="R293" s="36" t="s">
        <v>4145</v>
      </c>
      <c r="S293" s="16">
        <v>3</v>
      </c>
      <c r="T293" s="37" t="str">
        <f t="shared" si="18"/>
        <v>OK</v>
      </c>
      <c r="U293" s="12"/>
      <c r="V293" s="16"/>
      <c r="W293" s="12" t="e">
        <v>#N/A</v>
      </c>
    </row>
    <row r="294" spans="1:23" ht="22.35" customHeight="1">
      <c r="A294" s="12">
        <v>10060299</v>
      </c>
      <c r="B294" s="137">
        <v>1120013583</v>
      </c>
      <c r="C294" s="106">
        <v>1005275</v>
      </c>
      <c r="D294" s="13">
        <v>1015647</v>
      </c>
      <c r="E294" s="12" t="s">
        <v>403</v>
      </c>
      <c r="F294" s="191" t="s">
        <v>4206</v>
      </c>
      <c r="G294" s="13" t="s">
        <v>349</v>
      </c>
      <c r="H294" s="15">
        <v>350</v>
      </c>
      <c r="I294" s="105">
        <v>4</v>
      </c>
      <c r="J294" s="26">
        <f t="shared" si="16"/>
        <v>1400</v>
      </c>
      <c r="K294" s="113">
        <f>IFERROR(SUMIFS(RECEIVING_HISTORY!$H:$H,RECEIVING_HISTORY!$B:$B,MASTER_SHEET!$A294),0)</f>
        <v>0</v>
      </c>
      <c r="L294" s="26">
        <f>IFERROR(SUMIFS(RECEIVING_HISTORY!$I:$I,RECEIVING_HISTORY!$B:$B,MASTER_SHEET!$A294),0)</f>
        <v>0</v>
      </c>
      <c r="M294" s="35">
        <f>IFERROR(SUMIF(ISSUANCE_HISTORY!$B:$B,A294,ISSUANCE_HISTORY!$H:$H),0)</f>
        <v>2</v>
      </c>
      <c r="N294" s="26">
        <f>IFERROR(SUMIF(ISSUANCE_HISTORY!$B:$B,A294,ISSUANCE_HISTORY!$I:$I),0)</f>
        <v>700</v>
      </c>
      <c r="O294" s="112">
        <f t="shared" si="17"/>
        <v>2</v>
      </c>
      <c r="P294" s="26">
        <f t="shared" si="19"/>
        <v>700</v>
      </c>
      <c r="Q294" s="36" t="s">
        <v>4143</v>
      </c>
      <c r="R294" s="36" t="s">
        <v>4143</v>
      </c>
      <c r="S294" s="16">
        <v>4</v>
      </c>
      <c r="T294" s="37" t="str">
        <f t="shared" si="18"/>
        <v>Re-Order Now</v>
      </c>
      <c r="U294" s="12"/>
      <c r="V294" s="16" t="s">
        <v>4000</v>
      </c>
      <c r="W294" s="12" t="s">
        <v>4222</v>
      </c>
    </row>
    <row r="295" spans="1:23" ht="22.35" customHeight="1">
      <c r="A295" s="12">
        <v>10060300</v>
      </c>
      <c r="B295" s="137" t="e">
        <v>#N/A</v>
      </c>
      <c r="C295" s="106">
        <v>1005276</v>
      </c>
      <c r="D295" s="29">
        <v>1015648</v>
      </c>
      <c r="E295" s="12" t="s">
        <v>404</v>
      </c>
      <c r="F295" s="191" t="s">
        <v>4206</v>
      </c>
      <c r="G295" s="13" t="s">
        <v>349</v>
      </c>
      <c r="H295" s="15">
        <v>155</v>
      </c>
      <c r="I295" s="105">
        <v>0</v>
      </c>
      <c r="J295" s="26">
        <f t="shared" si="16"/>
        <v>0</v>
      </c>
      <c r="K295" s="113">
        <f>IFERROR(SUMIFS(RECEIVING_HISTORY!$H:$H,RECEIVING_HISTORY!$B:$B,MASTER_SHEET!$A295),0)</f>
        <v>0</v>
      </c>
      <c r="L295" s="26">
        <f>IFERROR(SUMIFS(RECEIVING_HISTORY!$I:$I,RECEIVING_HISTORY!$B:$B,MASTER_SHEET!$A295),0)</f>
        <v>0</v>
      </c>
      <c r="M295" s="35">
        <f>IFERROR(SUMIF(ISSUANCE_HISTORY!$B:$B,A295,ISSUANCE_HISTORY!$H:$H),0)</f>
        <v>0</v>
      </c>
      <c r="N295" s="26">
        <f>IFERROR(SUMIF(ISSUANCE_HISTORY!$B:$B,A295,ISSUANCE_HISTORY!$I:$I),0)</f>
        <v>0</v>
      </c>
      <c r="O295" s="112">
        <f t="shared" si="17"/>
        <v>0</v>
      </c>
      <c r="P295" s="26">
        <f t="shared" si="19"/>
        <v>0</v>
      </c>
      <c r="Q295" s="36" t="e">
        <v>#N/A</v>
      </c>
      <c r="R295" s="36" t="e">
        <v>#N/A</v>
      </c>
      <c r="S295" s="16"/>
      <c r="T295" s="37" t="str">
        <f t="shared" si="18"/>
        <v/>
      </c>
      <c r="U295" s="12"/>
      <c r="V295" s="16"/>
      <c r="W295" s="12" t="e">
        <v>#N/A</v>
      </c>
    </row>
    <row r="296" spans="1:23" ht="22.35" customHeight="1">
      <c r="A296" s="12">
        <v>10060301</v>
      </c>
      <c r="B296" s="137">
        <v>1120013366</v>
      </c>
      <c r="C296" s="106">
        <v>1005277</v>
      </c>
      <c r="D296" s="13">
        <v>1015649</v>
      </c>
      <c r="E296" s="12" t="s">
        <v>405</v>
      </c>
      <c r="F296" s="191" t="s">
        <v>4206</v>
      </c>
      <c r="G296" s="13" t="s">
        <v>406</v>
      </c>
      <c r="H296" s="15">
        <v>192</v>
      </c>
      <c r="I296" s="105">
        <v>28</v>
      </c>
      <c r="J296" s="26">
        <f t="shared" si="16"/>
        <v>5376</v>
      </c>
      <c r="K296" s="113">
        <f>IFERROR(SUMIFS(RECEIVING_HISTORY!$H:$H,RECEIVING_HISTORY!$B:$B,MASTER_SHEET!$A296),0)</f>
        <v>0</v>
      </c>
      <c r="L296" s="26">
        <f>IFERROR(SUMIFS(RECEIVING_HISTORY!$I:$I,RECEIVING_HISTORY!$B:$B,MASTER_SHEET!$A296),0)</f>
        <v>0</v>
      </c>
      <c r="M296" s="35">
        <f>IFERROR(SUMIF(ISSUANCE_HISTORY!$B:$B,A296,ISSUANCE_HISTORY!$H:$H),0)</f>
        <v>0</v>
      </c>
      <c r="N296" s="26">
        <f>IFERROR(SUMIF(ISSUANCE_HISTORY!$B:$B,A296,ISSUANCE_HISTORY!$I:$I),0)</f>
        <v>0</v>
      </c>
      <c r="O296" s="112">
        <f t="shared" si="17"/>
        <v>28</v>
      </c>
      <c r="P296" s="26">
        <f t="shared" si="19"/>
        <v>5376</v>
      </c>
      <c r="Q296" s="36" t="s">
        <v>4151</v>
      </c>
      <c r="R296" s="36" t="s">
        <v>4151</v>
      </c>
      <c r="S296" s="16">
        <v>5</v>
      </c>
      <c r="T296" s="37" t="str">
        <f t="shared" si="18"/>
        <v>OK</v>
      </c>
      <c r="U296" s="12"/>
      <c r="V296" s="16"/>
      <c r="W296" s="12" t="s">
        <v>4222</v>
      </c>
    </row>
    <row r="297" spans="1:23" ht="22.35" customHeight="1">
      <c r="A297" s="12">
        <v>10060302</v>
      </c>
      <c r="B297" s="137">
        <v>312115002653</v>
      </c>
      <c r="C297" s="106">
        <v>1005278</v>
      </c>
      <c r="D297" s="29">
        <v>1015650</v>
      </c>
      <c r="E297" s="12" t="s">
        <v>407</v>
      </c>
      <c r="F297" s="191" t="s">
        <v>4206</v>
      </c>
      <c r="G297" s="13" t="s">
        <v>349</v>
      </c>
      <c r="H297" s="15">
        <v>560</v>
      </c>
      <c r="I297" s="105">
        <v>1</v>
      </c>
      <c r="J297" s="26">
        <f t="shared" si="16"/>
        <v>560</v>
      </c>
      <c r="K297" s="113">
        <f>IFERROR(SUMIFS(RECEIVING_HISTORY!$H:$H,RECEIVING_HISTORY!$B:$B,MASTER_SHEET!$A297),0)</f>
        <v>0</v>
      </c>
      <c r="L297" s="26">
        <f>IFERROR(SUMIFS(RECEIVING_HISTORY!$I:$I,RECEIVING_HISTORY!$B:$B,MASTER_SHEET!$A297),0)</f>
        <v>0</v>
      </c>
      <c r="M297" s="35">
        <f>IFERROR(SUMIF(ISSUANCE_HISTORY!$B:$B,A297,ISSUANCE_HISTORY!$H:$H),0)</f>
        <v>0</v>
      </c>
      <c r="N297" s="26">
        <f>IFERROR(SUMIF(ISSUANCE_HISTORY!$B:$B,A297,ISSUANCE_HISTORY!$I:$I),0)</f>
        <v>0</v>
      </c>
      <c r="O297" s="112">
        <f t="shared" si="17"/>
        <v>1</v>
      </c>
      <c r="P297" s="26">
        <f t="shared" si="19"/>
        <v>560</v>
      </c>
      <c r="Q297" s="36" t="s">
        <v>4148</v>
      </c>
      <c r="R297" s="36" t="s">
        <v>4148</v>
      </c>
      <c r="S297" s="16"/>
      <c r="T297" s="37" t="str">
        <f t="shared" si="18"/>
        <v/>
      </c>
      <c r="U297" s="12"/>
      <c r="V297" s="16"/>
      <c r="W297" s="12" t="s">
        <v>4222</v>
      </c>
    </row>
    <row r="298" spans="1:23" ht="22.35" customHeight="1">
      <c r="A298" s="12">
        <v>10060303</v>
      </c>
      <c r="B298" s="137" t="e">
        <v>#N/A</v>
      </c>
      <c r="C298" s="106">
        <v>1002967</v>
      </c>
      <c r="D298" s="13">
        <v>1010803</v>
      </c>
      <c r="E298" s="12" t="s">
        <v>408</v>
      </c>
      <c r="F298" s="190" t="s">
        <v>4205</v>
      </c>
      <c r="G298" s="13" t="s">
        <v>21</v>
      </c>
      <c r="H298" s="15">
        <v>24</v>
      </c>
      <c r="I298" s="105">
        <v>0</v>
      </c>
      <c r="J298" s="26">
        <f t="shared" si="16"/>
        <v>0</v>
      </c>
      <c r="K298" s="113">
        <f>IFERROR(SUMIFS(RECEIVING_HISTORY!$H:$H,RECEIVING_HISTORY!$B:$B,MASTER_SHEET!$A298),0)</f>
        <v>0</v>
      </c>
      <c r="L298" s="26">
        <f>IFERROR(SUMIFS(RECEIVING_HISTORY!$I:$I,RECEIVING_HISTORY!$B:$B,MASTER_SHEET!$A298),0)</f>
        <v>0</v>
      </c>
      <c r="M298" s="35">
        <f>IFERROR(SUMIF(ISSUANCE_HISTORY!$B:$B,A298,ISSUANCE_HISTORY!$H:$H),0)</f>
        <v>0</v>
      </c>
      <c r="N298" s="26">
        <f>IFERROR(SUMIF(ISSUANCE_HISTORY!$B:$B,A298,ISSUANCE_HISTORY!$I:$I),0)</f>
        <v>0</v>
      </c>
      <c r="O298" s="112">
        <f t="shared" si="17"/>
        <v>0</v>
      </c>
      <c r="P298" s="26">
        <f t="shared" si="19"/>
        <v>0</v>
      </c>
      <c r="Q298" s="36" t="e">
        <v>#N/A</v>
      </c>
      <c r="R298" s="36" t="e">
        <v>#N/A</v>
      </c>
      <c r="S298" s="16"/>
      <c r="T298" s="37" t="str">
        <f t="shared" si="18"/>
        <v/>
      </c>
      <c r="U298" s="12"/>
      <c r="V298" s="16"/>
      <c r="W298" s="12" t="e">
        <v>#N/A</v>
      </c>
    </row>
    <row r="299" spans="1:23" ht="22.35" customHeight="1">
      <c r="A299" s="12">
        <v>10060304</v>
      </c>
      <c r="B299" s="137">
        <v>1920100146</v>
      </c>
      <c r="C299" s="106">
        <v>1005332</v>
      </c>
      <c r="D299" s="13">
        <v>1015704</v>
      </c>
      <c r="E299" s="12" t="s">
        <v>409</v>
      </c>
      <c r="F299" s="190" t="s">
        <v>4209</v>
      </c>
      <c r="G299" s="13" t="s">
        <v>21</v>
      </c>
      <c r="H299" s="15">
        <v>1075</v>
      </c>
      <c r="I299" s="105">
        <v>10</v>
      </c>
      <c r="J299" s="26">
        <f t="shared" si="16"/>
        <v>10750</v>
      </c>
      <c r="K299" s="113">
        <f>IFERROR(SUMIFS(RECEIVING_HISTORY!$H:$H,RECEIVING_HISTORY!$B:$B,MASTER_SHEET!$A299),0)</f>
        <v>0</v>
      </c>
      <c r="L299" s="26">
        <f>IFERROR(SUMIFS(RECEIVING_HISTORY!$I:$I,RECEIVING_HISTORY!$B:$B,MASTER_SHEET!$A299),0)</f>
        <v>0</v>
      </c>
      <c r="M299" s="35">
        <f>IFERROR(SUMIF(ISSUANCE_HISTORY!$B:$B,A299,ISSUANCE_HISTORY!$H:$H),0)</f>
        <v>0</v>
      </c>
      <c r="N299" s="26">
        <f>IFERROR(SUMIF(ISSUANCE_HISTORY!$B:$B,A299,ISSUANCE_HISTORY!$I:$I),0)</f>
        <v>0</v>
      </c>
      <c r="O299" s="112">
        <f t="shared" si="17"/>
        <v>10</v>
      </c>
      <c r="P299" s="26">
        <f t="shared" si="19"/>
        <v>10750</v>
      </c>
      <c r="Q299" s="36" t="s">
        <v>3880</v>
      </c>
      <c r="R299" s="36" t="s">
        <v>3880</v>
      </c>
      <c r="S299" s="16">
        <v>4</v>
      </c>
      <c r="T299" s="37" t="str">
        <f t="shared" si="18"/>
        <v>OK</v>
      </c>
      <c r="U299" s="12"/>
      <c r="V299" s="16"/>
      <c r="W299" s="12" t="s">
        <v>4222</v>
      </c>
    </row>
    <row r="300" spans="1:23" ht="22.35" customHeight="1">
      <c r="A300" s="12">
        <v>10060305</v>
      </c>
      <c r="B300" s="137">
        <v>1930010010</v>
      </c>
      <c r="C300" s="106">
        <v>1001815</v>
      </c>
      <c r="D300" s="13">
        <v>1011898</v>
      </c>
      <c r="E300" s="12" t="s">
        <v>411</v>
      </c>
      <c r="F300" s="190" t="s">
        <v>2049</v>
      </c>
      <c r="G300" s="13" t="s">
        <v>21</v>
      </c>
      <c r="H300" s="15">
        <v>15.5</v>
      </c>
      <c r="I300" s="105">
        <v>97</v>
      </c>
      <c r="J300" s="26">
        <f t="shared" si="16"/>
        <v>1503.5</v>
      </c>
      <c r="K300" s="113">
        <f>IFERROR(SUMIFS(RECEIVING_HISTORY!$H:$H,RECEIVING_HISTORY!$B:$B,MASTER_SHEET!$A300),0)</f>
        <v>0</v>
      </c>
      <c r="L300" s="26">
        <f>IFERROR(SUMIFS(RECEIVING_HISTORY!$I:$I,RECEIVING_HISTORY!$B:$B,MASTER_SHEET!$A300),0)</f>
        <v>0</v>
      </c>
      <c r="M300" s="35">
        <f>IFERROR(SUMIF(ISSUANCE_HISTORY!$B:$B,A300,ISSUANCE_HISTORY!$H:$H),0)</f>
        <v>0</v>
      </c>
      <c r="N300" s="26">
        <f>IFERROR(SUMIF(ISSUANCE_HISTORY!$B:$B,A300,ISSUANCE_HISTORY!$I:$I),0)</f>
        <v>0</v>
      </c>
      <c r="O300" s="112">
        <f t="shared" si="17"/>
        <v>97</v>
      </c>
      <c r="P300" s="26">
        <f t="shared" si="19"/>
        <v>1503.5</v>
      </c>
      <c r="Q300" s="36" t="s">
        <v>4439</v>
      </c>
      <c r="R300" s="36" t="s">
        <v>4439</v>
      </c>
      <c r="S300" s="16">
        <v>10</v>
      </c>
      <c r="T300" s="37" t="str">
        <f t="shared" si="18"/>
        <v>OK</v>
      </c>
      <c r="U300" s="12"/>
      <c r="V300" s="16"/>
      <c r="W300" s="12" t="s">
        <v>4222</v>
      </c>
    </row>
    <row r="301" spans="1:23" ht="22.35" customHeight="1">
      <c r="A301" s="12">
        <v>10060306</v>
      </c>
      <c r="B301" s="137">
        <v>1090170103</v>
      </c>
      <c r="C301" s="106">
        <v>1005086</v>
      </c>
      <c r="D301" s="13">
        <v>1015915</v>
      </c>
      <c r="E301" s="12" t="s">
        <v>412</v>
      </c>
      <c r="F301" s="190" t="s">
        <v>2049</v>
      </c>
      <c r="G301" s="13" t="s">
        <v>21</v>
      </c>
      <c r="H301" s="15">
        <v>10</v>
      </c>
      <c r="I301" s="105">
        <v>40</v>
      </c>
      <c r="J301" s="26">
        <f t="shared" si="16"/>
        <v>400</v>
      </c>
      <c r="K301" s="113">
        <f>IFERROR(SUMIFS(RECEIVING_HISTORY!$H:$H,RECEIVING_HISTORY!$B:$B,MASTER_SHEET!$A301),0)</f>
        <v>0</v>
      </c>
      <c r="L301" s="26">
        <f>IFERROR(SUMIFS(RECEIVING_HISTORY!$I:$I,RECEIVING_HISTORY!$B:$B,MASTER_SHEET!$A301),0)</f>
        <v>0</v>
      </c>
      <c r="M301" s="35">
        <f>IFERROR(SUMIF(ISSUANCE_HISTORY!$B:$B,A301,ISSUANCE_HISTORY!$H:$H),0)</f>
        <v>0</v>
      </c>
      <c r="N301" s="26">
        <f>IFERROR(SUMIF(ISSUANCE_HISTORY!$B:$B,A301,ISSUANCE_HISTORY!$I:$I),0)</f>
        <v>0</v>
      </c>
      <c r="O301" s="112">
        <f t="shared" si="17"/>
        <v>40</v>
      </c>
      <c r="P301" s="26">
        <f t="shared" si="19"/>
        <v>400</v>
      </c>
      <c r="Q301" s="36" t="s">
        <v>4440</v>
      </c>
      <c r="R301" s="36" t="s">
        <v>4440</v>
      </c>
      <c r="S301" s="16">
        <v>10</v>
      </c>
      <c r="T301" s="37" t="str">
        <f t="shared" si="18"/>
        <v>OK</v>
      </c>
      <c r="U301" s="12"/>
      <c r="V301" s="16"/>
      <c r="W301" s="12" t="s">
        <v>4222</v>
      </c>
    </row>
    <row r="302" spans="1:23" ht="22.35" customHeight="1">
      <c r="A302" s="12">
        <v>10060307</v>
      </c>
      <c r="B302" s="137" t="e">
        <v>#N/A</v>
      </c>
      <c r="C302" s="106">
        <v>1001793</v>
      </c>
      <c r="D302" s="13">
        <v>1011876</v>
      </c>
      <c r="E302" s="12" t="s">
        <v>413</v>
      </c>
      <c r="F302" s="190" t="s">
        <v>2049</v>
      </c>
      <c r="G302" s="13" t="s">
        <v>37</v>
      </c>
      <c r="H302" s="15">
        <v>231.12</v>
      </c>
      <c r="I302" s="105">
        <v>0</v>
      </c>
      <c r="J302" s="26">
        <f t="shared" si="16"/>
        <v>0</v>
      </c>
      <c r="K302" s="113">
        <f>IFERROR(SUMIFS(RECEIVING_HISTORY!$H:$H,RECEIVING_HISTORY!$B:$B,MASTER_SHEET!$A302),0)</f>
        <v>0</v>
      </c>
      <c r="L302" s="26">
        <f>IFERROR(SUMIFS(RECEIVING_HISTORY!$I:$I,RECEIVING_HISTORY!$B:$B,MASTER_SHEET!$A302),0)</f>
        <v>0</v>
      </c>
      <c r="M302" s="35">
        <f>IFERROR(SUMIF(ISSUANCE_HISTORY!$B:$B,A302,ISSUANCE_HISTORY!$H:$H),0)</f>
        <v>0</v>
      </c>
      <c r="N302" s="26">
        <f>IFERROR(SUMIF(ISSUANCE_HISTORY!$B:$B,A302,ISSUANCE_HISTORY!$I:$I),0)</f>
        <v>0</v>
      </c>
      <c r="O302" s="112">
        <f t="shared" si="17"/>
        <v>0</v>
      </c>
      <c r="P302" s="26">
        <f t="shared" si="19"/>
        <v>0</v>
      </c>
      <c r="Q302" s="36" t="e">
        <v>#N/A</v>
      </c>
      <c r="R302" s="36" t="e">
        <v>#N/A</v>
      </c>
      <c r="S302" s="16"/>
      <c r="T302" s="37" t="str">
        <f t="shared" si="18"/>
        <v/>
      </c>
      <c r="U302" s="12"/>
      <c r="V302" s="16"/>
      <c r="W302" s="12" t="e">
        <v>#N/A</v>
      </c>
    </row>
    <row r="303" spans="1:23" ht="22.35" customHeight="1">
      <c r="A303" s="12">
        <v>10060308</v>
      </c>
      <c r="B303" s="137">
        <v>401736006452</v>
      </c>
      <c r="C303" s="106">
        <v>1002513</v>
      </c>
      <c r="D303" s="13">
        <v>1011324</v>
      </c>
      <c r="E303" s="12" t="s">
        <v>414</v>
      </c>
      <c r="F303" s="190" t="s">
        <v>1262</v>
      </c>
      <c r="G303" s="13" t="s">
        <v>415</v>
      </c>
      <c r="H303" s="15">
        <v>13</v>
      </c>
      <c r="I303" s="105">
        <v>30</v>
      </c>
      <c r="J303" s="26">
        <f t="shared" si="16"/>
        <v>390</v>
      </c>
      <c r="K303" s="113">
        <f>IFERROR(SUMIFS(RECEIVING_HISTORY!$H:$H,RECEIVING_HISTORY!$B:$B,MASTER_SHEET!$A303),0)</f>
        <v>0</v>
      </c>
      <c r="L303" s="26">
        <f>IFERROR(SUMIFS(RECEIVING_HISTORY!$I:$I,RECEIVING_HISTORY!$B:$B,MASTER_SHEET!$A303),0)</f>
        <v>0</v>
      </c>
      <c r="M303" s="35">
        <f>IFERROR(SUMIF(ISSUANCE_HISTORY!$B:$B,A303,ISSUANCE_HISTORY!$H:$H),0)</f>
        <v>0</v>
      </c>
      <c r="N303" s="26">
        <f>IFERROR(SUMIF(ISSUANCE_HISTORY!$B:$B,A303,ISSUANCE_HISTORY!$I:$I),0)</f>
        <v>0</v>
      </c>
      <c r="O303" s="112">
        <f t="shared" si="17"/>
        <v>30</v>
      </c>
      <c r="P303" s="26">
        <f t="shared" si="19"/>
        <v>390</v>
      </c>
      <c r="Q303" s="36" t="s">
        <v>416</v>
      </c>
      <c r="R303" s="36" t="s">
        <v>416</v>
      </c>
      <c r="S303" s="16"/>
      <c r="T303" s="37" t="str">
        <f t="shared" si="18"/>
        <v/>
      </c>
      <c r="U303" s="12"/>
      <c r="V303" s="16"/>
      <c r="W303" s="12" t="s">
        <v>4222</v>
      </c>
    </row>
    <row r="304" spans="1:23" ht="22.35" customHeight="1">
      <c r="A304" s="12">
        <v>10060309</v>
      </c>
      <c r="B304" s="137" t="e">
        <v>#N/A</v>
      </c>
      <c r="C304" s="106">
        <v>1006785</v>
      </c>
      <c r="D304" s="13">
        <v>1014196</v>
      </c>
      <c r="E304" s="12" t="s">
        <v>417</v>
      </c>
      <c r="F304" s="190" t="s">
        <v>4209</v>
      </c>
      <c r="G304" s="13" t="s">
        <v>37</v>
      </c>
      <c r="H304" s="15">
        <v>527.5</v>
      </c>
      <c r="I304" s="105">
        <v>0</v>
      </c>
      <c r="J304" s="26">
        <f t="shared" si="16"/>
        <v>0</v>
      </c>
      <c r="K304" s="113">
        <f>IFERROR(SUMIFS(RECEIVING_HISTORY!$H:$H,RECEIVING_HISTORY!$B:$B,MASTER_SHEET!$A304),0)</f>
        <v>0</v>
      </c>
      <c r="L304" s="26">
        <f>IFERROR(SUMIFS(RECEIVING_HISTORY!$I:$I,RECEIVING_HISTORY!$B:$B,MASTER_SHEET!$A304),0)</f>
        <v>0</v>
      </c>
      <c r="M304" s="35">
        <f>IFERROR(SUMIF(ISSUANCE_HISTORY!$B:$B,A304,ISSUANCE_HISTORY!$H:$H),0)</f>
        <v>0</v>
      </c>
      <c r="N304" s="26">
        <f>IFERROR(SUMIF(ISSUANCE_HISTORY!$B:$B,A304,ISSUANCE_HISTORY!$I:$I),0)</f>
        <v>0</v>
      </c>
      <c r="O304" s="112">
        <f t="shared" si="17"/>
        <v>0</v>
      </c>
      <c r="P304" s="26">
        <f t="shared" si="19"/>
        <v>0</v>
      </c>
      <c r="Q304" s="36" t="e">
        <v>#N/A</v>
      </c>
      <c r="R304" s="36" t="e">
        <v>#N/A</v>
      </c>
      <c r="S304" s="16"/>
      <c r="T304" s="37" t="str">
        <f t="shared" si="18"/>
        <v/>
      </c>
      <c r="U304" s="12"/>
      <c r="V304" s="16"/>
      <c r="W304" s="12" t="e">
        <v>#N/A</v>
      </c>
    </row>
    <row r="305" spans="1:23" ht="22.35" customHeight="1">
      <c r="A305" s="12">
        <v>10060310</v>
      </c>
      <c r="B305" s="137" t="e">
        <v>#N/A</v>
      </c>
      <c r="C305" s="106">
        <v>1006786</v>
      </c>
      <c r="D305" s="13">
        <v>1014197</v>
      </c>
      <c r="E305" s="12" t="s">
        <v>418</v>
      </c>
      <c r="F305" s="190" t="s">
        <v>4209</v>
      </c>
      <c r="G305" s="13" t="s">
        <v>37</v>
      </c>
      <c r="H305" s="15">
        <v>893</v>
      </c>
      <c r="I305" s="105">
        <v>0</v>
      </c>
      <c r="J305" s="26">
        <f t="shared" si="16"/>
        <v>0</v>
      </c>
      <c r="K305" s="113">
        <f>IFERROR(SUMIFS(RECEIVING_HISTORY!$H:$H,RECEIVING_HISTORY!$B:$B,MASTER_SHEET!$A305),0)</f>
        <v>0</v>
      </c>
      <c r="L305" s="26">
        <f>IFERROR(SUMIFS(RECEIVING_HISTORY!$I:$I,RECEIVING_HISTORY!$B:$B,MASTER_SHEET!$A305),0)</f>
        <v>0</v>
      </c>
      <c r="M305" s="35">
        <f>IFERROR(SUMIF(ISSUANCE_HISTORY!$B:$B,A305,ISSUANCE_HISTORY!$H:$H),0)</f>
        <v>0</v>
      </c>
      <c r="N305" s="26">
        <f>IFERROR(SUMIF(ISSUANCE_HISTORY!$B:$B,A305,ISSUANCE_HISTORY!$I:$I),0)</f>
        <v>0</v>
      </c>
      <c r="O305" s="112">
        <f t="shared" si="17"/>
        <v>0</v>
      </c>
      <c r="P305" s="26">
        <f t="shared" si="19"/>
        <v>0</v>
      </c>
      <c r="Q305" s="36" t="e">
        <v>#N/A</v>
      </c>
      <c r="R305" s="36" t="e">
        <v>#N/A</v>
      </c>
      <c r="S305" s="16"/>
      <c r="T305" s="37" t="str">
        <f t="shared" si="18"/>
        <v/>
      </c>
      <c r="U305" s="12"/>
      <c r="V305" s="16"/>
      <c r="W305" s="12" t="e">
        <v>#N/A</v>
      </c>
    </row>
    <row r="306" spans="1:23" ht="22.35" customHeight="1">
      <c r="A306" s="12">
        <v>10060311</v>
      </c>
      <c r="B306" s="137" t="e">
        <v>#N/A</v>
      </c>
      <c r="C306" s="106">
        <v>1005897</v>
      </c>
      <c r="D306" s="13">
        <v>1015083</v>
      </c>
      <c r="E306" s="12" t="s">
        <v>419</v>
      </c>
      <c r="F306" s="190" t="s">
        <v>4209</v>
      </c>
      <c r="G306" s="13" t="s">
        <v>37</v>
      </c>
      <c r="H306" s="15">
        <v>742.5</v>
      </c>
      <c r="I306" s="105">
        <v>0</v>
      </c>
      <c r="J306" s="26">
        <f t="shared" si="16"/>
        <v>0</v>
      </c>
      <c r="K306" s="113">
        <f>IFERROR(SUMIFS(RECEIVING_HISTORY!$H:$H,RECEIVING_HISTORY!$B:$B,MASTER_SHEET!$A306),0)</f>
        <v>0</v>
      </c>
      <c r="L306" s="26">
        <f>IFERROR(SUMIFS(RECEIVING_HISTORY!$I:$I,RECEIVING_HISTORY!$B:$B,MASTER_SHEET!$A306),0)</f>
        <v>0</v>
      </c>
      <c r="M306" s="35">
        <f>IFERROR(SUMIF(ISSUANCE_HISTORY!$B:$B,A306,ISSUANCE_HISTORY!$H:$H),0)</f>
        <v>0</v>
      </c>
      <c r="N306" s="26">
        <f>IFERROR(SUMIF(ISSUANCE_HISTORY!$B:$B,A306,ISSUANCE_HISTORY!$I:$I),0)</f>
        <v>0</v>
      </c>
      <c r="O306" s="112">
        <f t="shared" si="17"/>
        <v>0</v>
      </c>
      <c r="P306" s="26">
        <f t="shared" si="19"/>
        <v>0</v>
      </c>
      <c r="Q306" s="36" t="e">
        <v>#N/A</v>
      </c>
      <c r="R306" s="36" t="e">
        <v>#N/A</v>
      </c>
      <c r="S306" s="16"/>
      <c r="T306" s="37" t="str">
        <f t="shared" si="18"/>
        <v/>
      </c>
      <c r="U306" s="12"/>
      <c r="V306" s="16"/>
      <c r="W306" s="12" t="e">
        <v>#N/A</v>
      </c>
    </row>
    <row r="307" spans="1:23" ht="22.35" customHeight="1">
      <c r="A307" s="12">
        <v>10060312</v>
      </c>
      <c r="B307" s="137" t="e">
        <v>#N/A</v>
      </c>
      <c r="C307" s="106">
        <v>1005456</v>
      </c>
      <c r="D307" s="29">
        <v>1015510</v>
      </c>
      <c r="E307" s="12" t="s">
        <v>420</v>
      </c>
      <c r="F307" s="191" t="s">
        <v>4206</v>
      </c>
      <c r="G307" s="13" t="s">
        <v>349</v>
      </c>
      <c r="H307" s="15">
        <v>588</v>
      </c>
      <c r="I307" s="105">
        <v>0</v>
      </c>
      <c r="J307" s="26">
        <f t="shared" si="16"/>
        <v>0</v>
      </c>
      <c r="K307" s="113">
        <f>IFERROR(SUMIFS(RECEIVING_HISTORY!$H:$H,RECEIVING_HISTORY!$B:$B,MASTER_SHEET!$A307),0)</f>
        <v>0</v>
      </c>
      <c r="L307" s="26">
        <f>IFERROR(SUMIFS(RECEIVING_HISTORY!$I:$I,RECEIVING_HISTORY!$B:$B,MASTER_SHEET!$A307),0)</f>
        <v>0</v>
      </c>
      <c r="M307" s="35">
        <f>IFERROR(SUMIF(ISSUANCE_HISTORY!$B:$B,A307,ISSUANCE_HISTORY!$H:$H),0)</f>
        <v>0</v>
      </c>
      <c r="N307" s="26">
        <f>IFERROR(SUMIF(ISSUANCE_HISTORY!$B:$B,A307,ISSUANCE_HISTORY!$I:$I),0)</f>
        <v>0</v>
      </c>
      <c r="O307" s="112">
        <f t="shared" si="17"/>
        <v>0</v>
      </c>
      <c r="P307" s="26">
        <f t="shared" si="19"/>
        <v>0</v>
      </c>
      <c r="Q307" s="36" t="e">
        <v>#N/A</v>
      </c>
      <c r="R307" s="36" t="e">
        <v>#N/A</v>
      </c>
      <c r="S307" s="16"/>
      <c r="T307" s="37" t="str">
        <f t="shared" si="18"/>
        <v/>
      </c>
      <c r="U307" s="12"/>
      <c r="V307" s="16"/>
      <c r="W307" s="12" t="e">
        <v>#N/A</v>
      </c>
    </row>
    <row r="308" spans="1:23" ht="22.35" customHeight="1">
      <c r="A308" s="12">
        <v>10060313</v>
      </c>
      <c r="B308" s="137">
        <v>1120012106</v>
      </c>
      <c r="C308" s="106">
        <v>1005457</v>
      </c>
      <c r="D308" s="13">
        <v>1015511</v>
      </c>
      <c r="E308" s="12" t="s">
        <v>421</v>
      </c>
      <c r="F308" s="191" t="s">
        <v>4206</v>
      </c>
      <c r="G308" s="13" t="s">
        <v>349</v>
      </c>
      <c r="H308" s="15">
        <v>590</v>
      </c>
      <c r="I308" s="105">
        <v>4</v>
      </c>
      <c r="J308" s="26">
        <f t="shared" si="16"/>
        <v>2360</v>
      </c>
      <c r="K308" s="113">
        <f>IFERROR(SUMIFS(RECEIVING_HISTORY!$H:$H,RECEIVING_HISTORY!$B:$B,MASTER_SHEET!$A308),0)</f>
        <v>0</v>
      </c>
      <c r="L308" s="26">
        <f>IFERROR(SUMIFS(RECEIVING_HISTORY!$I:$I,RECEIVING_HISTORY!$B:$B,MASTER_SHEET!$A308),0)</f>
        <v>0</v>
      </c>
      <c r="M308" s="35">
        <f>IFERROR(SUMIF(ISSUANCE_HISTORY!$B:$B,A308,ISSUANCE_HISTORY!$H:$H),0)</f>
        <v>0</v>
      </c>
      <c r="N308" s="26">
        <f>IFERROR(SUMIF(ISSUANCE_HISTORY!$B:$B,A308,ISSUANCE_HISTORY!$I:$I),0)</f>
        <v>0</v>
      </c>
      <c r="O308" s="112">
        <f t="shared" si="17"/>
        <v>4</v>
      </c>
      <c r="P308" s="26">
        <f t="shared" si="19"/>
        <v>2360</v>
      </c>
      <c r="Q308" s="36" t="s">
        <v>27</v>
      </c>
      <c r="R308" s="36" t="s">
        <v>27</v>
      </c>
      <c r="S308" s="16">
        <v>3</v>
      </c>
      <c r="T308" s="37" t="str">
        <f t="shared" si="18"/>
        <v>OK</v>
      </c>
      <c r="U308" s="12"/>
      <c r="V308" s="16"/>
      <c r="W308" s="12" t="s">
        <v>4222</v>
      </c>
    </row>
    <row r="309" spans="1:23" ht="22.35" customHeight="1">
      <c r="A309" s="12">
        <v>10060314</v>
      </c>
      <c r="B309" s="137">
        <v>421524003757</v>
      </c>
      <c r="C309" s="106">
        <v>1005073</v>
      </c>
      <c r="D309" s="29">
        <v>1015902</v>
      </c>
      <c r="E309" s="12" t="s">
        <v>422</v>
      </c>
      <c r="F309" s="191" t="s">
        <v>4206</v>
      </c>
      <c r="G309" s="13" t="s">
        <v>81</v>
      </c>
      <c r="H309" s="15">
        <v>210</v>
      </c>
      <c r="I309" s="105">
        <v>8</v>
      </c>
      <c r="J309" s="26">
        <f t="shared" si="16"/>
        <v>1680</v>
      </c>
      <c r="K309" s="113">
        <f>IFERROR(SUMIFS(RECEIVING_HISTORY!$H:$H,RECEIVING_HISTORY!$B:$B,MASTER_SHEET!$A309),0)</f>
        <v>0</v>
      </c>
      <c r="L309" s="26">
        <f>IFERROR(SUMIFS(RECEIVING_HISTORY!$I:$I,RECEIVING_HISTORY!$B:$B,MASTER_SHEET!$A309),0)</f>
        <v>0</v>
      </c>
      <c r="M309" s="35">
        <f>IFERROR(SUMIF(ISSUANCE_HISTORY!$B:$B,A309,ISSUANCE_HISTORY!$H:$H),0)</f>
        <v>0</v>
      </c>
      <c r="N309" s="26">
        <f>IFERROR(SUMIF(ISSUANCE_HISTORY!$B:$B,A309,ISSUANCE_HISTORY!$I:$I),0)</f>
        <v>0</v>
      </c>
      <c r="O309" s="112">
        <f t="shared" si="17"/>
        <v>8</v>
      </c>
      <c r="P309" s="26">
        <f t="shared" si="19"/>
        <v>1680</v>
      </c>
      <c r="Q309" s="36" t="s">
        <v>4178</v>
      </c>
      <c r="R309" s="36" t="s">
        <v>4178</v>
      </c>
      <c r="S309" s="16">
        <v>1</v>
      </c>
      <c r="T309" s="37" t="str">
        <f t="shared" si="18"/>
        <v>OK</v>
      </c>
      <c r="U309" s="12"/>
      <c r="V309" s="16"/>
      <c r="W309" s="12" t="s">
        <v>4222</v>
      </c>
    </row>
    <row r="310" spans="1:23" ht="22.35" customHeight="1">
      <c r="A310" s="12">
        <v>10060315</v>
      </c>
      <c r="B310" s="137">
        <v>1110040005</v>
      </c>
      <c r="C310" s="106">
        <v>1005074</v>
      </c>
      <c r="D310" s="13">
        <v>1015903</v>
      </c>
      <c r="E310" s="12" t="s">
        <v>423</v>
      </c>
      <c r="F310" s="191" t="s">
        <v>4206</v>
      </c>
      <c r="G310" s="13" t="s">
        <v>353</v>
      </c>
      <c r="H310" s="15">
        <v>80</v>
      </c>
      <c r="I310" s="105">
        <v>6</v>
      </c>
      <c r="J310" s="26">
        <f t="shared" si="16"/>
        <v>480</v>
      </c>
      <c r="K310" s="113">
        <f>IFERROR(SUMIFS(RECEIVING_HISTORY!$H:$H,RECEIVING_HISTORY!$B:$B,MASTER_SHEET!$A310),0)</f>
        <v>0</v>
      </c>
      <c r="L310" s="26">
        <f>IFERROR(SUMIFS(RECEIVING_HISTORY!$I:$I,RECEIVING_HISTORY!$B:$B,MASTER_SHEET!$A310),0)</f>
        <v>0</v>
      </c>
      <c r="M310" s="35">
        <f>IFERROR(SUMIF(ISSUANCE_HISTORY!$B:$B,A310,ISSUANCE_HISTORY!$H:$H),0)</f>
        <v>6</v>
      </c>
      <c r="N310" s="26">
        <f>IFERROR(SUMIF(ISSUANCE_HISTORY!$B:$B,A310,ISSUANCE_HISTORY!$I:$I),0)</f>
        <v>480</v>
      </c>
      <c r="O310" s="112">
        <f t="shared" si="17"/>
        <v>0</v>
      </c>
      <c r="P310" s="26">
        <f t="shared" si="19"/>
        <v>0</v>
      </c>
      <c r="Q310" s="36" t="s">
        <v>448</v>
      </c>
      <c r="R310" s="36" t="s">
        <v>448</v>
      </c>
      <c r="S310" s="16">
        <v>4</v>
      </c>
      <c r="T310" s="37" t="str">
        <f t="shared" si="18"/>
        <v>Re-Order Now</v>
      </c>
      <c r="U310" s="12"/>
      <c r="V310" s="16" t="s">
        <v>4000</v>
      </c>
      <c r="W310" s="12" t="s">
        <v>4222</v>
      </c>
    </row>
    <row r="311" spans="1:23" ht="22.35" customHeight="1">
      <c r="A311" s="12">
        <v>10060316</v>
      </c>
      <c r="B311" s="137" t="e">
        <v>#N/A</v>
      </c>
      <c r="C311" s="106">
        <v>1005367</v>
      </c>
      <c r="D311" s="13">
        <v>1015740</v>
      </c>
      <c r="E311" s="12" t="s">
        <v>4504</v>
      </c>
      <c r="F311" s="190" t="s">
        <v>4209</v>
      </c>
      <c r="G311" s="13" t="s">
        <v>21</v>
      </c>
      <c r="H311" s="15">
        <v>730</v>
      </c>
      <c r="I311" s="105">
        <v>0</v>
      </c>
      <c r="J311" s="26">
        <f t="shared" si="16"/>
        <v>0</v>
      </c>
      <c r="K311" s="113">
        <f>IFERROR(SUMIFS(RECEIVING_HISTORY!$H:$H,RECEIVING_HISTORY!$B:$B,MASTER_SHEET!$A311),0)</f>
        <v>80</v>
      </c>
      <c r="L311" s="26">
        <f>IFERROR(SUMIFS(RECEIVING_HISTORY!$I:$I,RECEIVING_HISTORY!$B:$B,MASTER_SHEET!$A311),0)</f>
        <v>58400</v>
      </c>
      <c r="M311" s="35">
        <f>IFERROR(SUMIF(ISSUANCE_HISTORY!$B:$B,A311,ISSUANCE_HISTORY!$H:$H),0)</f>
        <v>0</v>
      </c>
      <c r="N311" s="26">
        <f>IFERROR(SUMIF(ISSUANCE_HISTORY!$B:$B,A311,ISSUANCE_HISTORY!$I:$I),0)</f>
        <v>0</v>
      </c>
      <c r="O311" s="112">
        <f t="shared" si="17"/>
        <v>80</v>
      </c>
      <c r="P311" s="26">
        <f t="shared" si="19"/>
        <v>58400</v>
      </c>
      <c r="Q311" s="36" t="s">
        <v>4485</v>
      </c>
      <c r="R311" s="36" t="s">
        <v>4485</v>
      </c>
      <c r="S311" s="16">
        <v>30</v>
      </c>
      <c r="T311" s="37" t="str">
        <f t="shared" si="18"/>
        <v>OK</v>
      </c>
      <c r="U311" s="12"/>
      <c r="V311" s="16"/>
      <c r="W311" s="12"/>
    </row>
    <row r="312" spans="1:23" ht="22.35" customHeight="1">
      <c r="A312" s="12">
        <v>10060317</v>
      </c>
      <c r="B312" s="137">
        <v>1090170107</v>
      </c>
      <c r="C312" s="106">
        <v>1005311</v>
      </c>
      <c r="D312" s="13">
        <v>1015683</v>
      </c>
      <c r="E312" s="12" t="s">
        <v>425</v>
      </c>
      <c r="F312" s="190" t="s">
        <v>2049</v>
      </c>
      <c r="G312" s="13" t="s">
        <v>21</v>
      </c>
      <c r="H312" s="15">
        <v>13</v>
      </c>
      <c r="I312" s="105">
        <v>15</v>
      </c>
      <c r="J312" s="26">
        <f t="shared" si="16"/>
        <v>195</v>
      </c>
      <c r="K312" s="113">
        <f>IFERROR(SUMIFS(RECEIVING_HISTORY!$H:$H,RECEIVING_HISTORY!$B:$B,MASTER_SHEET!$A312),0)</f>
        <v>0</v>
      </c>
      <c r="L312" s="26">
        <f>IFERROR(SUMIFS(RECEIVING_HISTORY!$I:$I,RECEIVING_HISTORY!$B:$B,MASTER_SHEET!$A312),0)</f>
        <v>0</v>
      </c>
      <c r="M312" s="35">
        <f>IFERROR(SUMIF(ISSUANCE_HISTORY!$B:$B,A312,ISSUANCE_HISTORY!$H:$H),0)</f>
        <v>0</v>
      </c>
      <c r="N312" s="26">
        <f>IFERROR(SUMIF(ISSUANCE_HISTORY!$B:$B,A312,ISSUANCE_HISTORY!$I:$I),0)</f>
        <v>0</v>
      </c>
      <c r="O312" s="112">
        <f t="shared" si="17"/>
        <v>15</v>
      </c>
      <c r="P312" s="26">
        <f t="shared" si="19"/>
        <v>195</v>
      </c>
      <c r="Q312" s="36" t="s">
        <v>4440</v>
      </c>
      <c r="R312" s="36" t="s">
        <v>4440</v>
      </c>
      <c r="S312" s="16">
        <v>10</v>
      </c>
      <c r="T312" s="37" t="str">
        <f t="shared" si="18"/>
        <v>OK</v>
      </c>
      <c r="U312" s="12"/>
      <c r="V312" s="16"/>
      <c r="W312" s="12" t="s">
        <v>4222</v>
      </c>
    </row>
    <row r="313" spans="1:23" ht="22.35" customHeight="1">
      <c r="A313" s="12">
        <v>10060318</v>
      </c>
      <c r="B313" s="137">
        <v>301024005732</v>
      </c>
      <c r="C313" s="106">
        <v>1005312</v>
      </c>
      <c r="D313" s="13">
        <v>1015684</v>
      </c>
      <c r="E313" s="12" t="s">
        <v>426</v>
      </c>
      <c r="F313" s="190" t="s">
        <v>2049</v>
      </c>
      <c r="G313" s="13" t="s">
        <v>21</v>
      </c>
      <c r="H313" s="15">
        <v>29</v>
      </c>
      <c r="I313" s="105">
        <v>60</v>
      </c>
      <c r="J313" s="26">
        <f t="shared" si="16"/>
        <v>1740</v>
      </c>
      <c r="K313" s="113">
        <f>IFERROR(SUMIFS(RECEIVING_HISTORY!$H:$H,RECEIVING_HISTORY!$B:$B,MASTER_SHEET!$A313),0)</f>
        <v>0</v>
      </c>
      <c r="L313" s="26">
        <f>IFERROR(SUMIFS(RECEIVING_HISTORY!$I:$I,RECEIVING_HISTORY!$B:$B,MASTER_SHEET!$A313),0)</f>
        <v>0</v>
      </c>
      <c r="M313" s="35">
        <f>IFERROR(SUMIF(ISSUANCE_HISTORY!$B:$B,A313,ISSUANCE_HISTORY!$H:$H),0)</f>
        <v>0</v>
      </c>
      <c r="N313" s="26">
        <f>IFERROR(SUMIF(ISSUANCE_HISTORY!$B:$B,A313,ISSUANCE_HISTORY!$I:$I),0)</f>
        <v>0</v>
      </c>
      <c r="O313" s="112">
        <f t="shared" si="17"/>
        <v>60</v>
      </c>
      <c r="P313" s="26">
        <f t="shared" si="19"/>
        <v>1740</v>
      </c>
      <c r="Q313" s="36" t="s">
        <v>4440</v>
      </c>
      <c r="R313" s="36" t="s">
        <v>4440</v>
      </c>
      <c r="S313" s="16">
        <v>10</v>
      </c>
      <c r="T313" s="37" t="str">
        <f t="shared" si="18"/>
        <v>OK</v>
      </c>
      <c r="U313" s="12"/>
      <c r="V313" s="16"/>
      <c r="W313" s="12" t="s">
        <v>4222</v>
      </c>
    </row>
    <row r="314" spans="1:23" ht="22.35" customHeight="1">
      <c r="A314" s="12">
        <v>10060319</v>
      </c>
      <c r="B314" s="137">
        <v>301024008052</v>
      </c>
      <c r="C314" s="106">
        <v>1005313</v>
      </c>
      <c r="D314" s="13">
        <v>1015685</v>
      </c>
      <c r="E314" s="12" t="s">
        <v>427</v>
      </c>
      <c r="F314" s="190" t="s">
        <v>2049</v>
      </c>
      <c r="G314" s="13" t="s">
        <v>21</v>
      </c>
      <c r="H314" s="15">
        <v>33</v>
      </c>
      <c r="I314" s="105">
        <v>15</v>
      </c>
      <c r="J314" s="26">
        <f t="shared" si="16"/>
        <v>495</v>
      </c>
      <c r="K314" s="113">
        <f>IFERROR(SUMIFS(RECEIVING_HISTORY!$H:$H,RECEIVING_HISTORY!$B:$B,MASTER_SHEET!$A314),0)</f>
        <v>0</v>
      </c>
      <c r="L314" s="26">
        <f>IFERROR(SUMIFS(RECEIVING_HISTORY!$I:$I,RECEIVING_HISTORY!$B:$B,MASTER_SHEET!$A314),0)</f>
        <v>0</v>
      </c>
      <c r="M314" s="35">
        <f>IFERROR(SUMIF(ISSUANCE_HISTORY!$B:$B,A314,ISSUANCE_HISTORY!$H:$H),0)</f>
        <v>0</v>
      </c>
      <c r="N314" s="26">
        <f>IFERROR(SUMIF(ISSUANCE_HISTORY!$B:$B,A314,ISSUANCE_HISTORY!$I:$I),0)</f>
        <v>0</v>
      </c>
      <c r="O314" s="112">
        <f t="shared" si="17"/>
        <v>15</v>
      </c>
      <c r="P314" s="26">
        <f t="shared" si="19"/>
        <v>495</v>
      </c>
      <c r="Q314" s="36" t="s">
        <v>4440</v>
      </c>
      <c r="R314" s="36" t="s">
        <v>4440</v>
      </c>
      <c r="S314" s="16">
        <v>10</v>
      </c>
      <c r="T314" s="37" t="str">
        <f t="shared" si="18"/>
        <v>OK</v>
      </c>
      <c r="U314" s="12"/>
      <c r="V314" s="16"/>
      <c r="W314" s="12" t="s">
        <v>4222</v>
      </c>
    </row>
    <row r="315" spans="1:23" ht="22.35" customHeight="1">
      <c r="A315" s="12">
        <v>10060320</v>
      </c>
      <c r="B315" s="137">
        <v>301024008053</v>
      </c>
      <c r="C315" s="106">
        <v>1005314</v>
      </c>
      <c r="D315" s="13">
        <v>1015686</v>
      </c>
      <c r="E315" s="12" t="s">
        <v>428</v>
      </c>
      <c r="F315" s="190" t="s">
        <v>2049</v>
      </c>
      <c r="G315" s="13" t="s">
        <v>21</v>
      </c>
      <c r="H315" s="15">
        <v>39</v>
      </c>
      <c r="I315" s="105">
        <v>15</v>
      </c>
      <c r="J315" s="26">
        <f t="shared" si="16"/>
        <v>585</v>
      </c>
      <c r="K315" s="113">
        <f>IFERROR(SUMIFS(RECEIVING_HISTORY!$H:$H,RECEIVING_HISTORY!$B:$B,MASTER_SHEET!$A315),0)</f>
        <v>0</v>
      </c>
      <c r="L315" s="26">
        <f>IFERROR(SUMIFS(RECEIVING_HISTORY!$I:$I,RECEIVING_HISTORY!$B:$B,MASTER_SHEET!$A315),0)</f>
        <v>0</v>
      </c>
      <c r="M315" s="35">
        <f>IFERROR(SUMIF(ISSUANCE_HISTORY!$B:$B,A315,ISSUANCE_HISTORY!$H:$H),0)</f>
        <v>0</v>
      </c>
      <c r="N315" s="26">
        <f>IFERROR(SUMIF(ISSUANCE_HISTORY!$B:$B,A315,ISSUANCE_HISTORY!$I:$I),0)</f>
        <v>0</v>
      </c>
      <c r="O315" s="112">
        <f t="shared" si="17"/>
        <v>15</v>
      </c>
      <c r="P315" s="26">
        <f t="shared" si="19"/>
        <v>585</v>
      </c>
      <c r="Q315" s="36" t="s">
        <v>4440</v>
      </c>
      <c r="R315" s="36" t="s">
        <v>4440</v>
      </c>
      <c r="S315" s="16">
        <v>10</v>
      </c>
      <c r="T315" s="37" t="str">
        <f t="shared" si="18"/>
        <v>OK</v>
      </c>
      <c r="U315" s="12"/>
      <c r="V315" s="16"/>
      <c r="W315" s="12" t="s">
        <v>4222</v>
      </c>
    </row>
    <row r="316" spans="1:23" ht="22.35" customHeight="1">
      <c r="A316" s="12">
        <v>10060321</v>
      </c>
      <c r="B316" s="137">
        <v>12115000627</v>
      </c>
      <c r="C316" s="106">
        <v>1004936</v>
      </c>
      <c r="D316" s="13">
        <v>1016051</v>
      </c>
      <c r="E316" s="12" t="s">
        <v>429</v>
      </c>
      <c r="F316" s="191" t="s">
        <v>4206</v>
      </c>
      <c r="G316" s="13" t="s">
        <v>349</v>
      </c>
      <c r="H316" s="15">
        <v>580</v>
      </c>
      <c r="I316" s="105">
        <v>12</v>
      </c>
      <c r="J316" s="26">
        <f t="shared" si="16"/>
        <v>6960</v>
      </c>
      <c r="K316" s="113">
        <f>IFERROR(SUMIFS(RECEIVING_HISTORY!$H:$H,RECEIVING_HISTORY!$B:$B,MASTER_SHEET!$A316),0)</f>
        <v>0</v>
      </c>
      <c r="L316" s="26">
        <f>IFERROR(SUMIFS(RECEIVING_HISTORY!$I:$I,RECEIVING_HISTORY!$B:$B,MASTER_SHEET!$A316),0)</f>
        <v>0</v>
      </c>
      <c r="M316" s="35">
        <f>IFERROR(SUMIF(ISSUANCE_HISTORY!$B:$B,A316,ISSUANCE_HISTORY!$H:$H),0)</f>
        <v>0</v>
      </c>
      <c r="N316" s="26">
        <f>IFERROR(SUMIF(ISSUANCE_HISTORY!$B:$B,A316,ISSUANCE_HISTORY!$I:$I),0)</f>
        <v>0</v>
      </c>
      <c r="O316" s="112">
        <f t="shared" si="17"/>
        <v>12</v>
      </c>
      <c r="P316" s="26">
        <f t="shared" si="19"/>
        <v>6960</v>
      </c>
      <c r="Q316" s="36" t="s">
        <v>27</v>
      </c>
      <c r="R316" s="36" t="s">
        <v>27</v>
      </c>
      <c r="S316" s="16">
        <v>10</v>
      </c>
      <c r="T316" s="37" t="str">
        <f t="shared" si="18"/>
        <v>OK</v>
      </c>
      <c r="U316" s="12"/>
      <c r="V316" s="16"/>
      <c r="W316" s="12" t="s">
        <v>4222</v>
      </c>
    </row>
    <row r="317" spans="1:23" ht="22.35" customHeight="1">
      <c r="A317" s="12">
        <v>10060322</v>
      </c>
      <c r="B317" s="137">
        <v>1110020144</v>
      </c>
      <c r="C317" s="106">
        <v>1004937</v>
      </c>
      <c r="D317" s="13">
        <v>1016052</v>
      </c>
      <c r="E317" s="12" t="s">
        <v>430</v>
      </c>
      <c r="F317" s="191" t="s">
        <v>4206</v>
      </c>
      <c r="G317" s="13" t="s">
        <v>349</v>
      </c>
      <c r="H317" s="15">
        <v>390</v>
      </c>
      <c r="I317" s="105">
        <v>8</v>
      </c>
      <c r="J317" s="26">
        <f t="shared" si="16"/>
        <v>3120</v>
      </c>
      <c r="K317" s="113">
        <f>IFERROR(SUMIFS(RECEIVING_HISTORY!$H:$H,RECEIVING_HISTORY!$B:$B,MASTER_SHEET!$A317),0)</f>
        <v>0</v>
      </c>
      <c r="L317" s="26">
        <f>IFERROR(SUMIFS(RECEIVING_HISTORY!$I:$I,RECEIVING_HISTORY!$B:$B,MASTER_SHEET!$A317),0)</f>
        <v>0</v>
      </c>
      <c r="M317" s="35">
        <f>IFERROR(SUMIF(ISSUANCE_HISTORY!$B:$B,A317,ISSUANCE_HISTORY!$H:$H),0)</f>
        <v>0</v>
      </c>
      <c r="N317" s="26">
        <f>IFERROR(SUMIF(ISSUANCE_HISTORY!$B:$B,A317,ISSUANCE_HISTORY!$I:$I),0)</f>
        <v>0</v>
      </c>
      <c r="O317" s="112">
        <f t="shared" si="17"/>
        <v>8</v>
      </c>
      <c r="P317" s="26">
        <f t="shared" si="19"/>
        <v>3120</v>
      </c>
      <c r="Q317" s="36" t="s">
        <v>27</v>
      </c>
      <c r="R317" s="36" t="s">
        <v>27</v>
      </c>
      <c r="S317" s="16">
        <v>4</v>
      </c>
      <c r="T317" s="37" t="str">
        <f t="shared" si="18"/>
        <v>OK</v>
      </c>
      <c r="U317" s="12"/>
      <c r="V317" s="16"/>
      <c r="W317" s="12" t="s">
        <v>4222</v>
      </c>
    </row>
    <row r="318" spans="1:23" ht="22.35" customHeight="1">
      <c r="A318" s="12">
        <v>10060323</v>
      </c>
      <c r="B318" s="137">
        <v>312115006245</v>
      </c>
      <c r="C318" s="106">
        <v>1004938</v>
      </c>
      <c r="D318" s="13">
        <v>1016053</v>
      </c>
      <c r="E318" s="12" t="s">
        <v>431</v>
      </c>
      <c r="F318" s="191" t="s">
        <v>4206</v>
      </c>
      <c r="G318" s="13" t="s">
        <v>349</v>
      </c>
      <c r="H318" s="15">
        <v>580</v>
      </c>
      <c r="I318" s="105">
        <v>6</v>
      </c>
      <c r="J318" s="26">
        <f t="shared" si="16"/>
        <v>3480</v>
      </c>
      <c r="K318" s="113">
        <f>IFERROR(SUMIFS(RECEIVING_HISTORY!$H:$H,RECEIVING_HISTORY!$B:$B,MASTER_SHEET!$A318),0)</f>
        <v>0</v>
      </c>
      <c r="L318" s="26">
        <f>IFERROR(SUMIFS(RECEIVING_HISTORY!$I:$I,RECEIVING_HISTORY!$B:$B,MASTER_SHEET!$A318),0)</f>
        <v>0</v>
      </c>
      <c r="M318" s="35">
        <f>IFERROR(SUMIF(ISSUANCE_HISTORY!$B:$B,A318,ISSUANCE_HISTORY!$H:$H),0)</f>
        <v>0</v>
      </c>
      <c r="N318" s="26">
        <f>IFERROR(SUMIF(ISSUANCE_HISTORY!$B:$B,A318,ISSUANCE_HISTORY!$I:$I),0)</f>
        <v>0</v>
      </c>
      <c r="O318" s="112">
        <f t="shared" si="17"/>
        <v>6</v>
      </c>
      <c r="P318" s="26">
        <f t="shared" si="19"/>
        <v>3480</v>
      </c>
      <c r="Q318" s="36" t="s">
        <v>27</v>
      </c>
      <c r="R318" s="36" t="s">
        <v>27</v>
      </c>
      <c r="S318" s="16">
        <v>4</v>
      </c>
      <c r="T318" s="37" t="str">
        <f t="shared" si="18"/>
        <v>OK</v>
      </c>
      <c r="U318" s="12"/>
      <c r="V318" s="16"/>
      <c r="W318" s="12" t="s">
        <v>4222</v>
      </c>
    </row>
    <row r="319" spans="1:23" ht="22.35" customHeight="1">
      <c r="A319" s="12">
        <v>10060324</v>
      </c>
      <c r="B319" s="137">
        <v>312115006246</v>
      </c>
      <c r="C319" s="106">
        <v>1004939</v>
      </c>
      <c r="D319" s="13">
        <v>1016054</v>
      </c>
      <c r="E319" s="12" t="s">
        <v>432</v>
      </c>
      <c r="F319" s="191" t="s">
        <v>4206</v>
      </c>
      <c r="G319" s="13" t="s">
        <v>349</v>
      </c>
      <c r="H319" s="15">
        <v>380</v>
      </c>
      <c r="I319" s="105">
        <v>6</v>
      </c>
      <c r="J319" s="26">
        <f t="shared" si="16"/>
        <v>2280</v>
      </c>
      <c r="K319" s="113">
        <f>IFERROR(SUMIFS(RECEIVING_HISTORY!$H:$H,RECEIVING_HISTORY!$B:$B,MASTER_SHEET!$A319),0)</f>
        <v>0</v>
      </c>
      <c r="L319" s="26">
        <f>IFERROR(SUMIFS(RECEIVING_HISTORY!$I:$I,RECEIVING_HISTORY!$B:$B,MASTER_SHEET!$A319),0)</f>
        <v>0</v>
      </c>
      <c r="M319" s="35">
        <f>IFERROR(SUMIF(ISSUANCE_HISTORY!$B:$B,A319,ISSUANCE_HISTORY!$H:$H),0)</f>
        <v>0</v>
      </c>
      <c r="N319" s="26">
        <f>IFERROR(SUMIF(ISSUANCE_HISTORY!$B:$B,A319,ISSUANCE_HISTORY!$I:$I),0)</f>
        <v>0</v>
      </c>
      <c r="O319" s="112">
        <f t="shared" si="17"/>
        <v>6</v>
      </c>
      <c r="P319" s="26">
        <f t="shared" si="19"/>
        <v>2280</v>
      </c>
      <c r="Q319" s="36" t="s">
        <v>27</v>
      </c>
      <c r="R319" s="36" t="s">
        <v>27</v>
      </c>
      <c r="S319" s="16">
        <v>10</v>
      </c>
      <c r="T319" s="37" t="str">
        <f t="shared" si="18"/>
        <v>BSR in Process</v>
      </c>
      <c r="U319" s="12">
        <v>62</v>
      </c>
      <c r="V319" s="16"/>
      <c r="W319" s="12" t="s">
        <v>4222</v>
      </c>
    </row>
    <row r="320" spans="1:23" ht="22.35" customHeight="1">
      <c r="A320" s="12">
        <v>10060325</v>
      </c>
      <c r="B320" s="137">
        <v>1120013878</v>
      </c>
      <c r="C320" s="106">
        <v>1005153</v>
      </c>
      <c r="D320" s="13">
        <v>1015982</v>
      </c>
      <c r="E320" s="12" t="s">
        <v>433</v>
      </c>
      <c r="F320" s="191" t="s">
        <v>4206</v>
      </c>
      <c r="G320" s="13" t="s">
        <v>349</v>
      </c>
      <c r="H320" s="15">
        <v>505</v>
      </c>
      <c r="I320" s="105">
        <v>3</v>
      </c>
      <c r="J320" s="26">
        <f t="shared" si="16"/>
        <v>1515</v>
      </c>
      <c r="K320" s="113">
        <f>IFERROR(SUMIFS(RECEIVING_HISTORY!$H:$H,RECEIVING_HISTORY!$B:$B,MASTER_SHEET!$A320),0)</f>
        <v>0</v>
      </c>
      <c r="L320" s="26">
        <f>IFERROR(SUMIFS(RECEIVING_HISTORY!$I:$I,RECEIVING_HISTORY!$B:$B,MASTER_SHEET!$A320),0)</f>
        <v>0</v>
      </c>
      <c r="M320" s="35">
        <f>IFERROR(SUMIF(ISSUANCE_HISTORY!$B:$B,A320,ISSUANCE_HISTORY!$H:$H),0)</f>
        <v>0</v>
      </c>
      <c r="N320" s="26">
        <f>IFERROR(SUMIF(ISSUANCE_HISTORY!$B:$B,A320,ISSUANCE_HISTORY!$I:$I),0)</f>
        <v>0</v>
      </c>
      <c r="O320" s="112">
        <f t="shared" si="17"/>
        <v>3</v>
      </c>
      <c r="P320" s="26">
        <f t="shared" si="19"/>
        <v>1515</v>
      </c>
      <c r="Q320" s="36" t="s">
        <v>4148</v>
      </c>
      <c r="R320" s="36" t="s">
        <v>4148</v>
      </c>
      <c r="S320" s="16">
        <v>1</v>
      </c>
      <c r="T320" s="37" t="str">
        <f t="shared" si="18"/>
        <v>OK</v>
      </c>
      <c r="U320" s="12"/>
      <c r="V320" s="16"/>
      <c r="W320" s="12" t="s">
        <v>4222</v>
      </c>
    </row>
    <row r="321" spans="1:23" ht="22.35" customHeight="1">
      <c r="A321" s="12">
        <v>10060326</v>
      </c>
      <c r="B321" s="137">
        <v>1120014606</v>
      </c>
      <c r="C321" s="106">
        <v>1005528</v>
      </c>
      <c r="D321" s="13">
        <v>1015582</v>
      </c>
      <c r="E321" s="12" t="s">
        <v>434</v>
      </c>
      <c r="F321" s="191" t="s">
        <v>4206</v>
      </c>
      <c r="G321" s="13" t="s">
        <v>349</v>
      </c>
      <c r="H321" s="15">
        <v>165</v>
      </c>
      <c r="I321" s="106">
        <v>15</v>
      </c>
      <c r="J321" s="26">
        <f t="shared" ref="J321:J384" si="20">I321*H321</f>
        <v>2475</v>
      </c>
      <c r="K321" s="113">
        <f>IFERROR(SUMIFS(RECEIVING_HISTORY!$H:$H,RECEIVING_HISTORY!$B:$B,MASTER_SHEET!$A321),0)</f>
        <v>0</v>
      </c>
      <c r="L321" s="26">
        <f>IFERROR(SUMIFS(RECEIVING_HISTORY!$I:$I,RECEIVING_HISTORY!$B:$B,MASTER_SHEET!$A321),0)</f>
        <v>0</v>
      </c>
      <c r="M321" s="35">
        <f>IFERROR(SUMIF(ISSUANCE_HISTORY!$B:$B,A321,ISSUANCE_HISTORY!$H:$H),0)</f>
        <v>0</v>
      </c>
      <c r="N321" s="26">
        <f>IFERROR(SUMIF(ISSUANCE_HISTORY!$B:$B,A321,ISSUANCE_HISTORY!$I:$I),0)</f>
        <v>0</v>
      </c>
      <c r="O321" s="112">
        <f t="shared" ref="O321:O384" si="21">N(I321)+N(K321)-N(M321)</f>
        <v>15</v>
      </c>
      <c r="P321" s="26">
        <f t="shared" si="19"/>
        <v>2475</v>
      </c>
      <c r="Q321" s="36" t="s">
        <v>4141</v>
      </c>
      <c r="R321" s="36" t="s">
        <v>4141</v>
      </c>
      <c r="S321" s="16">
        <v>10</v>
      </c>
      <c r="T321" s="37" t="str">
        <f t="shared" si="18"/>
        <v>OK</v>
      </c>
      <c r="U321" s="12"/>
      <c r="V321" s="16"/>
      <c r="W321" s="12" t="s">
        <v>4222</v>
      </c>
    </row>
    <row r="322" spans="1:23" ht="22.35" customHeight="1">
      <c r="A322" s="12">
        <v>10060327</v>
      </c>
      <c r="B322" s="137">
        <v>301317046248</v>
      </c>
      <c r="C322" s="106">
        <v>1006358</v>
      </c>
      <c r="D322" s="13">
        <v>1014722</v>
      </c>
      <c r="E322" s="12" t="s">
        <v>435</v>
      </c>
      <c r="F322" s="190" t="s">
        <v>4209</v>
      </c>
      <c r="G322" s="13" t="s">
        <v>21</v>
      </c>
      <c r="H322" s="15">
        <v>140</v>
      </c>
      <c r="I322" s="105">
        <v>42</v>
      </c>
      <c r="J322" s="26">
        <f t="shared" si="20"/>
        <v>5880</v>
      </c>
      <c r="K322" s="113">
        <f>IFERROR(SUMIFS(RECEIVING_HISTORY!$H:$H,RECEIVING_HISTORY!$B:$B,MASTER_SHEET!$A322),0)</f>
        <v>0</v>
      </c>
      <c r="L322" s="26">
        <f>IFERROR(SUMIFS(RECEIVING_HISTORY!$I:$I,RECEIVING_HISTORY!$B:$B,MASTER_SHEET!$A322),0)</f>
        <v>0</v>
      </c>
      <c r="M322" s="35">
        <f>IFERROR(SUMIF(ISSUANCE_HISTORY!$B:$B,A322,ISSUANCE_HISTORY!$H:$H),0)</f>
        <v>0</v>
      </c>
      <c r="N322" s="26">
        <f>IFERROR(SUMIF(ISSUANCE_HISTORY!$B:$B,A322,ISSUANCE_HISTORY!$I:$I),0)</f>
        <v>0</v>
      </c>
      <c r="O322" s="112">
        <f t="shared" si="21"/>
        <v>42</v>
      </c>
      <c r="P322" s="26">
        <f t="shared" si="19"/>
        <v>5880</v>
      </c>
      <c r="Q322" s="36" t="s">
        <v>436</v>
      </c>
      <c r="R322" s="36" t="s">
        <v>436</v>
      </c>
      <c r="S322" s="16">
        <v>20</v>
      </c>
      <c r="T322" s="37" t="str">
        <f t="shared" ref="T322:T385" si="22">IF(S322="", "", IF(U322&lt;&gt;"", "BSR in Process", IF(O322&lt;S322, "Re-Order Now", "OK")))</f>
        <v>OK</v>
      </c>
      <c r="U322" s="12"/>
      <c r="V322" s="16"/>
      <c r="W322" s="12" t="s">
        <v>4222</v>
      </c>
    </row>
    <row r="323" spans="1:23" ht="22.35" customHeight="1">
      <c r="A323" s="12">
        <v>10060328</v>
      </c>
      <c r="B323" s="137">
        <v>301317046249</v>
      </c>
      <c r="C323" s="106">
        <v>1006359</v>
      </c>
      <c r="D323" s="13">
        <v>1014723</v>
      </c>
      <c r="E323" s="12" t="s">
        <v>437</v>
      </c>
      <c r="F323" s="190" t="s">
        <v>4209</v>
      </c>
      <c r="G323" s="13" t="s">
        <v>21</v>
      </c>
      <c r="H323" s="15">
        <v>140</v>
      </c>
      <c r="I323" s="105">
        <v>103</v>
      </c>
      <c r="J323" s="26">
        <f t="shared" si="20"/>
        <v>14420</v>
      </c>
      <c r="K323" s="113">
        <f>IFERROR(SUMIFS(RECEIVING_HISTORY!$H:$H,RECEIVING_HISTORY!$B:$B,MASTER_SHEET!$A323),0)</f>
        <v>0</v>
      </c>
      <c r="L323" s="26">
        <f>IFERROR(SUMIFS(RECEIVING_HISTORY!$I:$I,RECEIVING_HISTORY!$B:$B,MASTER_SHEET!$A323),0)</f>
        <v>0</v>
      </c>
      <c r="M323" s="35">
        <f>IFERROR(SUMIF(ISSUANCE_HISTORY!$B:$B,A323,ISSUANCE_HISTORY!$H:$H),0)</f>
        <v>0</v>
      </c>
      <c r="N323" s="26">
        <f>IFERROR(SUMIF(ISSUANCE_HISTORY!$B:$B,A323,ISSUANCE_HISTORY!$I:$I),0)</f>
        <v>0</v>
      </c>
      <c r="O323" s="112">
        <f t="shared" si="21"/>
        <v>103</v>
      </c>
      <c r="P323" s="26">
        <f t="shared" ref="P323:P386" si="23">N(J323)+N(L323)-N(N323)</f>
        <v>14420</v>
      </c>
      <c r="Q323" s="36" t="s">
        <v>436</v>
      </c>
      <c r="R323" s="36" t="s">
        <v>436</v>
      </c>
      <c r="S323" s="16">
        <v>20</v>
      </c>
      <c r="T323" s="37" t="str">
        <f t="shared" si="22"/>
        <v>OK</v>
      </c>
      <c r="U323" s="12"/>
      <c r="V323" s="16"/>
      <c r="W323" s="12" t="s">
        <v>4222</v>
      </c>
    </row>
    <row r="324" spans="1:23" ht="22.35" customHeight="1">
      <c r="A324" s="12">
        <v>10060329</v>
      </c>
      <c r="B324" s="137">
        <v>301317046250</v>
      </c>
      <c r="C324" s="106">
        <v>1006360</v>
      </c>
      <c r="D324" s="13">
        <v>1014724</v>
      </c>
      <c r="E324" s="12" t="s">
        <v>438</v>
      </c>
      <c r="F324" s="190" t="s">
        <v>4209</v>
      </c>
      <c r="G324" s="13" t="s">
        <v>21</v>
      </c>
      <c r="H324" s="15">
        <v>140</v>
      </c>
      <c r="I324" s="105">
        <v>116</v>
      </c>
      <c r="J324" s="26">
        <f t="shared" si="20"/>
        <v>16240</v>
      </c>
      <c r="K324" s="113">
        <f>IFERROR(SUMIFS(RECEIVING_HISTORY!$H:$H,RECEIVING_HISTORY!$B:$B,MASTER_SHEET!$A324),0)</f>
        <v>0</v>
      </c>
      <c r="L324" s="26">
        <f>IFERROR(SUMIFS(RECEIVING_HISTORY!$I:$I,RECEIVING_HISTORY!$B:$B,MASTER_SHEET!$A324),0)</f>
        <v>0</v>
      </c>
      <c r="M324" s="35">
        <f>IFERROR(SUMIF(ISSUANCE_HISTORY!$B:$B,A324,ISSUANCE_HISTORY!$H:$H),0)</f>
        <v>0</v>
      </c>
      <c r="N324" s="26">
        <f>IFERROR(SUMIF(ISSUANCE_HISTORY!$B:$B,A324,ISSUANCE_HISTORY!$I:$I),0)</f>
        <v>0</v>
      </c>
      <c r="O324" s="112">
        <f t="shared" si="21"/>
        <v>116</v>
      </c>
      <c r="P324" s="26">
        <f t="shared" si="23"/>
        <v>16240</v>
      </c>
      <c r="Q324" s="36" t="s">
        <v>436</v>
      </c>
      <c r="R324" s="36" t="s">
        <v>436</v>
      </c>
      <c r="S324" s="16">
        <v>20</v>
      </c>
      <c r="T324" s="37" t="str">
        <f t="shared" si="22"/>
        <v>OK</v>
      </c>
      <c r="U324" s="12"/>
      <c r="V324" s="16"/>
      <c r="W324" s="12" t="s">
        <v>4222</v>
      </c>
    </row>
    <row r="325" spans="1:23" ht="22.35" customHeight="1">
      <c r="A325" s="12">
        <v>10060330</v>
      </c>
      <c r="B325" s="137">
        <v>521215096251</v>
      </c>
      <c r="C325" s="106">
        <v>1005624</v>
      </c>
      <c r="D325" s="13">
        <v>1015380</v>
      </c>
      <c r="E325" s="12" t="s">
        <v>439</v>
      </c>
      <c r="F325" s="190" t="s">
        <v>4209</v>
      </c>
      <c r="G325" s="13" t="s">
        <v>21</v>
      </c>
      <c r="H325" s="15">
        <v>1110</v>
      </c>
      <c r="I325" s="105">
        <v>5</v>
      </c>
      <c r="J325" s="26">
        <f t="shared" si="20"/>
        <v>5550</v>
      </c>
      <c r="K325" s="113">
        <f>IFERROR(SUMIFS(RECEIVING_HISTORY!$H:$H,RECEIVING_HISTORY!$B:$B,MASTER_SHEET!$A325),0)</f>
        <v>0</v>
      </c>
      <c r="L325" s="26">
        <f>IFERROR(SUMIFS(RECEIVING_HISTORY!$I:$I,RECEIVING_HISTORY!$B:$B,MASTER_SHEET!$A325),0)</f>
        <v>0</v>
      </c>
      <c r="M325" s="35">
        <f>IFERROR(SUMIF(ISSUANCE_HISTORY!$B:$B,A325,ISSUANCE_HISTORY!$H:$H),0)</f>
        <v>0</v>
      </c>
      <c r="N325" s="26">
        <f>IFERROR(SUMIF(ISSUANCE_HISTORY!$B:$B,A325,ISSUANCE_HISTORY!$I:$I),0)</f>
        <v>0</v>
      </c>
      <c r="O325" s="112">
        <f t="shared" si="21"/>
        <v>5</v>
      </c>
      <c r="P325" s="26">
        <f t="shared" si="23"/>
        <v>5550</v>
      </c>
      <c r="Q325" s="36" t="s">
        <v>2642</v>
      </c>
      <c r="R325" s="36" t="s">
        <v>2642</v>
      </c>
      <c r="S325" s="16">
        <v>3</v>
      </c>
      <c r="T325" s="37" t="str">
        <f t="shared" si="22"/>
        <v>OK</v>
      </c>
      <c r="U325" s="12"/>
      <c r="V325" s="16"/>
      <c r="W325" s="12" t="s">
        <v>4222</v>
      </c>
    </row>
    <row r="326" spans="1:23" ht="22.35" customHeight="1">
      <c r="A326" s="12">
        <v>10060331</v>
      </c>
      <c r="B326" s="137" t="e">
        <v>#N/A</v>
      </c>
      <c r="C326" s="106">
        <v>1003966</v>
      </c>
      <c r="D326" s="13">
        <v>1016924</v>
      </c>
      <c r="E326" s="12" t="s">
        <v>440</v>
      </c>
      <c r="F326" s="191" t="s">
        <v>4206</v>
      </c>
      <c r="G326" s="13" t="s">
        <v>349</v>
      </c>
      <c r="H326" s="15">
        <v>225.75</v>
      </c>
      <c r="I326" s="105">
        <v>0</v>
      </c>
      <c r="J326" s="26">
        <f t="shared" si="20"/>
        <v>0</v>
      </c>
      <c r="K326" s="113">
        <f>IFERROR(SUMIFS(RECEIVING_HISTORY!$H:$H,RECEIVING_HISTORY!$B:$B,MASTER_SHEET!$A326),0)</f>
        <v>0</v>
      </c>
      <c r="L326" s="26">
        <f>IFERROR(SUMIFS(RECEIVING_HISTORY!$I:$I,RECEIVING_HISTORY!$B:$B,MASTER_SHEET!$A326),0)</f>
        <v>0</v>
      </c>
      <c r="M326" s="35">
        <f>IFERROR(SUMIF(ISSUANCE_HISTORY!$B:$B,A326,ISSUANCE_HISTORY!$H:$H),0)</f>
        <v>0</v>
      </c>
      <c r="N326" s="26">
        <f>IFERROR(SUMIF(ISSUANCE_HISTORY!$B:$B,A326,ISSUANCE_HISTORY!$I:$I),0)</f>
        <v>0</v>
      </c>
      <c r="O326" s="112">
        <f t="shared" si="21"/>
        <v>0</v>
      </c>
      <c r="P326" s="26">
        <f t="shared" si="23"/>
        <v>0</v>
      </c>
      <c r="Q326" s="36" t="e">
        <v>#N/A</v>
      </c>
      <c r="R326" s="36" t="e">
        <v>#N/A</v>
      </c>
      <c r="S326" s="16"/>
      <c r="T326" s="37" t="str">
        <f t="shared" si="22"/>
        <v/>
      </c>
      <c r="U326" s="12"/>
      <c r="V326" s="16"/>
      <c r="W326" s="12" t="e">
        <v>#N/A</v>
      </c>
    </row>
    <row r="327" spans="1:23" ht="22.35" customHeight="1">
      <c r="A327" s="12">
        <v>10060332</v>
      </c>
      <c r="B327" s="137">
        <v>301018006298</v>
      </c>
      <c r="C327" s="106">
        <v>1000747</v>
      </c>
      <c r="D327" s="13">
        <v>1013173</v>
      </c>
      <c r="E327" s="12" t="s">
        <v>441</v>
      </c>
      <c r="F327" s="190" t="s">
        <v>2049</v>
      </c>
      <c r="G327" s="13" t="s">
        <v>21</v>
      </c>
      <c r="H327" s="15">
        <v>42</v>
      </c>
      <c r="I327" s="105">
        <v>12</v>
      </c>
      <c r="J327" s="26">
        <f t="shared" si="20"/>
        <v>504</v>
      </c>
      <c r="K327" s="113">
        <f>IFERROR(SUMIFS(RECEIVING_HISTORY!$H:$H,RECEIVING_HISTORY!$B:$B,MASTER_SHEET!$A327),0)</f>
        <v>0</v>
      </c>
      <c r="L327" s="26">
        <f>IFERROR(SUMIFS(RECEIVING_HISTORY!$I:$I,RECEIVING_HISTORY!$B:$B,MASTER_SHEET!$A327),0)</f>
        <v>0</v>
      </c>
      <c r="M327" s="35">
        <f>IFERROR(SUMIF(ISSUANCE_HISTORY!$B:$B,A327,ISSUANCE_HISTORY!$H:$H),0)</f>
        <v>0</v>
      </c>
      <c r="N327" s="26">
        <f>IFERROR(SUMIF(ISSUANCE_HISTORY!$B:$B,A327,ISSUANCE_HISTORY!$I:$I),0)</f>
        <v>0</v>
      </c>
      <c r="O327" s="112">
        <f t="shared" si="21"/>
        <v>12</v>
      </c>
      <c r="P327" s="26">
        <f t="shared" si="23"/>
        <v>504</v>
      </c>
      <c r="Q327" s="36" t="s">
        <v>4441</v>
      </c>
      <c r="R327" s="36" t="s">
        <v>4441</v>
      </c>
      <c r="S327" s="16">
        <v>4</v>
      </c>
      <c r="T327" s="37" t="str">
        <f t="shared" si="22"/>
        <v>OK</v>
      </c>
      <c r="U327" s="12"/>
      <c r="V327" s="16"/>
      <c r="W327" s="12" t="s">
        <v>4222</v>
      </c>
    </row>
    <row r="328" spans="1:23" ht="22.35" customHeight="1">
      <c r="A328" s="12">
        <v>10060333</v>
      </c>
      <c r="B328" s="137">
        <v>1120014095</v>
      </c>
      <c r="C328" s="106">
        <v>1002762</v>
      </c>
      <c r="D328" s="13">
        <v>1010925</v>
      </c>
      <c r="E328" s="12" t="s">
        <v>442</v>
      </c>
      <c r="F328" s="190" t="s">
        <v>1262</v>
      </c>
      <c r="G328" s="13" t="s">
        <v>21</v>
      </c>
      <c r="H328" s="15">
        <v>29</v>
      </c>
      <c r="I328" s="105">
        <v>10</v>
      </c>
      <c r="J328" s="26">
        <f t="shared" si="20"/>
        <v>290</v>
      </c>
      <c r="K328" s="113">
        <f>IFERROR(SUMIFS(RECEIVING_HISTORY!$H:$H,RECEIVING_HISTORY!$B:$B,MASTER_SHEET!$A328),0)</f>
        <v>0</v>
      </c>
      <c r="L328" s="26">
        <f>IFERROR(SUMIFS(RECEIVING_HISTORY!$I:$I,RECEIVING_HISTORY!$B:$B,MASTER_SHEET!$A328),0)</f>
        <v>0</v>
      </c>
      <c r="M328" s="35">
        <f>IFERROR(SUMIF(ISSUANCE_HISTORY!$B:$B,A328,ISSUANCE_HISTORY!$H:$H),0)</f>
        <v>0</v>
      </c>
      <c r="N328" s="26">
        <f>IFERROR(SUMIF(ISSUANCE_HISTORY!$B:$B,A328,ISSUANCE_HISTORY!$I:$I),0)</f>
        <v>0</v>
      </c>
      <c r="O328" s="112">
        <f t="shared" si="21"/>
        <v>10</v>
      </c>
      <c r="P328" s="26">
        <f t="shared" si="23"/>
        <v>290</v>
      </c>
      <c r="Q328" s="36" t="s">
        <v>257</v>
      </c>
      <c r="R328" s="36" t="s">
        <v>257</v>
      </c>
      <c r="S328" s="16">
        <v>10</v>
      </c>
      <c r="T328" s="37" t="str">
        <f t="shared" si="22"/>
        <v>OK</v>
      </c>
      <c r="U328" s="12"/>
      <c r="V328" s="16"/>
      <c r="W328" s="12" t="s">
        <v>4222</v>
      </c>
    </row>
    <row r="329" spans="1:23" ht="22.35" customHeight="1">
      <c r="A329" s="12">
        <v>10060334</v>
      </c>
      <c r="B329" s="137">
        <v>314098036317</v>
      </c>
      <c r="C329" s="106">
        <v>1004966</v>
      </c>
      <c r="D329" s="13">
        <v>1016081</v>
      </c>
      <c r="E329" s="12" t="s">
        <v>443</v>
      </c>
      <c r="F329" s="190" t="s">
        <v>1262</v>
      </c>
      <c r="G329" s="13" t="s">
        <v>21</v>
      </c>
      <c r="H329" s="15">
        <v>5</v>
      </c>
      <c r="I329" s="105">
        <v>36</v>
      </c>
      <c r="J329" s="26">
        <f t="shared" si="20"/>
        <v>180</v>
      </c>
      <c r="K329" s="113">
        <f>IFERROR(SUMIFS(RECEIVING_HISTORY!$H:$H,RECEIVING_HISTORY!$B:$B,MASTER_SHEET!$A329),0)</f>
        <v>0</v>
      </c>
      <c r="L329" s="26">
        <f>IFERROR(SUMIFS(RECEIVING_HISTORY!$I:$I,RECEIVING_HISTORY!$B:$B,MASTER_SHEET!$A329),0)</f>
        <v>0</v>
      </c>
      <c r="M329" s="35">
        <f>IFERROR(SUMIF(ISSUANCE_HISTORY!$B:$B,A329,ISSUANCE_HISTORY!$H:$H),0)</f>
        <v>0</v>
      </c>
      <c r="N329" s="26">
        <f>IFERROR(SUMIF(ISSUANCE_HISTORY!$B:$B,A329,ISSUANCE_HISTORY!$I:$I),0)</f>
        <v>0</v>
      </c>
      <c r="O329" s="112">
        <f t="shared" si="21"/>
        <v>36</v>
      </c>
      <c r="P329" s="26">
        <f t="shared" si="23"/>
        <v>180</v>
      </c>
      <c r="Q329" s="36" t="s">
        <v>444</v>
      </c>
      <c r="R329" s="36" t="s">
        <v>444</v>
      </c>
      <c r="S329" s="16">
        <v>10</v>
      </c>
      <c r="T329" s="37" t="str">
        <f t="shared" si="22"/>
        <v>OK</v>
      </c>
      <c r="U329" s="12"/>
      <c r="V329" s="16"/>
      <c r="W329" s="12" t="s">
        <v>4222</v>
      </c>
    </row>
    <row r="330" spans="1:23" ht="22.35" customHeight="1">
      <c r="A330" s="12">
        <v>10060335</v>
      </c>
      <c r="B330" s="137">
        <v>314098036318</v>
      </c>
      <c r="C330" s="106">
        <v>1004967</v>
      </c>
      <c r="D330" s="13">
        <v>1016082</v>
      </c>
      <c r="E330" s="12" t="s">
        <v>445</v>
      </c>
      <c r="F330" s="190" t="s">
        <v>1262</v>
      </c>
      <c r="G330" s="13" t="s">
        <v>21</v>
      </c>
      <c r="H330" s="15">
        <v>6</v>
      </c>
      <c r="I330" s="105">
        <v>50</v>
      </c>
      <c r="J330" s="26">
        <f t="shared" si="20"/>
        <v>300</v>
      </c>
      <c r="K330" s="113">
        <f>IFERROR(SUMIFS(RECEIVING_HISTORY!$H:$H,RECEIVING_HISTORY!$B:$B,MASTER_SHEET!$A330),0)</f>
        <v>0</v>
      </c>
      <c r="L330" s="26">
        <f>IFERROR(SUMIFS(RECEIVING_HISTORY!$I:$I,RECEIVING_HISTORY!$B:$B,MASTER_SHEET!$A330),0)</f>
        <v>0</v>
      </c>
      <c r="M330" s="35">
        <f>IFERROR(SUMIF(ISSUANCE_HISTORY!$B:$B,A330,ISSUANCE_HISTORY!$H:$H),0)</f>
        <v>0</v>
      </c>
      <c r="N330" s="26">
        <f>IFERROR(SUMIF(ISSUANCE_HISTORY!$B:$B,A330,ISSUANCE_HISTORY!$I:$I),0)</f>
        <v>0</v>
      </c>
      <c r="O330" s="112">
        <f t="shared" si="21"/>
        <v>50</v>
      </c>
      <c r="P330" s="26">
        <f t="shared" si="23"/>
        <v>300</v>
      </c>
      <c r="Q330" s="36" t="s">
        <v>444</v>
      </c>
      <c r="R330" s="36" t="s">
        <v>444</v>
      </c>
      <c r="S330" s="16">
        <v>10</v>
      </c>
      <c r="T330" s="37" t="str">
        <f t="shared" si="22"/>
        <v>OK</v>
      </c>
      <c r="U330" s="12"/>
      <c r="V330" s="16"/>
      <c r="W330" s="12" t="s">
        <v>4222</v>
      </c>
    </row>
    <row r="331" spans="1:23" ht="22.35" customHeight="1">
      <c r="A331" s="12">
        <v>10060336</v>
      </c>
      <c r="B331" s="137">
        <v>314098036319</v>
      </c>
      <c r="C331" s="106">
        <v>1004969</v>
      </c>
      <c r="D331" s="13">
        <v>1016084</v>
      </c>
      <c r="E331" s="12" t="s">
        <v>446</v>
      </c>
      <c r="F331" s="190" t="s">
        <v>1262</v>
      </c>
      <c r="G331" s="13" t="s">
        <v>21</v>
      </c>
      <c r="H331" s="15">
        <v>8</v>
      </c>
      <c r="I331" s="105">
        <v>19</v>
      </c>
      <c r="J331" s="26">
        <f t="shared" si="20"/>
        <v>152</v>
      </c>
      <c r="K331" s="113">
        <f>IFERROR(SUMIFS(RECEIVING_HISTORY!$H:$H,RECEIVING_HISTORY!$B:$B,MASTER_SHEET!$A331),0)</f>
        <v>0</v>
      </c>
      <c r="L331" s="26">
        <f>IFERROR(SUMIFS(RECEIVING_HISTORY!$I:$I,RECEIVING_HISTORY!$B:$B,MASTER_SHEET!$A331),0)</f>
        <v>0</v>
      </c>
      <c r="M331" s="35">
        <f>IFERROR(SUMIF(ISSUANCE_HISTORY!$B:$B,A331,ISSUANCE_HISTORY!$H:$H),0)</f>
        <v>0</v>
      </c>
      <c r="N331" s="26">
        <f>IFERROR(SUMIF(ISSUANCE_HISTORY!$B:$B,A331,ISSUANCE_HISTORY!$I:$I),0)</f>
        <v>0</v>
      </c>
      <c r="O331" s="112">
        <f t="shared" si="21"/>
        <v>19</v>
      </c>
      <c r="P331" s="26">
        <f t="shared" si="23"/>
        <v>152</v>
      </c>
      <c r="Q331" s="36" t="s">
        <v>444</v>
      </c>
      <c r="R331" s="36" t="s">
        <v>444</v>
      </c>
      <c r="S331" s="16">
        <v>10</v>
      </c>
      <c r="T331" s="37" t="str">
        <f t="shared" si="22"/>
        <v>OK</v>
      </c>
      <c r="U331" s="12"/>
      <c r="V331" s="16"/>
      <c r="W331" s="12" t="s">
        <v>4222</v>
      </c>
    </row>
    <row r="332" spans="1:23" ht="22.35" customHeight="1">
      <c r="A332" s="12">
        <v>10060337</v>
      </c>
      <c r="B332" s="137" t="e">
        <v>#N/A</v>
      </c>
      <c r="C332" s="106">
        <v>1005107</v>
      </c>
      <c r="D332" s="13">
        <v>1015936</v>
      </c>
      <c r="E332" s="12" t="s">
        <v>447</v>
      </c>
      <c r="F332" s="190" t="s">
        <v>4214</v>
      </c>
      <c r="G332" s="13" t="s">
        <v>397</v>
      </c>
      <c r="H332" s="15">
        <v>400</v>
      </c>
      <c r="I332" s="105">
        <v>0</v>
      </c>
      <c r="J332" s="26">
        <f t="shared" si="20"/>
        <v>0</v>
      </c>
      <c r="K332" s="113">
        <f>IFERROR(SUMIFS(RECEIVING_HISTORY!$H:$H,RECEIVING_HISTORY!$B:$B,MASTER_SHEET!$A332),0)</f>
        <v>0</v>
      </c>
      <c r="L332" s="26">
        <f>IFERROR(SUMIFS(RECEIVING_HISTORY!$I:$I,RECEIVING_HISTORY!$B:$B,MASTER_SHEET!$A332),0)</f>
        <v>0</v>
      </c>
      <c r="M332" s="35">
        <f>IFERROR(SUMIF(ISSUANCE_HISTORY!$B:$B,A332,ISSUANCE_HISTORY!$H:$H),0)</f>
        <v>0</v>
      </c>
      <c r="N332" s="26">
        <f>IFERROR(SUMIF(ISSUANCE_HISTORY!$B:$B,A332,ISSUANCE_HISTORY!$I:$I),0)</f>
        <v>0</v>
      </c>
      <c r="O332" s="112">
        <f t="shared" si="21"/>
        <v>0</v>
      </c>
      <c r="P332" s="26">
        <f t="shared" si="23"/>
        <v>0</v>
      </c>
      <c r="Q332" s="36" t="e">
        <v>#N/A</v>
      </c>
      <c r="R332" s="36" t="e">
        <v>#N/A</v>
      </c>
      <c r="S332" s="16">
        <v>0</v>
      </c>
      <c r="T332" s="37" t="str">
        <f t="shared" si="22"/>
        <v>OK</v>
      </c>
      <c r="U332" s="12"/>
      <c r="V332" s="16"/>
      <c r="W332" s="12" t="e">
        <v>#N/A</v>
      </c>
    </row>
    <row r="333" spans="1:23" ht="22.35" customHeight="1">
      <c r="A333" s="12">
        <v>10060338</v>
      </c>
      <c r="B333" s="137" t="e">
        <v>#N/A</v>
      </c>
      <c r="C333" s="106">
        <v>1005108</v>
      </c>
      <c r="D333" s="13">
        <v>1015937</v>
      </c>
      <c r="E333" s="12" t="s">
        <v>449</v>
      </c>
      <c r="F333" s="190" t="s">
        <v>4214</v>
      </c>
      <c r="G333" s="13" t="s">
        <v>397</v>
      </c>
      <c r="H333" s="15">
        <v>300</v>
      </c>
      <c r="I333" s="105">
        <v>0</v>
      </c>
      <c r="J333" s="26">
        <f t="shared" si="20"/>
        <v>0</v>
      </c>
      <c r="K333" s="113">
        <f>IFERROR(SUMIFS(RECEIVING_HISTORY!$H:$H,RECEIVING_HISTORY!$B:$B,MASTER_SHEET!$A333),0)</f>
        <v>0</v>
      </c>
      <c r="L333" s="26">
        <f>IFERROR(SUMIFS(RECEIVING_HISTORY!$I:$I,RECEIVING_HISTORY!$B:$B,MASTER_SHEET!$A333),0)</f>
        <v>0</v>
      </c>
      <c r="M333" s="35">
        <f>IFERROR(SUMIF(ISSUANCE_HISTORY!$B:$B,A333,ISSUANCE_HISTORY!$H:$H),0)</f>
        <v>0</v>
      </c>
      <c r="N333" s="26">
        <f>IFERROR(SUMIF(ISSUANCE_HISTORY!$B:$B,A333,ISSUANCE_HISTORY!$I:$I),0)</f>
        <v>0</v>
      </c>
      <c r="O333" s="112">
        <f t="shared" si="21"/>
        <v>0</v>
      </c>
      <c r="P333" s="26">
        <f t="shared" si="23"/>
        <v>0</v>
      </c>
      <c r="Q333" s="36" t="e">
        <v>#N/A</v>
      </c>
      <c r="R333" s="36" t="e">
        <v>#N/A</v>
      </c>
      <c r="S333" s="16">
        <v>0</v>
      </c>
      <c r="T333" s="37" t="str">
        <f t="shared" si="22"/>
        <v>OK</v>
      </c>
      <c r="U333" s="12"/>
      <c r="V333" s="16"/>
      <c r="W333" s="12" t="e">
        <v>#N/A</v>
      </c>
    </row>
    <row r="334" spans="1:23" ht="22.35" customHeight="1">
      <c r="A334" s="12">
        <v>10060339</v>
      </c>
      <c r="B334" s="137">
        <v>1110020083</v>
      </c>
      <c r="C334" s="106">
        <v>1005590</v>
      </c>
      <c r="D334" s="13">
        <v>1015346</v>
      </c>
      <c r="E334" s="12" t="s">
        <v>450</v>
      </c>
      <c r="F334" s="191" t="s">
        <v>4206</v>
      </c>
      <c r="G334" s="13" t="s">
        <v>349</v>
      </c>
      <c r="H334" s="15">
        <v>755</v>
      </c>
      <c r="I334" s="105">
        <v>3</v>
      </c>
      <c r="J334" s="26">
        <f t="shared" si="20"/>
        <v>2265</v>
      </c>
      <c r="K334" s="113">
        <f>IFERROR(SUMIFS(RECEIVING_HISTORY!$H:$H,RECEIVING_HISTORY!$B:$B,MASTER_SHEET!$A334),0)</f>
        <v>0</v>
      </c>
      <c r="L334" s="26">
        <f>IFERROR(SUMIFS(RECEIVING_HISTORY!$I:$I,RECEIVING_HISTORY!$B:$B,MASTER_SHEET!$A334),0)</f>
        <v>0</v>
      </c>
      <c r="M334" s="35">
        <f>IFERROR(SUMIF(ISSUANCE_HISTORY!$B:$B,A334,ISSUANCE_HISTORY!$H:$H),0)</f>
        <v>1</v>
      </c>
      <c r="N334" s="26">
        <f>IFERROR(SUMIF(ISSUANCE_HISTORY!$B:$B,A334,ISSUANCE_HISTORY!$I:$I),0)</f>
        <v>755</v>
      </c>
      <c r="O334" s="112">
        <f t="shared" si="21"/>
        <v>2</v>
      </c>
      <c r="P334" s="26">
        <f t="shared" si="23"/>
        <v>1510</v>
      </c>
      <c r="Q334" s="36" t="s">
        <v>27</v>
      </c>
      <c r="R334" s="36" t="s">
        <v>27</v>
      </c>
      <c r="S334" s="16">
        <v>3</v>
      </c>
      <c r="T334" s="37" t="str">
        <f t="shared" si="22"/>
        <v>Re-Order Now</v>
      </c>
      <c r="U334" s="12"/>
      <c r="V334" s="16" t="s">
        <v>4000</v>
      </c>
      <c r="W334" s="12" t="s">
        <v>4222</v>
      </c>
    </row>
    <row r="335" spans="1:23" ht="22.35" customHeight="1">
      <c r="A335" s="12">
        <v>10060340</v>
      </c>
      <c r="B335" s="137">
        <v>312115002654</v>
      </c>
      <c r="C335" s="106">
        <v>1004831</v>
      </c>
      <c r="D335" s="29">
        <v>1016272</v>
      </c>
      <c r="E335" s="12" t="s">
        <v>451</v>
      </c>
      <c r="F335" s="191" t="s">
        <v>4206</v>
      </c>
      <c r="G335" s="13" t="s">
        <v>349</v>
      </c>
      <c r="H335" s="15">
        <v>540</v>
      </c>
      <c r="I335" s="105">
        <v>12</v>
      </c>
      <c r="J335" s="26">
        <f t="shared" si="20"/>
        <v>6480</v>
      </c>
      <c r="K335" s="113">
        <f>IFERROR(SUMIFS(RECEIVING_HISTORY!$H:$H,RECEIVING_HISTORY!$B:$B,MASTER_SHEET!$A335),0)</f>
        <v>0</v>
      </c>
      <c r="L335" s="26">
        <f>IFERROR(SUMIFS(RECEIVING_HISTORY!$I:$I,RECEIVING_HISTORY!$B:$B,MASTER_SHEET!$A335),0)</f>
        <v>0</v>
      </c>
      <c r="M335" s="35">
        <f>IFERROR(SUMIF(ISSUANCE_HISTORY!$B:$B,A335,ISSUANCE_HISTORY!$H:$H),0)</f>
        <v>0</v>
      </c>
      <c r="N335" s="26">
        <f>IFERROR(SUMIF(ISSUANCE_HISTORY!$B:$B,A335,ISSUANCE_HISTORY!$I:$I),0)</f>
        <v>0</v>
      </c>
      <c r="O335" s="112">
        <f t="shared" si="21"/>
        <v>12</v>
      </c>
      <c r="P335" s="26">
        <f t="shared" si="23"/>
        <v>6480</v>
      </c>
      <c r="Q335" s="36" t="s">
        <v>27</v>
      </c>
      <c r="R335" s="36" t="s">
        <v>27</v>
      </c>
      <c r="S335" s="16"/>
      <c r="T335" s="37" t="str">
        <f t="shared" si="22"/>
        <v/>
      </c>
      <c r="U335" s="12"/>
      <c r="V335" s="16"/>
      <c r="W335" s="12" t="s">
        <v>4222</v>
      </c>
    </row>
    <row r="336" spans="1:23" ht="22.35" customHeight="1">
      <c r="A336" s="12">
        <v>10060341</v>
      </c>
      <c r="B336" s="137" t="e">
        <v>#N/A</v>
      </c>
      <c r="C336" s="106">
        <v>1005075</v>
      </c>
      <c r="D336" s="29">
        <v>1015904</v>
      </c>
      <c r="E336" s="12" t="s">
        <v>452</v>
      </c>
      <c r="F336" s="191" t="s">
        <v>4206</v>
      </c>
      <c r="G336" s="13" t="s">
        <v>349</v>
      </c>
      <c r="H336" s="15">
        <v>161</v>
      </c>
      <c r="I336" s="105">
        <v>0</v>
      </c>
      <c r="J336" s="26">
        <f t="shared" si="20"/>
        <v>0</v>
      </c>
      <c r="K336" s="113">
        <f>IFERROR(SUMIFS(RECEIVING_HISTORY!$H:$H,RECEIVING_HISTORY!$B:$B,MASTER_SHEET!$A336),0)</f>
        <v>0</v>
      </c>
      <c r="L336" s="26">
        <f>IFERROR(SUMIFS(RECEIVING_HISTORY!$I:$I,RECEIVING_HISTORY!$B:$B,MASTER_SHEET!$A336),0)</f>
        <v>0</v>
      </c>
      <c r="M336" s="35">
        <f>IFERROR(SUMIF(ISSUANCE_HISTORY!$B:$B,A336,ISSUANCE_HISTORY!$H:$H),0)</f>
        <v>0</v>
      </c>
      <c r="N336" s="26">
        <f>IFERROR(SUMIF(ISSUANCE_HISTORY!$B:$B,A336,ISSUANCE_HISTORY!$I:$I),0)</f>
        <v>0</v>
      </c>
      <c r="O336" s="112">
        <f t="shared" si="21"/>
        <v>0</v>
      </c>
      <c r="P336" s="26">
        <f t="shared" si="23"/>
        <v>0</v>
      </c>
      <c r="Q336" s="36" t="e">
        <v>#N/A</v>
      </c>
      <c r="R336" s="36" t="e">
        <v>#N/A</v>
      </c>
      <c r="S336" s="16"/>
      <c r="T336" s="37" t="str">
        <f t="shared" si="22"/>
        <v/>
      </c>
      <c r="U336" s="12"/>
      <c r="V336" s="16"/>
      <c r="W336" s="12" t="e">
        <v>#N/A</v>
      </c>
    </row>
    <row r="337" spans="1:23" ht="22.35" customHeight="1">
      <c r="A337" s="12">
        <v>10060342</v>
      </c>
      <c r="B337" s="137">
        <v>312115006334</v>
      </c>
      <c r="C337" s="106">
        <v>1004327</v>
      </c>
      <c r="D337" s="13">
        <v>1016687</v>
      </c>
      <c r="E337" s="12" t="s">
        <v>453</v>
      </c>
      <c r="F337" s="191" t="s">
        <v>4206</v>
      </c>
      <c r="G337" s="13" t="s">
        <v>349</v>
      </c>
      <c r="H337" s="15">
        <v>350</v>
      </c>
      <c r="I337" s="105">
        <v>7</v>
      </c>
      <c r="J337" s="26">
        <f t="shared" si="20"/>
        <v>2450</v>
      </c>
      <c r="K337" s="113">
        <f>IFERROR(SUMIFS(RECEIVING_HISTORY!$H:$H,RECEIVING_HISTORY!$B:$B,MASTER_SHEET!$A337),0)</f>
        <v>0</v>
      </c>
      <c r="L337" s="26">
        <f>IFERROR(SUMIFS(RECEIVING_HISTORY!$I:$I,RECEIVING_HISTORY!$B:$B,MASTER_SHEET!$A337),0)</f>
        <v>0</v>
      </c>
      <c r="M337" s="35">
        <f>IFERROR(SUMIF(ISSUANCE_HISTORY!$B:$B,A337,ISSUANCE_HISTORY!$H:$H),0)</f>
        <v>2</v>
      </c>
      <c r="N337" s="26">
        <f>IFERROR(SUMIF(ISSUANCE_HISTORY!$B:$B,A337,ISSUANCE_HISTORY!$I:$I),0)</f>
        <v>700</v>
      </c>
      <c r="O337" s="112">
        <f t="shared" si="21"/>
        <v>5</v>
      </c>
      <c r="P337" s="26">
        <f t="shared" si="23"/>
        <v>1750</v>
      </c>
      <c r="Q337" s="36" t="s">
        <v>27</v>
      </c>
      <c r="R337" s="36" t="s">
        <v>27</v>
      </c>
      <c r="S337" s="16">
        <v>3</v>
      </c>
      <c r="T337" s="37" t="str">
        <f t="shared" si="22"/>
        <v>OK</v>
      </c>
      <c r="U337" s="12"/>
      <c r="V337" s="16"/>
      <c r="W337" s="12" t="s">
        <v>4222</v>
      </c>
    </row>
    <row r="338" spans="1:23" ht="22.35" customHeight="1">
      <c r="A338" s="12">
        <v>10060343</v>
      </c>
      <c r="B338" s="137">
        <v>312115007313</v>
      </c>
      <c r="C338" s="106">
        <v>1004328</v>
      </c>
      <c r="D338" s="13">
        <v>1016688</v>
      </c>
      <c r="E338" s="12" t="s">
        <v>454</v>
      </c>
      <c r="F338" s="191" t="s">
        <v>4206</v>
      </c>
      <c r="G338" s="13" t="s">
        <v>406</v>
      </c>
      <c r="H338" s="15">
        <v>75</v>
      </c>
      <c r="I338" s="105">
        <v>6</v>
      </c>
      <c r="J338" s="26">
        <f t="shared" si="20"/>
        <v>450</v>
      </c>
      <c r="K338" s="113">
        <f>IFERROR(SUMIFS(RECEIVING_HISTORY!$H:$H,RECEIVING_HISTORY!$B:$B,MASTER_SHEET!$A338),0)</f>
        <v>0</v>
      </c>
      <c r="L338" s="26">
        <f>IFERROR(SUMIFS(RECEIVING_HISTORY!$I:$I,RECEIVING_HISTORY!$B:$B,MASTER_SHEET!$A338),0)</f>
        <v>0</v>
      </c>
      <c r="M338" s="35">
        <f>IFERROR(SUMIF(ISSUANCE_HISTORY!$B:$B,A338,ISSUANCE_HISTORY!$H:$H),0)</f>
        <v>0</v>
      </c>
      <c r="N338" s="26">
        <f>IFERROR(SUMIF(ISSUANCE_HISTORY!$B:$B,A338,ISSUANCE_HISTORY!$I:$I),0)</f>
        <v>0</v>
      </c>
      <c r="O338" s="112">
        <f t="shared" si="21"/>
        <v>6</v>
      </c>
      <c r="P338" s="26">
        <f t="shared" si="23"/>
        <v>450</v>
      </c>
      <c r="Q338" s="36" t="s">
        <v>4178</v>
      </c>
      <c r="R338" s="36" t="s">
        <v>4178</v>
      </c>
      <c r="S338" s="16">
        <v>2</v>
      </c>
      <c r="T338" s="37" t="str">
        <f t="shared" si="22"/>
        <v>OK</v>
      </c>
      <c r="U338" s="12"/>
      <c r="V338" s="16"/>
      <c r="W338" s="12" t="s">
        <v>4222</v>
      </c>
    </row>
    <row r="339" spans="1:23" ht="22.35" customHeight="1">
      <c r="A339" s="12">
        <v>10060344</v>
      </c>
      <c r="B339" s="137">
        <v>401746008054</v>
      </c>
      <c r="C339" s="106">
        <v>1004451</v>
      </c>
      <c r="D339" s="13">
        <v>1016533</v>
      </c>
      <c r="E339" s="12" t="s">
        <v>455</v>
      </c>
      <c r="F339" s="190" t="s">
        <v>1262</v>
      </c>
      <c r="G339" s="13" t="s">
        <v>21</v>
      </c>
      <c r="H339" s="15">
        <v>15</v>
      </c>
      <c r="I339" s="105">
        <v>18</v>
      </c>
      <c r="J339" s="26">
        <f t="shared" si="20"/>
        <v>270</v>
      </c>
      <c r="K339" s="113">
        <f>IFERROR(SUMIFS(RECEIVING_HISTORY!$H:$H,RECEIVING_HISTORY!$B:$B,MASTER_SHEET!$A339),0)</f>
        <v>0</v>
      </c>
      <c r="L339" s="26">
        <f>IFERROR(SUMIFS(RECEIVING_HISTORY!$I:$I,RECEIVING_HISTORY!$B:$B,MASTER_SHEET!$A339),0)</f>
        <v>0</v>
      </c>
      <c r="M339" s="35">
        <f>IFERROR(SUMIF(ISSUANCE_HISTORY!$B:$B,A339,ISSUANCE_HISTORY!$H:$H),0)</f>
        <v>0</v>
      </c>
      <c r="N339" s="26">
        <f>IFERROR(SUMIF(ISSUANCE_HISTORY!$B:$B,A339,ISSUANCE_HISTORY!$I:$I),0)</f>
        <v>0</v>
      </c>
      <c r="O339" s="112">
        <f t="shared" si="21"/>
        <v>18</v>
      </c>
      <c r="P339" s="26">
        <f t="shared" si="23"/>
        <v>270</v>
      </c>
      <c r="Q339" s="36" t="s">
        <v>456</v>
      </c>
      <c r="R339" s="36" t="s">
        <v>456</v>
      </c>
      <c r="S339" s="16">
        <v>10</v>
      </c>
      <c r="T339" s="37" t="str">
        <f t="shared" si="22"/>
        <v>OK</v>
      </c>
      <c r="U339" s="12"/>
      <c r="V339" s="16"/>
      <c r="W339" s="12" t="s">
        <v>4222</v>
      </c>
    </row>
    <row r="340" spans="1:23" ht="22.35" customHeight="1">
      <c r="A340" s="12">
        <v>10060345</v>
      </c>
      <c r="B340" s="137">
        <v>401746008055</v>
      </c>
      <c r="C340" s="106">
        <v>1004452</v>
      </c>
      <c r="D340" s="13">
        <v>1016534</v>
      </c>
      <c r="E340" s="12" t="s">
        <v>457</v>
      </c>
      <c r="F340" s="190" t="s">
        <v>1262</v>
      </c>
      <c r="G340" s="13" t="s">
        <v>21</v>
      </c>
      <c r="H340" s="15">
        <v>16</v>
      </c>
      <c r="I340" s="105">
        <v>10</v>
      </c>
      <c r="J340" s="26">
        <f t="shared" si="20"/>
        <v>160</v>
      </c>
      <c r="K340" s="113">
        <f>IFERROR(SUMIFS(RECEIVING_HISTORY!$H:$H,RECEIVING_HISTORY!$B:$B,MASTER_SHEET!$A340),0)</f>
        <v>0</v>
      </c>
      <c r="L340" s="26">
        <f>IFERROR(SUMIFS(RECEIVING_HISTORY!$I:$I,RECEIVING_HISTORY!$B:$B,MASTER_SHEET!$A340),0)</f>
        <v>0</v>
      </c>
      <c r="M340" s="35">
        <f>IFERROR(SUMIF(ISSUANCE_HISTORY!$B:$B,A340,ISSUANCE_HISTORY!$H:$H),0)</f>
        <v>0</v>
      </c>
      <c r="N340" s="26">
        <f>IFERROR(SUMIF(ISSUANCE_HISTORY!$B:$B,A340,ISSUANCE_HISTORY!$I:$I),0)</f>
        <v>0</v>
      </c>
      <c r="O340" s="112">
        <f t="shared" si="21"/>
        <v>10</v>
      </c>
      <c r="P340" s="26">
        <f t="shared" si="23"/>
        <v>160</v>
      </c>
      <c r="Q340" s="36" t="s">
        <v>456</v>
      </c>
      <c r="R340" s="36" t="s">
        <v>456</v>
      </c>
      <c r="S340" s="16">
        <v>10</v>
      </c>
      <c r="T340" s="37" t="str">
        <f t="shared" si="22"/>
        <v>OK</v>
      </c>
      <c r="U340" s="12"/>
      <c r="V340" s="16"/>
      <c r="W340" s="12" t="s">
        <v>4222</v>
      </c>
    </row>
    <row r="341" spans="1:23" ht="22.35" customHeight="1">
      <c r="A341" s="12">
        <v>10060346</v>
      </c>
      <c r="B341" s="137">
        <v>401717008056</v>
      </c>
      <c r="C341" s="106">
        <v>1004453</v>
      </c>
      <c r="D341" s="13">
        <v>1016535</v>
      </c>
      <c r="E341" s="12" t="s">
        <v>458</v>
      </c>
      <c r="F341" s="190" t="s">
        <v>1262</v>
      </c>
      <c r="G341" s="13" t="s">
        <v>21</v>
      </c>
      <c r="H341" s="15">
        <v>7</v>
      </c>
      <c r="I341" s="105">
        <v>10</v>
      </c>
      <c r="J341" s="26">
        <f t="shared" si="20"/>
        <v>70</v>
      </c>
      <c r="K341" s="113">
        <f>IFERROR(SUMIFS(RECEIVING_HISTORY!$H:$H,RECEIVING_HISTORY!$B:$B,MASTER_SHEET!$A341),0)</f>
        <v>0</v>
      </c>
      <c r="L341" s="26">
        <f>IFERROR(SUMIFS(RECEIVING_HISTORY!$I:$I,RECEIVING_HISTORY!$B:$B,MASTER_SHEET!$A341),0)</f>
        <v>0</v>
      </c>
      <c r="M341" s="35">
        <f>IFERROR(SUMIF(ISSUANCE_HISTORY!$B:$B,A341,ISSUANCE_HISTORY!$H:$H),0)</f>
        <v>0</v>
      </c>
      <c r="N341" s="26">
        <f>IFERROR(SUMIF(ISSUANCE_HISTORY!$B:$B,A341,ISSUANCE_HISTORY!$I:$I),0)</f>
        <v>0</v>
      </c>
      <c r="O341" s="112">
        <f t="shared" si="21"/>
        <v>10</v>
      </c>
      <c r="P341" s="26">
        <f t="shared" si="23"/>
        <v>70</v>
      </c>
      <c r="Q341" s="36" t="s">
        <v>416</v>
      </c>
      <c r="R341" s="36" t="s">
        <v>416</v>
      </c>
      <c r="S341" s="16">
        <v>10</v>
      </c>
      <c r="T341" s="37" t="str">
        <f t="shared" si="22"/>
        <v>OK</v>
      </c>
      <c r="U341" s="12"/>
      <c r="V341" s="16"/>
      <c r="W341" s="12" t="s">
        <v>4222</v>
      </c>
    </row>
    <row r="342" spans="1:23" ht="22.35" customHeight="1">
      <c r="A342" s="12">
        <v>10060347</v>
      </c>
      <c r="B342" s="137">
        <v>401717008057</v>
      </c>
      <c r="C342" s="106">
        <v>1004454</v>
      </c>
      <c r="D342" s="13">
        <v>1016536</v>
      </c>
      <c r="E342" s="12" t="s">
        <v>459</v>
      </c>
      <c r="F342" s="190" t="s">
        <v>1262</v>
      </c>
      <c r="G342" s="13" t="s">
        <v>21</v>
      </c>
      <c r="H342" s="15">
        <v>11</v>
      </c>
      <c r="I342" s="105">
        <v>20</v>
      </c>
      <c r="J342" s="26">
        <f t="shared" si="20"/>
        <v>220</v>
      </c>
      <c r="K342" s="113">
        <f>IFERROR(SUMIFS(RECEIVING_HISTORY!$H:$H,RECEIVING_HISTORY!$B:$B,MASTER_SHEET!$A342),0)</f>
        <v>0</v>
      </c>
      <c r="L342" s="26">
        <f>IFERROR(SUMIFS(RECEIVING_HISTORY!$I:$I,RECEIVING_HISTORY!$B:$B,MASTER_SHEET!$A342),0)</f>
        <v>0</v>
      </c>
      <c r="M342" s="35">
        <f>IFERROR(SUMIF(ISSUANCE_HISTORY!$B:$B,A342,ISSUANCE_HISTORY!$H:$H),0)</f>
        <v>0</v>
      </c>
      <c r="N342" s="26">
        <f>IFERROR(SUMIF(ISSUANCE_HISTORY!$B:$B,A342,ISSUANCE_HISTORY!$I:$I),0)</f>
        <v>0</v>
      </c>
      <c r="O342" s="112">
        <f t="shared" si="21"/>
        <v>20</v>
      </c>
      <c r="P342" s="26">
        <f t="shared" si="23"/>
        <v>220</v>
      </c>
      <c r="Q342" s="36" t="s">
        <v>416</v>
      </c>
      <c r="R342" s="36" t="s">
        <v>416</v>
      </c>
      <c r="S342" s="16">
        <v>10</v>
      </c>
      <c r="T342" s="37" t="str">
        <f t="shared" si="22"/>
        <v>OK</v>
      </c>
      <c r="U342" s="12"/>
      <c r="V342" s="16"/>
      <c r="W342" s="12" t="s">
        <v>4222</v>
      </c>
    </row>
    <row r="343" spans="1:23" ht="22.35" customHeight="1">
      <c r="A343" s="12">
        <v>10060348</v>
      </c>
      <c r="B343" s="137">
        <v>401717008058</v>
      </c>
      <c r="C343" s="106">
        <v>1004455</v>
      </c>
      <c r="D343" s="13">
        <v>1016537</v>
      </c>
      <c r="E343" s="12" t="s">
        <v>461</v>
      </c>
      <c r="F343" s="190" t="s">
        <v>1262</v>
      </c>
      <c r="G343" s="13" t="s">
        <v>21</v>
      </c>
      <c r="H343" s="15">
        <v>12</v>
      </c>
      <c r="I343" s="105">
        <v>9</v>
      </c>
      <c r="J343" s="26">
        <f t="shared" si="20"/>
        <v>108</v>
      </c>
      <c r="K343" s="113">
        <f>IFERROR(SUMIFS(RECEIVING_HISTORY!$H:$H,RECEIVING_HISTORY!$B:$B,MASTER_SHEET!$A343),0)</f>
        <v>0</v>
      </c>
      <c r="L343" s="26">
        <f>IFERROR(SUMIFS(RECEIVING_HISTORY!$I:$I,RECEIVING_HISTORY!$B:$B,MASTER_SHEET!$A343),0)</f>
        <v>0</v>
      </c>
      <c r="M343" s="35">
        <f>IFERROR(SUMIF(ISSUANCE_HISTORY!$B:$B,A343,ISSUANCE_HISTORY!$H:$H),0)</f>
        <v>0</v>
      </c>
      <c r="N343" s="26">
        <f>IFERROR(SUMIF(ISSUANCE_HISTORY!$B:$B,A343,ISSUANCE_HISTORY!$I:$I),0)</f>
        <v>0</v>
      </c>
      <c r="O343" s="112">
        <f t="shared" si="21"/>
        <v>9</v>
      </c>
      <c r="P343" s="26">
        <f t="shared" si="23"/>
        <v>108</v>
      </c>
      <c r="Q343" s="36" t="s">
        <v>416</v>
      </c>
      <c r="R343" s="36" t="s">
        <v>416</v>
      </c>
      <c r="S343" s="16">
        <v>8</v>
      </c>
      <c r="T343" s="37" t="str">
        <f t="shared" si="22"/>
        <v>OK</v>
      </c>
      <c r="U343" s="12"/>
      <c r="V343" s="16"/>
      <c r="W343" s="12" t="s">
        <v>4222</v>
      </c>
    </row>
    <row r="344" spans="1:23" ht="22.35" customHeight="1">
      <c r="A344" s="12">
        <v>10060349</v>
      </c>
      <c r="B344" s="137">
        <v>401728008059</v>
      </c>
      <c r="C344" s="106">
        <v>1004458</v>
      </c>
      <c r="D344" s="13">
        <v>1016540</v>
      </c>
      <c r="E344" s="12" t="s">
        <v>462</v>
      </c>
      <c r="F344" s="190" t="s">
        <v>1262</v>
      </c>
      <c r="G344" s="13" t="s">
        <v>21</v>
      </c>
      <c r="H344" s="15">
        <v>16</v>
      </c>
      <c r="I344" s="105">
        <v>16</v>
      </c>
      <c r="J344" s="26">
        <f t="shared" si="20"/>
        <v>256</v>
      </c>
      <c r="K344" s="113">
        <f>IFERROR(SUMIFS(RECEIVING_HISTORY!$H:$H,RECEIVING_HISTORY!$B:$B,MASTER_SHEET!$A344),0)</f>
        <v>0</v>
      </c>
      <c r="L344" s="26">
        <f>IFERROR(SUMIFS(RECEIVING_HISTORY!$I:$I,RECEIVING_HISTORY!$B:$B,MASTER_SHEET!$A344),0)</f>
        <v>0</v>
      </c>
      <c r="M344" s="35">
        <f>IFERROR(SUMIF(ISSUANCE_HISTORY!$B:$B,A344,ISSUANCE_HISTORY!$H:$H),0)</f>
        <v>0</v>
      </c>
      <c r="N344" s="26">
        <f>IFERROR(SUMIF(ISSUANCE_HISTORY!$B:$B,A344,ISSUANCE_HISTORY!$I:$I),0)</f>
        <v>0</v>
      </c>
      <c r="O344" s="112">
        <f t="shared" si="21"/>
        <v>16</v>
      </c>
      <c r="P344" s="26">
        <f t="shared" si="23"/>
        <v>256</v>
      </c>
      <c r="Q344" s="36" t="s">
        <v>456</v>
      </c>
      <c r="R344" s="36" t="s">
        <v>456</v>
      </c>
      <c r="S344" s="16">
        <v>10</v>
      </c>
      <c r="T344" s="37" t="str">
        <f t="shared" si="22"/>
        <v>OK</v>
      </c>
      <c r="U344" s="12"/>
      <c r="V344" s="16"/>
      <c r="W344" s="12" t="s">
        <v>4222</v>
      </c>
    </row>
    <row r="345" spans="1:23" ht="22.35" customHeight="1">
      <c r="A345" s="12">
        <v>10060350</v>
      </c>
      <c r="B345" s="137">
        <v>311630008060</v>
      </c>
      <c r="C345" s="106">
        <v>1004460</v>
      </c>
      <c r="D345" s="13">
        <v>1016542</v>
      </c>
      <c r="E345" s="12" t="s">
        <v>463</v>
      </c>
      <c r="F345" s="190" t="s">
        <v>1262</v>
      </c>
      <c r="G345" s="13" t="s">
        <v>21</v>
      </c>
      <c r="H345" s="15">
        <v>15</v>
      </c>
      <c r="I345" s="105">
        <v>10</v>
      </c>
      <c r="J345" s="26">
        <f t="shared" si="20"/>
        <v>150</v>
      </c>
      <c r="K345" s="113">
        <f>IFERROR(SUMIFS(RECEIVING_HISTORY!$H:$H,RECEIVING_HISTORY!$B:$B,MASTER_SHEET!$A345),0)</f>
        <v>0</v>
      </c>
      <c r="L345" s="26">
        <f>IFERROR(SUMIFS(RECEIVING_HISTORY!$I:$I,RECEIVING_HISTORY!$B:$B,MASTER_SHEET!$A345),0)</f>
        <v>0</v>
      </c>
      <c r="M345" s="35">
        <f>IFERROR(SUMIF(ISSUANCE_HISTORY!$B:$B,A345,ISSUANCE_HISTORY!$H:$H),0)</f>
        <v>0</v>
      </c>
      <c r="N345" s="26">
        <f>IFERROR(SUMIF(ISSUANCE_HISTORY!$B:$B,A345,ISSUANCE_HISTORY!$I:$I),0)</f>
        <v>0</v>
      </c>
      <c r="O345" s="112">
        <f t="shared" si="21"/>
        <v>10</v>
      </c>
      <c r="P345" s="26">
        <f t="shared" si="23"/>
        <v>150</v>
      </c>
      <c r="Q345" s="36" t="s">
        <v>456</v>
      </c>
      <c r="R345" s="36" t="s">
        <v>456</v>
      </c>
      <c r="S345" s="16">
        <v>10</v>
      </c>
      <c r="T345" s="37" t="str">
        <f t="shared" si="22"/>
        <v>OK</v>
      </c>
      <c r="U345" s="12"/>
      <c r="V345" s="16"/>
      <c r="W345" s="12" t="s">
        <v>4222</v>
      </c>
    </row>
    <row r="346" spans="1:23" ht="22.35" customHeight="1">
      <c r="A346" s="12">
        <v>10060351</v>
      </c>
      <c r="B346" s="137">
        <v>311627036338</v>
      </c>
      <c r="C346" s="106">
        <v>1004841</v>
      </c>
      <c r="D346" s="13">
        <v>1016282</v>
      </c>
      <c r="E346" s="12" t="s">
        <v>464</v>
      </c>
      <c r="F346" s="190" t="s">
        <v>4209</v>
      </c>
      <c r="G346" s="13" t="s">
        <v>21</v>
      </c>
      <c r="H346" s="15">
        <v>2193</v>
      </c>
      <c r="I346" s="105">
        <v>1</v>
      </c>
      <c r="J346" s="26">
        <f t="shared" si="20"/>
        <v>2193</v>
      </c>
      <c r="K346" s="113">
        <f>IFERROR(SUMIFS(RECEIVING_HISTORY!$H:$H,RECEIVING_HISTORY!$B:$B,MASTER_SHEET!$A346),0)</f>
        <v>0</v>
      </c>
      <c r="L346" s="26">
        <f>IFERROR(SUMIFS(RECEIVING_HISTORY!$I:$I,RECEIVING_HISTORY!$B:$B,MASTER_SHEET!$A346),0)</f>
        <v>0</v>
      </c>
      <c r="M346" s="35">
        <f>IFERROR(SUMIF(ISSUANCE_HISTORY!$B:$B,A346,ISSUANCE_HISTORY!$H:$H),0)</f>
        <v>0</v>
      </c>
      <c r="N346" s="26">
        <f>IFERROR(SUMIF(ISSUANCE_HISTORY!$B:$B,A346,ISSUANCE_HISTORY!$I:$I),0)</f>
        <v>0</v>
      </c>
      <c r="O346" s="112">
        <f t="shared" si="21"/>
        <v>1</v>
      </c>
      <c r="P346" s="26">
        <f t="shared" si="23"/>
        <v>2193</v>
      </c>
      <c r="Q346" s="36" t="s">
        <v>4442</v>
      </c>
      <c r="R346" s="36" t="s">
        <v>4442</v>
      </c>
      <c r="S346" s="16">
        <v>1</v>
      </c>
      <c r="T346" s="37" t="str">
        <f t="shared" si="22"/>
        <v>OK</v>
      </c>
      <c r="U346" s="12"/>
      <c r="V346" s="16"/>
      <c r="W346" s="12" t="s">
        <v>4222</v>
      </c>
    </row>
    <row r="347" spans="1:23" ht="22.35" customHeight="1">
      <c r="A347" s="12">
        <v>10060352</v>
      </c>
      <c r="B347" s="137">
        <v>1120014459</v>
      </c>
      <c r="C347" s="106">
        <v>1006078</v>
      </c>
      <c r="D347" s="13">
        <v>1014981</v>
      </c>
      <c r="E347" s="12" t="s">
        <v>465</v>
      </c>
      <c r="F347" s="191" t="s">
        <v>4206</v>
      </c>
      <c r="G347" s="13" t="s">
        <v>21</v>
      </c>
      <c r="H347" s="15">
        <v>7.5</v>
      </c>
      <c r="I347" s="105">
        <v>30</v>
      </c>
      <c r="J347" s="26">
        <f t="shared" si="20"/>
        <v>225</v>
      </c>
      <c r="K347" s="113">
        <f>IFERROR(SUMIFS(RECEIVING_HISTORY!$H:$H,RECEIVING_HISTORY!$B:$B,MASTER_SHEET!$A347),0)</f>
        <v>0</v>
      </c>
      <c r="L347" s="26">
        <f>IFERROR(SUMIFS(RECEIVING_HISTORY!$I:$I,RECEIVING_HISTORY!$B:$B,MASTER_SHEET!$A347),0)</f>
        <v>0</v>
      </c>
      <c r="M347" s="35">
        <f>IFERROR(SUMIF(ISSUANCE_HISTORY!$B:$B,A347,ISSUANCE_HISTORY!$H:$H),0)</f>
        <v>0</v>
      </c>
      <c r="N347" s="26">
        <f>IFERROR(SUMIF(ISSUANCE_HISTORY!$B:$B,A347,ISSUANCE_HISTORY!$I:$I),0)</f>
        <v>0</v>
      </c>
      <c r="O347" s="112">
        <f t="shared" si="21"/>
        <v>30</v>
      </c>
      <c r="P347" s="26">
        <f t="shared" si="23"/>
        <v>225</v>
      </c>
      <c r="Q347" s="36" t="s">
        <v>466</v>
      </c>
      <c r="R347" s="36" t="s">
        <v>466</v>
      </c>
      <c r="S347" s="16">
        <v>10</v>
      </c>
      <c r="T347" s="37" t="str">
        <f t="shared" si="22"/>
        <v>OK</v>
      </c>
      <c r="U347" s="12"/>
      <c r="V347" s="16"/>
      <c r="W347" s="12" t="s">
        <v>4222</v>
      </c>
    </row>
    <row r="348" spans="1:23" ht="22.35" customHeight="1">
      <c r="A348" s="12">
        <v>10060353</v>
      </c>
      <c r="B348" s="137">
        <v>1120014106</v>
      </c>
      <c r="C348" s="106">
        <v>1001034</v>
      </c>
      <c r="D348" s="28">
        <v>1012820</v>
      </c>
      <c r="E348" s="12" t="s">
        <v>467</v>
      </c>
      <c r="F348" s="191" t="s">
        <v>4206</v>
      </c>
      <c r="G348" s="13" t="s">
        <v>37</v>
      </c>
      <c r="H348" s="15">
        <v>52</v>
      </c>
      <c r="I348" s="105">
        <v>11</v>
      </c>
      <c r="J348" s="26">
        <f t="shared" si="20"/>
        <v>572</v>
      </c>
      <c r="K348" s="113">
        <f>IFERROR(SUMIFS(RECEIVING_HISTORY!$H:$H,RECEIVING_HISTORY!$B:$B,MASTER_SHEET!$A348),0)</f>
        <v>0</v>
      </c>
      <c r="L348" s="26">
        <f>IFERROR(SUMIFS(RECEIVING_HISTORY!$I:$I,RECEIVING_HISTORY!$B:$B,MASTER_SHEET!$A348),0)</f>
        <v>0</v>
      </c>
      <c r="M348" s="35">
        <f>IFERROR(SUMIF(ISSUANCE_HISTORY!$B:$B,A348,ISSUANCE_HISTORY!$H:$H),0)</f>
        <v>0</v>
      </c>
      <c r="N348" s="26">
        <f>IFERROR(SUMIF(ISSUANCE_HISTORY!$B:$B,A348,ISSUANCE_HISTORY!$I:$I),0)</f>
        <v>0</v>
      </c>
      <c r="O348" s="112">
        <f t="shared" si="21"/>
        <v>11</v>
      </c>
      <c r="P348" s="26">
        <f t="shared" si="23"/>
        <v>572</v>
      </c>
      <c r="Q348" s="36" t="s">
        <v>2372</v>
      </c>
      <c r="R348" s="36" t="s">
        <v>2372</v>
      </c>
      <c r="S348" s="16">
        <v>6</v>
      </c>
      <c r="T348" s="37" t="str">
        <f t="shared" si="22"/>
        <v>OK</v>
      </c>
      <c r="U348" s="12"/>
      <c r="V348" s="16"/>
      <c r="W348" s="12" t="s">
        <v>4222</v>
      </c>
    </row>
    <row r="349" spans="1:23" ht="22.35" customHeight="1">
      <c r="A349" s="12">
        <v>10060354</v>
      </c>
      <c r="B349" s="137">
        <v>1040010066</v>
      </c>
      <c r="C349" s="106">
        <v>1007684</v>
      </c>
      <c r="D349" s="13">
        <v>1017073</v>
      </c>
      <c r="E349" s="12" t="s">
        <v>469</v>
      </c>
      <c r="F349" s="190" t="s">
        <v>4209</v>
      </c>
      <c r="G349" s="13" t="s">
        <v>21</v>
      </c>
      <c r="H349" s="15">
        <v>1.95</v>
      </c>
      <c r="I349" s="105">
        <v>1150</v>
      </c>
      <c r="J349" s="26">
        <f t="shared" si="20"/>
        <v>2242.5</v>
      </c>
      <c r="K349" s="113">
        <f>IFERROR(SUMIFS(RECEIVING_HISTORY!$H:$H,RECEIVING_HISTORY!$B:$B,MASTER_SHEET!$A349),0)</f>
        <v>0</v>
      </c>
      <c r="L349" s="26">
        <f>IFERROR(SUMIFS(RECEIVING_HISTORY!$I:$I,RECEIVING_HISTORY!$B:$B,MASTER_SHEET!$A349),0)</f>
        <v>0</v>
      </c>
      <c r="M349" s="35">
        <f>IFERROR(SUMIF(ISSUANCE_HISTORY!$B:$B,A349,ISSUANCE_HISTORY!$H:$H),0)</f>
        <v>0</v>
      </c>
      <c r="N349" s="26">
        <f>IFERROR(SUMIF(ISSUANCE_HISTORY!$B:$B,A349,ISSUANCE_HISTORY!$I:$I),0)</f>
        <v>0</v>
      </c>
      <c r="O349" s="112">
        <f t="shared" si="21"/>
        <v>1150</v>
      </c>
      <c r="P349" s="26">
        <f t="shared" si="23"/>
        <v>2242.5</v>
      </c>
      <c r="Q349" s="36" t="s">
        <v>4203</v>
      </c>
      <c r="R349" s="36" t="s">
        <v>4203</v>
      </c>
      <c r="S349" s="16">
        <v>200</v>
      </c>
      <c r="T349" s="37" t="str">
        <f t="shared" si="22"/>
        <v>OK</v>
      </c>
      <c r="U349" s="12"/>
      <c r="V349" s="16"/>
      <c r="W349" s="12" t="s">
        <v>4222</v>
      </c>
    </row>
    <row r="350" spans="1:23" ht="22.35" customHeight="1">
      <c r="A350" s="12">
        <v>10060355</v>
      </c>
      <c r="B350" s="137">
        <v>1120013508</v>
      </c>
      <c r="C350" s="106">
        <v>1005548</v>
      </c>
      <c r="D350" s="13">
        <v>1015602</v>
      </c>
      <c r="E350" s="12" t="s">
        <v>470</v>
      </c>
      <c r="F350" s="190" t="s">
        <v>4209</v>
      </c>
      <c r="G350" s="13" t="s">
        <v>349</v>
      </c>
      <c r="H350" s="15">
        <v>480</v>
      </c>
      <c r="I350" s="105">
        <v>1</v>
      </c>
      <c r="J350" s="26">
        <f t="shared" si="20"/>
        <v>480</v>
      </c>
      <c r="K350" s="113">
        <f>IFERROR(SUMIFS(RECEIVING_HISTORY!$H:$H,RECEIVING_HISTORY!$B:$B,MASTER_SHEET!$A350),0)</f>
        <v>12</v>
      </c>
      <c r="L350" s="26">
        <f>IFERROR(SUMIFS(RECEIVING_HISTORY!$I:$I,RECEIVING_HISTORY!$B:$B,MASTER_SHEET!$A350),0)</f>
        <v>5760</v>
      </c>
      <c r="M350" s="35">
        <f>IFERROR(SUMIF(ISSUANCE_HISTORY!$B:$B,A350,ISSUANCE_HISTORY!$H:$H),0)</f>
        <v>0</v>
      </c>
      <c r="N350" s="26">
        <f>IFERROR(SUMIF(ISSUANCE_HISTORY!$B:$B,A350,ISSUANCE_HISTORY!$I:$I),0)</f>
        <v>0</v>
      </c>
      <c r="O350" s="112">
        <f t="shared" si="21"/>
        <v>13</v>
      </c>
      <c r="P350" s="26">
        <f t="shared" si="23"/>
        <v>6240</v>
      </c>
      <c r="Q350" s="36" t="s">
        <v>4142</v>
      </c>
      <c r="R350" s="36" t="s">
        <v>4142</v>
      </c>
      <c r="S350" s="16">
        <v>4</v>
      </c>
      <c r="T350" s="37" t="str">
        <f t="shared" si="22"/>
        <v>BSR in Process</v>
      </c>
      <c r="U350" s="12">
        <v>61</v>
      </c>
      <c r="V350" s="16"/>
      <c r="W350" s="12" t="s">
        <v>4222</v>
      </c>
    </row>
    <row r="351" spans="1:23" ht="22.35" customHeight="1">
      <c r="A351" s="12">
        <v>10060356</v>
      </c>
      <c r="B351" s="137">
        <v>1110020085</v>
      </c>
      <c r="C351" s="106">
        <v>1007687</v>
      </c>
      <c r="D351" s="13">
        <v>1017076</v>
      </c>
      <c r="E351" s="12" t="s">
        <v>471</v>
      </c>
      <c r="F351" s="191" t="s">
        <v>4206</v>
      </c>
      <c r="G351" s="13" t="s">
        <v>353</v>
      </c>
      <c r="H351" s="15">
        <v>90</v>
      </c>
      <c r="I351" s="105">
        <v>10</v>
      </c>
      <c r="J351" s="26">
        <f t="shared" si="20"/>
        <v>900</v>
      </c>
      <c r="K351" s="113">
        <f>IFERROR(SUMIFS(RECEIVING_HISTORY!$H:$H,RECEIVING_HISTORY!$B:$B,MASTER_SHEET!$A351),0)</f>
        <v>0</v>
      </c>
      <c r="L351" s="26">
        <f>IFERROR(SUMIFS(RECEIVING_HISTORY!$I:$I,RECEIVING_HISTORY!$B:$B,MASTER_SHEET!$A351),0)</f>
        <v>0</v>
      </c>
      <c r="M351" s="35">
        <f>IFERROR(SUMIF(ISSUANCE_HISTORY!$B:$B,A351,ISSUANCE_HISTORY!$H:$H),0)</f>
        <v>0</v>
      </c>
      <c r="N351" s="26">
        <f>IFERROR(SUMIF(ISSUANCE_HISTORY!$B:$B,A351,ISSUANCE_HISTORY!$I:$I),0)</f>
        <v>0</v>
      </c>
      <c r="O351" s="112">
        <f t="shared" si="21"/>
        <v>10</v>
      </c>
      <c r="P351" s="26">
        <f t="shared" si="23"/>
        <v>900</v>
      </c>
      <c r="Q351" s="36" t="s">
        <v>27</v>
      </c>
      <c r="R351" s="36" t="s">
        <v>27</v>
      </c>
      <c r="S351" s="16">
        <v>4</v>
      </c>
      <c r="T351" s="37" t="str">
        <f t="shared" si="22"/>
        <v>OK</v>
      </c>
      <c r="U351" s="12"/>
      <c r="V351" s="16"/>
      <c r="W351" s="12" t="s">
        <v>4222</v>
      </c>
    </row>
    <row r="352" spans="1:23" ht="22.35" customHeight="1">
      <c r="A352" s="12">
        <v>10060357</v>
      </c>
      <c r="B352" s="137" t="e">
        <v>#N/A</v>
      </c>
      <c r="C352" s="106">
        <v>1007688</v>
      </c>
      <c r="D352" s="29">
        <v>1017077</v>
      </c>
      <c r="E352" s="12" t="s">
        <v>472</v>
      </c>
      <c r="F352" s="191" t="s">
        <v>4206</v>
      </c>
      <c r="G352" s="13" t="s">
        <v>353</v>
      </c>
      <c r="H352" s="15">
        <v>375</v>
      </c>
      <c r="I352" s="105">
        <v>0</v>
      </c>
      <c r="J352" s="26">
        <f t="shared" si="20"/>
        <v>0</v>
      </c>
      <c r="K352" s="113">
        <f>IFERROR(SUMIFS(RECEIVING_HISTORY!$H:$H,RECEIVING_HISTORY!$B:$B,MASTER_SHEET!$A352),0)</f>
        <v>0</v>
      </c>
      <c r="L352" s="26">
        <f>IFERROR(SUMIFS(RECEIVING_HISTORY!$I:$I,RECEIVING_HISTORY!$B:$B,MASTER_SHEET!$A352),0)</f>
        <v>0</v>
      </c>
      <c r="M352" s="35">
        <f>IFERROR(SUMIF(ISSUANCE_HISTORY!$B:$B,A352,ISSUANCE_HISTORY!$H:$H),0)</f>
        <v>0</v>
      </c>
      <c r="N352" s="26">
        <f>IFERROR(SUMIF(ISSUANCE_HISTORY!$B:$B,A352,ISSUANCE_HISTORY!$I:$I),0)</f>
        <v>0</v>
      </c>
      <c r="O352" s="112">
        <f t="shared" si="21"/>
        <v>0</v>
      </c>
      <c r="P352" s="26">
        <f t="shared" si="23"/>
        <v>0</v>
      </c>
      <c r="Q352" s="36" t="e">
        <v>#N/A</v>
      </c>
      <c r="R352" s="36" t="e">
        <v>#N/A</v>
      </c>
      <c r="S352" s="16"/>
      <c r="T352" s="37" t="str">
        <f t="shared" si="22"/>
        <v/>
      </c>
      <c r="U352" s="12"/>
      <c r="V352" s="16"/>
      <c r="W352" s="12" t="e">
        <v>#N/A</v>
      </c>
    </row>
    <row r="353" spans="1:23" ht="22.35" customHeight="1">
      <c r="A353" s="12">
        <v>10060358</v>
      </c>
      <c r="B353" s="137">
        <v>312115006382</v>
      </c>
      <c r="C353" s="106">
        <v>1007690</v>
      </c>
      <c r="D353" s="13">
        <v>1017079</v>
      </c>
      <c r="E353" s="12" t="s">
        <v>473</v>
      </c>
      <c r="F353" s="191" t="s">
        <v>4206</v>
      </c>
      <c r="G353" s="13" t="s">
        <v>349</v>
      </c>
      <c r="H353" s="15">
        <v>250</v>
      </c>
      <c r="I353" s="105">
        <v>3</v>
      </c>
      <c r="J353" s="26">
        <f t="shared" si="20"/>
        <v>750</v>
      </c>
      <c r="K353" s="113">
        <f>IFERROR(SUMIFS(RECEIVING_HISTORY!$H:$H,RECEIVING_HISTORY!$B:$B,MASTER_SHEET!$A353),0)</f>
        <v>0</v>
      </c>
      <c r="L353" s="26">
        <f>IFERROR(SUMIFS(RECEIVING_HISTORY!$I:$I,RECEIVING_HISTORY!$B:$B,MASTER_SHEET!$A353),0)</f>
        <v>0</v>
      </c>
      <c r="M353" s="35">
        <f>IFERROR(SUMIF(ISSUANCE_HISTORY!$B:$B,A353,ISSUANCE_HISTORY!$H:$H),0)</f>
        <v>1</v>
      </c>
      <c r="N353" s="26">
        <f>IFERROR(SUMIF(ISSUANCE_HISTORY!$B:$B,A353,ISSUANCE_HISTORY!$I:$I),0)</f>
        <v>250</v>
      </c>
      <c r="O353" s="112">
        <f t="shared" si="21"/>
        <v>2</v>
      </c>
      <c r="P353" s="26">
        <f t="shared" si="23"/>
        <v>500</v>
      </c>
      <c r="Q353" s="36" t="s">
        <v>4443</v>
      </c>
      <c r="R353" s="36" t="s">
        <v>4443</v>
      </c>
      <c r="S353" s="16">
        <v>3</v>
      </c>
      <c r="T353" s="37" t="str">
        <f t="shared" si="22"/>
        <v>Re-Order Now</v>
      </c>
      <c r="U353" s="12"/>
      <c r="V353" s="16" t="s">
        <v>4000</v>
      </c>
      <c r="W353" s="12" t="s">
        <v>4222</v>
      </c>
    </row>
    <row r="354" spans="1:23" ht="22.35" customHeight="1">
      <c r="A354" s="12">
        <v>10060359</v>
      </c>
      <c r="B354" s="137">
        <v>312115006383</v>
      </c>
      <c r="C354" s="106">
        <v>1005541</v>
      </c>
      <c r="D354" s="13">
        <v>1015595</v>
      </c>
      <c r="E354" s="12" t="s">
        <v>474</v>
      </c>
      <c r="F354" s="191" t="s">
        <v>4206</v>
      </c>
      <c r="G354" s="13" t="s">
        <v>349</v>
      </c>
      <c r="H354" s="15">
        <v>60</v>
      </c>
      <c r="I354" s="105">
        <v>3</v>
      </c>
      <c r="J354" s="26">
        <f t="shared" si="20"/>
        <v>180</v>
      </c>
      <c r="K354" s="113">
        <f>IFERROR(SUMIFS(RECEIVING_HISTORY!$H:$H,RECEIVING_HISTORY!$B:$B,MASTER_SHEET!$A354),0)</f>
        <v>0</v>
      </c>
      <c r="L354" s="26">
        <f>IFERROR(SUMIFS(RECEIVING_HISTORY!$I:$I,RECEIVING_HISTORY!$B:$B,MASTER_SHEET!$A354),0)</f>
        <v>0</v>
      </c>
      <c r="M354" s="35">
        <f>IFERROR(SUMIF(ISSUANCE_HISTORY!$B:$B,A354,ISSUANCE_HISTORY!$H:$H),0)</f>
        <v>0</v>
      </c>
      <c r="N354" s="26">
        <f>IFERROR(SUMIF(ISSUANCE_HISTORY!$B:$B,A354,ISSUANCE_HISTORY!$I:$I),0)</f>
        <v>0</v>
      </c>
      <c r="O354" s="112">
        <f t="shared" si="21"/>
        <v>3</v>
      </c>
      <c r="P354" s="26">
        <f t="shared" si="23"/>
        <v>180</v>
      </c>
      <c r="Q354" s="36" t="s">
        <v>4149</v>
      </c>
      <c r="R354" s="36" t="s">
        <v>4149</v>
      </c>
      <c r="S354" s="16">
        <v>3</v>
      </c>
      <c r="T354" s="37" t="str">
        <f t="shared" si="22"/>
        <v>OK</v>
      </c>
      <c r="U354" s="12"/>
      <c r="V354" s="16"/>
      <c r="W354" s="12" t="s">
        <v>4222</v>
      </c>
    </row>
    <row r="355" spans="1:23" ht="22.35" customHeight="1">
      <c r="A355" s="12">
        <v>10060360</v>
      </c>
      <c r="B355" s="137" t="e">
        <v>#N/A</v>
      </c>
      <c r="C355" s="106">
        <v>1006859</v>
      </c>
      <c r="D355" s="13">
        <v>1014270</v>
      </c>
      <c r="E355" s="12" t="s">
        <v>475</v>
      </c>
      <c r="F355" s="191" t="s">
        <v>4206</v>
      </c>
      <c r="G355" s="13" t="s">
        <v>397</v>
      </c>
      <c r="H355" s="15">
        <v>375</v>
      </c>
      <c r="I355" s="105">
        <v>12</v>
      </c>
      <c r="J355" s="26">
        <f t="shared" si="20"/>
        <v>4500</v>
      </c>
      <c r="K355" s="113">
        <f>IFERROR(SUMIFS(RECEIVING_HISTORY!$H:$H,RECEIVING_HISTORY!$B:$B,MASTER_SHEET!$A355),0)</f>
        <v>0</v>
      </c>
      <c r="L355" s="26">
        <f>IFERROR(SUMIFS(RECEIVING_HISTORY!$I:$I,RECEIVING_HISTORY!$B:$B,MASTER_SHEET!$A355),0)</f>
        <v>0</v>
      </c>
      <c r="M355" s="35">
        <f>IFERROR(SUMIF(ISSUANCE_HISTORY!$B:$B,A355,ISSUANCE_HISTORY!$H:$H),0)</f>
        <v>1</v>
      </c>
      <c r="N355" s="26">
        <f>IFERROR(SUMIF(ISSUANCE_HISTORY!$B:$B,A355,ISSUANCE_HISTORY!$I:$I),0)</f>
        <v>375</v>
      </c>
      <c r="O355" s="112">
        <f t="shared" si="21"/>
        <v>11</v>
      </c>
      <c r="P355" s="26">
        <f t="shared" si="23"/>
        <v>4125</v>
      </c>
      <c r="Q355" s="36" t="s">
        <v>4146</v>
      </c>
      <c r="R355" s="36" t="s">
        <v>4146</v>
      </c>
      <c r="S355" s="16">
        <v>6</v>
      </c>
      <c r="T355" s="37" t="str">
        <f t="shared" si="22"/>
        <v>OK</v>
      </c>
      <c r="U355" s="12"/>
      <c r="V355" s="16"/>
      <c r="W355" s="12" t="e">
        <v>#N/A</v>
      </c>
    </row>
    <row r="356" spans="1:23" ht="22.35" customHeight="1">
      <c r="A356" s="12">
        <v>10060361</v>
      </c>
      <c r="B356" s="137" t="e">
        <v>#N/A</v>
      </c>
      <c r="C356" s="106">
        <v>1007691</v>
      </c>
      <c r="D356" s="29">
        <v>1017080</v>
      </c>
      <c r="E356" s="12" t="s">
        <v>476</v>
      </c>
      <c r="F356" s="191" t="s">
        <v>4206</v>
      </c>
      <c r="G356" s="13" t="s">
        <v>349</v>
      </c>
      <c r="H356" s="15">
        <v>320</v>
      </c>
      <c r="I356" s="105">
        <v>0</v>
      </c>
      <c r="J356" s="26">
        <f t="shared" si="20"/>
        <v>0</v>
      </c>
      <c r="K356" s="113">
        <f>IFERROR(SUMIFS(RECEIVING_HISTORY!$H:$H,RECEIVING_HISTORY!$B:$B,MASTER_SHEET!$A356),0)</f>
        <v>0</v>
      </c>
      <c r="L356" s="26">
        <f>IFERROR(SUMIFS(RECEIVING_HISTORY!$I:$I,RECEIVING_HISTORY!$B:$B,MASTER_SHEET!$A356),0)</f>
        <v>0</v>
      </c>
      <c r="M356" s="35">
        <f>IFERROR(SUMIF(ISSUANCE_HISTORY!$B:$B,A356,ISSUANCE_HISTORY!$H:$H),0)</f>
        <v>0</v>
      </c>
      <c r="N356" s="26">
        <f>IFERROR(SUMIF(ISSUANCE_HISTORY!$B:$B,A356,ISSUANCE_HISTORY!$I:$I),0)</f>
        <v>0</v>
      </c>
      <c r="O356" s="112">
        <f t="shared" si="21"/>
        <v>0</v>
      </c>
      <c r="P356" s="26">
        <f t="shared" si="23"/>
        <v>0</v>
      </c>
      <c r="Q356" s="36" t="e">
        <v>#N/A</v>
      </c>
      <c r="R356" s="36" t="e">
        <v>#N/A</v>
      </c>
      <c r="S356" s="16"/>
      <c r="T356" s="37" t="str">
        <f t="shared" si="22"/>
        <v/>
      </c>
      <c r="U356" s="12"/>
      <c r="V356" s="16"/>
      <c r="W356" s="12" t="e">
        <v>#N/A</v>
      </c>
    </row>
    <row r="357" spans="1:23" ht="22.35" customHeight="1">
      <c r="A357" s="12">
        <v>10060362</v>
      </c>
      <c r="B357" s="137" t="e">
        <v>#N/A</v>
      </c>
      <c r="C357" s="106">
        <v>1007552</v>
      </c>
      <c r="D357" s="13">
        <v>1017325</v>
      </c>
      <c r="E357" s="12" t="s">
        <v>477</v>
      </c>
      <c r="F357" s="190" t="s">
        <v>1262</v>
      </c>
      <c r="G357" s="13" t="s">
        <v>353</v>
      </c>
      <c r="H357" s="15">
        <v>12</v>
      </c>
      <c r="I357" s="105">
        <v>0</v>
      </c>
      <c r="J357" s="26">
        <f t="shared" si="20"/>
        <v>0</v>
      </c>
      <c r="K357" s="113">
        <f>IFERROR(SUMIFS(RECEIVING_HISTORY!$H:$H,RECEIVING_HISTORY!$B:$B,MASTER_SHEET!$A357),0)</f>
        <v>0</v>
      </c>
      <c r="L357" s="26">
        <f>IFERROR(SUMIFS(RECEIVING_HISTORY!$I:$I,RECEIVING_HISTORY!$B:$B,MASTER_SHEET!$A357),0)</f>
        <v>0</v>
      </c>
      <c r="M357" s="35">
        <f>IFERROR(SUMIF(ISSUANCE_HISTORY!$B:$B,A357,ISSUANCE_HISTORY!$H:$H),0)</f>
        <v>0</v>
      </c>
      <c r="N357" s="26">
        <f>IFERROR(SUMIF(ISSUANCE_HISTORY!$B:$B,A357,ISSUANCE_HISTORY!$I:$I),0)</f>
        <v>0</v>
      </c>
      <c r="O357" s="112">
        <f t="shared" si="21"/>
        <v>0</v>
      </c>
      <c r="P357" s="26">
        <f t="shared" si="23"/>
        <v>0</v>
      </c>
      <c r="Q357" s="36" t="e">
        <v>#N/A</v>
      </c>
      <c r="R357" s="36" t="e">
        <v>#N/A</v>
      </c>
      <c r="S357" s="16"/>
      <c r="T357" s="37" t="str">
        <f t="shared" si="22"/>
        <v/>
      </c>
      <c r="U357" s="12"/>
      <c r="V357" s="16"/>
      <c r="W357" s="12" t="e">
        <v>#N/A</v>
      </c>
    </row>
    <row r="358" spans="1:23" ht="22.35" customHeight="1">
      <c r="A358" s="12">
        <v>10060363</v>
      </c>
      <c r="B358" s="137" t="e">
        <v>#N/A</v>
      </c>
      <c r="C358" s="106">
        <v>1007677</v>
      </c>
      <c r="D358" s="13">
        <v>1010307</v>
      </c>
      <c r="E358" s="12" t="s">
        <v>479</v>
      </c>
      <c r="F358" s="190" t="s">
        <v>4211</v>
      </c>
      <c r="G358" s="13" t="s">
        <v>21</v>
      </c>
      <c r="H358" s="15">
        <v>485</v>
      </c>
      <c r="I358" s="105">
        <v>0</v>
      </c>
      <c r="J358" s="26">
        <f t="shared" si="20"/>
        <v>0</v>
      </c>
      <c r="K358" s="113">
        <f>IFERROR(SUMIFS(RECEIVING_HISTORY!$H:$H,RECEIVING_HISTORY!$B:$B,MASTER_SHEET!$A358),0)</f>
        <v>0</v>
      </c>
      <c r="L358" s="26">
        <f>IFERROR(SUMIFS(RECEIVING_HISTORY!$I:$I,RECEIVING_HISTORY!$B:$B,MASTER_SHEET!$A358),0)</f>
        <v>0</v>
      </c>
      <c r="M358" s="35">
        <f>IFERROR(SUMIF(ISSUANCE_HISTORY!$B:$B,A358,ISSUANCE_HISTORY!$H:$H),0)</f>
        <v>0</v>
      </c>
      <c r="N358" s="26">
        <f>IFERROR(SUMIF(ISSUANCE_HISTORY!$B:$B,A358,ISSUANCE_HISTORY!$I:$I),0)</f>
        <v>0</v>
      </c>
      <c r="O358" s="112">
        <f t="shared" si="21"/>
        <v>0</v>
      </c>
      <c r="P358" s="26">
        <f t="shared" si="23"/>
        <v>0</v>
      </c>
      <c r="Q358" s="36" t="e">
        <v>#N/A</v>
      </c>
      <c r="R358" s="36" t="e">
        <v>#N/A</v>
      </c>
      <c r="S358" s="16"/>
      <c r="T358" s="37" t="str">
        <f t="shared" si="22"/>
        <v/>
      </c>
      <c r="U358" s="12"/>
      <c r="V358" s="16"/>
      <c r="W358" s="12" t="e">
        <v>#N/A</v>
      </c>
    </row>
    <row r="359" spans="1:23" ht="22.35" customHeight="1">
      <c r="A359" s="12">
        <v>10060364</v>
      </c>
      <c r="B359" s="137" t="e">
        <v>#N/A</v>
      </c>
      <c r="C359" s="106">
        <v>1004869</v>
      </c>
      <c r="D359" s="13">
        <v>1015984</v>
      </c>
      <c r="E359" s="12" t="s">
        <v>480</v>
      </c>
      <c r="F359" s="190" t="s">
        <v>1262</v>
      </c>
      <c r="G359" s="13" t="s">
        <v>21</v>
      </c>
      <c r="H359" s="15">
        <v>1120</v>
      </c>
      <c r="I359" s="105">
        <v>3</v>
      </c>
      <c r="J359" s="26">
        <f t="shared" si="20"/>
        <v>3360</v>
      </c>
      <c r="K359" s="113">
        <f>IFERROR(SUMIFS(RECEIVING_HISTORY!$H:$H,RECEIVING_HISTORY!$B:$B,MASTER_SHEET!$A359),0)</f>
        <v>0</v>
      </c>
      <c r="L359" s="26">
        <f>IFERROR(SUMIFS(RECEIVING_HISTORY!$I:$I,RECEIVING_HISTORY!$B:$B,MASTER_SHEET!$A359),0)</f>
        <v>0</v>
      </c>
      <c r="M359" s="35">
        <f>IFERROR(SUMIF(ISSUANCE_HISTORY!$B:$B,A359,ISSUANCE_HISTORY!$H:$H),0)</f>
        <v>0</v>
      </c>
      <c r="N359" s="26">
        <f>IFERROR(SUMIF(ISSUANCE_HISTORY!$B:$B,A359,ISSUANCE_HISTORY!$I:$I),0)</f>
        <v>0</v>
      </c>
      <c r="O359" s="112">
        <f t="shared" si="21"/>
        <v>3</v>
      </c>
      <c r="P359" s="26">
        <f t="shared" si="23"/>
        <v>3360</v>
      </c>
      <c r="Q359" s="36" t="s">
        <v>481</v>
      </c>
      <c r="R359" s="36" t="s">
        <v>481</v>
      </c>
      <c r="S359" s="16">
        <v>3</v>
      </c>
      <c r="T359" s="37" t="str">
        <f t="shared" si="22"/>
        <v>OK</v>
      </c>
      <c r="U359" s="12"/>
      <c r="V359" s="16"/>
      <c r="W359" s="12" t="e">
        <v>#N/A</v>
      </c>
    </row>
    <row r="360" spans="1:23" ht="22.35" customHeight="1">
      <c r="A360" s="12">
        <v>10060365</v>
      </c>
      <c r="B360" s="137" t="e">
        <v>#N/A</v>
      </c>
      <c r="C360" s="106">
        <v>1005556</v>
      </c>
      <c r="D360" s="13">
        <v>1015610</v>
      </c>
      <c r="E360" s="12" t="s">
        <v>482</v>
      </c>
      <c r="F360" s="190" t="s">
        <v>1262</v>
      </c>
      <c r="G360" s="13" t="s">
        <v>37</v>
      </c>
      <c r="H360" s="15">
        <v>660</v>
      </c>
      <c r="I360" s="105">
        <v>6</v>
      </c>
      <c r="J360" s="26">
        <f t="shared" si="20"/>
        <v>3960</v>
      </c>
      <c r="K360" s="113">
        <f>IFERROR(SUMIFS(RECEIVING_HISTORY!$H:$H,RECEIVING_HISTORY!$B:$B,MASTER_SHEET!$A360),0)</f>
        <v>0</v>
      </c>
      <c r="L360" s="26">
        <f>IFERROR(SUMIFS(RECEIVING_HISTORY!$I:$I,RECEIVING_HISTORY!$B:$B,MASTER_SHEET!$A360),0)</f>
        <v>0</v>
      </c>
      <c r="M360" s="35">
        <f>IFERROR(SUMIF(ISSUANCE_HISTORY!$B:$B,A360,ISSUANCE_HISTORY!$H:$H),0)</f>
        <v>0</v>
      </c>
      <c r="N360" s="26">
        <f>IFERROR(SUMIF(ISSUANCE_HISTORY!$B:$B,A360,ISSUANCE_HISTORY!$I:$I),0)</f>
        <v>0</v>
      </c>
      <c r="O360" s="112">
        <f t="shared" si="21"/>
        <v>6</v>
      </c>
      <c r="P360" s="26">
        <f t="shared" si="23"/>
        <v>3960</v>
      </c>
      <c r="Q360" s="36" t="s">
        <v>481</v>
      </c>
      <c r="R360" s="36" t="s">
        <v>481</v>
      </c>
      <c r="S360" s="16">
        <v>3</v>
      </c>
      <c r="T360" s="37" t="str">
        <f t="shared" si="22"/>
        <v>OK</v>
      </c>
      <c r="U360" s="12"/>
      <c r="V360" s="16"/>
      <c r="W360" s="12" t="e">
        <v>#N/A</v>
      </c>
    </row>
    <row r="361" spans="1:23" ht="22.35" customHeight="1">
      <c r="A361" s="12">
        <v>10060366</v>
      </c>
      <c r="B361" s="137" t="e">
        <v>#N/A</v>
      </c>
      <c r="C361" s="106">
        <v>1005538</v>
      </c>
      <c r="D361" s="29">
        <v>1015592</v>
      </c>
      <c r="E361" s="12" t="s">
        <v>483</v>
      </c>
      <c r="F361" s="191" t="s">
        <v>4206</v>
      </c>
      <c r="G361" s="13" t="s">
        <v>349</v>
      </c>
      <c r="H361" s="15">
        <v>155</v>
      </c>
      <c r="I361" s="105">
        <v>0</v>
      </c>
      <c r="J361" s="26">
        <f t="shared" si="20"/>
        <v>0</v>
      </c>
      <c r="K361" s="113">
        <f>IFERROR(SUMIFS(RECEIVING_HISTORY!$H:$H,RECEIVING_HISTORY!$B:$B,MASTER_SHEET!$A361),0)</f>
        <v>0</v>
      </c>
      <c r="L361" s="26">
        <f>IFERROR(SUMIFS(RECEIVING_HISTORY!$I:$I,RECEIVING_HISTORY!$B:$B,MASTER_SHEET!$A361),0)</f>
        <v>0</v>
      </c>
      <c r="M361" s="35">
        <f>IFERROR(SUMIF(ISSUANCE_HISTORY!$B:$B,A361,ISSUANCE_HISTORY!$H:$H),0)</f>
        <v>0</v>
      </c>
      <c r="N361" s="26">
        <f>IFERROR(SUMIF(ISSUANCE_HISTORY!$B:$B,A361,ISSUANCE_HISTORY!$I:$I),0)</f>
        <v>0</v>
      </c>
      <c r="O361" s="112">
        <f t="shared" si="21"/>
        <v>0</v>
      </c>
      <c r="P361" s="26">
        <f t="shared" si="23"/>
        <v>0</v>
      </c>
      <c r="Q361" s="36" t="e">
        <v>#N/A</v>
      </c>
      <c r="R361" s="36" t="e">
        <v>#N/A</v>
      </c>
      <c r="S361" s="16"/>
      <c r="T361" s="37" t="str">
        <f t="shared" si="22"/>
        <v/>
      </c>
      <c r="U361" s="12"/>
      <c r="V361" s="16"/>
      <c r="W361" s="12" t="e">
        <v>#N/A</v>
      </c>
    </row>
    <row r="362" spans="1:23" ht="22.35" customHeight="1">
      <c r="A362" s="12">
        <v>10060367</v>
      </c>
      <c r="B362" s="137">
        <v>312115006427</v>
      </c>
      <c r="C362" s="106">
        <v>1005532</v>
      </c>
      <c r="D362" s="13">
        <v>1015586</v>
      </c>
      <c r="E362" s="12" t="s">
        <v>484</v>
      </c>
      <c r="F362" s="191" t="s">
        <v>4206</v>
      </c>
      <c r="G362" s="13" t="s">
        <v>349</v>
      </c>
      <c r="H362" s="15">
        <v>360</v>
      </c>
      <c r="I362" s="105">
        <v>10</v>
      </c>
      <c r="J362" s="26">
        <f t="shared" si="20"/>
        <v>3600</v>
      </c>
      <c r="K362" s="113">
        <f>IFERROR(SUMIFS(RECEIVING_HISTORY!$H:$H,RECEIVING_HISTORY!$B:$B,MASTER_SHEET!$A362),0)</f>
        <v>0</v>
      </c>
      <c r="L362" s="26">
        <f>IFERROR(SUMIFS(RECEIVING_HISTORY!$I:$I,RECEIVING_HISTORY!$B:$B,MASTER_SHEET!$A362),0)</f>
        <v>0</v>
      </c>
      <c r="M362" s="35">
        <f>IFERROR(SUMIF(ISSUANCE_HISTORY!$B:$B,A362,ISSUANCE_HISTORY!$H:$H),0)</f>
        <v>0</v>
      </c>
      <c r="N362" s="26">
        <f>IFERROR(SUMIF(ISSUANCE_HISTORY!$B:$B,A362,ISSUANCE_HISTORY!$I:$I),0)</f>
        <v>0</v>
      </c>
      <c r="O362" s="112">
        <f t="shared" si="21"/>
        <v>10</v>
      </c>
      <c r="P362" s="26">
        <f t="shared" si="23"/>
        <v>3600</v>
      </c>
      <c r="Q362" s="36" t="s">
        <v>4152</v>
      </c>
      <c r="R362" s="36" t="s">
        <v>4152</v>
      </c>
      <c r="S362" s="16">
        <v>4</v>
      </c>
      <c r="T362" s="37" t="str">
        <f t="shared" si="22"/>
        <v>OK</v>
      </c>
      <c r="U362" s="12"/>
      <c r="V362" s="16"/>
      <c r="W362" s="12" t="s">
        <v>4222</v>
      </c>
    </row>
    <row r="363" spans="1:23" ht="22.35" customHeight="1">
      <c r="A363" s="12">
        <v>10060368</v>
      </c>
      <c r="B363" s="137">
        <v>1110020075</v>
      </c>
      <c r="C363" s="106">
        <v>1005533</v>
      </c>
      <c r="D363" s="29">
        <v>1015587</v>
      </c>
      <c r="E363" s="12" t="s">
        <v>485</v>
      </c>
      <c r="F363" s="191" t="s">
        <v>4206</v>
      </c>
      <c r="G363" s="13" t="s">
        <v>349</v>
      </c>
      <c r="H363" s="15">
        <v>370</v>
      </c>
      <c r="I363" s="105">
        <v>0</v>
      </c>
      <c r="J363" s="26">
        <f t="shared" si="20"/>
        <v>0</v>
      </c>
      <c r="K363" s="113">
        <f>IFERROR(SUMIFS(RECEIVING_HISTORY!$H:$H,RECEIVING_HISTORY!$B:$B,MASTER_SHEET!$A363),0)</f>
        <v>0</v>
      </c>
      <c r="L363" s="26">
        <f>IFERROR(SUMIFS(RECEIVING_HISTORY!$I:$I,RECEIVING_HISTORY!$B:$B,MASTER_SHEET!$A363),0)</f>
        <v>0</v>
      </c>
      <c r="M363" s="35">
        <f>IFERROR(SUMIF(ISSUANCE_HISTORY!$B:$B,A363,ISSUANCE_HISTORY!$H:$H),0)</f>
        <v>0</v>
      </c>
      <c r="N363" s="26">
        <f>IFERROR(SUMIF(ISSUANCE_HISTORY!$B:$B,A363,ISSUANCE_HISTORY!$I:$I),0)</f>
        <v>0</v>
      </c>
      <c r="O363" s="112">
        <f t="shared" si="21"/>
        <v>0</v>
      </c>
      <c r="P363" s="26">
        <f t="shared" si="23"/>
        <v>0</v>
      </c>
      <c r="Q363" s="36" t="e">
        <v>#N/A</v>
      </c>
      <c r="R363" s="36" t="e">
        <v>#N/A</v>
      </c>
      <c r="S363" s="16"/>
      <c r="T363" s="37" t="str">
        <f t="shared" si="22"/>
        <v/>
      </c>
      <c r="U363" s="12"/>
      <c r="V363" s="16"/>
      <c r="W363" s="12" t="s">
        <v>4222</v>
      </c>
    </row>
    <row r="364" spans="1:23" ht="22.35" customHeight="1">
      <c r="A364" s="12">
        <v>10060369</v>
      </c>
      <c r="B364" s="137">
        <v>3000001660</v>
      </c>
      <c r="C364" s="106">
        <v>1004332</v>
      </c>
      <c r="D364" s="13">
        <v>1016692</v>
      </c>
      <c r="E364" s="12" t="s">
        <v>486</v>
      </c>
      <c r="F364" s="190" t="s">
        <v>1262</v>
      </c>
      <c r="G364" s="13" t="s">
        <v>21</v>
      </c>
      <c r="H364" s="15">
        <v>1803</v>
      </c>
      <c r="I364" s="105">
        <v>4</v>
      </c>
      <c r="J364" s="26">
        <f t="shared" si="20"/>
        <v>7212</v>
      </c>
      <c r="K364" s="113">
        <f>IFERROR(SUMIFS(RECEIVING_HISTORY!$H:$H,RECEIVING_HISTORY!$B:$B,MASTER_SHEET!$A364),0)</f>
        <v>0</v>
      </c>
      <c r="L364" s="26">
        <f>IFERROR(SUMIFS(RECEIVING_HISTORY!$I:$I,RECEIVING_HISTORY!$B:$B,MASTER_SHEET!$A364),0)</f>
        <v>0</v>
      </c>
      <c r="M364" s="35">
        <f>IFERROR(SUMIF(ISSUANCE_HISTORY!$B:$B,A364,ISSUANCE_HISTORY!$H:$H),0)</f>
        <v>0</v>
      </c>
      <c r="N364" s="26">
        <f>IFERROR(SUMIF(ISSUANCE_HISTORY!$B:$B,A364,ISSUANCE_HISTORY!$I:$I),0)</f>
        <v>0</v>
      </c>
      <c r="O364" s="112">
        <f t="shared" si="21"/>
        <v>4</v>
      </c>
      <c r="P364" s="26">
        <f t="shared" si="23"/>
        <v>7212</v>
      </c>
      <c r="Q364" s="36" t="s">
        <v>487</v>
      </c>
      <c r="R364" s="36" t="s">
        <v>487</v>
      </c>
      <c r="S364" s="16">
        <v>4</v>
      </c>
      <c r="T364" s="37" t="str">
        <f t="shared" si="22"/>
        <v>OK</v>
      </c>
      <c r="U364" s="12"/>
      <c r="V364" s="16"/>
      <c r="W364" s="12" t="s">
        <v>4222</v>
      </c>
    </row>
    <row r="365" spans="1:23" ht="22.35" customHeight="1">
      <c r="A365" s="12">
        <v>10060370</v>
      </c>
      <c r="B365" s="137">
        <v>231522048062</v>
      </c>
      <c r="C365" s="106">
        <v>1003965</v>
      </c>
      <c r="D365" s="13">
        <v>1016923</v>
      </c>
      <c r="E365" s="12" t="s">
        <v>488</v>
      </c>
      <c r="F365" s="190" t="s">
        <v>1262</v>
      </c>
      <c r="G365" s="13" t="s">
        <v>21</v>
      </c>
      <c r="H365" s="15">
        <v>139</v>
      </c>
      <c r="I365" s="105">
        <v>5</v>
      </c>
      <c r="J365" s="26">
        <f t="shared" si="20"/>
        <v>695</v>
      </c>
      <c r="K365" s="113">
        <f>IFERROR(SUMIFS(RECEIVING_HISTORY!$H:$H,RECEIVING_HISTORY!$B:$B,MASTER_SHEET!$A365),0)</f>
        <v>0</v>
      </c>
      <c r="L365" s="26">
        <f>IFERROR(SUMIFS(RECEIVING_HISTORY!$I:$I,RECEIVING_HISTORY!$B:$B,MASTER_SHEET!$A365),0)</f>
        <v>0</v>
      </c>
      <c r="M365" s="35">
        <f>IFERROR(SUMIF(ISSUANCE_HISTORY!$B:$B,A365,ISSUANCE_HISTORY!$H:$H),0)</f>
        <v>0</v>
      </c>
      <c r="N365" s="26">
        <f>IFERROR(SUMIF(ISSUANCE_HISTORY!$B:$B,A365,ISSUANCE_HISTORY!$I:$I),0)</f>
        <v>0</v>
      </c>
      <c r="O365" s="112">
        <f t="shared" si="21"/>
        <v>5</v>
      </c>
      <c r="P365" s="26">
        <f t="shared" si="23"/>
        <v>695</v>
      </c>
      <c r="Q365" s="36" t="s">
        <v>3452</v>
      </c>
      <c r="R365" s="36" t="s">
        <v>3452</v>
      </c>
      <c r="S365" s="16">
        <v>4</v>
      </c>
      <c r="T365" s="37" t="str">
        <f t="shared" si="22"/>
        <v>OK</v>
      </c>
      <c r="U365" s="12"/>
      <c r="V365" s="16"/>
      <c r="W365" s="12" t="s">
        <v>4222</v>
      </c>
    </row>
    <row r="366" spans="1:23" ht="22.35" customHeight="1">
      <c r="A366" s="12">
        <v>10060371</v>
      </c>
      <c r="B366" s="137">
        <v>3000001659</v>
      </c>
      <c r="C366" s="106">
        <v>1006522</v>
      </c>
      <c r="D366" s="13">
        <v>1014498</v>
      </c>
      <c r="E366" s="12" t="s">
        <v>490</v>
      </c>
      <c r="F366" s="190" t="s">
        <v>1262</v>
      </c>
      <c r="G366" s="13" t="s">
        <v>21</v>
      </c>
      <c r="H366" s="15">
        <v>845</v>
      </c>
      <c r="I366" s="105">
        <v>5</v>
      </c>
      <c r="J366" s="26">
        <f t="shared" si="20"/>
        <v>4225</v>
      </c>
      <c r="K366" s="113">
        <f>IFERROR(SUMIFS(RECEIVING_HISTORY!$H:$H,RECEIVING_HISTORY!$B:$B,MASTER_SHEET!$A366),0)</f>
        <v>0</v>
      </c>
      <c r="L366" s="26">
        <f>IFERROR(SUMIFS(RECEIVING_HISTORY!$I:$I,RECEIVING_HISTORY!$B:$B,MASTER_SHEET!$A366),0)</f>
        <v>0</v>
      </c>
      <c r="M366" s="35">
        <f>IFERROR(SUMIF(ISSUANCE_HISTORY!$B:$B,A366,ISSUANCE_HISTORY!$H:$H),0)</f>
        <v>0</v>
      </c>
      <c r="N366" s="26">
        <f>IFERROR(SUMIF(ISSUANCE_HISTORY!$B:$B,A366,ISSUANCE_HISTORY!$I:$I),0)</f>
        <v>0</v>
      </c>
      <c r="O366" s="112">
        <f t="shared" si="21"/>
        <v>5</v>
      </c>
      <c r="P366" s="26">
        <f t="shared" si="23"/>
        <v>4225</v>
      </c>
      <c r="Q366" s="36" t="s">
        <v>491</v>
      </c>
      <c r="R366" s="36" t="s">
        <v>491</v>
      </c>
      <c r="S366" s="16">
        <v>5</v>
      </c>
      <c r="T366" s="37" t="str">
        <f t="shared" si="22"/>
        <v>OK</v>
      </c>
      <c r="U366" s="12"/>
      <c r="V366" s="16"/>
      <c r="W366" s="12" t="s">
        <v>4222</v>
      </c>
    </row>
    <row r="367" spans="1:23" ht="22.35" customHeight="1">
      <c r="A367" s="12">
        <v>10060372</v>
      </c>
      <c r="B367" s="137">
        <v>3000000296</v>
      </c>
      <c r="C367" s="106">
        <v>1004337</v>
      </c>
      <c r="D367" s="13">
        <v>1016697</v>
      </c>
      <c r="E367" s="12" t="s">
        <v>492</v>
      </c>
      <c r="F367" s="190" t="s">
        <v>4205</v>
      </c>
      <c r="G367" s="13" t="s">
        <v>21</v>
      </c>
      <c r="H367" s="15">
        <v>482</v>
      </c>
      <c r="I367" s="105">
        <v>7</v>
      </c>
      <c r="J367" s="26">
        <f t="shared" si="20"/>
        <v>3374</v>
      </c>
      <c r="K367" s="113">
        <f>IFERROR(SUMIFS(RECEIVING_HISTORY!$H:$H,RECEIVING_HISTORY!$B:$B,MASTER_SHEET!$A367),0)</f>
        <v>0</v>
      </c>
      <c r="L367" s="26">
        <f>IFERROR(SUMIFS(RECEIVING_HISTORY!$I:$I,RECEIVING_HISTORY!$B:$B,MASTER_SHEET!$A367),0)</f>
        <v>0</v>
      </c>
      <c r="M367" s="35">
        <f>IFERROR(SUMIF(ISSUANCE_HISTORY!$B:$B,A367,ISSUANCE_HISTORY!$H:$H),0)</f>
        <v>0</v>
      </c>
      <c r="N367" s="26">
        <f>IFERROR(SUMIF(ISSUANCE_HISTORY!$B:$B,A367,ISSUANCE_HISTORY!$I:$I),0)</f>
        <v>0</v>
      </c>
      <c r="O367" s="112">
        <f t="shared" si="21"/>
        <v>7</v>
      </c>
      <c r="P367" s="26">
        <f t="shared" si="23"/>
        <v>3374</v>
      </c>
      <c r="Q367" s="36" t="s">
        <v>754</v>
      </c>
      <c r="R367" s="36" t="s">
        <v>754</v>
      </c>
      <c r="S367" s="16">
        <v>5</v>
      </c>
      <c r="T367" s="37" t="str">
        <f t="shared" si="22"/>
        <v>OK</v>
      </c>
      <c r="U367" s="12"/>
      <c r="V367" s="16"/>
      <c r="W367" s="12" t="s">
        <v>4222</v>
      </c>
    </row>
    <row r="368" spans="1:23" ht="22.35" customHeight="1">
      <c r="A368" s="12">
        <v>10060373</v>
      </c>
      <c r="B368" s="137">
        <v>1120014010</v>
      </c>
      <c r="C368" s="106">
        <v>1007452</v>
      </c>
      <c r="D368" s="13">
        <v>1017225</v>
      </c>
      <c r="E368" s="12" t="s">
        <v>494</v>
      </c>
      <c r="F368" s="190" t="s">
        <v>1262</v>
      </c>
      <c r="G368" s="13" t="s">
        <v>21</v>
      </c>
      <c r="H368" s="15">
        <v>15</v>
      </c>
      <c r="I368" s="105">
        <v>14</v>
      </c>
      <c r="J368" s="26">
        <f t="shared" si="20"/>
        <v>210</v>
      </c>
      <c r="K368" s="113">
        <f>IFERROR(SUMIFS(RECEIVING_HISTORY!$H:$H,RECEIVING_HISTORY!$B:$B,MASTER_SHEET!$A368),0)</f>
        <v>0</v>
      </c>
      <c r="L368" s="26">
        <f>IFERROR(SUMIFS(RECEIVING_HISTORY!$I:$I,RECEIVING_HISTORY!$B:$B,MASTER_SHEET!$A368),0)</f>
        <v>0</v>
      </c>
      <c r="M368" s="35">
        <f>IFERROR(SUMIF(ISSUANCE_HISTORY!$B:$B,A368,ISSUANCE_HISTORY!$H:$H),0)</f>
        <v>0</v>
      </c>
      <c r="N368" s="26">
        <f>IFERROR(SUMIF(ISSUANCE_HISTORY!$B:$B,A368,ISSUANCE_HISTORY!$I:$I),0)</f>
        <v>0</v>
      </c>
      <c r="O368" s="112">
        <f t="shared" si="21"/>
        <v>14</v>
      </c>
      <c r="P368" s="26">
        <f t="shared" si="23"/>
        <v>210</v>
      </c>
      <c r="Q368" s="36" t="s">
        <v>456</v>
      </c>
      <c r="R368" s="36" t="s">
        <v>456</v>
      </c>
      <c r="S368" s="16">
        <v>10</v>
      </c>
      <c r="T368" s="37" t="str">
        <f t="shared" si="22"/>
        <v>OK</v>
      </c>
      <c r="U368" s="12"/>
      <c r="V368" s="16"/>
      <c r="W368" s="12" t="s">
        <v>4222</v>
      </c>
    </row>
    <row r="369" spans="1:23" ht="22.35" customHeight="1">
      <c r="A369" s="12">
        <v>10060374</v>
      </c>
      <c r="B369" s="137">
        <v>1120014023</v>
      </c>
      <c r="C369" s="106">
        <v>1007458</v>
      </c>
      <c r="D369" s="13">
        <v>1017231</v>
      </c>
      <c r="E369" s="12" t="s">
        <v>495</v>
      </c>
      <c r="F369" s="190" t="s">
        <v>1262</v>
      </c>
      <c r="G369" s="13" t="s">
        <v>21</v>
      </c>
      <c r="H369" s="15">
        <v>9</v>
      </c>
      <c r="I369" s="105">
        <v>40</v>
      </c>
      <c r="J369" s="26">
        <f t="shared" si="20"/>
        <v>360</v>
      </c>
      <c r="K369" s="113">
        <f>IFERROR(SUMIFS(RECEIVING_HISTORY!$H:$H,RECEIVING_HISTORY!$B:$B,MASTER_SHEET!$A369),0)</f>
        <v>0</v>
      </c>
      <c r="L369" s="26">
        <f>IFERROR(SUMIFS(RECEIVING_HISTORY!$I:$I,RECEIVING_HISTORY!$B:$B,MASTER_SHEET!$A369),0)</f>
        <v>0</v>
      </c>
      <c r="M369" s="35">
        <f>IFERROR(SUMIF(ISSUANCE_HISTORY!$B:$B,A369,ISSUANCE_HISTORY!$H:$H),0)</f>
        <v>0</v>
      </c>
      <c r="N369" s="26">
        <f>IFERROR(SUMIF(ISSUANCE_HISTORY!$B:$B,A369,ISSUANCE_HISTORY!$I:$I),0)</f>
        <v>0</v>
      </c>
      <c r="O369" s="112">
        <f t="shared" si="21"/>
        <v>40</v>
      </c>
      <c r="P369" s="26">
        <f t="shared" si="23"/>
        <v>360</v>
      </c>
      <c r="Q369" s="36" t="s">
        <v>456</v>
      </c>
      <c r="R369" s="36" t="s">
        <v>456</v>
      </c>
      <c r="S369" s="16">
        <v>10</v>
      </c>
      <c r="T369" s="37" t="str">
        <f t="shared" si="22"/>
        <v>OK</v>
      </c>
      <c r="U369" s="12"/>
      <c r="V369" s="16"/>
      <c r="W369" s="12" t="s">
        <v>4222</v>
      </c>
    </row>
    <row r="370" spans="1:23" ht="22.35" customHeight="1">
      <c r="A370" s="12">
        <v>10060375</v>
      </c>
      <c r="B370" s="137">
        <v>3000000321</v>
      </c>
      <c r="C370" s="106">
        <v>1004566</v>
      </c>
      <c r="D370" s="13">
        <v>1016325</v>
      </c>
      <c r="E370" s="12" t="s">
        <v>496</v>
      </c>
      <c r="F370" s="190" t="s">
        <v>2049</v>
      </c>
      <c r="G370" s="13" t="s">
        <v>21</v>
      </c>
      <c r="H370" s="15">
        <v>1448.7</v>
      </c>
      <c r="I370" s="105">
        <v>40</v>
      </c>
      <c r="J370" s="26">
        <f t="shared" si="20"/>
        <v>57948</v>
      </c>
      <c r="K370" s="113">
        <f>IFERROR(SUMIFS(RECEIVING_HISTORY!$H:$H,RECEIVING_HISTORY!$B:$B,MASTER_SHEET!$A370),0)</f>
        <v>0</v>
      </c>
      <c r="L370" s="26">
        <f>IFERROR(SUMIFS(RECEIVING_HISTORY!$I:$I,RECEIVING_HISTORY!$B:$B,MASTER_SHEET!$A370),0)</f>
        <v>0</v>
      </c>
      <c r="M370" s="35">
        <f>IFERROR(SUMIF(ISSUANCE_HISTORY!$B:$B,A370,ISSUANCE_HISTORY!$H:$H),0)</f>
        <v>0</v>
      </c>
      <c r="N370" s="26">
        <f>IFERROR(SUMIF(ISSUANCE_HISTORY!$B:$B,A370,ISSUANCE_HISTORY!$I:$I),0)</f>
        <v>0</v>
      </c>
      <c r="O370" s="112">
        <f t="shared" si="21"/>
        <v>40</v>
      </c>
      <c r="P370" s="26">
        <f t="shared" si="23"/>
        <v>57948</v>
      </c>
      <c r="Q370" s="36" t="s">
        <v>4226</v>
      </c>
      <c r="R370" s="36" t="s">
        <v>4226</v>
      </c>
      <c r="S370" s="16">
        <v>10</v>
      </c>
      <c r="T370" s="37" t="str">
        <f t="shared" si="22"/>
        <v>OK</v>
      </c>
      <c r="U370" s="12"/>
      <c r="V370" s="16"/>
      <c r="W370" s="12" t="s">
        <v>4222</v>
      </c>
    </row>
    <row r="371" spans="1:23" ht="22.35" customHeight="1">
      <c r="A371" s="12">
        <v>10060376</v>
      </c>
      <c r="B371" s="137">
        <v>3000000353</v>
      </c>
      <c r="C371" s="106">
        <v>1004900</v>
      </c>
      <c r="D371" s="13">
        <v>1016015</v>
      </c>
      <c r="E371" s="12" t="s">
        <v>497</v>
      </c>
      <c r="F371" s="190" t="s">
        <v>2049</v>
      </c>
      <c r="G371" s="13" t="s">
        <v>21</v>
      </c>
      <c r="H371" s="15">
        <v>395</v>
      </c>
      <c r="I371" s="105">
        <v>2</v>
      </c>
      <c r="J371" s="26">
        <f t="shared" si="20"/>
        <v>790</v>
      </c>
      <c r="K371" s="113">
        <f>IFERROR(SUMIFS(RECEIVING_HISTORY!$H:$H,RECEIVING_HISTORY!$B:$B,MASTER_SHEET!$A371),0)</f>
        <v>34</v>
      </c>
      <c r="L371" s="26">
        <f>IFERROR(SUMIFS(RECEIVING_HISTORY!$I:$I,RECEIVING_HISTORY!$B:$B,MASTER_SHEET!$A371),0)</f>
        <v>13430</v>
      </c>
      <c r="M371" s="35">
        <f>IFERROR(SUMIF(ISSUANCE_HISTORY!$B:$B,A371,ISSUANCE_HISTORY!$H:$H),0)</f>
        <v>16</v>
      </c>
      <c r="N371" s="26">
        <f>IFERROR(SUMIF(ISSUANCE_HISTORY!$B:$B,A371,ISSUANCE_HISTORY!$I:$I),0)</f>
        <v>7115</v>
      </c>
      <c r="O371" s="112">
        <f t="shared" si="21"/>
        <v>20</v>
      </c>
      <c r="P371" s="26">
        <f t="shared" si="23"/>
        <v>7105</v>
      </c>
      <c r="Q371" s="36" t="s">
        <v>1175</v>
      </c>
      <c r="R371" s="36" t="s">
        <v>1175</v>
      </c>
      <c r="S371" s="16">
        <v>30</v>
      </c>
      <c r="T371" s="37" t="str">
        <f t="shared" si="22"/>
        <v>BSR in Process</v>
      </c>
      <c r="U371" s="12">
        <v>57</v>
      </c>
      <c r="V371" s="16"/>
      <c r="W371" s="12" t="s">
        <v>4222</v>
      </c>
    </row>
    <row r="372" spans="1:23" ht="22.35" customHeight="1">
      <c r="A372" s="12">
        <v>10060377</v>
      </c>
      <c r="B372" s="137">
        <v>3000000320</v>
      </c>
      <c r="C372" s="106">
        <v>1004564</v>
      </c>
      <c r="D372" s="13">
        <v>1016323</v>
      </c>
      <c r="E372" s="12" t="s">
        <v>498</v>
      </c>
      <c r="F372" s="190" t="s">
        <v>2049</v>
      </c>
      <c r="G372" s="13" t="s">
        <v>21</v>
      </c>
      <c r="H372" s="15">
        <v>1705</v>
      </c>
      <c r="I372" s="105">
        <v>20</v>
      </c>
      <c r="J372" s="26">
        <f t="shared" si="20"/>
        <v>34100</v>
      </c>
      <c r="K372" s="113">
        <f>IFERROR(SUMIFS(RECEIVING_HISTORY!$H:$H,RECEIVING_HISTORY!$B:$B,MASTER_SHEET!$A372),0)</f>
        <v>0</v>
      </c>
      <c r="L372" s="26">
        <f>IFERROR(SUMIFS(RECEIVING_HISTORY!$I:$I,RECEIVING_HISTORY!$B:$B,MASTER_SHEET!$A372),0)</f>
        <v>0</v>
      </c>
      <c r="M372" s="35">
        <f>IFERROR(SUMIF(ISSUANCE_HISTORY!$B:$B,A372,ISSUANCE_HISTORY!$H:$H),0)</f>
        <v>0</v>
      </c>
      <c r="N372" s="26">
        <f>IFERROR(SUMIF(ISSUANCE_HISTORY!$B:$B,A372,ISSUANCE_HISTORY!$I:$I),0)</f>
        <v>0</v>
      </c>
      <c r="O372" s="112">
        <f t="shared" si="21"/>
        <v>20</v>
      </c>
      <c r="P372" s="26">
        <f t="shared" si="23"/>
        <v>34100</v>
      </c>
      <c r="Q372" s="36" t="s">
        <v>4225</v>
      </c>
      <c r="R372" s="36" t="s">
        <v>4225</v>
      </c>
      <c r="S372" s="16">
        <v>10</v>
      </c>
      <c r="T372" s="37" t="str">
        <f t="shared" si="22"/>
        <v>OK</v>
      </c>
      <c r="U372" s="12"/>
      <c r="V372" s="16"/>
      <c r="W372" s="12" t="s">
        <v>4222</v>
      </c>
    </row>
    <row r="373" spans="1:23" ht="22.35" customHeight="1">
      <c r="A373" s="12">
        <v>10060378</v>
      </c>
      <c r="B373" s="137">
        <v>3000000358</v>
      </c>
      <c r="C373" s="106">
        <v>1004956</v>
      </c>
      <c r="D373" s="13">
        <v>1016071</v>
      </c>
      <c r="E373" s="12" t="s">
        <v>499</v>
      </c>
      <c r="F373" s="190" t="s">
        <v>2049</v>
      </c>
      <c r="G373" s="13" t="s">
        <v>21</v>
      </c>
      <c r="H373" s="15">
        <v>59.4</v>
      </c>
      <c r="I373" s="105">
        <v>99</v>
      </c>
      <c r="J373" s="26">
        <f t="shared" si="20"/>
        <v>5880.5999999999995</v>
      </c>
      <c r="K373" s="113">
        <f>IFERROR(SUMIFS(RECEIVING_HISTORY!$H:$H,RECEIVING_HISTORY!$B:$B,MASTER_SHEET!$A373),0)</f>
        <v>0</v>
      </c>
      <c r="L373" s="26">
        <f>IFERROR(SUMIFS(RECEIVING_HISTORY!$I:$I,RECEIVING_HISTORY!$B:$B,MASTER_SHEET!$A373),0)</f>
        <v>0</v>
      </c>
      <c r="M373" s="35">
        <f>IFERROR(SUMIF(ISSUANCE_HISTORY!$B:$B,A373,ISSUANCE_HISTORY!$H:$H),0)</f>
        <v>0</v>
      </c>
      <c r="N373" s="26">
        <f>IFERROR(SUMIF(ISSUANCE_HISTORY!$B:$B,A373,ISSUANCE_HISTORY!$I:$I),0)</f>
        <v>0</v>
      </c>
      <c r="O373" s="112">
        <f t="shared" si="21"/>
        <v>99</v>
      </c>
      <c r="P373" s="26">
        <f t="shared" si="23"/>
        <v>5880.5999999999995</v>
      </c>
      <c r="Q373" s="36" t="s">
        <v>500</v>
      </c>
      <c r="R373" s="36" t="s">
        <v>500</v>
      </c>
      <c r="S373" s="16">
        <v>10</v>
      </c>
      <c r="T373" s="37" t="str">
        <f t="shared" si="22"/>
        <v>OK</v>
      </c>
      <c r="U373" s="12"/>
      <c r="V373" s="16"/>
      <c r="W373" s="12" t="s">
        <v>4222</v>
      </c>
    </row>
    <row r="374" spans="1:23" ht="22.35" customHeight="1">
      <c r="A374" s="12">
        <v>10060379</v>
      </c>
      <c r="B374" s="137">
        <v>3000000334</v>
      </c>
      <c r="C374" s="106">
        <v>1005133</v>
      </c>
      <c r="D374" s="13">
        <v>1015962</v>
      </c>
      <c r="E374" s="12" t="s">
        <v>501</v>
      </c>
      <c r="F374" s="190" t="s">
        <v>2049</v>
      </c>
      <c r="G374" s="13" t="s">
        <v>21</v>
      </c>
      <c r="H374" s="15">
        <v>342.65</v>
      </c>
      <c r="I374" s="105">
        <v>48</v>
      </c>
      <c r="J374" s="26">
        <f t="shared" si="20"/>
        <v>16447.199999999997</v>
      </c>
      <c r="K374" s="113">
        <f>IFERROR(SUMIFS(RECEIVING_HISTORY!$H:$H,RECEIVING_HISTORY!$B:$B,MASTER_SHEET!$A374),0)</f>
        <v>0</v>
      </c>
      <c r="L374" s="26">
        <f>IFERROR(SUMIFS(RECEIVING_HISTORY!$I:$I,RECEIVING_HISTORY!$B:$B,MASTER_SHEET!$A374),0)</f>
        <v>0</v>
      </c>
      <c r="M374" s="35">
        <f>IFERROR(SUMIF(ISSUANCE_HISTORY!$B:$B,A374,ISSUANCE_HISTORY!$H:$H),0)</f>
        <v>0</v>
      </c>
      <c r="N374" s="26">
        <f>IFERROR(SUMIF(ISSUANCE_HISTORY!$B:$B,A374,ISSUANCE_HISTORY!$I:$I),0)</f>
        <v>0</v>
      </c>
      <c r="O374" s="112">
        <f t="shared" si="21"/>
        <v>48</v>
      </c>
      <c r="P374" s="26">
        <f t="shared" si="23"/>
        <v>16447.199999999997</v>
      </c>
      <c r="Q374" s="36" t="s">
        <v>500</v>
      </c>
      <c r="R374" s="36" t="s">
        <v>500</v>
      </c>
      <c r="S374" s="16">
        <v>20</v>
      </c>
      <c r="T374" s="37" t="str">
        <f t="shared" si="22"/>
        <v>OK</v>
      </c>
      <c r="U374" s="12"/>
      <c r="V374" s="16"/>
      <c r="W374" s="12" t="s">
        <v>4222</v>
      </c>
    </row>
    <row r="375" spans="1:23" ht="22.35" customHeight="1">
      <c r="A375" s="12">
        <v>10060380</v>
      </c>
      <c r="B375" s="137">
        <v>3000000347</v>
      </c>
      <c r="C375" s="106">
        <v>1005122</v>
      </c>
      <c r="D375" s="13">
        <v>1015951</v>
      </c>
      <c r="E375" s="12" t="s">
        <v>502</v>
      </c>
      <c r="F375" s="190" t="s">
        <v>2049</v>
      </c>
      <c r="G375" s="13" t="s">
        <v>21</v>
      </c>
      <c r="H375" s="15">
        <v>316.25</v>
      </c>
      <c r="I375" s="105">
        <v>100</v>
      </c>
      <c r="J375" s="26">
        <f t="shared" si="20"/>
        <v>31625</v>
      </c>
      <c r="K375" s="113">
        <f>IFERROR(SUMIFS(RECEIVING_HISTORY!$H:$H,RECEIVING_HISTORY!$B:$B,MASTER_SHEET!$A375),0)</f>
        <v>0</v>
      </c>
      <c r="L375" s="26">
        <f>IFERROR(SUMIFS(RECEIVING_HISTORY!$I:$I,RECEIVING_HISTORY!$B:$B,MASTER_SHEET!$A375),0)</f>
        <v>0</v>
      </c>
      <c r="M375" s="35">
        <f>IFERROR(SUMIF(ISSUANCE_HISTORY!$B:$B,A375,ISSUANCE_HISTORY!$H:$H),0)</f>
        <v>0</v>
      </c>
      <c r="N375" s="26">
        <f>IFERROR(SUMIF(ISSUANCE_HISTORY!$B:$B,A375,ISSUANCE_HISTORY!$I:$I),0)</f>
        <v>0</v>
      </c>
      <c r="O375" s="112">
        <f t="shared" si="21"/>
        <v>100</v>
      </c>
      <c r="P375" s="26">
        <f t="shared" si="23"/>
        <v>31625</v>
      </c>
      <c r="Q375" s="36" t="s">
        <v>503</v>
      </c>
      <c r="R375" s="36" t="s">
        <v>503</v>
      </c>
      <c r="S375" s="16">
        <v>20</v>
      </c>
      <c r="T375" s="37" t="str">
        <f t="shared" si="22"/>
        <v>OK</v>
      </c>
      <c r="U375" s="12"/>
      <c r="V375" s="16"/>
      <c r="W375" s="12" t="s">
        <v>4222</v>
      </c>
    </row>
    <row r="376" spans="1:23" ht="22.35" customHeight="1">
      <c r="A376" s="12">
        <v>10060381</v>
      </c>
      <c r="B376" s="137">
        <v>1050060034</v>
      </c>
      <c r="C376" s="106">
        <v>1007388</v>
      </c>
      <c r="D376" s="13">
        <v>1017161</v>
      </c>
      <c r="E376" s="12" t="s">
        <v>504</v>
      </c>
      <c r="F376" s="190" t="s">
        <v>2049</v>
      </c>
      <c r="G376" s="13" t="s">
        <v>21</v>
      </c>
      <c r="H376" s="15">
        <v>268.39999999999998</v>
      </c>
      <c r="I376" s="105">
        <v>3</v>
      </c>
      <c r="J376" s="26">
        <f t="shared" si="20"/>
        <v>805.19999999999993</v>
      </c>
      <c r="K376" s="113">
        <f>IFERROR(SUMIFS(RECEIVING_HISTORY!$H:$H,RECEIVING_HISTORY!$B:$B,MASTER_SHEET!$A376),0)</f>
        <v>0</v>
      </c>
      <c r="L376" s="26">
        <f>IFERROR(SUMIFS(RECEIVING_HISTORY!$I:$I,RECEIVING_HISTORY!$B:$B,MASTER_SHEET!$A376),0)</f>
        <v>0</v>
      </c>
      <c r="M376" s="35">
        <f>IFERROR(SUMIF(ISSUANCE_HISTORY!$B:$B,A376,ISSUANCE_HISTORY!$H:$H),0)</f>
        <v>0</v>
      </c>
      <c r="N376" s="26">
        <f>IFERROR(SUMIF(ISSUANCE_HISTORY!$B:$B,A376,ISSUANCE_HISTORY!$I:$I),0)</f>
        <v>0</v>
      </c>
      <c r="O376" s="112">
        <f t="shared" si="21"/>
        <v>3</v>
      </c>
      <c r="P376" s="26">
        <f t="shared" si="23"/>
        <v>805.19999999999993</v>
      </c>
      <c r="Q376" s="36" t="s">
        <v>500</v>
      </c>
      <c r="R376" s="36" t="s">
        <v>500</v>
      </c>
      <c r="S376" s="16">
        <v>3</v>
      </c>
      <c r="T376" s="37" t="str">
        <f t="shared" si="22"/>
        <v>OK</v>
      </c>
      <c r="U376" s="12"/>
      <c r="V376" s="16"/>
      <c r="W376" s="12" t="s">
        <v>4222</v>
      </c>
    </row>
    <row r="377" spans="1:23" ht="22.35" customHeight="1">
      <c r="A377" s="12">
        <v>10060382</v>
      </c>
      <c r="B377" s="137">
        <v>1050060014</v>
      </c>
      <c r="C377" s="106">
        <v>1007389</v>
      </c>
      <c r="D377" s="13">
        <v>1017162</v>
      </c>
      <c r="E377" s="12" t="s">
        <v>505</v>
      </c>
      <c r="F377" s="190" t="s">
        <v>2049</v>
      </c>
      <c r="G377" s="13" t="s">
        <v>21</v>
      </c>
      <c r="H377" s="15">
        <v>123.2</v>
      </c>
      <c r="I377" s="105">
        <v>3</v>
      </c>
      <c r="J377" s="26">
        <f t="shared" si="20"/>
        <v>369.6</v>
      </c>
      <c r="K377" s="113">
        <f>IFERROR(SUMIFS(RECEIVING_HISTORY!$H:$H,RECEIVING_HISTORY!$B:$B,MASTER_SHEET!$A377),0)</f>
        <v>0</v>
      </c>
      <c r="L377" s="26">
        <f>IFERROR(SUMIFS(RECEIVING_HISTORY!$I:$I,RECEIVING_HISTORY!$B:$B,MASTER_SHEET!$A377),0)</f>
        <v>0</v>
      </c>
      <c r="M377" s="35">
        <f>IFERROR(SUMIF(ISSUANCE_HISTORY!$B:$B,A377,ISSUANCE_HISTORY!$H:$H),0)</f>
        <v>0</v>
      </c>
      <c r="N377" s="26">
        <f>IFERROR(SUMIF(ISSUANCE_HISTORY!$B:$B,A377,ISSUANCE_HISTORY!$I:$I),0)</f>
        <v>0</v>
      </c>
      <c r="O377" s="112">
        <f t="shared" si="21"/>
        <v>3</v>
      </c>
      <c r="P377" s="26">
        <f t="shared" si="23"/>
        <v>369.6</v>
      </c>
      <c r="Q377" s="36" t="s">
        <v>500</v>
      </c>
      <c r="R377" s="36" t="s">
        <v>500</v>
      </c>
      <c r="S377" s="16">
        <v>3</v>
      </c>
      <c r="T377" s="37" t="str">
        <f t="shared" si="22"/>
        <v>OK</v>
      </c>
      <c r="U377" s="12"/>
      <c r="V377" s="16"/>
      <c r="W377" s="12" t="s">
        <v>4222</v>
      </c>
    </row>
    <row r="378" spans="1:23" ht="22.35" customHeight="1">
      <c r="A378" s="12">
        <v>10060383</v>
      </c>
      <c r="B378" s="137" t="e">
        <v>#N/A</v>
      </c>
      <c r="C378" s="106">
        <v>1006080</v>
      </c>
      <c r="D378" s="13">
        <v>1014983</v>
      </c>
      <c r="E378" s="12" t="s">
        <v>506</v>
      </c>
      <c r="F378" s="190" t="s">
        <v>4209</v>
      </c>
      <c r="G378" s="13" t="s">
        <v>21</v>
      </c>
      <c r="H378" s="15">
        <v>22.5</v>
      </c>
      <c r="I378" s="105">
        <v>44</v>
      </c>
      <c r="J378" s="26">
        <f t="shared" si="20"/>
        <v>990</v>
      </c>
      <c r="K378" s="113">
        <f>IFERROR(SUMIFS(RECEIVING_HISTORY!$H:$H,RECEIVING_HISTORY!$B:$B,MASTER_SHEET!$A378),0)</f>
        <v>0</v>
      </c>
      <c r="L378" s="26">
        <f>IFERROR(SUMIFS(RECEIVING_HISTORY!$I:$I,RECEIVING_HISTORY!$B:$B,MASTER_SHEET!$A378),0)</f>
        <v>0</v>
      </c>
      <c r="M378" s="35">
        <f>IFERROR(SUMIF(ISSUANCE_HISTORY!$B:$B,A378,ISSUANCE_HISTORY!$H:$H),0)</f>
        <v>0</v>
      </c>
      <c r="N378" s="26">
        <f>IFERROR(SUMIF(ISSUANCE_HISTORY!$B:$B,A378,ISSUANCE_HISTORY!$I:$I),0)</f>
        <v>0</v>
      </c>
      <c r="O378" s="112">
        <f t="shared" si="21"/>
        <v>44</v>
      </c>
      <c r="P378" s="26">
        <f t="shared" si="23"/>
        <v>990</v>
      </c>
      <c r="Q378" s="36" t="s">
        <v>1209</v>
      </c>
      <c r="R378" s="36" t="s">
        <v>1209</v>
      </c>
      <c r="S378" s="16">
        <v>10</v>
      </c>
      <c r="T378" s="37" t="str">
        <f t="shared" si="22"/>
        <v>OK</v>
      </c>
      <c r="U378" s="12"/>
      <c r="V378" s="16"/>
      <c r="W378" s="12" t="e">
        <v>#N/A</v>
      </c>
    </row>
    <row r="379" spans="1:23" ht="22.35" customHeight="1">
      <c r="A379" s="12">
        <v>10060384</v>
      </c>
      <c r="B379" s="137">
        <v>1240050425</v>
      </c>
      <c r="C379" s="106">
        <v>1005718</v>
      </c>
      <c r="D379" s="13">
        <v>1015199</v>
      </c>
      <c r="E379" s="12" t="s">
        <v>507</v>
      </c>
      <c r="F379" s="190" t="s">
        <v>2049</v>
      </c>
      <c r="G379" s="13" t="s">
        <v>21</v>
      </c>
      <c r="H379" s="15">
        <v>313</v>
      </c>
      <c r="I379" s="105">
        <v>17</v>
      </c>
      <c r="J379" s="26">
        <f t="shared" si="20"/>
        <v>5321</v>
      </c>
      <c r="K379" s="113">
        <f>IFERROR(SUMIFS(RECEIVING_HISTORY!$H:$H,RECEIVING_HISTORY!$B:$B,MASTER_SHEET!$A379),0)</f>
        <v>0</v>
      </c>
      <c r="L379" s="26">
        <f>IFERROR(SUMIFS(RECEIVING_HISTORY!$I:$I,RECEIVING_HISTORY!$B:$B,MASTER_SHEET!$A379),0)</f>
        <v>0</v>
      </c>
      <c r="M379" s="35">
        <f>IFERROR(SUMIF(ISSUANCE_HISTORY!$B:$B,A379,ISSUANCE_HISTORY!$H:$H),0)</f>
        <v>0</v>
      </c>
      <c r="N379" s="26">
        <f>IFERROR(SUMIF(ISSUANCE_HISTORY!$B:$B,A379,ISSUANCE_HISTORY!$I:$I),0)</f>
        <v>0</v>
      </c>
      <c r="O379" s="112">
        <f t="shared" si="21"/>
        <v>17</v>
      </c>
      <c r="P379" s="26">
        <f t="shared" si="23"/>
        <v>5321</v>
      </c>
      <c r="Q379" s="36" t="s">
        <v>508</v>
      </c>
      <c r="R379" s="36" t="s">
        <v>508</v>
      </c>
      <c r="S379" s="16">
        <v>6</v>
      </c>
      <c r="T379" s="37" t="str">
        <f t="shared" si="22"/>
        <v>OK</v>
      </c>
      <c r="U379" s="12"/>
      <c r="V379" s="16"/>
      <c r="W379" s="12" t="s">
        <v>4222</v>
      </c>
    </row>
    <row r="380" spans="1:23" ht="22.35" customHeight="1">
      <c r="A380" s="12">
        <v>10060385</v>
      </c>
      <c r="B380" s="137">
        <v>1240130210</v>
      </c>
      <c r="C380" s="106">
        <v>1005723</v>
      </c>
      <c r="D380" s="13">
        <v>1015204</v>
      </c>
      <c r="E380" s="12" t="s">
        <v>509</v>
      </c>
      <c r="F380" s="190" t="s">
        <v>2049</v>
      </c>
      <c r="G380" s="13" t="s">
        <v>21</v>
      </c>
      <c r="H380" s="15">
        <v>372</v>
      </c>
      <c r="I380" s="105">
        <v>8</v>
      </c>
      <c r="J380" s="26">
        <f t="shared" si="20"/>
        <v>2976</v>
      </c>
      <c r="K380" s="113">
        <f>IFERROR(SUMIFS(RECEIVING_HISTORY!$H:$H,RECEIVING_HISTORY!$B:$B,MASTER_SHEET!$A380),0)</f>
        <v>0</v>
      </c>
      <c r="L380" s="26">
        <f>IFERROR(SUMIFS(RECEIVING_HISTORY!$I:$I,RECEIVING_HISTORY!$B:$B,MASTER_SHEET!$A380),0)</f>
        <v>0</v>
      </c>
      <c r="M380" s="35">
        <f>IFERROR(SUMIF(ISSUANCE_HISTORY!$B:$B,A380,ISSUANCE_HISTORY!$H:$H),0)</f>
        <v>0</v>
      </c>
      <c r="N380" s="26">
        <f>IFERROR(SUMIF(ISSUANCE_HISTORY!$B:$B,A380,ISSUANCE_HISTORY!$I:$I),0)</f>
        <v>0</v>
      </c>
      <c r="O380" s="112">
        <f t="shared" si="21"/>
        <v>8</v>
      </c>
      <c r="P380" s="26">
        <f t="shared" si="23"/>
        <v>2976</v>
      </c>
      <c r="Q380" s="36" t="s">
        <v>510</v>
      </c>
      <c r="R380" s="36" t="s">
        <v>510</v>
      </c>
      <c r="S380" s="16">
        <v>6</v>
      </c>
      <c r="T380" s="37" t="str">
        <f t="shared" si="22"/>
        <v>OK</v>
      </c>
      <c r="U380" s="12"/>
      <c r="V380" s="16"/>
      <c r="W380" s="12" t="s">
        <v>4222</v>
      </c>
    </row>
    <row r="381" spans="1:23" ht="22.35" customHeight="1">
      <c r="A381" s="12">
        <v>10060386</v>
      </c>
      <c r="B381" s="137">
        <v>1260090559</v>
      </c>
      <c r="C381" s="106">
        <v>1005142</v>
      </c>
      <c r="D381" s="12">
        <v>1015971</v>
      </c>
      <c r="E381" s="12" t="s">
        <v>511</v>
      </c>
      <c r="F381" s="190" t="s">
        <v>2049</v>
      </c>
      <c r="G381" s="13" t="s">
        <v>21</v>
      </c>
      <c r="H381" s="15">
        <v>49.35</v>
      </c>
      <c r="I381" s="105">
        <v>30</v>
      </c>
      <c r="J381" s="26">
        <f t="shared" si="20"/>
        <v>1480.5</v>
      </c>
      <c r="K381" s="113">
        <f>IFERROR(SUMIFS(RECEIVING_HISTORY!$H:$H,RECEIVING_HISTORY!$B:$B,MASTER_SHEET!$A381),0)</f>
        <v>0</v>
      </c>
      <c r="L381" s="26">
        <f>IFERROR(SUMIFS(RECEIVING_HISTORY!$I:$I,RECEIVING_HISTORY!$B:$B,MASTER_SHEET!$A381),0)</f>
        <v>0</v>
      </c>
      <c r="M381" s="35">
        <f>IFERROR(SUMIF(ISSUANCE_HISTORY!$B:$B,A381,ISSUANCE_HISTORY!$H:$H),0)</f>
        <v>0</v>
      </c>
      <c r="N381" s="26">
        <f>IFERROR(SUMIF(ISSUANCE_HISTORY!$B:$B,A381,ISSUANCE_HISTORY!$I:$I),0)</f>
        <v>0</v>
      </c>
      <c r="O381" s="112">
        <f t="shared" si="21"/>
        <v>30</v>
      </c>
      <c r="P381" s="26">
        <f t="shared" si="23"/>
        <v>1480.5</v>
      </c>
      <c r="Q381" s="36" t="s">
        <v>512</v>
      </c>
      <c r="R381" s="36" t="s">
        <v>512</v>
      </c>
      <c r="S381" s="16">
        <v>10</v>
      </c>
      <c r="T381" s="37" t="str">
        <f t="shared" si="22"/>
        <v>OK</v>
      </c>
      <c r="U381" s="12"/>
      <c r="V381" s="16"/>
      <c r="W381" s="12" t="s">
        <v>4222</v>
      </c>
    </row>
    <row r="382" spans="1:23" ht="22.35" customHeight="1">
      <c r="A382" s="12">
        <v>10060387</v>
      </c>
      <c r="B382" s="137">
        <v>1240180533</v>
      </c>
      <c r="C382" s="106">
        <v>1004779</v>
      </c>
      <c r="D382" s="13">
        <v>1016220</v>
      </c>
      <c r="E382" s="12" t="s">
        <v>513</v>
      </c>
      <c r="F382" s="190" t="s">
        <v>2049</v>
      </c>
      <c r="G382" s="13" t="s">
        <v>21</v>
      </c>
      <c r="H382" s="15">
        <v>342</v>
      </c>
      <c r="I382" s="105">
        <v>25</v>
      </c>
      <c r="J382" s="26">
        <f t="shared" si="20"/>
        <v>8550</v>
      </c>
      <c r="K382" s="113">
        <f>IFERROR(SUMIFS(RECEIVING_HISTORY!$H:$H,RECEIVING_HISTORY!$B:$B,MASTER_SHEET!$A382),0)</f>
        <v>0</v>
      </c>
      <c r="L382" s="26">
        <f>IFERROR(SUMIFS(RECEIVING_HISTORY!$I:$I,RECEIVING_HISTORY!$B:$B,MASTER_SHEET!$A382),0)</f>
        <v>0</v>
      </c>
      <c r="M382" s="35">
        <f>IFERROR(SUMIF(ISSUANCE_HISTORY!$B:$B,A382,ISSUANCE_HISTORY!$H:$H),0)</f>
        <v>0</v>
      </c>
      <c r="N382" s="26">
        <f>IFERROR(SUMIF(ISSUANCE_HISTORY!$B:$B,A382,ISSUANCE_HISTORY!$I:$I),0)</f>
        <v>0</v>
      </c>
      <c r="O382" s="112">
        <f t="shared" si="21"/>
        <v>25</v>
      </c>
      <c r="P382" s="26">
        <f t="shared" si="23"/>
        <v>8550</v>
      </c>
      <c r="Q382" s="36" t="s">
        <v>514</v>
      </c>
      <c r="R382" s="36" t="s">
        <v>514</v>
      </c>
      <c r="S382" s="16">
        <v>10</v>
      </c>
      <c r="T382" s="37" t="str">
        <f t="shared" si="22"/>
        <v>OK</v>
      </c>
      <c r="U382" s="12"/>
      <c r="V382" s="16"/>
      <c r="W382" s="12" t="s">
        <v>4222</v>
      </c>
    </row>
    <row r="383" spans="1:23" ht="22.35" customHeight="1">
      <c r="A383" s="12">
        <v>10060388</v>
      </c>
      <c r="B383" s="137">
        <v>391216176447</v>
      </c>
      <c r="C383" s="106">
        <v>1004782</v>
      </c>
      <c r="D383" s="13">
        <v>1016223</v>
      </c>
      <c r="E383" s="12" t="s">
        <v>515</v>
      </c>
      <c r="F383" s="190" t="s">
        <v>2049</v>
      </c>
      <c r="G383" s="13" t="s">
        <v>21</v>
      </c>
      <c r="H383" s="15">
        <v>198</v>
      </c>
      <c r="I383" s="105">
        <v>25</v>
      </c>
      <c r="J383" s="26">
        <f t="shared" si="20"/>
        <v>4950</v>
      </c>
      <c r="K383" s="113">
        <f>IFERROR(SUMIFS(RECEIVING_HISTORY!$H:$H,RECEIVING_HISTORY!$B:$B,MASTER_SHEET!$A383),0)</f>
        <v>0</v>
      </c>
      <c r="L383" s="26">
        <f>IFERROR(SUMIFS(RECEIVING_HISTORY!$I:$I,RECEIVING_HISTORY!$B:$B,MASTER_SHEET!$A383),0)</f>
        <v>0</v>
      </c>
      <c r="M383" s="35">
        <f>IFERROR(SUMIF(ISSUANCE_HISTORY!$B:$B,A383,ISSUANCE_HISTORY!$H:$H),0)</f>
        <v>0</v>
      </c>
      <c r="N383" s="26">
        <f>IFERROR(SUMIF(ISSUANCE_HISTORY!$B:$B,A383,ISSUANCE_HISTORY!$I:$I),0)</f>
        <v>0</v>
      </c>
      <c r="O383" s="112">
        <f t="shared" si="21"/>
        <v>25</v>
      </c>
      <c r="P383" s="26">
        <f t="shared" si="23"/>
        <v>4950</v>
      </c>
      <c r="Q383" s="36" t="s">
        <v>514</v>
      </c>
      <c r="R383" s="36" t="s">
        <v>514</v>
      </c>
      <c r="S383" s="16">
        <v>10</v>
      </c>
      <c r="T383" s="37" t="str">
        <f t="shared" si="22"/>
        <v>OK</v>
      </c>
      <c r="U383" s="12"/>
      <c r="V383" s="16"/>
      <c r="W383" s="12" t="s">
        <v>4222</v>
      </c>
    </row>
    <row r="384" spans="1:23" ht="22.35" customHeight="1">
      <c r="A384" s="12">
        <v>10060389</v>
      </c>
      <c r="B384" s="137">
        <v>1240180493</v>
      </c>
      <c r="C384" s="106">
        <v>1004784</v>
      </c>
      <c r="D384" s="13">
        <v>1016225</v>
      </c>
      <c r="E384" s="12" t="s">
        <v>516</v>
      </c>
      <c r="F384" s="190" t="s">
        <v>2049</v>
      </c>
      <c r="G384" s="13" t="s">
        <v>21</v>
      </c>
      <c r="H384" s="15">
        <v>192</v>
      </c>
      <c r="I384" s="105">
        <v>30</v>
      </c>
      <c r="J384" s="26">
        <f t="shared" si="20"/>
        <v>5760</v>
      </c>
      <c r="K384" s="113">
        <f>IFERROR(SUMIFS(RECEIVING_HISTORY!$H:$H,RECEIVING_HISTORY!$B:$B,MASTER_SHEET!$A384),0)</f>
        <v>0</v>
      </c>
      <c r="L384" s="26">
        <f>IFERROR(SUMIFS(RECEIVING_HISTORY!$I:$I,RECEIVING_HISTORY!$B:$B,MASTER_SHEET!$A384),0)</f>
        <v>0</v>
      </c>
      <c r="M384" s="35">
        <f>IFERROR(SUMIF(ISSUANCE_HISTORY!$B:$B,A384,ISSUANCE_HISTORY!$H:$H),0)</f>
        <v>0</v>
      </c>
      <c r="N384" s="26">
        <f>IFERROR(SUMIF(ISSUANCE_HISTORY!$B:$B,A384,ISSUANCE_HISTORY!$I:$I),0)</f>
        <v>0</v>
      </c>
      <c r="O384" s="112">
        <f t="shared" si="21"/>
        <v>30</v>
      </c>
      <c r="P384" s="26">
        <f t="shared" si="23"/>
        <v>5760</v>
      </c>
      <c r="Q384" s="36" t="s">
        <v>514</v>
      </c>
      <c r="R384" s="36" t="s">
        <v>514</v>
      </c>
      <c r="S384" s="16">
        <v>10</v>
      </c>
      <c r="T384" s="37" t="str">
        <f t="shared" si="22"/>
        <v>OK</v>
      </c>
      <c r="U384" s="12"/>
      <c r="V384" s="16"/>
      <c r="W384" s="12" t="s">
        <v>4222</v>
      </c>
    </row>
    <row r="385" spans="1:23" ht="22.35" customHeight="1">
      <c r="A385" s="12">
        <v>10060390</v>
      </c>
      <c r="B385" s="137">
        <v>1240180494</v>
      </c>
      <c r="C385" s="106">
        <v>1004785</v>
      </c>
      <c r="D385" s="13">
        <v>1016226</v>
      </c>
      <c r="E385" s="12" t="s">
        <v>517</v>
      </c>
      <c r="F385" s="190" t="s">
        <v>2049</v>
      </c>
      <c r="G385" s="13" t="s">
        <v>21</v>
      </c>
      <c r="H385" s="15">
        <v>198</v>
      </c>
      <c r="I385" s="105">
        <v>30</v>
      </c>
      <c r="J385" s="26">
        <f t="shared" ref="J385:J448" si="24">I385*H385</f>
        <v>5940</v>
      </c>
      <c r="K385" s="113">
        <f>IFERROR(SUMIFS(RECEIVING_HISTORY!$H:$H,RECEIVING_HISTORY!$B:$B,MASTER_SHEET!$A385),0)</f>
        <v>0</v>
      </c>
      <c r="L385" s="26">
        <f>IFERROR(SUMIFS(RECEIVING_HISTORY!$I:$I,RECEIVING_HISTORY!$B:$B,MASTER_SHEET!$A385),0)</f>
        <v>0</v>
      </c>
      <c r="M385" s="35">
        <f>IFERROR(SUMIF(ISSUANCE_HISTORY!$B:$B,A385,ISSUANCE_HISTORY!$H:$H),0)</f>
        <v>0</v>
      </c>
      <c r="N385" s="26">
        <f>IFERROR(SUMIF(ISSUANCE_HISTORY!$B:$B,A385,ISSUANCE_HISTORY!$I:$I),0)</f>
        <v>0</v>
      </c>
      <c r="O385" s="112">
        <f t="shared" ref="O385:O448" si="25">N(I385)+N(K385)-N(M385)</f>
        <v>30</v>
      </c>
      <c r="P385" s="26">
        <f t="shared" si="23"/>
        <v>5940</v>
      </c>
      <c r="Q385" s="36" t="s">
        <v>514</v>
      </c>
      <c r="R385" s="36" t="s">
        <v>514</v>
      </c>
      <c r="S385" s="16">
        <v>10</v>
      </c>
      <c r="T385" s="37" t="str">
        <f t="shared" si="22"/>
        <v>OK</v>
      </c>
      <c r="U385" s="12"/>
      <c r="V385" s="16"/>
      <c r="W385" s="12" t="s">
        <v>4222</v>
      </c>
    </row>
    <row r="386" spans="1:23" ht="22.35" customHeight="1">
      <c r="A386" s="12">
        <v>10060391</v>
      </c>
      <c r="B386" s="137">
        <v>1240180501</v>
      </c>
      <c r="C386" s="106">
        <v>1007464</v>
      </c>
      <c r="D386" s="13">
        <v>1017237</v>
      </c>
      <c r="E386" s="12" t="s">
        <v>518</v>
      </c>
      <c r="F386" s="190" t="s">
        <v>2049</v>
      </c>
      <c r="G386" s="13" t="s">
        <v>21</v>
      </c>
      <c r="H386" s="15">
        <v>175</v>
      </c>
      <c r="I386" s="105">
        <v>25</v>
      </c>
      <c r="J386" s="26">
        <f t="shared" si="24"/>
        <v>4375</v>
      </c>
      <c r="K386" s="113">
        <f>IFERROR(SUMIFS(RECEIVING_HISTORY!$H:$H,RECEIVING_HISTORY!$B:$B,MASTER_SHEET!$A386),0)</f>
        <v>0</v>
      </c>
      <c r="L386" s="26">
        <f>IFERROR(SUMIFS(RECEIVING_HISTORY!$I:$I,RECEIVING_HISTORY!$B:$B,MASTER_SHEET!$A386),0)</f>
        <v>0</v>
      </c>
      <c r="M386" s="35">
        <f>IFERROR(SUMIF(ISSUANCE_HISTORY!$B:$B,A386,ISSUANCE_HISTORY!$H:$H),0)</f>
        <v>0</v>
      </c>
      <c r="N386" s="26">
        <f>IFERROR(SUMIF(ISSUANCE_HISTORY!$B:$B,A386,ISSUANCE_HISTORY!$I:$I),0)</f>
        <v>0</v>
      </c>
      <c r="O386" s="112">
        <f t="shared" si="25"/>
        <v>25</v>
      </c>
      <c r="P386" s="26">
        <f t="shared" si="23"/>
        <v>4375</v>
      </c>
      <c r="Q386" s="36" t="s">
        <v>514</v>
      </c>
      <c r="R386" s="36" t="s">
        <v>514</v>
      </c>
      <c r="S386" s="16">
        <v>10</v>
      </c>
      <c r="T386" s="37" t="str">
        <f t="shared" ref="T386:T449" si="26">IF(S386="", "", IF(U386&lt;&gt;"", "BSR in Process", IF(O386&lt;S386, "Re-Order Now", "OK")))</f>
        <v>OK</v>
      </c>
      <c r="U386" s="12"/>
      <c r="V386" s="16"/>
      <c r="W386" s="12" t="s">
        <v>4222</v>
      </c>
    </row>
    <row r="387" spans="1:23" ht="22.35" customHeight="1">
      <c r="A387" s="12">
        <v>10060392</v>
      </c>
      <c r="B387" s="137">
        <v>391216176450</v>
      </c>
      <c r="C387" s="106">
        <v>1007556</v>
      </c>
      <c r="D387" s="13">
        <v>1017329</v>
      </c>
      <c r="E387" s="12" t="s">
        <v>519</v>
      </c>
      <c r="F387" s="190" t="s">
        <v>2049</v>
      </c>
      <c r="G387" s="13" t="s">
        <v>21</v>
      </c>
      <c r="H387" s="15">
        <v>368</v>
      </c>
      <c r="I387" s="105">
        <v>25</v>
      </c>
      <c r="J387" s="26">
        <f t="shared" si="24"/>
        <v>9200</v>
      </c>
      <c r="K387" s="113">
        <f>IFERROR(SUMIFS(RECEIVING_HISTORY!$H:$H,RECEIVING_HISTORY!$B:$B,MASTER_SHEET!$A387),0)</f>
        <v>0</v>
      </c>
      <c r="L387" s="26">
        <f>IFERROR(SUMIFS(RECEIVING_HISTORY!$I:$I,RECEIVING_HISTORY!$B:$B,MASTER_SHEET!$A387),0)</f>
        <v>0</v>
      </c>
      <c r="M387" s="35">
        <f>IFERROR(SUMIF(ISSUANCE_HISTORY!$B:$B,A387,ISSUANCE_HISTORY!$H:$H),0)</f>
        <v>0</v>
      </c>
      <c r="N387" s="26">
        <f>IFERROR(SUMIF(ISSUANCE_HISTORY!$B:$B,A387,ISSUANCE_HISTORY!$I:$I),0)</f>
        <v>0</v>
      </c>
      <c r="O387" s="112">
        <f t="shared" si="25"/>
        <v>25</v>
      </c>
      <c r="P387" s="26">
        <f t="shared" ref="P387:P450" si="27">N(J387)+N(L387)-N(N387)</f>
        <v>9200</v>
      </c>
      <c r="Q387" s="36" t="s">
        <v>514</v>
      </c>
      <c r="R387" s="36" t="s">
        <v>514</v>
      </c>
      <c r="S387" s="16"/>
      <c r="T387" s="37" t="str">
        <f t="shared" si="26"/>
        <v/>
      </c>
      <c r="U387" s="12"/>
      <c r="V387" s="16"/>
      <c r="W387" s="12" t="s">
        <v>4222</v>
      </c>
    </row>
    <row r="388" spans="1:23" ht="22.35" customHeight="1">
      <c r="A388" s="12">
        <v>10060393</v>
      </c>
      <c r="B388" s="137" t="e">
        <v>#N/A</v>
      </c>
      <c r="C388" s="106">
        <v>1007557</v>
      </c>
      <c r="D388" s="13">
        <v>1017330</v>
      </c>
      <c r="E388" s="12" t="s">
        <v>520</v>
      </c>
      <c r="F388" s="190" t="s">
        <v>2049</v>
      </c>
      <c r="G388" s="13" t="s">
        <v>21</v>
      </c>
      <c r="H388" s="15">
        <v>416</v>
      </c>
      <c r="I388" s="105">
        <v>0</v>
      </c>
      <c r="J388" s="26">
        <f t="shared" si="24"/>
        <v>0</v>
      </c>
      <c r="K388" s="113">
        <f>IFERROR(SUMIFS(RECEIVING_HISTORY!$H:$H,RECEIVING_HISTORY!$B:$B,MASTER_SHEET!$A388),0)</f>
        <v>0</v>
      </c>
      <c r="L388" s="26">
        <f>IFERROR(SUMIFS(RECEIVING_HISTORY!$I:$I,RECEIVING_HISTORY!$B:$B,MASTER_SHEET!$A388),0)</f>
        <v>0</v>
      </c>
      <c r="M388" s="35">
        <f>IFERROR(SUMIF(ISSUANCE_HISTORY!$B:$B,A388,ISSUANCE_HISTORY!$H:$H),0)</f>
        <v>0</v>
      </c>
      <c r="N388" s="26">
        <f>IFERROR(SUMIF(ISSUANCE_HISTORY!$B:$B,A388,ISSUANCE_HISTORY!$I:$I),0)</f>
        <v>0</v>
      </c>
      <c r="O388" s="112">
        <f t="shared" si="25"/>
        <v>0</v>
      </c>
      <c r="P388" s="26">
        <f t="shared" si="27"/>
        <v>0</v>
      </c>
      <c r="Q388" s="36" t="e">
        <v>#N/A</v>
      </c>
      <c r="R388" s="36" t="e">
        <v>#N/A</v>
      </c>
      <c r="S388" s="16"/>
      <c r="T388" s="37" t="str">
        <f t="shared" si="26"/>
        <v/>
      </c>
      <c r="U388" s="12"/>
      <c r="V388" s="16"/>
      <c r="W388" s="12" t="e">
        <v>#N/A</v>
      </c>
    </row>
    <row r="389" spans="1:23" ht="22.35" customHeight="1">
      <c r="A389" s="12">
        <v>10060394</v>
      </c>
      <c r="B389" s="137" t="e">
        <v>#N/A</v>
      </c>
      <c r="C389" s="106">
        <v>1009082</v>
      </c>
      <c r="D389" s="13"/>
      <c r="E389" s="12" t="s">
        <v>521</v>
      </c>
      <c r="F389" s="190" t="s">
        <v>4213</v>
      </c>
      <c r="G389" s="13" t="s">
        <v>21</v>
      </c>
      <c r="H389" s="15">
        <v>15.5</v>
      </c>
      <c r="I389" s="105">
        <v>3</v>
      </c>
      <c r="J389" s="26">
        <f t="shared" si="24"/>
        <v>46.5</v>
      </c>
      <c r="K389" s="113">
        <f>IFERROR(SUMIFS(RECEIVING_HISTORY!$H:$H,RECEIVING_HISTORY!$B:$B,MASTER_SHEET!$A389),0)</f>
        <v>0</v>
      </c>
      <c r="L389" s="26">
        <f>IFERROR(SUMIFS(RECEIVING_HISTORY!$I:$I,RECEIVING_HISTORY!$B:$B,MASTER_SHEET!$A389),0)</f>
        <v>0</v>
      </c>
      <c r="M389" s="35">
        <f>IFERROR(SUMIF(ISSUANCE_HISTORY!$B:$B,A389,ISSUANCE_HISTORY!$H:$H),0)</f>
        <v>0</v>
      </c>
      <c r="N389" s="26">
        <f>IFERROR(SUMIF(ISSUANCE_HISTORY!$B:$B,A389,ISSUANCE_HISTORY!$I:$I),0)</f>
        <v>0</v>
      </c>
      <c r="O389" s="112">
        <f t="shared" si="25"/>
        <v>3</v>
      </c>
      <c r="P389" s="26">
        <f t="shared" si="27"/>
        <v>46.5</v>
      </c>
      <c r="Q389" s="36" t="s">
        <v>522</v>
      </c>
      <c r="R389" s="36" t="s">
        <v>522</v>
      </c>
      <c r="S389" s="16">
        <v>2</v>
      </c>
      <c r="T389" s="37" t="str">
        <f t="shared" si="26"/>
        <v>OK</v>
      </c>
      <c r="U389" s="12"/>
      <c r="V389" s="16"/>
      <c r="W389" s="12" t="e">
        <v>#N/A</v>
      </c>
    </row>
    <row r="390" spans="1:23" ht="22.35" customHeight="1">
      <c r="A390" s="12">
        <v>10060395</v>
      </c>
      <c r="B390" s="137" t="e">
        <v>#N/A</v>
      </c>
      <c r="C390" s="106">
        <v>1000613</v>
      </c>
      <c r="D390" s="13">
        <v>1013369</v>
      </c>
      <c r="E390" s="12" t="s">
        <v>523</v>
      </c>
      <c r="F390" s="190" t="s">
        <v>4214</v>
      </c>
      <c r="G390" s="13" t="s">
        <v>21</v>
      </c>
      <c r="H390" s="15">
        <v>3.84</v>
      </c>
      <c r="I390" s="105">
        <v>0</v>
      </c>
      <c r="J390" s="26">
        <f t="shared" si="24"/>
        <v>0</v>
      </c>
      <c r="K390" s="113">
        <f>IFERROR(SUMIFS(RECEIVING_HISTORY!$H:$H,RECEIVING_HISTORY!$B:$B,MASTER_SHEET!$A390),0)</f>
        <v>0</v>
      </c>
      <c r="L390" s="26">
        <f>IFERROR(SUMIFS(RECEIVING_HISTORY!$I:$I,RECEIVING_HISTORY!$B:$B,MASTER_SHEET!$A390),0)</f>
        <v>0</v>
      </c>
      <c r="M390" s="35">
        <f>IFERROR(SUMIF(ISSUANCE_HISTORY!$B:$B,A390,ISSUANCE_HISTORY!$H:$H),0)</f>
        <v>0</v>
      </c>
      <c r="N390" s="26">
        <f>IFERROR(SUMIF(ISSUANCE_HISTORY!$B:$B,A390,ISSUANCE_HISTORY!$I:$I),0)</f>
        <v>0</v>
      </c>
      <c r="O390" s="112">
        <f t="shared" si="25"/>
        <v>0</v>
      </c>
      <c r="P390" s="26">
        <f t="shared" si="27"/>
        <v>0</v>
      </c>
      <c r="Q390" s="36" t="e">
        <v>#N/A</v>
      </c>
      <c r="R390" s="36" t="e">
        <v>#N/A</v>
      </c>
      <c r="S390" s="16"/>
      <c r="T390" s="37" t="str">
        <f t="shared" si="26"/>
        <v/>
      </c>
      <c r="U390" s="12"/>
      <c r="V390" s="16"/>
      <c r="W390" s="12" t="e">
        <v>#N/A</v>
      </c>
    </row>
    <row r="391" spans="1:23" ht="22.35" customHeight="1">
      <c r="A391" s="12">
        <v>10060397</v>
      </c>
      <c r="B391" s="137" t="e">
        <v>#N/A</v>
      </c>
      <c r="C391" s="106">
        <v>1000612</v>
      </c>
      <c r="D391" s="13">
        <v>1013368</v>
      </c>
      <c r="E391" s="12" t="s">
        <v>524</v>
      </c>
      <c r="F391" s="190" t="s">
        <v>4214</v>
      </c>
      <c r="G391" s="13" t="s">
        <v>169</v>
      </c>
      <c r="H391" s="15">
        <v>0</v>
      </c>
      <c r="I391" s="105">
        <v>0</v>
      </c>
      <c r="J391" s="26">
        <f t="shared" si="24"/>
        <v>0</v>
      </c>
      <c r="K391" s="113">
        <f>IFERROR(SUMIFS(RECEIVING_HISTORY!$H:$H,RECEIVING_HISTORY!$B:$B,MASTER_SHEET!$A391),0)</f>
        <v>0</v>
      </c>
      <c r="L391" s="26">
        <f>IFERROR(SUMIFS(RECEIVING_HISTORY!$I:$I,RECEIVING_HISTORY!$B:$B,MASTER_SHEET!$A391),0)</f>
        <v>0</v>
      </c>
      <c r="M391" s="35">
        <f>IFERROR(SUMIF(ISSUANCE_HISTORY!$B:$B,A391,ISSUANCE_HISTORY!$H:$H),0)</f>
        <v>0</v>
      </c>
      <c r="N391" s="26">
        <f>IFERROR(SUMIF(ISSUANCE_HISTORY!$B:$B,A391,ISSUANCE_HISTORY!$I:$I),0)</f>
        <v>0</v>
      </c>
      <c r="O391" s="112">
        <f t="shared" si="25"/>
        <v>0</v>
      </c>
      <c r="P391" s="26">
        <f t="shared" si="27"/>
        <v>0</v>
      </c>
      <c r="Q391" s="36" t="e">
        <v>#N/A</v>
      </c>
      <c r="R391" s="36" t="e">
        <v>#N/A</v>
      </c>
      <c r="S391" s="16"/>
      <c r="T391" s="37" t="str">
        <f t="shared" si="26"/>
        <v/>
      </c>
      <c r="U391" s="12"/>
      <c r="V391" s="16"/>
      <c r="W391" s="12" t="e">
        <v>#N/A</v>
      </c>
    </row>
    <row r="392" spans="1:23" ht="22.35" customHeight="1">
      <c r="A392" s="12">
        <v>10060403</v>
      </c>
      <c r="B392" s="137">
        <v>3000000156</v>
      </c>
      <c r="C392" s="106">
        <v>1006743</v>
      </c>
      <c r="D392" s="13">
        <v>1014154</v>
      </c>
      <c r="E392" s="12" t="s">
        <v>526</v>
      </c>
      <c r="F392" s="190" t="s">
        <v>4214</v>
      </c>
      <c r="G392" s="13" t="s">
        <v>21</v>
      </c>
      <c r="H392" s="15">
        <v>4</v>
      </c>
      <c r="I392" s="105">
        <v>3635</v>
      </c>
      <c r="J392" s="26">
        <f t="shared" si="24"/>
        <v>14540</v>
      </c>
      <c r="K392" s="113">
        <f>IFERROR(SUMIFS(RECEIVING_HISTORY!$H:$H,RECEIVING_HISTORY!$B:$B,MASTER_SHEET!$A392),0)</f>
        <v>0</v>
      </c>
      <c r="L392" s="26">
        <f>IFERROR(SUMIFS(RECEIVING_HISTORY!$I:$I,RECEIVING_HISTORY!$B:$B,MASTER_SHEET!$A392),0)</f>
        <v>0</v>
      </c>
      <c r="M392" s="35">
        <f>IFERROR(SUMIF(ISSUANCE_HISTORY!$B:$B,A392,ISSUANCE_HISTORY!$H:$H),0)</f>
        <v>1111</v>
      </c>
      <c r="N392" s="26">
        <f>IFERROR(SUMIF(ISSUANCE_HISTORY!$B:$B,A392,ISSUANCE_HISTORY!$I:$I),0)</f>
        <v>4444</v>
      </c>
      <c r="O392" s="112">
        <f t="shared" si="25"/>
        <v>2524</v>
      </c>
      <c r="P392" s="26">
        <f t="shared" si="27"/>
        <v>10096</v>
      </c>
      <c r="Q392" s="36" t="s">
        <v>4139</v>
      </c>
      <c r="R392" s="36" t="s">
        <v>4139</v>
      </c>
      <c r="S392" s="16">
        <v>1000</v>
      </c>
      <c r="T392" s="37" t="str">
        <f t="shared" si="26"/>
        <v>OK</v>
      </c>
      <c r="U392" s="12"/>
      <c r="V392" s="16"/>
      <c r="W392" s="12" t="s">
        <v>4222</v>
      </c>
    </row>
    <row r="393" spans="1:23" ht="22.35" customHeight="1">
      <c r="A393" s="12">
        <v>10060404</v>
      </c>
      <c r="B393" s="137">
        <v>1120010467</v>
      </c>
      <c r="C393" s="106">
        <v>1006831</v>
      </c>
      <c r="D393" s="13">
        <v>1014242</v>
      </c>
      <c r="E393" s="12" t="s">
        <v>527</v>
      </c>
      <c r="F393" s="190" t="s">
        <v>4214</v>
      </c>
      <c r="G393" s="13" t="s">
        <v>37</v>
      </c>
      <c r="H393" s="15">
        <v>15</v>
      </c>
      <c r="I393" s="105">
        <v>70</v>
      </c>
      <c r="J393" s="26">
        <f t="shared" si="24"/>
        <v>1050</v>
      </c>
      <c r="K393" s="113">
        <f>IFERROR(SUMIFS(RECEIVING_HISTORY!$H:$H,RECEIVING_HISTORY!$B:$B,MASTER_SHEET!$A393),0)</f>
        <v>0</v>
      </c>
      <c r="L393" s="26">
        <f>IFERROR(SUMIFS(RECEIVING_HISTORY!$I:$I,RECEIVING_HISTORY!$B:$B,MASTER_SHEET!$A393),0)</f>
        <v>0</v>
      </c>
      <c r="M393" s="35">
        <f>IFERROR(SUMIF(ISSUANCE_HISTORY!$B:$B,A393,ISSUANCE_HISTORY!$H:$H),0)</f>
        <v>39</v>
      </c>
      <c r="N393" s="26">
        <f>IFERROR(SUMIF(ISSUANCE_HISTORY!$B:$B,A393,ISSUANCE_HISTORY!$I:$I),0)</f>
        <v>585</v>
      </c>
      <c r="O393" s="112">
        <f t="shared" si="25"/>
        <v>31</v>
      </c>
      <c r="P393" s="26">
        <f t="shared" si="27"/>
        <v>465</v>
      </c>
      <c r="Q393" s="36" t="s">
        <v>528</v>
      </c>
      <c r="R393" s="36" t="s">
        <v>528</v>
      </c>
      <c r="S393" s="16">
        <v>40</v>
      </c>
      <c r="T393" s="37" t="str">
        <f t="shared" si="26"/>
        <v>Re-Order Now</v>
      </c>
      <c r="U393" s="12"/>
      <c r="V393" s="16" t="s">
        <v>4000</v>
      </c>
      <c r="W393" s="12" t="s">
        <v>4222</v>
      </c>
    </row>
    <row r="394" spans="1:23" ht="22.35" customHeight="1">
      <c r="A394" s="12">
        <v>10060409</v>
      </c>
      <c r="B394" s="137">
        <v>1670220012</v>
      </c>
      <c r="C394" s="106">
        <v>1006526</v>
      </c>
      <c r="D394" s="13">
        <v>1014502</v>
      </c>
      <c r="E394" s="12" t="s">
        <v>529</v>
      </c>
      <c r="F394" s="190" t="s">
        <v>1262</v>
      </c>
      <c r="G394" s="13" t="s">
        <v>21</v>
      </c>
      <c r="H394" s="15">
        <v>450</v>
      </c>
      <c r="I394" s="105">
        <v>20</v>
      </c>
      <c r="J394" s="26">
        <f t="shared" si="24"/>
        <v>9000</v>
      </c>
      <c r="K394" s="113">
        <f>IFERROR(SUMIFS(RECEIVING_HISTORY!$H:$H,RECEIVING_HISTORY!$B:$B,MASTER_SHEET!$A394),0)</f>
        <v>0</v>
      </c>
      <c r="L394" s="26">
        <f>IFERROR(SUMIFS(RECEIVING_HISTORY!$I:$I,RECEIVING_HISTORY!$B:$B,MASTER_SHEET!$A394),0)</f>
        <v>0</v>
      </c>
      <c r="M394" s="35">
        <f>IFERROR(SUMIF(ISSUANCE_HISTORY!$B:$B,A394,ISSUANCE_HISTORY!$H:$H),0)</f>
        <v>0</v>
      </c>
      <c r="N394" s="26">
        <f>IFERROR(SUMIF(ISSUANCE_HISTORY!$B:$B,A394,ISSUANCE_HISTORY!$I:$I),0)</f>
        <v>0</v>
      </c>
      <c r="O394" s="112">
        <f t="shared" si="25"/>
        <v>20</v>
      </c>
      <c r="P394" s="26">
        <f t="shared" si="27"/>
        <v>9000</v>
      </c>
      <c r="Q394" s="36" t="s">
        <v>4054</v>
      </c>
      <c r="R394" s="36" t="s">
        <v>4054</v>
      </c>
      <c r="S394" s="16">
        <v>10</v>
      </c>
      <c r="T394" s="37" t="str">
        <f t="shared" si="26"/>
        <v>OK</v>
      </c>
      <c r="U394" s="12"/>
      <c r="V394" s="16"/>
      <c r="W394" s="12" t="s">
        <v>4222</v>
      </c>
    </row>
    <row r="395" spans="1:23" ht="22.35" customHeight="1">
      <c r="A395" s="12">
        <v>10060418</v>
      </c>
      <c r="B395" s="137">
        <v>1120010524</v>
      </c>
      <c r="C395" s="106">
        <v>1006828</v>
      </c>
      <c r="D395" s="13">
        <v>1014239</v>
      </c>
      <c r="E395" s="12" t="s">
        <v>531</v>
      </c>
      <c r="F395" s="190" t="s">
        <v>4214</v>
      </c>
      <c r="G395" s="13" t="s">
        <v>21</v>
      </c>
      <c r="H395" s="15">
        <v>35</v>
      </c>
      <c r="I395" s="105">
        <v>445</v>
      </c>
      <c r="J395" s="26">
        <f t="shared" si="24"/>
        <v>15575</v>
      </c>
      <c r="K395" s="113">
        <f>IFERROR(SUMIFS(RECEIVING_HISTORY!$H:$H,RECEIVING_HISTORY!$B:$B,MASTER_SHEET!$A395),0)</f>
        <v>0</v>
      </c>
      <c r="L395" s="26">
        <f>IFERROR(SUMIFS(RECEIVING_HISTORY!$I:$I,RECEIVING_HISTORY!$B:$B,MASTER_SHEET!$A395),0)</f>
        <v>0</v>
      </c>
      <c r="M395" s="35">
        <f>IFERROR(SUMIF(ISSUANCE_HISTORY!$B:$B,A395,ISSUANCE_HISTORY!$H:$H),0)</f>
        <v>0</v>
      </c>
      <c r="N395" s="26">
        <f>IFERROR(SUMIF(ISSUANCE_HISTORY!$B:$B,A395,ISSUANCE_HISTORY!$I:$I),0)</f>
        <v>0</v>
      </c>
      <c r="O395" s="112">
        <f t="shared" si="25"/>
        <v>445</v>
      </c>
      <c r="P395" s="26">
        <f t="shared" si="27"/>
        <v>15575</v>
      </c>
      <c r="Q395" s="36" t="s">
        <v>533</v>
      </c>
      <c r="R395" s="36" t="s">
        <v>533</v>
      </c>
      <c r="S395" s="16">
        <v>80</v>
      </c>
      <c r="T395" s="37" t="str">
        <f t="shared" si="26"/>
        <v>OK</v>
      </c>
      <c r="U395" s="12"/>
      <c r="V395" s="16"/>
      <c r="W395" s="12" t="s">
        <v>4222</v>
      </c>
    </row>
    <row r="396" spans="1:23" ht="22.35" customHeight="1">
      <c r="A396" s="12">
        <v>10060419</v>
      </c>
      <c r="B396" s="137">
        <v>1120010530</v>
      </c>
      <c r="C396" s="106">
        <v>1006830</v>
      </c>
      <c r="D396" s="13">
        <v>1014241</v>
      </c>
      <c r="E396" s="12" t="s">
        <v>532</v>
      </c>
      <c r="F396" s="190" t="s">
        <v>4214</v>
      </c>
      <c r="G396" s="13" t="s">
        <v>37</v>
      </c>
      <c r="H396" s="15">
        <v>3</v>
      </c>
      <c r="I396" s="105">
        <v>24</v>
      </c>
      <c r="J396" s="26">
        <f t="shared" si="24"/>
        <v>72</v>
      </c>
      <c r="K396" s="113">
        <f>IFERROR(SUMIFS(RECEIVING_HISTORY!$H:$H,RECEIVING_HISTORY!$B:$B,MASTER_SHEET!$A396),0)</f>
        <v>0</v>
      </c>
      <c r="L396" s="26">
        <f>IFERROR(SUMIFS(RECEIVING_HISTORY!$I:$I,RECEIVING_HISTORY!$B:$B,MASTER_SHEET!$A396),0)</f>
        <v>0</v>
      </c>
      <c r="M396" s="35">
        <f>IFERROR(SUMIF(ISSUANCE_HISTORY!$B:$B,A396,ISSUANCE_HISTORY!$H:$H),0)</f>
        <v>0</v>
      </c>
      <c r="N396" s="26">
        <f>IFERROR(SUMIF(ISSUANCE_HISTORY!$B:$B,A396,ISSUANCE_HISTORY!$I:$I),0)</f>
        <v>0</v>
      </c>
      <c r="O396" s="112">
        <f t="shared" si="25"/>
        <v>24</v>
      </c>
      <c r="P396" s="26">
        <f t="shared" si="27"/>
        <v>72</v>
      </c>
      <c r="Q396" s="36" t="s">
        <v>528</v>
      </c>
      <c r="R396" s="36" t="s">
        <v>528</v>
      </c>
      <c r="S396" s="16">
        <v>10</v>
      </c>
      <c r="T396" s="37" t="str">
        <f t="shared" si="26"/>
        <v>OK</v>
      </c>
      <c r="U396" s="12"/>
      <c r="V396" s="16"/>
      <c r="W396" s="12" t="s">
        <v>4222</v>
      </c>
    </row>
    <row r="397" spans="1:23" ht="22.35" customHeight="1">
      <c r="A397" s="12">
        <v>10060420</v>
      </c>
      <c r="B397" s="137">
        <v>1120010525</v>
      </c>
      <c r="C397" s="106">
        <v>1006832</v>
      </c>
      <c r="D397" s="13">
        <v>1014243</v>
      </c>
      <c r="E397" s="12" t="s">
        <v>534</v>
      </c>
      <c r="F397" s="190" t="s">
        <v>4214</v>
      </c>
      <c r="G397" s="13" t="s">
        <v>37</v>
      </c>
      <c r="H397" s="15">
        <v>37</v>
      </c>
      <c r="I397" s="105">
        <v>81</v>
      </c>
      <c r="J397" s="26">
        <f t="shared" si="24"/>
        <v>2997</v>
      </c>
      <c r="K397" s="113">
        <f>IFERROR(SUMIFS(RECEIVING_HISTORY!$H:$H,RECEIVING_HISTORY!$B:$B,MASTER_SHEET!$A397),0)</f>
        <v>170</v>
      </c>
      <c r="L397" s="26">
        <f>IFERROR(SUMIFS(RECEIVING_HISTORY!$I:$I,RECEIVING_HISTORY!$B:$B,MASTER_SHEET!$A397),0)</f>
        <v>6290</v>
      </c>
      <c r="M397" s="35">
        <f>IFERROR(SUMIF(ISSUANCE_HISTORY!$B:$B,A397,ISSUANCE_HISTORY!$H:$H),0)</f>
        <v>27</v>
      </c>
      <c r="N397" s="26">
        <f>IFERROR(SUMIF(ISSUANCE_HISTORY!$B:$B,A397,ISSUANCE_HISTORY!$I:$I),0)</f>
        <v>963</v>
      </c>
      <c r="O397" s="112">
        <f t="shared" si="25"/>
        <v>224</v>
      </c>
      <c r="P397" s="26">
        <f t="shared" si="27"/>
        <v>8324</v>
      </c>
      <c r="Q397" s="36" t="s">
        <v>528</v>
      </c>
      <c r="R397" s="36" t="s">
        <v>528</v>
      </c>
      <c r="S397" s="16">
        <v>100</v>
      </c>
      <c r="T397" s="37" t="str">
        <f t="shared" si="26"/>
        <v>OK</v>
      </c>
      <c r="U397" s="12"/>
      <c r="V397" s="16"/>
      <c r="W397" s="12" t="s">
        <v>4222</v>
      </c>
    </row>
    <row r="398" spans="1:23" ht="22.35" customHeight="1">
      <c r="A398" s="12">
        <v>10060421</v>
      </c>
      <c r="B398" s="137" t="e">
        <v>#N/A</v>
      </c>
      <c r="C398" s="106">
        <v>1003928</v>
      </c>
      <c r="D398" s="13">
        <v>1010121</v>
      </c>
      <c r="E398" s="12" t="s">
        <v>536</v>
      </c>
      <c r="F398" s="190" t="s">
        <v>4214</v>
      </c>
      <c r="G398" s="13" t="s">
        <v>37</v>
      </c>
      <c r="H398" s="15">
        <v>4.5</v>
      </c>
      <c r="I398" s="105">
        <v>0</v>
      </c>
      <c r="J398" s="26">
        <f t="shared" si="24"/>
        <v>0</v>
      </c>
      <c r="K398" s="113">
        <f>IFERROR(SUMIFS(RECEIVING_HISTORY!$H:$H,RECEIVING_HISTORY!$B:$B,MASTER_SHEET!$A398),0)</f>
        <v>0</v>
      </c>
      <c r="L398" s="26">
        <f>IFERROR(SUMIFS(RECEIVING_HISTORY!$I:$I,RECEIVING_HISTORY!$B:$B,MASTER_SHEET!$A398),0)</f>
        <v>0</v>
      </c>
      <c r="M398" s="35">
        <f>IFERROR(SUMIF(ISSUANCE_HISTORY!$B:$B,A398,ISSUANCE_HISTORY!$H:$H),0)</f>
        <v>0</v>
      </c>
      <c r="N398" s="26">
        <f>IFERROR(SUMIF(ISSUANCE_HISTORY!$B:$B,A398,ISSUANCE_HISTORY!$I:$I),0)</f>
        <v>0</v>
      </c>
      <c r="O398" s="112">
        <f t="shared" si="25"/>
        <v>0</v>
      </c>
      <c r="P398" s="26">
        <f t="shared" si="27"/>
        <v>0</v>
      </c>
      <c r="Q398" s="36" t="e">
        <v>#N/A</v>
      </c>
      <c r="R398" s="36" t="e">
        <v>#N/A</v>
      </c>
      <c r="S398" s="16"/>
      <c r="T398" s="37" t="str">
        <f t="shared" si="26"/>
        <v/>
      </c>
      <c r="U398" s="12"/>
      <c r="V398" s="16"/>
      <c r="W398" s="12" t="e">
        <v>#N/A</v>
      </c>
    </row>
    <row r="399" spans="1:23" ht="22.35" customHeight="1">
      <c r="A399" s="12">
        <v>10060422</v>
      </c>
      <c r="B399" s="137">
        <v>261117106281</v>
      </c>
      <c r="C399" s="106">
        <v>1005471</v>
      </c>
      <c r="D399" s="13">
        <v>1015525</v>
      </c>
      <c r="E399" s="12" t="s">
        <v>537</v>
      </c>
      <c r="F399" s="190" t="s">
        <v>4214</v>
      </c>
      <c r="G399" s="13" t="s">
        <v>21</v>
      </c>
      <c r="H399" s="15">
        <v>17</v>
      </c>
      <c r="I399" s="105">
        <v>642</v>
      </c>
      <c r="J399" s="26">
        <f t="shared" si="24"/>
        <v>10914</v>
      </c>
      <c r="K399" s="113">
        <f>IFERROR(SUMIFS(RECEIVING_HISTORY!$H:$H,RECEIVING_HISTORY!$B:$B,MASTER_SHEET!$A399),0)</f>
        <v>0</v>
      </c>
      <c r="L399" s="26">
        <f>IFERROR(SUMIFS(RECEIVING_HISTORY!$I:$I,RECEIVING_HISTORY!$B:$B,MASTER_SHEET!$A399),0)</f>
        <v>0</v>
      </c>
      <c r="M399" s="35">
        <f>IFERROR(SUMIF(ISSUANCE_HISTORY!$B:$B,A399,ISSUANCE_HISTORY!$H:$H),0)</f>
        <v>0</v>
      </c>
      <c r="N399" s="26">
        <f>IFERROR(SUMIF(ISSUANCE_HISTORY!$B:$B,A399,ISSUANCE_HISTORY!$I:$I),0)</f>
        <v>0</v>
      </c>
      <c r="O399" s="112">
        <f t="shared" si="25"/>
        <v>642</v>
      </c>
      <c r="P399" s="26">
        <f t="shared" si="27"/>
        <v>10914</v>
      </c>
      <c r="Q399" s="36" t="s">
        <v>528</v>
      </c>
      <c r="R399" s="36" t="s">
        <v>528</v>
      </c>
      <c r="S399" s="16">
        <v>100</v>
      </c>
      <c r="T399" s="37" t="str">
        <f t="shared" si="26"/>
        <v>OK</v>
      </c>
      <c r="U399" s="12"/>
      <c r="V399" s="16"/>
      <c r="W399" s="12" t="s">
        <v>4222</v>
      </c>
    </row>
    <row r="400" spans="1:23" ht="22.35" customHeight="1">
      <c r="A400" s="12">
        <v>10060425</v>
      </c>
      <c r="B400" s="137">
        <v>3000000157</v>
      </c>
      <c r="C400" s="106">
        <v>1006744</v>
      </c>
      <c r="D400" s="13">
        <v>1014155</v>
      </c>
      <c r="E400" s="12" t="s">
        <v>538</v>
      </c>
      <c r="F400" s="190" t="s">
        <v>4214</v>
      </c>
      <c r="G400" s="13" t="s">
        <v>21</v>
      </c>
      <c r="H400" s="15">
        <v>3</v>
      </c>
      <c r="I400" s="105">
        <v>435</v>
      </c>
      <c r="J400" s="26">
        <f t="shared" si="24"/>
        <v>1305</v>
      </c>
      <c r="K400" s="113">
        <f>IFERROR(SUMIFS(RECEIVING_HISTORY!$H:$H,RECEIVING_HISTORY!$B:$B,MASTER_SHEET!$A400),0)</f>
        <v>720</v>
      </c>
      <c r="L400" s="26">
        <f>IFERROR(SUMIFS(RECEIVING_HISTORY!$I:$I,RECEIVING_HISTORY!$B:$B,MASTER_SHEET!$A400),0)</f>
        <v>2160</v>
      </c>
      <c r="M400" s="35">
        <f>IFERROR(SUMIF(ISSUANCE_HISTORY!$B:$B,A400,ISSUANCE_HISTORY!$H:$H),0)</f>
        <v>51</v>
      </c>
      <c r="N400" s="26">
        <f>IFERROR(SUMIF(ISSUANCE_HISTORY!$B:$B,A400,ISSUANCE_HISTORY!$I:$I),0)</f>
        <v>165</v>
      </c>
      <c r="O400" s="112">
        <f t="shared" si="25"/>
        <v>1104</v>
      </c>
      <c r="P400" s="26">
        <f t="shared" si="27"/>
        <v>3300</v>
      </c>
      <c r="Q400" s="36" t="s">
        <v>533</v>
      </c>
      <c r="R400" s="36" t="s">
        <v>533</v>
      </c>
      <c r="S400" s="16">
        <v>300</v>
      </c>
      <c r="T400" s="37" t="str">
        <f t="shared" si="26"/>
        <v>OK</v>
      </c>
      <c r="U400" s="12"/>
      <c r="V400" s="16"/>
      <c r="W400" s="12" t="s">
        <v>4222</v>
      </c>
    </row>
    <row r="401" spans="1:23" ht="22.35" customHeight="1">
      <c r="A401" s="12">
        <v>10060428</v>
      </c>
      <c r="B401" s="137" t="e">
        <v>#N/A</v>
      </c>
      <c r="C401" s="106"/>
      <c r="D401" s="13"/>
      <c r="E401" s="12" t="s">
        <v>539</v>
      </c>
      <c r="F401" s="190" t="s">
        <v>2049</v>
      </c>
      <c r="G401" s="13" t="s">
        <v>415</v>
      </c>
      <c r="H401" s="15">
        <v>0</v>
      </c>
      <c r="I401" s="105">
        <v>0</v>
      </c>
      <c r="J401" s="26">
        <f t="shared" si="24"/>
        <v>0</v>
      </c>
      <c r="K401" s="113">
        <f>IFERROR(SUMIFS(RECEIVING_HISTORY!$H:$H,RECEIVING_HISTORY!$B:$B,MASTER_SHEET!$A401),0)</f>
        <v>0</v>
      </c>
      <c r="L401" s="26">
        <f>IFERROR(SUMIFS(RECEIVING_HISTORY!$I:$I,RECEIVING_HISTORY!$B:$B,MASTER_SHEET!$A401),0)</f>
        <v>0</v>
      </c>
      <c r="M401" s="35">
        <f>IFERROR(SUMIF(ISSUANCE_HISTORY!$B:$B,A401,ISSUANCE_HISTORY!$H:$H),0)</f>
        <v>0</v>
      </c>
      <c r="N401" s="26">
        <f>IFERROR(SUMIF(ISSUANCE_HISTORY!$B:$B,A401,ISSUANCE_HISTORY!$I:$I),0)</f>
        <v>0</v>
      </c>
      <c r="O401" s="112">
        <f t="shared" si="25"/>
        <v>0</v>
      </c>
      <c r="P401" s="26">
        <f t="shared" si="27"/>
        <v>0</v>
      </c>
      <c r="Q401" s="36" t="e">
        <v>#N/A</v>
      </c>
      <c r="R401" s="36" t="e">
        <v>#N/A</v>
      </c>
      <c r="S401" s="16"/>
      <c r="T401" s="37" t="str">
        <f t="shared" si="26"/>
        <v/>
      </c>
      <c r="U401" s="12"/>
      <c r="V401" s="16"/>
      <c r="W401" s="12" t="e">
        <v>#N/A</v>
      </c>
    </row>
    <row r="402" spans="1:23" ht="22.35" customHeight="1">
      <c r="A402" s="12">
        <v>10060429</v>
      </c>
      <c r="B402" s="137" t="e">
        <v>#N/A</v>
      </c>
      <c r="C402" s="106"/>
      <c r="D402" s="13"/>
      <c r="E402" s="12" t="s">
        <v>540</v>
      </c>
      <c r="F402" s="190" t="s">
        <v>2049</v>
      </c>
      <c r="G402" s="13" t="s">
        <v>415</v>
      </c>
      <c r="H402" s="15">
        <v>0</v>
      </c>
      <c r="I402" s="105">
        <v>0</v>
      </c>
      <c r="J402" s="26">
        <f t="shared" si="24"/>
        <v>0</v>
      </c>
      <c r="K402" s="113">
        <f>IFERROR(SUMIFS(RECEIVING_HISTORY!$H:$H,RECEIVING_HISTORY!$B:$B,MASTER_SHEET!$A402),0)</f>
        <v>0</v>
      </c>
      <c r="L402" s="26">
        <f>IFERROR(SUMIFS(RECEIVING_HISTORY!$I:$I,RECEIVING_HISTORY!$B:$B,MASTER_SHEET!$A402),0)</f>
        <v>0</v>
      </c>
      <c r="M402" s="35">
        <f>IFERROR(SUMIF(ISSUANCE_HISTORY!$B:$B,A402,ISSUANCE_HISTORY!$H:$H),0)</f>
        <v>0</v>
      </c>
      <c r="N402" s="26">
        <f>IFERROR(SUMIF(ISSUANCE_HISTORY!$B:$B,A402,ISSUANCE_HISTORY!$I:$I),0)</f>
        <v>0</v>
      </c>
      <c r="O402" s="112">
        <f t="shared" si="25"/>
        <v>0</v>
      </c>
      <c r="P402" s="26">
        <f t="shared" si="27"/>
        <v>0</v>
      </c>
      <c r="Q402" s="36" t="e">
        <v>#N/A</v>
      </c>
      <c r="R402" s="36" t="e">
        <v>#N/A</v>
      </c>
      <c r="S402" s="16"/>
      <c r="T402" s="37" t="str">
        <f t="shared" si="26"/>
        <v/>
      </c>
      <c r="U402" s="12"/>
      <c r="V402" s="16"/>
      <c r="W402" s="12" t="e">
        <v>#N/A</v>
      </c>
    </row>
    <row r="403" spans="1:23" ht="22.35" customHeight="1">
      <c r="A403" s="12">
        <v>10060430</v>
      </c>
      <c r="B403" s="137" t="e">
        <v>#N/A</v>
      </c>
      <c r="C403" s="106"/>
      <c r="D403" s="13"/>
      <c r="E403" s="12" t="s">
        <v>541</v>
      </c>
      <c r="F403" s="190" t="s">
        <v>2049</v>
      </c>
      <c r="G403" s="13" t="s">
        <v>415</v>
      </c>
      <c r="H403" s="15">
        <v>0</v>
      </c>
      <c r="I403" s="105">
        <v>0</v>
      </c>
      <c r="J403" s="26">
        <f t="shared" si="24"/>
        <v>0</v>
      </c>
      <c r="K403" s="113">
        <f>IFERROR(SUMIFS(RECEIVING_HISTORY!$H:$H,RECEIVING_HISTORY!$B:$B,MASTER_SHEET!$A403),0)</f>
        <v>0</v>
      </c>
      <c r="L403" s="26">
        <f>IFERROR(SUMIFS(RECEIVING_HISTORY!$I:$I,RECEIVING_HISTORY!$B:$B,MASTER_SHEET!$A403),0)</f>
        <v>0</v>
      </c>
      <c r="M403" s="35">
        <f>IFERROR(SUMIF(ISSUANCE_HISTORY!$B:$B,A403,ISSUANCE_HISTORY!$H:$H),0)</f>
        <v>0</v>
      </c>
      <c r="N403" s="26">
        <f>IFERROR(SUMIF(ISSUANCE_HISTORY!$B:$B,A403,ISSUANCE_HISTORY!$I:$I),0)</f>
        <v>0</v>
      </c>
      <c r="O403" s="112">
        <f t="shared" si="25"/>
        <v>0</v>
      </c>
      <c r="P403" s="26">
        <f t="shared" si="27"/>
        <v>0</v>
      </c>
      <c r="Q403" s="36" t="e">
        <v>#N/A</v>
      </c>
      <c r="R403" s="36" t="e">
        <v>#N/A</v>
      </c>
      <c r="S403" s="16"/>
      <c r="T403" s="37" t="str">
        <f t="shared" si="26"/>
        <v/>
      </c>
      <c r="U403" s="12"/>
      <c r="V403" s="16"/>
      <c r="W403" s="12" t="e">
        <v>#N/A</v>
      </c>
    </row>
    <row r="404" spans="1:23" ht="22.35" customHeight="1">
      <c r="A404" s="12">
        <v>10060431</v>
      </c>
      <c r="B404" s="137">
        <v>1120014598</v>
      </c>
      <c r="C404" s="106">
        <v>1005937</v>
      </c>
      <c r="D404" s="13">
        <v>1015123</v>
      </c>
      <c r="E404" s="12" t="s">
        <v>542</v>
      </c>
      <c r="F404" s="191" t="s">
        <v>4206</v>
      </c>
      <c r="G404" s="13" t="s">
        <v>353</v>
      </c>
      <c r="H404" s="15">
        <v>20</v>
      </c>
      <c r="I404" s="105">
        <v>56</v>
      </c>
      <c r="J404" s="26">
        <f t="shared" si="24"/>
        <v>1120</v>
      </c>
      <c r="K404" s="113">
        <f>IFERROR(SUMIFS(RECEIVING_HISTORY!$H:$H,RECEIVING_HISTORY!$B:$B,MASTER_SHEET!$A404),0)</f>
        <v>0</v>
      </c>
      <c r="L404" s="26">
        <f>IFERROR(SUMIFS(RECEIVING_HISTORY!$I:$I,RECEIVING_HISTORY!$B:$B,MASTER_SHEET!$A404),0)</f>
        <v>0</v>
      </c>
      <c r="M404" s="35">
        <f>IFERROR(SUMIF(ISSUANCE_HISTORY!$B:$B,A404,ISSUANCE_HISTORY!$H:$H),0)</f>
        <v>0</v>
      </c>
      <c r="N404" s="26">
        <f>IFERROR(SUMIF(ISSUANCE_HISTORY!$B:$B,A404,ISSUANCE_HISTORY!$I:$I),0)</f>
        <v>0</v>
      </c>
      <c r="O404" s="112">
        <f t="shared" si="25"/>
        <v>56</v>
      </c>
      <c r="P404" s="26">
        <f t="shared" si="27"/>
        <v>1120</v>
      </c>
      <c r="Q404" s="36" t="s">
        <v>543</v>
      </c>
      <c r="R404" s="36" t="s">
        <v>543</v>
      </c>
      <c r="S404" s="16">
        <v>16</v>
      </c>
      <c r="T404" s="37" t="str">
        <f t="shared" si="26"/>
        <v>OK</v>
      </c>
      <c r="U404" s="12"/>
      <c r="V404" s="16"/>
      <c r="W404" s="12" t="s">
        <v>4222</v>
      </c>
    </row>
    <row r="405" spans="1:23" ht="22.35" customHeight="1">
      <c r="A405" s="12">
        <v>10060432</v>
      </c>
      <c r="B405" s="137">
        <v>1070050058</v>
      </c>
      <c r="C405" s="106">
        <v>1002246</v>
      </c>
      <c r="D405" s="13">
        <v>1011680</v>
      </c>
      <c r="E405" s="12" t="s">
        <v>544</v>
      </c>
      <c r="F405" s="190" t="s">
        <v>4214</v>
      </c>
      <c r="G405" s="13" t="s">
        <v>37</v>
      </c>
      <c r="H405" s="15">
        <v>26</v>
      </c>
      <c r="I405" s="105">
        <v>12</v>
      </c>
      <c r="J405" s="26">
        <f t="shared" si="24"/>
        <v>312</v>
      </c>
      <c r="K405" s="113">
        <f>IFERROR(SUMIFS(RECEIVING_HISTORY!$H:$H,RECEIVING_HISTORY!$B:$B,MASTER_SHEET!$A405),0)</f>
        <v>0</v>
      </c>
      <c r="L405" s="26">
        <f>IFERROR(SUMIFS(RECEIVING_HISTORY!$I:$I,RECEIVING_HISTORY!$B:$B,MASTER_SHEET!$A405),0)</f>
        <v>0</v>
      </c>
      <c r="M405" s="35">
        <f>IFERROR(SUMIF(ISSUANCE_HISTORY!$B:$B,A405,ISSUANCE_HISTORY!$H:$H),0)</f>
        <v>0</v>
      </c>
      <c r="N405" s="26">
        <f>IFERROR(SUMIF(ISSUANCE_HISTORY!$B:$B,A405,ISSUANCE_HISTORY!$I:$I),0)</f>
        <v>0</v>
      </c>
      <c r="O405" s="112">
        <f t="shared" si="25"/>
        <v>12</v>
      </c>
      <c r="P405" s="26">
        <f t="shared" si="27"/>
        <v>312</v>
      </c>
      <c r="Q405" s="36" t="s">
        <v>545</v>
      </c>
      <c r="R405" s="36" t="s">
        <v>545</v>
      </c>
      <c r="S405" s="16">
        <v>6</v>
      </c>
      <c r="T405" s="37" t="str">
        <f t="shared" si="26"/>
        <v>OK</v>
      </c>
      <c r="U405" s="12"/>
      <c r="V405" s="16"/>
      <c r="W405" s="12" t="s">
        <v>4222</v>
      </c>
    </row>
    <row r="406" spans="1:23" ht="22.35" customHeight="1">
      <c r="A406" s="12">
        <v>10060433</v>
      </c>
      <c r="B406" s="137">
        <v>1120030049</v>
      </c>
      <c r="C406" s="106">
        <v>1006729</v>
      </c>
      <c r="D406" s="13">
        <v>1014140</v>
      </c>
      <c r="E406" s="12" t="s">
        <v>546</v>
      </c>
      <c r="F406" s="191" t="s">
        <v>4206</v>
      </c>
      <c r="G406" s="13" t="s">
        <v>21</v>
      </c>
      <c r="H406" s="15">
        <v>45</v>
      </c>
      <c r="I406" s="105">
        <v>7</v>
      </c>
      <c r="J406" s="26">
        <f t="shared" si="24"/>
        <v>315</v>
      </c>
      <c r="K406" s="113">
        <f>IFERROR(SUMIFS(RECEIVING_HISTORY!$H:$H,RECEIVING_HISTORY!$B:$B,MASTER_SHEET!$A406),0)</f>
        <v>0</v>
      </c>
      <c r="L406" s="26">
        <f>IFERROR(SUMIFS(RECEIVING_HISTORY!$I:$I,RECEIVING_HISTORY!$B:$B,MASTER_SHEET!$A406),0)</f>
        <v>0</v>
      </c>
      <c r="M406" s="35">
        <f>IFERROR(SUMIF(ISSUANCE_HISTORY!$B:$B,A406,ISSUANCE_HISTORY!$H:$H),0)</f>
        <v>3</v>
      </c>
      <c r="N406" s="26">
        <f>IFERROR(SUMIF(ISSUANCE_HISTORY!$B:$B,A406,ISSUANCE_HISTORY!$I:$I),0)</f>
        <v>135</v>
      </c>
      <c r="O406" s="112">
        <f t="shared" si="25"/>
        <v>4</v>
      </c>
      <c r="P406" s="26">
        <f t="shared" si="27"/>
        <v>180</v>
      </c>
      <c r="Q406" s="36" t="s">
        <v>547</v>
      </c>
      <c r="R406" s="36" t="s">
        <v>547</v>
      </c>
      <c r="S406" s="16">
        <v>6</v>
      </c>
      <c r="T406" s="37" t="str">
        <f t="shared" si="26"/>
        <v>Re-Order Now</v>
      </c>
      <c r="U406" s="12"/>
      <c r="V406" s="16" t="s">
        <v>4000</v>
      </c>
      <c r="W406" s="12" t="s">
        <v>4222</v>
      </c>
    </row>
    <row r="407" spans="1:23" ht="22.35" customHeight="1">
      <c r="A407" s="12">
        <v>10060434</v>
      </c>
      <c r="B407" s="137" t="e">
        <v>#N/A</v>
      </c>
      <c r="C407" s="106">
        <v>1001587</v>
      </c>
      <c r="D407" s="13">
        <v>1012334</v>
      </c>
      <c r="E407" s="12" t="s">
        <v>548</v>
      </c>
      <c r="F407" s="190" t="s">
        <v>4214</v>
      </c>
      <c r="G407" s="13" t="s">
        <v>37</v>
      </c>
      <c r="H407" s="15">
        <v>68</v>
      </c>
      <c r="I407" s="105">
        <v>12</v>
      </c>
      <c r="J407" s="26">
        <f t="shared" si="24"/>
        <v>816</v>
      </c>
      <c r="K407" s="113">
        <f>IFERROR(SUMIFS(RECEIVING_HISTORY!$H:$H,RECEIVING_HISTORY!$B:$B,MASTER_SHEET!$A407),0)</f>
        <v>0</v>
      </c>
      <c r="L407" s="26">
        <f>IFERROR(SUMIFS(RECEIVING_HISTORY!$I:$I,RECEIVING_HISTORY!$B:$B,MASTER_SHEET!$A407),0)</f>
        <v>0</v>
      </c>
      <c r="M407" s="35">
        <f>IFERROR(SUMIF(ISSUANCE_HISTORY!$B:$B,A407,ISSUANCE_HISTORY!$H:$H),0)</f>
        <v>0</v>
      </c>
      <c r="N407" s="26">
        <f>IFERROR(SUMIF(ISSUANCE_HISTORY!$B:$B,A407,ISSUANCE_HISTORY!$I:$I),0)</f>
        <v>0</v>
      </c>
      <c r="O407" s="112">
        <f t="shared" si="25"/>
        <v>12</v>
      </c>
      <c r="P407" s="26">
        <f t="shared" si="27"/>
        <v>816</v>
      </c>
      <c r="Q407" s="36" t="s">
        <v>545</v>
      </c>
      <c r="R407" s="36" t="s">
        <v>545</v>
      </c>
      <c r="S407" s="16">
        <v>10</v>
      </c>
      <c r="T407" s="37" t="str">
        <f t="shared" si="26"/>
        <v>OK</v>
      </c>
      <c r="U407" s="12"/>
      <c r="V407" s="16"/>
      <c r="W407" s="12" t="e">
        <v>#N/A</v>
      </c>
    </row>
    <row r="408" spans="1:23" ht="22.35" customHeight="1">
      <c r="A408" s="12">
        <v>10060435</v>
      </c>
      <c r="B408" s="137">
        <v>1120013678</v>
      </c>
      <c r="C408" s="106">
        <v>1006730</v>
      </c>
      <c r="D408" s="13">
        <v>1014141</v>
      </c>
      <c r="E408" s="12" t="s">
        <v>549</v>
      </c>
      <c r="F408" s="190" t="s">
        <v>4214</v>
      </c>
      <c r="G408" s="13" t="s">
        <v>21</v>
      </c>
      <c r="H408" s="15">
        <v>35</v>
      </c>
      <c r="I408" s="105">
        <v>13</v>
      </c>
      <c r="J408" s="26">
        <f t="shared" si="24"/>
        <v>455</v>
      </c>
      <c r="K408" s="113">
        <f>IFERROR(SUMIFS(RECEIVING_HISTORY!$H:$H,RECEIVING_HISTORY!$B:$B,MASTER_SHEET!$A408),0)</f>
        <v>0</v>
      </c>
      <c r="L408" s="26">
        <f>IFERROR(SUMIFS(RECEIVING_HISTORY!$I:$I,RECEIVING_HISTORY!$B:$B,MASTER_SHEET!$A408),0)</f>
        <v>0</v>
      </c>
      <c r="M408" s="35">
        <f>IFERROR(SUMIF(ISSUANCE_HISTORY!$B:$B,A408,ISSUANCE_HISTORY!$H:$H),0)</f>
        <v>0</v>
      </c>
      <c r="N408" s="26">
        <f>IFERROR(SUMIF(ISSUANCE_HISTORY!$B:$B,A408,ISSUANCE_HISTORY!$I:$I),0)</f>
        <v>0</v>
      </c>
      <c r="O408" s="112">
        <f t="shared" si="25"/>
        <v>13</v>
      </c>
      <c r="P408" s="26">
        <f t="shared" si="27"/>
        <v>455</v>
      </c>
      <c r="Q408" s="36" t="s">
        <v>547</v>
      </c>
      <c r="R408" s="36" t="s">
        <v>547</v>
      </c>
      <c r="S408" s="16">
        <v>6</v>
      </c>
      <c r="T408" s="37" t="str">
        <f t="shared" si="26"/>
        <v>OK</v>
      </c>
      <c r="U408" s="12"/>
      <c r="V408" s="16"/>
      <c r="W408" s="12" t="s">
        <v>4222</v>
      </c>
    </row>
    <row r="409" spans="1:23" ht="22.35" customHeight="1">
      <c r="A409" s="12">
        <v>10060436</v>
      </c>
      <c r="B409" s="137">
        <v>1120030035</v>
      </c>
      <c r="C409" s="106">
        <v>1006760</v>
      </c>
      <c r="D409" s="13">
        <v>1014171</v>
      </c>
      <c r="E409" s="12" t="s">
        <v>550</v>
      </c>
      <c r="F409" s="191" t="s">
        <v>4206</v>
      </c>
      <c r="G409" s="13" t="s">
        <v>37</v>
      </c>
      <c r="H409" s="15">
        <v>8</v>
      </c>
      <c r="I409" s="105">
        <v>18</v>
      </c>
      <c r="J409" s="26">
        <f t="shared" si="24"/>
        <v>144</v>
      </c>
      <c r="K409" s="113">
        <f>IFERROR(SUMIFS(RECEIVING_HISTORY!$H:$H,RECEIVING_HISTORY!$B:$B,MASTER_SHEET!$A409),0)</f>
        <v>0</v>
      </c>
      <c r="L409" s="26">
        <f>IFERROR(SUMIFS(RECEIVING_HISTORY!$I:$I,RECEIVING_HISTORY!$B:$B,MASTER_SHEET!$A409),0)</f>
        <v>0</v>
      </c>
      <c r="M409" s="35">
        <f>IFERROR(SUMIF(ISSUANCE_HISTORY!$B:$B,A409,ISSUANCE_HISTORY!$H:$H),0)</f>
        <v>0</v>
      </c>
      <c r="N409" s="26">
        <f>IFERROR(SUMIF(ISSUANCE_HISTORY!$B:$B,A409,ISSUANCE_HISTORY!$I:$I),0)</f>
        <v>0</v>
      </c>
      <c r="O409" s="112">
        <f t="shared" si="25"/>
        <v>18</v>
      </c>
      <c r="P409" s="26">
        <f t="shared" si="27"/>
        <v>144</v>
      </c>
      <c r="Q409" s="36" t="s">
        <v>547</v>
      </c>
      <c r="R409" s="36" t="s">
        <v>547</v>
      </c>
      <c r="S409" s="16">
        <v>0</v>
      </c>
      <c r="T409" s="37" t="str">
        <f t="shared" si="26"/>
        <v>OK</v>
      </c>
      <c r="U409" s="12"/>
      <c r="V409" s="16"/>
      <c r="W409" s="12" t="s">
        <v>4222</v>
      </c>
    </row>
    <row r="410" spans="1:23" ht="22.35" customHeight="1">
      <c r="A410" s="12">
        <v>10060437</v>
      </c>
      <c r="B410" s="137">
        <v>312017006280</v>
      </c>
      <c r="C410" s="106">
        <v>1006741</v>
      </c>
      <c r="D410" s="13">
        <v>1014152</v>
      </c>
      <c r="E410" s="12" t="s">
        <v>551</v>
      </c>
      <c r="F410" s="190" t="s">
        <v>4214</v>
      </c>
      <c r="G410" s="13" t="s">
        <v>37</v>
      </c>
      <c r="H410" s="15">
        <v>29</v>
      </c>
      <c r="I410" s="105">
        <v>8</v>
      </c>
      <c r="J410" s="26">
        <f t="shared" si="24"/>
        <v>232</v>
      </c>
      <c r="K410" s="113">
        <f>IFERROR(SUMIFS(RECEIVING_HISTORY!$H:$H,RECEIVING_HISTORY!$B:$B,MASTER_SHEET!$A410),0)</f>
        <v>0</v>
      </c>
      <c r="L410" s="26">
        <f>IFERROR(SUMIFS(RECEIVING_HISTORY!$I:$I,RECEIVING_HISTORY!$B:$B,MASTER_SHEET!$A410),0)</f>
        <v>0</v>
      </c>
      <c r="M410" s="35">
        <f>IFERROR(SUMIF(ISSUANCE_HISTORY!$B:$B,A410,ISSUANCE_HISTORY!$H:$H),0)</f>
        <v>0</v>
      </c>
      <c r="N410" s="26">
        <f>IFERROR(SUMIF(ISSUANCE_HISTORY!$B:$B,A410,ISSUANCE_HISTORY!$I:$I),0)</f>
        <v>0</v>
      </c>
      <c r="O410" s="112">
        <f t="shared" si="25"/>
        <v>8</v>
      </c>
      <c r="P410" s="26">
        <f t="shared" si="27"/>
        <v>232</v>
      </c>
      <c r="Q410" s="36" t="s">
        <v>547</v>
      </c>
      <c r="R410" s="36" t="s">
        <v>547</v>
      </c>
      <c r="S410" s="16">
        <v>4</v>
      </c>
      <c r="T410" s="37" t="str">
        <f t="shared" si="26"/>
        <v>OK</v>
      </c>
      <c r="U410" s="12"/>
      <c r="V410" s="16"/>
      <c r="W410" s="12" t="s">
        <v>4222</v>
      </c>
    </row>
    <row r="411" spans="1:23" ht="22.35" customHeight="1">
      <c r="A411" s="12">
        <v>10060438</v>
      </c>
      <c r="B411" s="137">
        <v>151200006278</v>
      </c>
      <c r="C411" s="106">
        <v>1004949</v>
      </c>
      <c r="D411" s="13">
        <v>1016064</v>
      </c>
      <c r="E411" s="12" t="s">
        <v>552</v>
      </c>
      <c r="F411" s="190" t="s">
        <v>4207</v>
      </c>
      <c r="G411" s="13" t="s">
        <v>21</v>
      </c>
      <c r="H411" s="15">
        <v>319</v>
      </c>
      <c r="I411" s="105">
        <v>1</v>
      </c>
      <c r="J411" s="26">
        <f t="shared" si="24"/>
        <v>319</v>
      </c>
      <c r="K411" s="113">
        <f>IFERROR(SUMIFS(RECEIVING_HISTORY!$H:$H,RECEIVING_HISTORY!$B:$B,MASTER_SHEET!$A411),0)</f>
        <v>0</v>
      </c>
      <c r="L411" s="26">
        <f>IFERROR(SUMIFS(RECEIVING_HISTORY!$I:$I,RECEIVING_HISTORY!$B:$B,MASTER_SHEET!$A411),0)</f>
        <v>0</v>
      </c>
      <c r="M411" s="35">
        <f>IFERROR(SUMIF(ISSUANCE_HISTORY!$B:$B,A411,ISSUANCE_HISTORY!$H:$H),0)</f>
        <v>0</v>
      </c>
      <c r="N411" s="26">
        <f>IFERROR(SUMIF(ISSUANCE_HISTORY!$B:$B,A411,ISSUANCE_HISTORY!$I:$I),0)</f>
        <v>0</v>
      </c>
      <c r="O411" s="112">
        <f t="shared" si="25"/>
        <v>1</v>
      </c>
      <c r="P411" s="26">
        <f t="shared" si="27"/>
        <v>319</v>
      </c>
      <c r="Q411" s="36" t="s">
        <v>547</v>
      </c>
      <c r="R411" s="36" t="s">
        <v>547</v>
      </c>
      <c r="S411" s="16">
        <v>2</v>
      </c>
      <c r="T411" s="37" t="str">
        <f t="shared" si="26"/>
        <v>BSR in Process</v>
      </c>
      <c r="U411" s="12">
        <v>61</v>
      </c>
      <c r="V411" s="16"/>
      <c r="W411" s="12" t="s">
        <v>4222</v>
      </c>
    </row>
    <row r="412" spans="1:23" ht="22.35" customHeight="1">
      <c r="A412" s="12">
        <v>10060439</v>
      </c>
      <c r="B412" s="137">
        <v>1110020094</v>
      </c>
      <c r="C412" s="106">
        <v>1005591</v>
      </c>
      <c r="D412" s="13">
        <v>1015347</v>
      </c>
      <c r="E412" s="12" t="s">
        <v>553</v>
      </c>
      <c r="F412" s="191" t="s">
        <v>4206</v>
      </c>
      <c r="G412" s="13" t="s">
        <v>353</v>
      </c>
      <c r="H412" s="15">
        <v>95</v>
      </c>
      <c r="I412" s="105">
        <v>8</v>
      </c>
      <c r="J412" s="26">
        <f t="shared" si="24"/>
        <v>760</v>
      </c>
      <c r="K412" s="113">
        <f>IFERROR(SUMIFS(RECEIVING_HISTORY!$H:$H,RECEIVING_HISTORY!$B:$B,MASTER_SHEET!$A412),0)</f>
        <v>0</v>
      </c>
      <c r="L412" s="26">
        <f>IFERROR(SUMIFS(RECEIVING_HISTORY!$I:$I,RECEIVING_HISTORY!$B:$B,MASTER_SHEET!$A412),0)</f>
        <v>0</v>
      </c>
      <c r="M412" s="35">
        <f>IFERROR(SUMIF(ISSUANCE_HISTORY!$B:$B,A412,ISSUANCE_HISTORY!$H:$H),0)</f>
        <v>0</v>
      </c>
      <c r="N412" s="26">
        <f>IFERROR(SUMIF(ISSUANCE_HISTORY!$B:$B,A412,ISSUANCE_HISTORY!$I:$I),0)</f>
        <v>0</v>
      </c>
      <c r="O412" s="112">
        <f t="shared" si="25"/>
        <v>8</v>
      </c>
      <c r="P412" s="26">
        <f t="shared" si="27"/>
        <v>760</v>
      </c>
      <c r="Q412" s="36" t="s">
        <v>547</v>
      </c>
      <c r="R412" s="36" t="s">
        <v>547</v>
      </c>
      <c r="S412" s="16">
        <v>4</v>
      </c>
      <c r="T412" s="37" t="str">
        <f t="shared" si="26"/>
        <v>OK</v>
      </c>
      <c r="U412" s="12"/>
      <c r="V412" s="16"/>
      <c r="W412" s="12" t="s">
        <v>4222</v>
      </c>
    </row>
    <row r="413" spans="1:23" ht="22.35" customHeight="1">
      <c r="A413" s="12">
        <v>10060440</v>
      </c>
      <c r="B413" s="137">
        <v>1120012055</v>
      </c>
      <c r="C413" s="106">
        <v>1003111</v>
      </c>
      <c r="D413" s="13">
        <v>1010643</v>
      </c>
      <c r="E413" s="12" t="s">
        <v>554</v>
      </c>
      <c r="F413" s="190" t="s">
        <v>4210</v>
      </c>
      <c r="G413" s="13" t="s">
        <v>353</v>
      </c>
      <c r="H413" s="15">
        <v>30</v>
      </c>
      <c r="I413" s="105">
        <v>12</v>
      </c>
      <c r="J413" s="26">
        <f t="shared" si="24"/>
        <v>360</v>
      </c>
      <c r="K413" s="113">
        <f>IFERROR(SUMIFS(RECEIVING_HISTORY!$H:$H,RECEIVING_HISTORY!$B:$B,MASTER_SHEET!$A413),0)</f>
        <v>250</v>
      </c>
      <c r="L413" s="26">
        <f>IFERROR(SUMIFS(RECEIVING_HISTORY!$I:$I,RECEIVING_HISTORY!$B:$B,MASTER_SHEET!$A413),0)</f>
        <v>7500</v>
      </c>
      <c r="M413" s="35">
        <f>IFERROR(SUMIF(ISSUANCE_HISTORY!$B:$B,A413,ISSUANCE_HISTORY!$H:$H),0)</f>
        <v>6</v>
      </c>
      <c r="N413" s="26">
        <f>IFERROR(SUMIF(ISSUANCE_HISTORY!$B:$B,A413,ISSUANCE_HISTORY!$I:$I),0)</f>
        <v>153</v>
      </c>
      <c r="O413" s="112">
        <f t="shared" si="25"/>
        <v>256</v>
      </c>
      <c r="P413" s="26">
        <f t="shared" si="27"/>
        <v>7707</v>
      </c>
      <c r="Q413" s="36" t="s">
        <v>555</v>
      </c>
      <c r="R413" s="36" t="s">
        <v>555</v>
      </c>
      <c r="S413" s="16">
        <v>30</v>
      </c>
      <c r="T413" s="37" t="str">
        <f t="shared" si="26"/>
        <v>OK</v>
      </c>
      <c r="U413" s="12"/>
      <c r="V413" s="16"/>
      <c r="W413" s="12" t="s">
        <v>4222</v>
      </c>
    </row>
    <row r="414" spans="1:23" ht="22.35" customHeight="1">
      <c r="A414" s="12">
        <v>10060441</v>
      </c>
      <c r="B414" s="137">
        <v>1120010594</v>
      </c>
      <c r="C414" s="106">
        <v>1000024</v>
      </c>
      <c r="D414" s="13">
        <v>1013707</v>
      </c>
      <c r="E414" s="12" t="s">
        <v>556</v>
      </c>
      <c r="F414" s="191" t="s">
        <v>4206</v>
      </c>
      <c r="G414" s="13" t="s">
        <v>21</v>
      </c>
      <c r="H414" s="15">
        <v>3.5</v>
      </c>
      <c r="I414" s="105">
        <v>26</v>
      </c>
      <c r="J414" s="26">
        <f t="shared" si="24"/>
        <v>91</v>
      </c>
      <c r="K414" s="113">
        <f>IFERROR(SUMIFS(RECEIVING_HISTORY!$H:$H,RECEIVING_HISTORY!$B:$B,MASTER_SHEET!$A414),0)</f>
        <v>0</v>
      </c>
      <c r="L414" s="26">
        <f>IFERROR(SUMIFS(RECEIVING_HISTORY!$I:$I,RECEIVING_HISTORY!$B:$B,MASTER_SHEET!$A414),0)</f>
        <v>0</v>
      </c>
      <c r="M414" s="35">
        <f>IFERROR(SUMIF(ISSUANCE_HISTORY!$B:$B,A414,ISSUANCE_HISTORY!$H:$H),0)</f>
        <v>0</v>
      </c>
      <c r="N414" s="26">
        <f>IFERROR(SUMIF(ISSUANCE_HISTORY!$B:$B,A414,ISSUANCE_HISTORY!$I:$I),0)</f>
        <v>0</v>
      </c>
      <c r="O414" s="112">
        <f t="shared" si="25"/>
        <v>26</v>
      </c>
      <c r="P414" s="26">
        <f t="shared" si="27"/>
        <v>91</v>
      </c>
      <c r="Q414" s="36" t="s">
        <v>555</v>
      </c>
      <c r="R414" s="36" t="s">
        <v>555</v>
      </c>
      <c r="S414" s="16">
        <v>12</v>
      </c>
      <c r="T414" s="37" t="str">
        <f t="shared" si="26"/>
        <v>OK</v>
      </c>
      <c r="U414" s="12"/>
      <c r="V414" s="16"/>
      <c r="W414" s="12" t="s">
        <v>4222</v>
      </c>
    </row>
    <row r="415" spans="1:23" ht="22.35" customHeight="1">
      <c r="A415" s="12">
        <v>10060442</v>
      </c>
      <c r="B415" s="137">
        <v>1120010362</v>
      </c>
      <c r="C415" s="106">
        <v>1005936</v>
      </c>
      <c r="D415" s="13">
        <v>1015122</v>
      </c>
      <c r="E415" s="12" t="s">
        <v>557</v>
      </c>
      <c r="F415" s="191" t="s">
        <v>4206</v>
      </c>
      <c r="G415" s="13" t="s">
        <v>353</v>
      </c>
      <c r="H415" s="15">
        <v>14.5</v>
      </c>
      <c r="I415" s="105">
        <v>15</v>
      </c>
      <c r="J415" s="26">
        <f t="shared" si="24"/>
        <v>217.5</v>
      </c>
      <c r="K415" s="113">
        <f>IFERROR(SUMIFS(RECEIVING_HISTORY!$H:$H,RECEIVING_HISTORY!$B:$B,MASTER_SHEET!$A415),0)</f>
        <v>0</v>
      </c>
      <c r="L415" s="26">
        <f>IFERROR(SUMIFS(RECEIVING_HISTORY!$I:$I,RECEIVING_HISTORY!$B:$B,MASTER_SHEET!$A415),0)</f>
        <v>0</v>
      </c>
      <c r="M415" s="35">
        <f>IFERROR(SUMIF(ISSUANCE_HISTORY!$B:$B,A415,ISSUANCE_HISTORY!$H:$H),0)</f>
        <v>0</v>
      </c>
      <c r="N415" s="26">
        <f>IFERROR(SUMIF(ISSUANCE_HISTORY!$B:$B,A415,ISSUANCE_HISTORY!$I:$I),0)</f>
        <v>0</v>
      </c>
      <c r="O415" s="112">
        <f t="shared" si="25"/>
        <v>15</v>
      </c>
      <c r="P415" s="26">
        <f t="shared" si="27"/>
        <v>217.5</v>
      </c>
      <c r="Q415" s="36" t="s">
        <v>558</v>
      </c>
      <c r="R415" s="36" t="s">
        <v>558</v>
      </c>
      <c r="S415" s="16">
        <v>8</v>
      </c>
      <c r="T415" s="37" t="str">
        <f t="shared" si="26"/>
        <v>OK</v>
      </c>
      <c r="U415" s="12"/>
      <c r="V415" s="16"/>
      <c r="W415" s="12" t="s">
        <v>4222</v>
      </c>
    </row>
    <row r="416" spans="1:23" ht="22.35" customHeight="1">
      <c r="A416" s="12">
        <v>10060443</v>
      </c>
      <c r="B416" s="137">
        <v>121816006253</v>
      </c>
      <c r="C416" s="106">
        <v>1006498</v>
      </c>
      <c r="D416" s="13">
        <v>1014474</v>
      </c>
      <c r="E416" s="12" t="s">
        <v>559</v>
      </c>
      <c r="F416" s="191" t="s">
        <v>4206</v>
      </c>
      <c r="G416" s="13" t="s">
        <v>560</v>
      </c>
      <c r="H416" s="15">
        <v>50</v>
      </c>
      <c r="I416" s="105">
        <v>13</v>
      </c>
      <c r="J416" s="26">
        <f t="shared" si="24"/>
        <v>650</v>
      </c>
      <c r="K416" s="113">
        <f>IFERROR(SUMIFS(RECEIVING_HISTORY!$H:$H,RECEIVING_HISTORY!$B:$B,MASTER_SHEET!$A416),0)</f>
        <v>0</v>
      </c>
      <c r="L416" s="26">
        <f>IFERROR(SUMIFS(RECEIVING_HISTORY!$I:$I,RECEIVING_HISTORY!$B:$B,MASTER_SHEET!$A416),0)</f>
        <v>0</v>
      </c>
      <c r="M416" s="35">
        <f>IFERROR(SUMIF(ISSUANCE_HISTORY!$B:$B,A416,ISSUANCE_HISTORY!$H:$H),0)</f>
        <v>0</v>
      </c>
      <c r="N416" s="26">
        <f>IFERROR(SUMIF(ISSUANCE_HISTORY!$B:$B,A416,ISSUANCE_HISTORY!$I:$I),0)</f>
        <v>0</v>
      </c>
      <c r="O416" s="112">
        <f t="shared" si="25"/>
        <v>13</v>
      </c>
      <c r="P416" s="26">
        <f t="shared" si="27"/>
        <v>650</v>
      </c>
      <c r="Q416" s="36" t="s">
        <v>561</v>
      </c>
      <c r="R416" s="36" t="s">
        <v>561</v>
      </c>
      <c r="S416" s="16">
        <v>5</v>
      </c>
      <c r="T416" s="37" t="str">
        <f t="shared" si="26"/>
        <v>OK</v>
      </c>
      <c r="U416" s="12"/>
      <c r="V416" s="16"/>
      <c r="W416" s="12" t="s">
        <v>4222</v>
      </c>
    </row>
    <row r="417" spans="1:23" ht="22.35" customHeight="1">
      <c r="A417" s="12">
        <v>10060444</v>
      </c>
      <c r="B417" s="137" t="e">
        <v>#N/A</v>
      </c>
      <c r="C417" s="106">
        <v>1006499</v>
      </c>
      <c r="D417" s="13">
        <v>1014475</v>
      </c>
      <c r="E417" s="12" t="s">
        <v>562</v>
      </c>
      <c r="F417" s="191" t="s">
        <v>4206</v>
      </c>
      <c r="G417" s="13" t="s">
        <v>560</v>
      </c>
      <c r="H417" s="15">
        <v>50</v>
      </c>
      <c r="I417" s="105">
        <v>0</v>
      </c>
      <c r="J417" s="26">
        <f t="shared" si="24"/>
        <v>0</v>
      </c>
      <c r="K417" s="113">
        <f>IFERROR(SUMIFS(RECEIVING_HISTORY!$H:$H,RECEIVING_HISTORY!$B:$B,MASTER_SHEET!$A417),0)</f>
        <v>0</v>
      </c>
      <c r="L417" s="26">
        <f>IFERROR(SUMIFS(RECEIVING_HISTORY!$I:$I,RECEIVING_HISTORY!$B:$B,MASTER_SHEET!$A417),0)</f>
        <v>0</v>
      </c>
      <c r="M417" s="35">
        <f>IFERROR(SUMIF(ISSUANCE_HISTORY!$B:$B,A417,ISSUANCE_HISTORY!$H:$H),0)</f>
        <v>0</v>
      </c>
      <c r="N417" s="26">
        <f>IFERROR(SUMIF(ISSUANCE_HISTORY!$B:$B,A417,ISSUANCE_HISTORY!$I:$I),0)</f>
        <v>0</v>
      </c>
      <c r="O417" s="112">
        <f t="shared" si="25"/>
        <v>0</v>
      </c>
      <c r="P417" s="26">
        <f t="shared" si="27"/>
        <v>0</v>
      </c>
      <c r="Q417" s="36" t="e">
        <v>#N/A</v>
      </c>
      <c r="R417" s="36" t="e">
        <v>#N/A</v>
      </c>
      <c r="S417" s="16">
        <v>0</v>
      </c>
      <c r="T417" s="37" t="str">
        <f t="shared" si="26"/>
        <v>OK</v>
      </c>
      <c r="U417" s="12"/>
      <c r="V417" s="16"/>
      <c r="W417" s="12" t="e">
        <v>#N/A</v>
      </c>
    </row>
    <row r="418" spans="1:23" ht="22.35" customHeight="1">
      <c r="A418" s="12">
        <v>10060445</v>
      </c>
      <c r="B418" s="137">
        <v>1130070054</v>
      </c>
      <c r="C418" s="106">
        <v>1006502</v>
      </c>
      <c r="D418" s="13">
        <v>1014478</v>
      </c>
      <c r="E418" s="12" t="s">
        <v>563</v>
      </c>
      <c r="F418" s="191" t="s">
        <v>4206</v>
      </c>
      <c r="G418" s="13" t="s">
        <v>560</v>
      </c>
      <c r="H418" s="15">
        <v>50</v>
      </c>
      <c r="I418" s="105">
        <v>15</v>
      </c>
      <c r="J418" s="26">
        <f t="shared" si="24"/>
        <v>750</v>
      </c>
      <c r="K418" s="113">
        <f>IFERROR(SUMIFS(RECEIVING_HISTORY!$H:$H,RECEIVING_HISTORY!$B:$B,MASTER_SHEET!$A418),0)</f>
        <v>0</v>
      </c>
      <c r="L418" s="26">
        <f>IFERROR(SUMIFS(RECEIVING_HISTORY!$I:$I,RECEIVING_HISTORY!$B:$B,MASTER_SHEET!$A418),0)</f>
        <v>0</v>
      </c>
      <c r="M418" s="35">
        <f>IFERROR(SUMIF(ISSUANCE_HISTORY!$B:$B,A418,ISSUANCE_HISTORY!$H:$H),0)</f>
        <v>0</v>
      </c>
      <c r="N418" s="26">
        <f>IFERROR(SUMIF(ISSUANCE_HISTORY!$B:$B,A418,ISSUANCE_HISTORY!$I:$I),0)</f>
        <v>0</v>
      </c>
      <c r="O418" s="112">
        <f t="shared" si="25"/>
        <v>15</v>
      </c>
      <c r="P418" s="26">
        <f t="shared" si="27"/>
        <v>750</v>
      </c>
      <c r="Q418" s="36" t="s">
        <v>561</v>
      </c>
      <c r="R418" s="36" t="s">
        <v>561</v>
      </c>
      <c r="S418" s="16">
        <v>5</v>
      </c>
      <c r="T418" s="37" t="str">
        <f t="shared" si="26"/>
        <v>OK</v>
      </c>
      <c r="U418" s="12"/>
      <c r="V418" s="16"/>
      <c r="W418" s="12" t="s">
        <v>4222</v>
      </c>
    </row>
    <row r="419" spans="1:23" ht="22.35" customHeight="1">
      <c r="A419" s="12">
        <v>10060446</v>
      </c>
      <c r="B419" s="137">
        <v>121816006255</v>
      </c>
      <c r="C419" s="106">
        <v>1006503</v>
      </c>
      <c r="D419" s="13">
        <v>1014479</v>
      </c>
      <c r="E419" s="12" t="s">
        <v>564</v>
      </c>
      <c r="F419" s="191" t="s">
        <v>4206</v>
      </c>
      <c r="G419" s="13" t="s">
        <v>560</v>
      </c>
      <c r="H419" s="15">
        <v>50</v>
      </c>
      <c r="I419" s="105">
        <v>5</v>
      </c>
      <c r="J419" s="26">
        <f t="shared" si="24"/>
        <v>250</v>
      </c>
      <c r="K419" s="113">
        <f>IFERROR(SUMIFS(RECEIVING_HISTORY!$H:$H,RECEIVING_HISTORY!$B:$B,MASTER_SHEET!$A419),0)</f>
        <v>0</v>
      </c>
      <c r="L419" s="26">
        <f>IFERROR(SUMIFS(RECEIVING_HISTORY!$I:$I,RECEIVING_HISTORY!$B:$B,MASTER_SHEET!$A419),0)</f>
        <v>0</v>
      </c>
      <c r="M419" s="35">
        <f>IFERROR(SUMIF(ISSUANCE_HISTORY!$B:$B,A419,ISSUANCE_HISTORY!$H:$H),0)</f>
        <v>0</v>
      </c>
      <c r="N419" s="26">
        <f>IFERROR(SUMIF(ISSUANCE_HISTORY!$B:$B,A419,ISSUANCE_HISTORY!$I:$I),0)</f>
        <v>0</v>
      </c>
      <c r="O419" s="112">
        <f t="shared" si="25"/>
        <v>5</v>
      </c>
      <c r="P419" s="26">
        <f t="shared" si="27"/>
        <v>250</v>
      </c>
      <c r="Q419" s="36" t="s">
        <v>561</v>
      </c>
      <c r="R419" s="36" t="s">
        <v>561</v>
      </c>
      <c r="S419" s="16">
        <v>5</v>
      </c>
      <c r="T419" s="37" t="str">
        <f t="shared" si="26"/>
        <v>OK</v>
      </c>
      <c r="U419" s="12"/>
      <c r="V419" s="16"/>
      <c r="W419" s="12" t="s">
        <v>4222</v>
      </c>
    </row>
    <row r="420" spans="1:23" ht="22.35" customHeight="1">
      <c r="A420" s="12">
        <v>10060447</v>
      </c>
      <c r="B420" s="137">
        <v>121816006256</v>
      </c>
      <c r="C420" s="106">
        <v>1006496</v>
      </c>
      <c r="D420" s="13">
        <v>1014472</v>
      </c>
      <c r="E420" s="12" t="s">
        <v>565</v>
      </c>
      <c r="F420" s="191" t="s">
        <v>4206</v>
      </c>
      <c r="G420" s="13" t="s">
        <v>560</v>
      </c>
      <c r="H420" s="15">
        <v>44</v>
      </c>
      <c r="I420" s="105">
        <v>7</v>
      </c>
      <c r="J420" s="26">
        <f t="shared" si="24"/>
        <v>308</v>
      </c>
      <c r="K420" s="113">
        <f>IFERROR(SUMIFS(RECEIVING_HISTORY!$H:$H,RECEIVING_HISTORY!$B:$B,MASTER_SHEET!$A420),0)</f>
        <v>0</v>
      </c>
      <c r="L420" s="26">
        <f>IFERROR(SUMIFS(RECEIVING_HISTORY!$I:$I,RECEIVING_HISTORY!$B:$B,MASTER_SHEET!$A420),0)</f>
        <v>0</v>
      </c>
      <c r="M420" s="35">
        <f>IFERROR(SUMIF(ISSUANCE_HISTORY!$B:$B,A420,ISSUANCE_HISTORY!$H:$H),0)</f>
        <v>0</v>
      </c>
      <c r="N420" s="26">
        <f>IFERROR(SUMIF(ISSUANCE_HISTORY!$B:$B,A420,ISSUANCE_HISTORY!$I:$I),0)</f>
        <v>0</v>
      </c>
      <c r="O420" s="112">
        <f t="shared" si="25"/>
        <v>7</v>
      </c>
      <c r="P420" s="26">
        <f t="shared" si="27"/>
        <v>308</v>
      </c>
      <c r="Q420" s="36" t="s">
        <v>566</v>
      </c>
      <c r="R420" s="36" t="s">
        <v>566</v>
      </c>
      <c r="S420" s="16">
        <v>5</v>
      </c>
      <c r="T420" s="37" t="str">
        <f t="shared" si="26"/>
        <v>OK</v>
      </c>
      <c r="U420" s="12"/>
      <c r="V420" s="16"/>
      <c r="W420" s="12" t="s">
        <v>4222</v>
      </c>
    </row>
    <row r="421" spans="1:23" ht="22.35" customHeight="1">
      <c r="A421" s="12">
        <v>10060448</v>
      </c>
      <c r="B421" s="137">
        <v>121816006257</v>
      </c>
      <c r="C421" s="106">
        <v>1006497</v>
      </c>
      <c r="D421" s="13">
        <v>1014473</v>
      </c>
      <c r="E421" s="12" t="s">
        <v>567</v>
      </c>
      <c r="F421" s="191" t="s">
        <v>4206</v>
      </c>
      <c r="G421" s="13" t="s">
        <v>560</v>
      </c>
      <c r="H421" s="15">
        <v>50</v>
      </c>
      <c r="I421" s="105">
        <v>16</v>
      </c>
      <c r="J421" s="26">
        <f t="shared" si="24"/>
        <v>800</v>
      </c>
      <c r="K421" s="113">
        <f>IFERROR(SUMIFS(RECEIVING_HISTORY!$H:$H,RECEIVING_HISTORY!$B:$B,MASTER_SHEET!$A421),0)</f>
        <v>0</v>
      </c>
      <c r="L421" s="26">
        <f>IFERROR(SUMIFS(RECEIVING_HISTORY!$I:$I,RECEIVING_HISTORY!$B:$B,MASTER_SHEET!$A421),0)</f>
        <v>0</v>
      </c>
      <c r="M421" s="35">
        <f>IFERROR(SUMIF(ISSUANCE_HISTORY!$B:$B,A421,ISSUANCE_HISTORY!$H:$H),0)</f>
        <v>0</v>
      </c>
      <c r="N421" s="26">
        <f>IFERROR(SUMIF(ISSUANCE_HISTORY!$B:$B,A421,ISSUANCE_HISTORY!$I:$I),0)</f>
        <v>0</v>
      </c>
      <c r="O421" s="112">
        <f t="shared" si="25"/>
        <v>16</v>
      </c>
      <c r="P421" s="26">
        <f t="shared" si="27"/>
        <v>800</v>
      </c>
      <c r="Q421" s="36" t="s">
        <v>566</v>
      </c>
      <c r="R421" s="36" t="s">
        <v>566</v>
      </c>
      <c r="S421" s="16">
        <v>5</v>
      </c>
      <c r="T421" s="37" t="str">
        <f t="shared" si="26"/>
        <v>OK</v>
      </c>
      <c r="U421" s="12"/>
      <c r="V421" s="16"/>
      <c r="W421" s="12" t="s">
        <v>4222</v>
      </c>
    </row>
    <row r="422" spans="1:23" ht="22.35" customHeight="1">
      <c r="A422" s="12">
        <v>10060449</v>
      </c>
      <c r="B422" s="137">
        <v>121816006258</v>
      </c>
      <c r="C422" s="106">
        <v>1006500</v>
      </c>
      <c r="D422" s="13">
        <v>1014476</v>
      </c>
      <c r="E422" s="12" t="s">
        <v>568</v>
      </c>
      <c r="F422" s="191" t="s">
        <v>4206</v>
      </c>
      <c r="G422" s="13" t="s">
        <v>560</v>
      </c>
      <c r="H422" s="15">
        <v>50</v>
      </c>
      <c r="I422" s="105">
        <v>4</v>
      </c>
      <c r="J422" s="26">
        <f t="shared" si="24"/>
        <v>200</v>
      </c>
      <c r="K422" s="113">
        <f>IFERROR(SUMIFS(RECEIVING_HISTORY!$H:$H,RECEIVING_HISTORY!$B:$B,MASTER_SHEET!$A422),0)</f>
        <v>0</v>
      </c>
      <c r="L422" s="26">
        <f>IFERROR(SUMIFS(RECEIVING_HISTORY!$I:$I,RECEIVING_HISTORY!$B:$B,MASTER_SHEET!$A422),0)</f>
        <v>0</v>
      </c>
      <c r="M422" s="35">
        <f>IFERROR(SUMIF(ISSUANCE_HISTORY!$B:$B,A422,ISSUANCE_HISTORY!$H:$H),0)</f>
        <v>0</v>
      </c>
      <c r="N422" s="26">
        <f>IFERROR(SUMIF(ISSUANCE_HISTORY!$B:$B,A422,ISSUANCE_HISTORY!$I:$I),0)</f>
        <v>0</v>
      </c>
      <c r="O422" s="112">
        <f t="shared" si="25"/>
        <v>4</v>
      </c>
      <c r="P422" s="26">
        <f t="shared" si="27"/>
        <v>200</v>
      </c>
      <c r="Q422" s="36" t="s">
        <v>566</v>
      </c>
      <c r="R422" s="36" t="s">
        <v>566</v>
      </c>
      <c r="S422" s="16">
        <v>3</v>
      </c>
      <c r="T422" s="37" t="str">
        <f t="shared" si="26"/>
        <v>OK</v>
      </c>
      <c r="U422" s="12"/>
      <c r="V422" s="16"/>
      <c r="W422" s="12" t="s">
        <v>4222</v>
      </c>
    </row>
    <row r="423" spans="1:23" ht="22.35" customHeight="1">
      <c r="A423" s="12">
        <v>10060450</v>
      </c>
      <c r="B423" s="137">
        <v>121816006259</v>
      </c>
      <c r="C423" s="106">
        <v>1006501</v>
      </c>
      <c r="D423" s="13">
        <v>1014477</v>
      </c>
      <c r="E423" s="12" t="s">
        <v>569</v>
      </c>
      <c r="F423" s="191" t="s">
        <v>4206</v>
      </c>
      <c r="G423" s="13" t="s">
        <v>560</v>
      </c>
      <c r="H423" s="15">
        <v>46</v>
      </c>
      <c r="I423" s="105">
        <v>11</v>
      </c>
      <c r="J423" s="26">
        <f t="shared" si="24"/>
        <v>506</v>
      </c>
      <c r="K423" s="113">
        <f>IFERROR(SUMIFS(RECEIVING_HISTORY!$H:$H,RECEIVING_HISTORY!$B:$B,MASTER_SHEET!$A423),0)</f>
        <v>0</v>
      </c>
      <c r="L423" s="26">
        <f>IFERROR(SUMIFS(RECEIVING_HISTORY!$I:$I,RECEIVING_HISTORY!$B:$B,MASTER_SHEET!$A423),0)</f>
        <v>0</v>
      </c>
      <c r="M423" s="35">
        <f>IFERROR(SUMIF(ISSUANCE_HISTORY!$B:$B,A423,ISSUANCE_HISTORY!$H:$H),0)</f>
        <v>0</v>
      </c>
      <c r="N423" s="26">
        <f>IFERROR(SUMIF(ISSUANCE_HISTORY!$B:$B,A423,ISSUANCE_HISTORY!$I:$I),0)</f>
        <v>0</v>
      </c>
      <c r="O423" s="112">
        <f t="shared" si="25"/>
        <v>11</v>
      </c>
      <c r="P423" s="26">
        <f t="shared" si="27"/>
        <v>506</v>
      </c>
      <c r="Q423" s="36" t="s">
        <v>566</v>
      </c>
      <c r="R423" s="36" t="s">
        <v>566</v>
      </c>
      <c r="S423" s="16">
        <v>5</v>
      </c>
      <c r="T423" s="37" t="str">
        <f t="shared" si="26"/>
        <v>OK</v>
      </c>
      <c r="U423" s="12"/>
      <c r="V423" s="16"/>
      <c r="W423" s="12" t="s">
        <v>4222</v>
      </c>
    </row>
    <row r="424" spans="1:23" ht="22.35" customHeight="1">
      <c r="A424" s="12">
        <v>10060451</v>
      </c>
      <c r="B424" s="137">
        <v>1130070055</v>
      </c>
      <c r="C424" s="106">
        <v>1005841</v>
      </c>
      <c r="D424" s="13">
        <v>1015027</v>
      </c>
      <c r="E424" s="12" t="s">
        <v>570</v>
      </c>
      <c r="F424" s="191" t="s">
        <v>4206</v>
      </c>
      <c r="G424" s="13" t="s">
        <v>353</v>
      </c>
      <c r="H424" s="15">
        <v>50</v>
      </c>
      <c r="I424" s="105">
        <v>14</v>
      </c>
      <c r="J424" s="26">
        <f t="shared" si="24"/>
        <v>700</v>
      </c>
      <c r="K424" s="113">
        <f>IFERROR(SUMIFS(RECEIVING_HISTORY!$H:$H,RECEIVING_HISTORY!$B:$B,MASTER_SHEET!$A424),0)</f>
        <v>0</v>
      </c>
      <c r="L424" s="26">
        <f>IFERROR(SUMIFS(RECEIVING_HISTORY!$I:$I,RECEIVING_HISTORY!$B:$B,MASTER_SHEET!$A424),0)</f>
        <v>0</v>
      </c>
      <c r="M424" s="35">
        <f>IFERROR(SUMIF(ISSUANCE_HISTORY!$B:$B,A424,ISSUANCE_HISTORY!$H:$H),0)</f>
        <v>0</v>
      </c>
      <c r="N424" s="26">
        <f>IFERROR(SUMIF(ISSUANCE_HISTORY!$B:$B,A424,ISSUANCE_HISTORY!$I:$I),0)</f>
        <v>0</v>
      </c>
      <c r="O424" s="112">
        <f t="shared" si="25"/>
        <v>14</v>
      </c>
      <c r="P424" s="26">
        <f t="shared" si="27"/>
        <v>700</v>
      </c>
      <c r="Q424" s="36" t="s">
        <v>566</v>
      </c>
      <c r="R424" s="36" t="s">
        <v>566</v>
      </c>
      <c r="S424" s="16">
        <v>5</v>
      </c>
      <c r="T424" s="37" t="str">
        <f t="shared" si="26"/>
        <v>OK</v>
      </c>
      <c r="U424" s="12"/>
      <c r="V424" s="16"/>
      <c r="W424" s="12" t="s">
        <v>4222</v>
      </c>
    </row>
    <row r="425" spans="1:23" ht="22.35" customHeight="1">
      <c r="A425" s="12">
        <v>10060452</v>
      </c>
      <c r="B425" s="137">
        <v>312117046260</v>
      </c>
      <c r="C425" s="106">
        <v>1005840</v>
      </c>
      <c r="D425" s="13">
        <v>1015026</v>
      </c>
      <c r="E425" s="12" t="s">
        <v>571</v>
      </c>
      <c r="F425" s="191" t="s">
        <v>4206</v>
      </c>
      <c r="G425" s="13" t="s">
        <v>353</v>
      </c>
      <c r="H425" s="15">
        <v>81.25</v>
      </c>
      <c r="I425" s="105">
        <v>10</v>
      </c>
      <c r="J425" s="26">
        <f t="shared" si="24"/>
        <v>812.5</v>
      </c>
      <c r="K425" s="113">
        <f>IFERROR(SUMIFS(RECEIVING_HISTORY!$H:$H,RECEIVING_HISTORY!$B:$B,MASTER_SHEET!$A425),0)</f>
        <v>0</v>
      </c>
      <c r="L425" s="26">
        <f>IFERROR(SUMIFS(RECEIVING_HISTORY!$I:$I,RECEIVING_HISTORY!$B:$B,MASTER_SHEET!$A425),0)</f>
        <v>0</v>
      </c>
      <c r="M425" s="35">
        <f>IFERROR(SUMIF(ISSUANCE_HISTORY!$B:$B,A425,ISSUANCE_HISTORY!$H:$H),0)</f>
        <v>0</v>
      </c>
      <c r="N425" s="26">
        <f>IFERROR(SUMIF(ISSUANCE_HISTORY!$B:$B,A425,ISSUANCE_HISTORY!$I:$I),0)</f>
        <v>0</v>
      </c>
      <c r="O425" s="112">
        <f t="shared" si="25"/>
        <v>10</v>
      </c>
      <c r="P425" s="26">
        <f t="shared" si="27"/>
        <v>812.5</v>
      </c>
      <c r="Q425" s="36" t="s">
        <v>572</v>
      </c>
      <c r="R425" s="36" t="s">
        <v>572</v>
      </c>
      <c r="S425" s="16">
        <v>5</v>
      </c>
      <c r="T425" s="37" t="str">
        <f t="shared" si="26"/>
        <v>OK</v>
      </c>
      <c r="U425" s="12"/>
      <c r="V425" s="16"/>
      <c r="W425" s="12" t="s">
        <v>4222</v>
      </c>
    </row>
    <row r="426" spans="1:23" ht="22.35" customHeight="1">
      <c r="A426" s="12">
        <v>10060453</v>
      </c>
      <c r="B426" s="137">
        <v>1110060002</v>
      </c>
      <c r="C426" s="106">
        <v>1005838</v>
      </c>
      <c r="D426" s="13">
        <v>1015024</v>
      </c>
      <c r="E426" s="12" t="s">
        <v>573</v>
      </c>
      <c r="F426" s="191" t="s">
        <v>4206</v>
      </c>
      <c r="G426" s="13" t="s">
        <v>353</v>
      </c>
      <c r="H426" s="15">
        <v>73</v>
      </c>
      <c r="I426" s="105">
        <v>20</v>
      </c>
      <c r="J426" s="26">
        <f t="shared" si="24"/>
        <v>1460</v>
      </c>
      <c r="K426" s="113">
        <f>IFERROR(SUMIFS(RECEIVING_HISTORY!$H:$H,RECEIVING_HISTORY!$B:$B,MASTER_SHEET!$A426),0)</f>
        <v>0</v>
      </c>
      <c r="L426" s="26">
        <f>IFERROR(SUMIFS(RECEIVING_HISTORY!$I:$I,RECEIVING_HISTORY!$B:$B,MASTER_SHEET!$A426),0)</f>
        <v>0</v>
      </c>
      <c r="M426" s="35">
        <f>IFERROR(SUMIF(ISSUANCE_HISTORY!$B:$B,A426,ISSUANCE_HISTORY!$H:$H),0)</f>
        <v>18</v>
      </c>
      <c r="N426" s="26">
        <f>IFERROR(SUMIF(ISSUANCE_HISTORY!$B:$B,A426,ISSUANCE_HISTORY!$I:$I),0)</f>
        <v>1314</v>
      </c>
      <c r="O426" s="112">
        <f t="shared" si="25"/>
        <v>2</v>
      </c>
      <c r="P426" s="26">
        <f t="shared" si="27"/>
        <v>146</v>
      </c>
      <c r="Q426" s="36" t="s">
        <v>574</v>
      </c>
      <c r="R426" s="36" t="s">
        <v>574</v>
      </c>
      <c r="S426" s="16">
        <v>1</v>
      </c>
      <c r="T426" s="37" t="str">
        <f t="shared" si="26"/>
        <v>OK</v>
      </c>
      <c r="U426" s="12"/>
      <c r="V426" s="16"/>
      <c r="W426" s="12" t="s">
        <v>4222</v>
      </c>
    </row>
    <row r="427" spans="1:23" ht="22.35" customHeight="1">
      <c r="A427" s="12">
        <v>10060454</v>
      </c>
      <c r="B427" s="137">
        <v>1120014085</v>
      </c>
      <c r="C427" s="106">
        <v>1006853</v>
      </c>
      <c r="D427" s="13">
        <v>1014264</v>
      </c>
      <c r="E427" s="12" t="s">
        <v>575</v>
      </c>
      <c r="F427" s="191" t="s">
        <v>4206</v>
      </c>
      <c r="G427" s="13" t="s">
        <v>21</v>
      </c>
      <c r="H427" s="15">
        <v>5</v>
      </c>
      <c r="I427" s="105">
        <v>24</v>
      </c>
      <c r="J427" s="26">
        <f t="shared" si="24"/>
        <v>120</v>
      </c>
      <c r="K427" s="113">
        <f>IFERROR(SUMIFS(RECEIVING_HISTORY!$H:$H,RECEIVING_HISTORY!$B:$B,MASTER_SHEET!$A427),0)</f>
        <v>0</v>
      </c>
      <c r="L427" s="26">
        <f>IFERROR(SUMIFS(RECEIVING_HISTORY!$I:$I,RECEIVING_HISTORY!$B:$B,MASTER_SHEET!$A427),0)</f>
        <v>0</v>
      </c>
      <c r="M427" s="35">
        <f>IFERROR(SUMIF(ISSUANCE_HISTORY!$B:$B,A427,ISSUANCE_HISTORY!$H:$H),0)</f>
        <v>23</v>
      </c>
      <c r="N427" s="26">
        <f>IFERROR(SUMIF(ISSUANCE_HISTORY!$B:$B,A427,ISSUANCE_HISTORY!$I:$I),0)</f>
        <v>115</v>
      </c>
      <c r="O427" s="112">
        <f t="shared" si="25"/>
        <v>1</v>
      </c>
      <c r="P427" s="26">
        <f t="shared" si="27"/>
        <v>5</v>
      </c>
      <c r="Q427" s="36" t="s">
        <v>576</v>
      </c>
      <c r="R427" s="36" t="s">
        <v>576</v>
      </c>
      <c r="S427" s="16">
        <v>24</v>
      </c>
      <c r="T427" s="37" t="str">
        <f t="shared" si="26"/>
        <v>Re-Order Now</v>
      </c>
      <c r="U427" s="12"/>
      <c r="V427" s="16" t="s">
        <v>4000</v>
      </c>
      <c r="W427" s="12" t="s">
        <v>4222</v>
      </c>
    </row>
    <row r="428" spans="1:23" ht="22.35" customHeight="1">
      <c r="A428" s="12">
        <v>10060455</v>
      </c>
      <c r="B428" s="137">
        <v>1110020147</v>
      </c>
      <c r="C428" s="106">
        <v>1006855</v>
      </c>
      <c r="D428" s="13">
        <v>1014266</v>
      </c>
      <c r="E428" s="12" t="s">
        <v>577</v>
      </c>
      <c r="F428" s="191" t="s">
        <v>4206</v>
      </c>
      <c r="G428" s="13" t="s">
        <v>21</v>
      </c>
      <c r="H428" s="15">
        <v>5.5</v>
      </c>
      <c r="I428" s="105">
        <v>24</v>
      </c>
      <c r="J428" s="26">
        <f t="shared" si="24"/>
        <v>132</v>
      </c>
      <c r="K428" s="113">
        <f>IFERROR(SUMIFS(RECEIVING_HISTORY!$H:$H,RECEIVING_HISTORY!$B:$B,MASTER_SHEET!$A428),0)</f>
        <v>0</v>
      </c>
      <c r="L428" s="26">
        <f>IFERROR(SUMIFS(RECEIVING_HISTORY!$I:$I,RECEIVING_HISTORY!$B:$B,MASTER_SHEET!$A428),0)</f>
        <v>0</v>
      </c>
      <c r="M428" s="35">
        <f>IFERROR(SUMIF(ISSUANCE_HISTORY!$B:$B,A428,ISSUANCE_HISTORY!$H:$H),0)</f>
        <v>0</v>
      </c>
      <c r="N428" s="26">
        <f>IFERROR(SUMIF(ISSUANCE_HISTORY!$B:$B,A428,ISSUANCE_HISTORY!$I:$I),0)</f>
        <v>0</v>
      </c>
      <c r="O428" s="112">
        <f t="shared" si="25"/>
        <v>24</v>
      </c>
      <c r="P428" s="26">
        <f t="shared" si="27"/>
        <v>132</v>
      </c>
      <c r="Q428" s="36" t="s">
        <v>3957</v>
      </c>
      <c r="R428" s="36" t="s">
        <v>3957</v>
      </c>
      <c r="S428" s="16">
        <v>24</v>
      </c>
      <c r="T428" s="37" t="str">
        <f t="shared" si="26"/>
        <v>OK</v>
      </c>
      <c r="U428" s="12"/>
      <c r="V428" s="16"/>
      <c r="W428" s="12" t="s">
        <v>4222</v>
      </c>
    </row>
    <row r="429" spans="1:23" ht="22.35" customHeight="1">
      <c r="A429" s="12">
        <v>10060456</v>
      </c>
      <c r="B429" s="137">
        <v>312115006261</v>
      </c>
      <c r="C429" s="106">
        <v>1006856</v>
      </c>
      <c r="D429" s="13">
        <v>1014267</v>
      </c>
      <c r="E429" s="12" t="s">
        <v>578</v>
      </c>
      <c r="F429" s="191" t="s">
        <v>4206</v>
      </c>
      <c r="G429" s="13" t="s">
        <v>21</v>
      </c>
      <c r="H429" s="15">
        <v>6</v>
      </c>
      <c r="I429" s="105">
        <v>48</v>
      </c>
      <c r="J429" s="26">
        <f t="shared" si="24"/>
        <v>288</v>
      </c>
      <c r="K429" s="113">
        <f>IFERROR(SUMIFS(RECEIVING_HISTORY!$H:$H,RECEIVING_HISTORY!$B:$B,MASTER_SHEET!$A429),0)</f>
        <v>0</v>
      </c>
      <c r="L429" s="26">
        <f>IFERROR(SUMIFS(RECEIVING_HISTORY!$I:$I,RECEIVING_HISTORY!$B:$B,MASTER_SHEET!$A429),0)</f>
        <v>0</v>
      </c>
      <c r="M429" s="35">
        <f>IFERROR(SUMIF(ISSUANCE_HISTORY!$B:$B,A429,ISSUANCE_HISTORY!$H:$H),0)</f>
        <v>0</v>
      </c>
      <c r="N429" s="26">
        <f>IFERROR(SUMIF(ISSUANCE_HISTORY!$B:$B,A429,ISSUANCE_HISTORY!$I:$I),0)</f>
        <v>0</v>
      </c>
      <c r="O429" s="112">
        <f t="shared" si="25"/>
        <v>48</v>
      </c>
      <c r="P429" s="26">
        <f t="shared" si="27"/>
        <v>288</v>
      </c>
      <c r="Q429" s="36" t="s">
        <v>579</v>
      </c>
      <c r="R429" s="36" t="s">
        <v>579</v>
      </c>
      <c r="S429" s="16">
        <v>24</v>
      </c>
      <c r="T429" s="37" t="str">
        <f t="shared" si="26"/>
        <v>OK</v>
      </c>
      <c r="U429" s="12"/>
      <c r="V429" s="16"/>
      <c r="W429" s="12" t="s">
        <v>4222</v>
      </c>
    </row>
    <row r="430" spans="1:23" ht="22.35" customHeight="1">
      <c r="A430" s="12">
        <v>10060457</v>
      </c>
      <c r="B430" s="137">
        <v>1110020142</v>
      </c>
      <c r="C430" s="106">
        <v>1006857</v>
      </c>
      <c r="D430" s="13">
        <v>1014268</v>
      </c>
      <c r="E430" s="12" t="s">
        <v>580</v>
      </c>
      <c r="F430" s="191" t="s">
        <v>4206</v>
      </c>
      <c r="G430" s="13" t="s">
        <v>21</v>
      </c>
      <c r="H430" s="15">
        <v>5.5</v>
      </c>
      <c r="I430" s="105">
        <v>48</v>
      </c>
      <c r="J430" s="26">
        <f t="shared" si="24"/>
        <v>264</v>
      </c>
      <c r="K430" s="113">
        <f>IFERROR(SUMIFS(RECEIVING_HISTORY!$H:$H,RECEIVING_HISTORY!$B:$B,MASTER_SHEET!$A430),0)</f>
        <v>0</v>
      </c>
      <c r="L430" s="26">
        <f>IFERROR(SUMIFS(RECEIVING_HISTORY!$I:$I,RECEIVING_HISTORY!$B:$B,MASTER_SHEET!$A430),0)</f>
        <v>0</v>
      </c>
      <c r="M430" s="35">
        <f>IFERROR(SUMIF(ISSUANCE_HISTORY!$B:$B,A430,ISSUANCE_HISTORY!$H:$H),0)</f>
        <v>0</v>
      </c>
      <c r="N430" s="26">
        <f>IFERROR(SUMIF(ISSUANCE_HISTORY!$B:$B,A430,ISSUANCE_HISTORY!$I:$I),0)</f>
        <v>0</v>
      </c>
      <c r="O430" s="112">
        <f t="shared" si="25"/>
        <v>48</v>
      </c>
      <c r="P430" s="26">
        <f t="shared" si="27"/>
        <v>264</v>
      </c>
      <c r="Q430" s="36" t="s">
        <v>581</v>
      </c>
      <c r="R430" s="36" t="s">
        <v>581</v>
      </c>
      <c r="S430" s="16">
        <v>24</v>
      </c>
      <c r="T430" s="37" t="str">
        <f t="shared" si="26"/>
        <v>OK</v>
      </c>
      <c r="U430" s="12"/>
      <c r="V430" s="16"/>
      <c r="W430" s="12" t="s">
        <v>4222</v>
      </c>
    </row>
    <row r="431" spans="1:23" ht="22.35" customHeight="1">
      <c r="A431" s="12">
        <v>10060458</v>
      </c>
      <c r="B431" s="137">
        <v>312115006262</v>
      </c>
      <c r="C431" s="106">
        <v>1006850</v>
      </c>
      <c r="D431" s="13">
        <v>1014261</v>
      </c>
      <c r="E431" s="12" t="s">
        <v>582</v>
      </c>
      <c r="F431" s="191" t="s">
        <v>4206</v>
      </c>
      <c r="G431" s="13" t="s">
        <v>21</v>
      </c>
      <c r="H431" s="15">
        <v>6</v>
      </c>
      <c r="I431" s="105">
        <v>83</v>
      </c>
      <c r="J431" s="26">
        <f t="shared" si="24"/>
        <v>498</v>
      </c>
      <c r="K431" s="113">
        <f>IFERROR(SUMIFS(RECEIVING_HISTORY!$H:$H,RECEIVING_HISTORY!$B:$B,MASTER_SHEET!$A431),0)</f>
        <v>0</v>
      </c>
      <c r="L431" s="26">
        <f>IFERROR(SUMIFS(RECEIVING_HISTORY!$I:$I,RECEIVING_HISTORY!$B:$B,MASTER_SHEET!$A431),0)</f>
        <v>0</v>
      </c>
      <c r="M431" s="35">
        <f>IFERROR(SUMIF(ISSUANCE_HISTORY!$B:$B,A431,ISSUANCE_HISTORY!$H:$H),0)</f>
        <v>0</v>
      </c>
      <c r="N431" s="26">
        <f>IFERROR(SUMIF(ISSUANCE_HISTORY!$B:$B,A431,ISSUANCE_HISTORY!$I:$I),0)</f>
        <v>0</v>
      </c>
      <c r="O431" s="112">
        <f t="shared" si="25"/>
        <v>83</v>
      </c>
      <c r="P431" s="26">
        <f t="shared" si="27"/>
        <v>498</v>
      </c>
      <c r="Q431" s="36" t="s">
        <v>576</v>
      </c>
      <c r="R431" s="36" t="s">
        <v>576</v>
      </c>
      <c r="S431" s="16">
        <v>24</v>
      </c>
      <c r="T431" s="37" t="str">
        <f t="shared" si="26"/>
        <v>OK</v>
      </c>
      <c r="U431" s="12"/>
      <c r="V431" s="16"/>
      <c r="W431" s="12" t="s">
        <v>4222</v>
      </c>
    </row>
    <row r="432" spans="1:23" ht="22.35" customHeight="1">
      <c r="A432" s="12">
        <v>10060459</v>
      </c>
      <c r="B432" s="137">
        <v>1110020141</v>
      </c>
      <c r="C432" s="106">
        <v>1006852</v>
      </c>
      <c r="D432" s="13">
        <v>1014263</v>
      </c>
      <c r="E432" s="12" t="s">
        <v>583</v>
      </c>
      <c r="F432" s="191" t="s">
        <v>4206</v>
      </c>
      <c r="G432" s="13" t="s">
        <v>21</v>
      </c>
      <c r="H432" s="15">
        <v>8</v>
      </c>
      <c r="I432" s="105">
        <v>49</v>
      </c>
      <c r="J432" s="26">
        <f t="shared" si="24"/>
        <v>392</v>
      </c>
      <c r="K432" s="113">
        <f>IFERROR(SUMIFS(RECEIVING_HISTORY!$H:$H,RECEIVING_HISTORY!$B:$B,MASTER_SHEET!$A432),0)</f>
        <v>0</v>
      </c>
      <c r="L432" s="26">
        <f>IFERROR(SUMIFS(RECEIVING_HISTORY!$I:$I,RECEIVING_HISTORY!$B:$B,MASTER_SHEET!$A432),0)</f>
        <v>0</v>
      </c>
      <c r="M432" s="35">
        <f>IFERROR(SUMIF(ISSUANCE_HISTORY!$B:$B,A432,ISSUANCE_HISTORY!$H:$H),0)</f>
        <v>0</v>
      </c>
      <c r="N432" s="26">
        <f>IFERROR(SUMIF(ISSUANCE_HISTORY!$B:$B,A432,ISSUANCE_HISTORY!$I:$I),0)</f>
        <v>0</v>
      </c>
      <c r="O432" s="112">
        <f t="shared" si="25"/>
        <v>49</v>
      </c>
      <c r="P432" s="26">
        <f t="shared" si="27"/>
        <v>392</v>
      </c>
      <c r="Q432" s="36" t="s">
        <v>581</v>
      </c>
      <c r="R432" s="36" t="s">
        <v>581</v>
      </c>
      <c r="S432" s="16">
        <v>24</v>
      </c>
      <c r="T432" s="37" t="str">
        <f t="shared" si="26"/>
        <v>OK</v>
      </c>
      <c r="U432" s="12"/>
      <c r="V432" s="16"/>
      <c r="W432" s="12" t="s">
        <v>4222</v>
      </c>
    </row>
    <row r="433" spans="1:23" ht="22.35" customHeight="1">
      <c r="A433" s="12">
        <v>10060460</v>
      </c>
      <c r="B433" s="137">
        <v>312115006264</v>
      </c>
      <c r="C433" s="106">
        <v>1006858</v>
      </c>
      <c r="D433" s="13">
        <v>1014269</v>
      </c>
      <c r="E433" s="12" t="s">
        <v>584</v>
      </c>
      <c r="F433" s="191" t="s">
        <v>4206</v>
      </c>
      <c r="G433" s="13" t="s">
        <v>21</v>
      </c>
      <c r="H433" s="15">
        <v>5</v>
      </c>
      <c r="I433" s="105">
        <v>30</v>
      </c>
      <c r="J433" s="26">
        <f t="shared" si="24"/>
        <v>150</v>
      </c>
      <c r="K433" s="113">
        <f>IFERROR(SUMIFS(RECEIVING_HISTORY!$H:$H,RECEIVING_HISTORY!$B:$B,MASTER_SHEET!$A433),0)</f>
        <v>0</v>
      </c>
      <c r="L433" s="26">
        <f>IFERROR(SUMIFS(RECEIVING_HISTORY!$I:$I,RECEIVING_HISTORY!$B:$B,MASTER_SHEET!$A433),0)</f>
        <v>0</v>
      </c>
      <c r="M433" s="35">
        <f>IFERROR(SUMIF(ISSUANCE_HISTORY!$B:$B,A433,ISSUANCE_HISTORY!$H:$H),0)</f>
        <v>0</v>
      </c>
      <c r="N433" s="26">
        <f>IFERROR(SUMIF(ISSUANCE_HISTORY!$B:$B,A433,ISSUANCE_HISTORY!$I:$I),0)</f>
        <v>0</v>
      </c>
      <c r="O433" s="112">
        <f t="shared" si="25"/>
        <v>30</v>
      </c>
      <c r="P433" s="26">
        <f t="shared" si="27"/>
        <v>150</v>
      </c>
      <c r="Q433" s="36" t="s">
        <v>3957</v>
      </c>
      <c r="R433" s="36" t="s">
        <v>3957</v>
      </c>
      <c r="S433" s="16">
        <v>24</v>
      </c>
      <c r="T433" s="37" t="str">
        <f t="shared" si="26"/>
        <v>OK</v>
      </c>
      <c r="U433" s="12"/>
      <c r="V433" s="16"/>
      <c r="W433" s="12" t="s">
        <v>4222</v>
      </c>
    </row>
    <row r="434" spans="1:23" ht="22.35" customHeight="1">
      <c r="A434" s="12">
        <v>10060461</v>
      </c>
      <c r="B434" s="137">
        <v>312115006263</v>
      </c>
      <c r="C434" s="106">
        <v>1006854</v>
      </c>
      <c r="D434" s="13">
        <v>1014265</v>
      </c>
      <c r="E434" s="12" t="s">
        <v>585</v>
      </c>
      <c r="F434" s="191" t="s">
        <v>4206</v>
      </c>
      <c r="G434" s="13" t="s">
        <v>21</v>
      </c>
      <c r="H434" s="15">
        <v>6</v>
      </c>
      <c r="I434" s="105">
        <v>274</v>
      </c>
      <c r="J434" s="26">
        <f t="shared" si="24"/>
        <v>1644</v>
      </c>
      <c r="K434" s="113">
        <f>IFERROR(SUMIFS(RECEIVING_HISTORY!$H:$H,RECEIVING_HISTORY!$B:$B,MASTER_SHEET!$A434),0)</f>
        <v>0</v>
      </c>
      <c r="L434" s="26">
        <f>IFERROR(SUMIFS(RECEIVING_HISTORY!$I:$I,RECEIVING_HISTORY!$B:$B,MASTER_SHEET!$A434),0)</f>
        <v>0</v>
      </c>
      <c r="M434" s="35">
        <f>IFERROR(SUMIF(ISSUANCE_HISTORY!$B:$B,A434,ISSUANCE_HISTORY!$H:$H),0)</f>
        <v>70</v>
      </c>
      <c r="N434" s="26">
        <f>IFERROR(SUMIF(ISSUANCE_HISTORY!$B:$B,A434,ISSUANCE_HISTORY!$I:$I),0)</f>
        <v>420</v>
      </c>
      <c r="O434" s="112">
        <f t="shared" si="25"/>
        <v>204</v>
      </c>
      <c r="P434" s="26">
        <f t="shared" si="27"/>
        <v>1224</v>
      </c>
      <c r="Q434" s="36" t="s">
        <v>4055</v>
      </c>
      <c r="R434" s="36" t="s">
        <v>4055</v>
      </c>
      <c r="S434" s="16">
        <v>24</v>
      </c>
      <c r="T434" s="37" t="str">
        <f t="shared" si="26"/>
        <v>OK</v>
      </c>
      <c r="U434" s="12"/>
      <c r="V434" s="16"/>
      <c r="W434" s="12" t="s">
        <v>4222</v>
      </c>
    </row>
    <row r="435" spans="1:23" ht="22.35" customHeight="1">
      <c r="A435" s="12">
        <v>10060462</v>
      </c>
      <c r="B435" s="137">
        <v>1120010505</v>
      </c>
      <c r="C435" s="106">
        <v>1007570</v>
      </c>
      <c r="D435" s="13">
        <v>1008835</v>
      </c>
      <c r="E435" s="12" t="s">
        <v>586</v>
      </c>
      <c r="F435" s="190" t="s">
        <v>4210</v>
      </c>
      <c r="G435" s="13" t="s">
        <v>21</v>
      </c>
      <c r="H435" s="15">
        <v>5.85</v>
      </c>
      <c r="I435" s="105">
        <v>108</v>
      </c>
      <c r="J435" s="26">
        <f t="shared" si="24"/>
        <v>631.79999999999995</v>
      </c>
      <c r="K435" s="113">
        <f>IFERROR(SUMIFS(RECEIVING_HISTORY!$H:$H,RECEIVING_HISTORY!$B:$B,MASTER_SHEET!$A435),0)</f>
        <v>0</v>
      </c>
      <c r="L435" s="26">
        <f>IFERROR(SUMIFS(RECEIVING_HISTORY!$I:$I,RECEIVING_HISTORY!$B:$B,MASTER_SHEET!$A435),0)</f>
        <v>0</v>
      </c>
      <c r="M435" s="35">
        <f>IFERROR(SUMIF(ISSUANCE_HISTORY!$B:$B,A435,ISSUANCE_HISTORY!$H:$H),0)</f>
        <v>0</v>
      </c>
      <c r="N435" s="26">
        <f>IFERROR(SUMIF(ISSUANCE_HISTORY!$B:$B,A435,ISSUANCE_HISTORY!$I:$I),0)</f>
        <v>0</v>
      </c>
      <c r="O435" s="112">
        <f t="shared" si="25"/>
        <v>108</v>
      </c>
      <c r="P435" s="26">
        <f t="shared" si="27"/>
        <v>631.79999999999995</v>
      </c>
      <c r="Q435" s="36" t="s">
        <v>587</v>
      </c>
      <c r="R435" s="36" t="s">
        <v>587</v>
      </c>
      <c r="S435" s="16">
        <v>12</v>
      </c>
      <c r="T435" s="37" t="str">
        <f t="shared" si="26"/>
        <v>OK</v>
      </c>
      <c r="U435" s="12"/>
      <c r="V435" s="16"/>
      <c r="W435" s="12" t="s">
        <v>4222</v>
      </c>
    </row>
    <row r="436" spans="1:23" ht="22.35" customHeight="1">
      <c r="A436" s="12">
        <v>10060463</v>
      </c>
      <c r="B436" s="137">
        <v>1120010443</v>
      </c>
      <c r="C436" s="106">
        <v>1006969</v>
      </c>
      <c r="D436" s="13">
        <v>1014067</v>
      </c>
      <c r="E436" s="12" t="s">
        <v>588</v>
      </c>
      <c r="F436" s="190" t="s">
        <v>4207</v>
      </c>
      <c r="G436" s="13" t="s">
        <v>37</v>
      </c>
      <c r="H436" s="15">
        <v>40</v>
      </c>
      <c r="I436" s="105">
        <v>228</v>
      </c>
      <c r="J436" s="26">
        <f t="shared" si="24"/>
        <v>9120</v>
      </c>
      <c r="K436" s="113">
        <f>IFERROR(SUMIFS(RECEIVING_HISTORY!$H:$H,RECEIVING_HISTORY!$B:$B,MASTER_SHEET!$A436),0)</f>
        <v>0</v>
      </c>
      <c r="L436" s="26">
        <f>IFERROR(SUMIFS(RECEIVING_HISTORY!$I:$I,RECEIVING_HISTORY!$B:$B,MASTER_SHEET!$A436),0)</f>
        <v>0</v>
      </c>
      <c r="M436" s="35">
        <f>IFERROR(SUMIF(ISSUANCE_HISTORY!$B:$B,A436,ISSUANCE_HISTORY!$H:$H),0)</f>
        <v>2</v>
      </c>
      <c r="N436" s="26">
        <f>IFERROR(SUMIF(ISSUANCE_HISTORY!$B:$B,A436,ISSUANCE_HISTORY!$I:$I),0)</f>
        <v>80</v>
      </c>
      <c r="O436" s="112">
        <f t="shared" si="25"/>
        <v>226</v>
      </c>
      <c r="P436" s="26">
        <f t="shared" si="27"/>
        <v>9040</v>
      </c>
      <c r="Q436" s="36" t="s">
        <v>589</v>
      </c>
      <c r="R436" s="36" t="s">
        <v>589</v>
      </c>
      <c r="S436" s="16">
        <v>80</v>
      </c>
      <c r="T436" s="37" t="str">
        <f t="shared" si="26"/>
        <v>OK</v>
      </c>
      <c r="U436" s="12"/>
      <c r="V436" s="16"/>
      <c r="W436" s="12" t="s">
        <v>4222</v>
      </c>
    </row>
    <row r="437" spans="1:23" ht="22.35" customHeight="1">
      <c r="A437" s="12">
        <v>10060464</v>
      </c>
      <c r="B437" s="137">
        <v>312115006265</v>
      </c>
      <c r="C437" s="106">
        <v>1006851</v>
      </c>
      <c r="D437" s="13">
        <v>1014262</v>
      </c>
      <c r="E437" s="12" t="s">
        <v>590</v>
      </c>
      <c r="F437" s="191" t="s">
        <v>4206</v>
      </c>
      <c r="G437" s="13" t="s">
        <v>21</v>
      </c>
      <c r="H437" s="15">
        <v>6</v>
      </c>
      <c r="I437" s="105">
        <v>130</v>
      </c>
      <c r="J437" s="26">
        <f t="shared" si="24"/>
        <v>780</v>
      </c>
      <c r="K437" s="113">
        <f>IFERROR(SUMIFS(RECEIVING_HISTORY!$H:$H,RECEIVING_HISTORY!$B:$B,MASTER_SHEET!$A437),0)</f>
        <v>0</v>
      </c>
      <c r="L437" s="26">
        <f>IFERROR(SUMIFS(RECEIVING_HISTORY!$I:$I,RECEIVING_HISTORY!$B:$B,MASTER_SHEET!$A437),0)</f>
        <v>0</v>
      </c>
      <c r="M437" s="35">
        <f>IFERROR(SUMIF(ISSUANCE_HISTORY!$B:$B,A437,ISSUANCE_HISTORY!$H:$H),0)</f>
        <v>0</v>
      </c>
      <c r="N437" s="26">
        <f>IFERROR(SUMIF(ISSUANCE_HISTORY!$B:$B,A437,ISSUANCE_HISTORY!$I:$I),0)</f>
        <v>0</v>
      </c>
      <c r="O437" s="112">
        <f t="shared" si="25"/>
        <v>130</v>
      </c>
      <c r="P437" s="26">
        <f t="shared" si="27"/>
        <v>780</v>
      </c>
      <c r="Q437" s="36" t="s">
        <v>591</v>
      </c>
      <c r="R437" s="36" t="s">
        <v>591</v>
      </c>
      <c r="S437" s="16">
        <v>48</v>
      </c>
      <c r="T437" s="37" t="str">
        <f t="shared" si="26"/>
        <v>OK</v>
      </c>
      <c r="U437" s="12"/>
      <c r="V437" s="16"/>
      <c r="W437" s="12" t="s">
        <v>4222</v>
      </c>
    </row>
    <row r="438" spans="1:23" ht="22.35" customHeight="1">
      <c r="A438" s="12">
        <v>10060465</v>
      </c>
      <c r="B438" s="137">
        <v>1120010058</v>
      </c>
      <c r="C438" s="106">
        <v>1003387</v>
      </c>
      <c r="D438" s="13">
        <v>1009894</v>
      </c>
      <c r="E438" s="12" t="s">
        <v>592</v>
      </c>
      <c r="F438" s="190" t="s">
        <v>4210</v>
      </c>
      <c r="G438" s="13" t="s">
        <v>353</v>
      </c>
      <c r="H438" s="15">
        <v>4.95</v>
      </c>
      <c r="I438" s="105">
        <v>144</v>
      </c>
      <c r="J438" s="26">
        <f t="shared" si="24"/>
        <v>712.80000000000007</v>
      </c>
      <c r="K438" s="113">
        <f>IFERROR(SUMIFS(RECEIVING_HISTORY!$H:$H,RECEIVING_HISTORY!$B:$B,MASTER_SHEET!$A438),0)</f>
        <v>120</v>
      </c>
      <c r="L438" s="26">
        <f>IFERROR(SUMIFS(RECEIVING_HISTORY!$I:$I,RECEIVING_HISTORY!$B:$B,MASTER_SHEET!$A438),0)</f>
        <v>1188</v>
      </c>
      <c r="M438" s="35">
        <f>IFERROR(SUMIF(ISSUANCE_HISTORY!$B:$B,A438,ISSUANCE_HISTORY!$H:$H),0)</f>
        <v>0</v>
      </c>
      <c r="N438" s="26">
        <f>IFERROR(SUMIF(ISSUANCE_HISTORY!$B:$B,A438,ISSUANCE_HISTORY!$I:$I),0)</f>
        <v>0</v>
      </c>
      <c r="O438" s="112">
        <f t="shared" si="25"/>
        <v>264</v>
      </c>
      <c r="P438" s="26">
        <f t="shared" si="27"/>
        <v>1900.8000000000002</v>
      </c>
      <c r="Q438" s="36" t="s">
        <v>593</v>
      </c>
      <c r="R438" s="36" t="s">
        <v>593</v>
      </c>
      <c r="S438" s="16">
        <v>96</v>
      </c>
      <c r="T438" s="37" t="str">
        <f t="shared" si="26"/>
        <v>OK</v>
      </c>
      <c r="U438" s="12"/>
      <c r="V438" s="16"/>
      <c r="W438" s="12" t="s">
        <v>4222</v>
      </c>
    </row>
    <row r="439" spans="1:23" ht="22.35" customHeight="1">
      <c r="A439" s="12">
        <v>10060466</v>
      </c>
      <c r="B439" s="137" t="e">
        <v>#N/A</v>
      </c>
      <c r="C439" s="106">
        <v>1004446</v>
      </c>
      <c r="D439" s="13">
        <v>1016528</v>
      </c>
      <c r="E439" s="12" t="s">
        <v>594</v>
      </c>
      <c r="F439" s="190" t="s">
        <v>4214</v>
      </c>
      <c r="G439" s="13" t="s">
        <v>353</v>
      </c>
      <c r="H439" s="15">
        <v>33.5</v>
      </c>
      <c r="I439" s="105">
        <v>6</v>
      </c>
      <c r="J439" s="26">
        <f t="shared" si="24"/>
        <v>201</v>
      </c>
      <c r="K439" s="113">
        <f>IFERROR(SUMIFS(RECEIVING_HISTORY!$H:$H,RECEIVING_HISTORY!$B:$B,MASTER_SHEET!$A439),0)</f>
        <v>0</v>
      </c>
      <c r="L439" s="26">
        <f>IFERROR(SUMIFS(RECEIVING_HISTORY!$I:$I,RECEIVING_HISTORY!$B:$B,MASTER_SHEET!$A439),0)</f>
        <v>0</v>
      </c>
      <c r="M439" s="35">
        <f>IFERROR(SUMIF(ISSUANCE_HISTORY!$B:$B,A439,ISSUANCE_HISTORY!$H:$H),0)</f>
        <v>0</v>
      </c>
      <c r="N439" s="26">
        <f>IFERROR(SUMIF(ISSUANCE_HISTORY!$B:$B,A439,ISSUANCE_HISTORY!$I:$I),0)</f>
        <v>0</v>
      </c>
      <c r="O439" s="112">
        <f t="shared" si="25"/>
        <v>6</v>
      </c>
      <c r="P439" s="26">
        <f t="shared" si="27"/>
        <v>201</v>
      </c>
      <c r="Q439" s="36" t="s">
        <v>595</v>
      </c>
      <c r="R439" s="36" t="s">
        <v>595</v>
      </c>
      <c r="S439" s="16"/>
      <c r="T439" s="37" t="str">
        <f t="shared" si="26"/>
        <v/>
      </c>
      <c r="U439" s="12"/>
      <c r="V439" s="16"/>
      <c r="W439" s="12" t="e">
        <v>#N/A</v>
      </c>
    </row>
    <row r="440" spans="1:23" ht="22.35" customHeight="1">
      <c r="A440" s="12">
        <v>10060467</v>
      </c>
      <c r="B440" s="137">
        <v>312017006267</v>
      </c>
      <c r="C440" s="106">
        <v>1006998</v>
      </c>
      <c r="D440" s="13">
        <v>1014096</v>
      </c>
      <c r="E440" s="12" t="s">
        <v>596</v>
      </c>
      <c r="F440" s="190" t="s">
        <v>4212</v>
      </c>
      <c r="G440" s="13" t="s">
        <v>37</v>
      </c>
      <c r="H440" s="15">
        <v>10</v>
      </c>
      <c r="I440" s="105">
        <v>28</v>
      </c>
      <c r="J440" s="26">
        <f t="shared" si="24"/>
        <v>280</v>
      </c>
      <c r="K440" s="113">
        <f>IFERROR(SUMIFS(RECEIVING_HISTORY!$H:$H,RECEIVING_HISTORY!$B:$B,MASTER_SHEET!$A440),0)</f>
        <v>0</v>
      </c>
      <c r="L440" s="26">
        <f>IFERROR(SUMIFS(RECEIVING_HISTORY!$I:$I,RECEIVING_HISTORY!$B:$B,MASTER_SHEET!$A440),0)</f>
        <v>0</v>
      </c>
      <c r="M440" s="35">
        <f>IFERROR(SUMIF(ISSUANCE_HISTORY!$B:$B,A440,ISSUANCE_HISTORY!$H:$H),0)</f>
        <v>0</v>
      </c>
      <c r="N440" s="26">
        <f>IFERROR(SUMIF(ISSUANCE_HISTORY!$B:$B,A440,ISSUANCE_HISTORY!$I:$I),0)</f>
        <v>0</v>
      </c>
      <c r="O440" s="112">
        <f t="shared" si="25"/>
        <v>28</v>
      </c>
      <c r="P440" s="26">
        <f t="shared" si="27"/>
        <v>280</v>
      </c>
      <c r="Q440" s="36" t="s">
        <v>547</v>
      </c>
      <c r="R440" s="36" t="s">
        <v>547</v>
      </c>
      <c r="S440" s="16">
        <v>8</v>
      </c>
      <c r="T440" s="37" t="str">
        <f t="shared" si="26"/>
        <v>OK</v>
      </c>
      <c r="U440" s="12"/>
      <c r="V440" s="16"/>
      <c r="W440" s="12" t="s">
        <v>4222</v>
      </c>
    </row>
    <row r="441" spans="1:23" ht="22.35" customHeight="1">
      <c r="A441" s="12">
        <v>10060468</v>
      </c>
      <c r="B441" s="137">
        <v>1130030011</v>
      </c>
      <c r="C441" s="106">
        <v>1006731</v>
      </c>
      <c r="D441" s="13">
        <v>1014142</v>
      </c>
      <c r="E441" s="12" t="s">
        <v>597</v>
      </c>
      <c r="F441" s="190" t="s">
        <v>4212</v>
      </c>
      <c r="G441" s="13" t="s">
        <v>37</v>
      </c>
      <c r="H441" s="15">
        <v>43</v>
      </c>
      <c r="I441" s="105">
        <v>195</v>
      </c>
      <c r="J441" s="26">
        <f t="shared" si="24"/>
        <v>8385</v>
      </c>
      <c r="K441" s="113">
        <f>IFERROR(SUMIFS(RECEIVING_HISTORY!$H:$H,RECEIVING_HISTORY!$B:$B,MASTER_SHEET!$A441),0)</f>
        <v>0</v>
      </c>
      <c r="L441" s="26">
        <f>IFERROR(SUMIFS(RECEIVING_HISTORY!$I:$I,RECEIVING_HISTORY!$B:$B,MASTER_SHEET!$A441),0)</f>
        <v>0</v>
      </c>
      <c r="M441" s="35">
        <f>IFERROR(SUMIF(ISSUANCE_HISTORY!$B:$B,A441,ISSUANCE_HISTORY!$H:$H),0)</f>
        <v>2</v>
      </c>
      <c r="N441" s="26">
        <f>IFERROR(SUMIF(ISSUANCE_HISTORY!$B:$B,A441,ISSUANCE_HISTORY!$I:$I),0)</f>
        <v>86</v>
      </c>
      <c r="O441" s="112">
        <f t="shared" si="25"/>
        <v>193</v>
      </c>
      <c r="P441" s="26">
        <f t="shared" si="27"/>
        <v>8299</v>
      </c>
      <c r="Q441" s="36" t="s">
        <v>4444</v>
      </c>
      <c r="R441" s="36" t="s">
        <v>4444</v>
      </c>
      <c r="S441" s="16">
        <v>48</v>
      </c>
      <c r="T441" s="37" t="str">
        <f t="shared" si="26"/>
        <v>OK</v>
      </c>
      <c r="U441" s="12"/>
      <c r="V441" s="16"/>
      <c r="W441" s="12" t="s">
        <v>4222</v>
      </c>
    </row>
    <row r="442" spans="1:23" ht="22.35" customHeight="1">
      <c r="A442" s="12">
        <v>10060469</v>
      </c>
      <c r="B442" s="137" t="e">
        <v>#N/A</v>
      </c>
      <c r="C442" s="106">
        <v>1000636</v>
      </c>
      <c r="D442" s="13">
        <v>1013062</v>
      </c>
      <c r="E442" s="12" t="s">
        <v>598</v>
      </c>
      <c r="F442" s="190" t="s">
        <v>4212</v>
      </c>
      <c r="G442" s="13" t="s">
        <v>415</v>
      </c>
      <c r="H442" s="15">
        <v>95</v>
      </c>
      <c r="I442" s="105">
        <v>12</v>
      </c>
      <c r="J442" s="26">
        <f t="shared" si="24"/>
        <v>1140</v>
      </c>
      <c r="K442" s="113">
        <f>IFERROR(SUMIFS(RECEIVING_HISTORY!$H:$H,RECEIVING_HISTORY!$B:$B,MASTER_SHEET!$A442),0)</f>
        <v>0</v>
      </c>
      <c r="L442" s="26">
        <f>IFERROR(SUMIFS(RECEIVING_HISTORY!$I:$I,RECEIVING_HISTORY!$B:$B,MASTER_SHEET!$A442),0)</f>
        <v>0</v>
      </c>
      <c r="M442" s="35">
        <f>IFERROR(SUMIF(ISSUANCE_HISTORY!$B:$B,A442,ISSUANCE_HISTORY!$H:$H),0)</f>
        <v>0</v>
      </c>
      <c r="N442" s="26">
        <f>IFERROR(SUMIF(ISSUANCE_HISTORY!$B:$B,A442,ISSUANCE_HISTORY!$I:$I),0)</f>
        <v>0</v>
      </c>
      <c r="O442" s="112">
        <f t="shared" si="25"/>
        <v>12</v>
      </c>
      <c r="P442" s="26">
        <f t="shared" si="27"/>
        <v>1140</v>
      </c>
      <c r="Q442" s="36" t="s">
        <v>599</v>
      </c>
      <c r="R442" s="36" t="s">
        <v>599</v>
      </c>
      <c r="S442" s="16">
        <v>3</v>
      </c>
      <c r="T442" s="37" t="str">
        <f t="shared" si="26"/>
        <v>OK</v>
      </c>
      <c r="U442" s="12"/>
      <c r="V442" s="16"/>
      <c r="W442" s="12" t="e">
        <v>#N/A</v>
      </c>
    </row>
    <row r="443" spans="1:23" ht="22.35" customHeight="1">
      <c r="A443" s="12">
        <v>10060470</v>
      </c>
      <c r="B443" s="137">
        <v>1110050002</v>
      </c>
      <c r="C443" s="106">
        <v>1005839</v>
      </c>
      <c r="D443" s="13">
        <v>1015025</v>
      </c>
      <c r="E443" s="12" t="s">
        <v>600</v>
      </c>
      <c r="F443" s="191" t="s">
        <v>4206</v>
      </c>
      <c r="G443" s="13" t="s">
        <v>406</v>
      </c>
      <c r="H443" s="15">
        <v>18</v>
      </c>
      <c r="I443" s="105">
        <v>54</v>
      </c>
      <c r="J443" s="26">
        <f t="shared" si="24"/>
        <v>972</v>
      </c>
      <c r="K443" s="113">
        <f>IFERROR(SUMIFS(RECEIVING_HISTORY!$H:$H,RECEIVING_HISTORY!$B:$B,MASTER_SHEET!$A443),0)</f>
        <v>0</v>
      </c>
      <c r="L443" s="26">
        <f>IFERROR(SUMIFS(RECEIVING_HISTORY!$I:$I,RECEIVING_HISTORY!$B:$B,MASTER_SHEET!$A443),0)</f>
        <v>0</v>
      </c>
      <c r="M443" s="35">
        <f>IFERROR(SUMIF(ISSUANCE_HISTORY!$B:$B,A443,ISSUANCE_HISTORY!$H:$H),0)</f>
        <v>0</v>
      </c>
      <c r="N443" s="26">
        <f>IFERROR(SUMIF(ISSUANCE_HISTORY!$B:$B,A443,ISSUANCE_HISTORY!$I:$I),0)</f>
        <v>0</v>
      </c>
      <c r="O443" s="112">
        <f t="shared" si="25"/>
        <v>54</v>
      </c>
      <c r="P443" s="26">
        <f t="shared" si="27"/>
        <v>972</v>
      </c>
      <c r="Q443" s="36" t="s">
        <v>4445</v>
      </c>
      <c r="R443" s="36" t="s">
        <v>4445</v>
      </c>
      <c r="S443" s="16">
        <v>24</v>
      </c>
      <c r="T443" s="37" t="str">
        <f t="shared" si="26"/>
        <v>OK</v>
      </c>
      <c r="U443" s="12"/>
      <c r="V443" s="16"/>
      <c r="W443" s="12" t="s">
        <v>4222</v>
      </c>
    </row>
    <row r="444" spans="1:23" ht="22.35" customHeight="1">
      <c r="A444" s="12">
        <v>10060471</v>
      </c>
      <c r="B444" s="137">
        <v>1130070016</v>
      </c>
      <c r="C444" s="106">
        <v>1001719</v>
      </c>
      <c r="D444" s="13">
        <v>1012134</v>
      </c>
      <c r="E444" s="12" t="s">
        <v>601</v>
      </c>
      <c r="F444" s="190" t="s">
        <v>4212</v>
      </c>
      <c r="G444" s="13" t="s">
        <v>37</v>
      </c>
      <c r="H444" s="15">
        <v>14</v>
      </c>
      <c r="I444" s="105">
        <v>110</v>
      </c>
      <c r="J444" s="26">
        <f t="shared" si="24"/>
        <v>1540</v>
      </c>
      <c r="K444" s="113">
        <f>IFERROR(SUMIFS(RECEIVING_HISTORY!$H:$H,RECEIVING_HISTORY!$B:$B,MASTER_SHEET!$A444),0)</f>
        <v>0</v>
      </c>
      <c r="L444" s="26">
        <f>IFERROR(SUMIFS(RECEIVING_HISTORY!$I:$I,RECEIVING_HISTORY!$B:$B,MASTER_SHEET!$A444),0)</f>
        <v>0</v>
      </c>
      <c r="M444" s="35">
        <f>IFERROR(SUMIF(ISSUANCE_HISTORY!$B:$B,A444,ISSUANCE_HISTORY!$H:$H),0)</f>
        <v>8</v>
      </c>
      <c r="N444" s="26">
        <f>IFERROR(SUMIF(ISSUANCE_HISTORY!$B:$B,A444,ISSUANCE_HISTORY!$I:$I),0)</f>
        <v>112</v>
      </c>
      <c r="O444" s="112">
        <f t="shared" si="25"/>
        <v>102</v>
      </c>
      <c r="P444" s="26">
        <f t="shared" si="27"/>
        <v>1428</v>
      </c>
      <c r="Q444" s="36" t="s">
        <v>602</v>
      </c>
      <c r="R444" s="36" t="s">
        <v>602</v>
      </c>
      <c r="S444" s="16">
        <v>96</v>
      </c>
      <c r="T444" s="37" t="str">
        <f t="shared" si="26"/>
        <v>OK</v>
      </c>
      <c r="U444" s="12"/>
      <c r="V444" s="16"/>
      <c r="W444" s="12" t="s">
        <v>4222</v>
      </c>
    </row>
    <row r="445" spans="1:23" ht="22.35" customHeight="1">
      <c r="A445" s="12">
        <v>10060472</v>
      </c>
      <c r="B445" s="137">
        <v>1120010056</v>
      </c>
      <c r="C445" s="106">
        <v>1003582</v>
      </c>
      <c r="D445" s="27">
        <v>1008826</v>
      </c>
      <c r="E445" s="12" t="s">
        <v>603</v>
      </c>
      <c r="F445" s="190" t="s">
        <v>4210</v>
      </c>
      <c r="G445" s="13" t="s">
        <v>353</v>
      </c>
      <c r="H445" s="15">
        <v>3.5</v>
      </c>
      <c r="I445" s="105">
        <v>2413</v>
      </c>
      <c r="J445" s="26">
        <f t="shared" si="24"/>
        <v>8445.5</v>
      </c>
      <c r="K445" s="113">
        <f>IFERROR(SUMIFS(RECEIVING_HISTORY!$H:$H,RECEIVING_HISTORY!$B:$B,MASTER_SHEET!$A445),0)</f>
        <v>0</v>
      </c>
      <c r="L445" s="26">
        <f>IFERROR(SUMIFS(RECEIVING_HISTORY!$I:$I,RECEIVING_HISTORY!$B:$B,MASTER_SHEET!$A445),0)</f>
        <v>0</v>
      </c>
      <c r="M445" s="35">
        <f>IFERROR(SUMIF(ISSUANCE_HISTORY!$B:$B,A445,ISSUANCE_HISTORY!$H:$H),0)</f>
        <v>240</v>
      </c>
      <c r="N445" s="26">
        <f>IFERROR(SUMIF(ISSUANCE_HISTORY!$B:$B,A445,ISSUANCE_HISTORY!$I:$I),0)</f>
        <v>840</v>
      </c>
      <c r="O445" s="112">
        <f t="shared" si="25"/>
        <v>2173</v>
      </c>
      <c r="P445" s="26">
        <f t="shared" si="27"/>
        <v>7605.5</v>
      </c>
      <c r="Q445" s="36" t="s">
        <v>4446</v>
      </c>
      <c r="R445" s="36" t="s">
        <v>4446</v>
      </c>
      <c r="S445" s="16">
        <v>800</v>
      </c>
      <c r="T445" s="37" t="str">
        <f t="shared" si="26"/>
        <v>OK</v>
      </c>
      <c r="U445" s="12"/>
      <c r="V445" s="16"/>
      <c r="W445" s="12" t="s">
        <v>4222</v>
      </c>
    </row>
    <row r="446" spans="1:23" ht="22.35" customHeight="1">
      <c r="A446" s="12">
        <v>10060473</v>
      </c>
      <c r="B446" s="137" t="e">
        <v>#N/A</v>
      </c>
      <c r="C446" s="106">
        <v>1007463</v>
      </c>
      <c r="D446" s="13">
        <v>1017236</v>
      </c>
      <c r="E446" s="12" t="s">
        <v>606</v>
      </c>
      <c r="F446" s="190" t="s">
        <v>4214</v>
      </c>
      <c r="G446" s="13" t="s">
        <v>21</v>
      </c>
      <c r="H446" s="15">
        <v>75</v>
      </c>
      <c r="I446" s="105">
        <v>0</v>
      </c>
      <c r="J446" s="26">
        <f t="shared" si="24"/>
        <v>0</v>
      </c>
      <c r="K446" s="113">
        <f>IFERROR(SUMIFS(RECEIVING_HISTORY!$H:$H,RECEIVING_HISTORY!$B:$B,MASTER_SHEET!$A446),0)</f>
        <v>0</v>
      </c>
      <c r="L446" s="26">
        <f>IFERROR(SUMIFS(RECEIVING_HISTORY!$I:$I,RECEIVING_HISTORY!$B:$B,MASTER_SHEET!$A446),0)</f>
        <v>0</v>
      </c>
      <c r="M446" s="35">
        <f>IFERROR(SUMIF(ISSUANCE_HISTORY!$B:$B,A446,ISSUANCE_HISTORY!$H:$H),0)</f>
        <v>0</v>
      </c>
      <c r="N446" s="26">
        <f>IFERROR(SUMIF(ISSUANCE_HISTORY!$B:$B,A446,ISSUANCE_HISTORY!$I:$I),0)</f>
        <v>0</v>
      </c>
      <c r="O446" s="112">
        <f t="shared" si="25"/>
        <v>0</v>
      </c>
      <c r="P446" s="26">
        <f t="shared" si="27"/>
        <v>0</v>
      </c>
      <c r="Q446" s="36" t="e">
        <v>#N/A</v>
      </c>
      <c r="R446" s="36" t="e">
        <v>#N/A</v>
      </c>
      <c r="S446" s="16"/>
      <c r="T446" s="37" t="str">
        <f t="shared" si="26"/>
        <v/>
      </c>
      <c r="U446" s="12"/>
      <c r="V446" s="16"/>
      <c r="W446" s="12" t="e">
        <v>#N/A</v>
      </c>
    </row>
    <row r="447" spans="1:23" ht="22.35" customHeight="1">
      <c r="A447" s="12">
        <v>10060474</v>
      </c>
      <c r="B447" s="137">
        <v>312118036266</v>
      </c>
      <c r="C447" s="106">
        <v>1005898</v>
      </c>
      <c r="D447" s="13">
        <v>1015084</v>
      </c>
      <c r="E447" s="12" t="s">
        <v>607</v>
      </c>
      <c r="F447" s="191" t="s">
        <v>4206</v>
      </c>
      <c r="G447" s="13" t="s">
        <v>406</v>
      </c>
      <c r="H447" s="15">
        <v>157</v>
      </c>
      <c r="I447" s="105">
        <v>7</v>
      </c>
      <c r="J447" s="26">
        <f t="shared" si="24"/>
        <v>1099</v>
      </c>
      <c r="K447" s="113">
        <f>IFERROR(SUMIFS(RECEIVING_HISTORY!$H:$H,RECEIVING_HISTORY!$B:$B,MASTER_SHEET!$A447),0)</f>
        <v>0</v>
      </c>
      <c r="L447" s="26">
        <f>IFERROR(SUMIFS(RECEIVING_HISTORY!$I:$I,RECEIVING_HISTORY!$B:$B,MASTER_SHEET!$A447),0)</f>
        <v>0</v>
      </c>
      <c r="M447" s="35">
        <f>IFERROR(SUMIF(ISSUANCE_HISTORY!$B:$B,A447,ISSUANCE_HISTORY!$H:$H),0)</f>
        <v>0</v>
      </c>
      <c r="N447" s="26">
        <f>IFERROR(SUMIF(ISSUANCE_HISTORY!$B:$B,A447,ISSUANCE_HISTORY!$I:$I),0)</f>
        <v>0</v>
      </c>
      <c r="O447" s="112">
        <f t="shared" si="25"/>
        <v>7</v>
      </c>
      <c r="P447" s="26">
        <f t="shared" si="27"/>
        <v>1099</v>
      </c>
      <c r="Q447" s="36" t="s">
        <v>543</v>
      </c>
      <c r="R447" s="36" t="s">
        <v>543</v>
      </c>
      <c r="S447" s="16">
        <v>5</v>
      </c>
      <c r="T447" s="37" t="str">
        <f t="shared" si="26"/>
        <v>OK</v>
      </c>
      <c r="U447" s="12"/>
      <c r="V447" s="16"/>
      <c r="W447" s="12" t="s">
        <v>4222</v>
      </c>
    </row>
    <row r="448" spans="1:23" ht="22.35" customHeight="1">
      <c r="A448" s="12">
        <v>10060475</v>
      </c>
      <c r="B448" s="137">
        <v>1130070040</v>
      </c>
      <c r="C448" s="106">
        <v>1006118</v>
      </c>
      <c r="D448" s="13">
        <v>1015013</v>
      </c>
      <c r="E448" s="12" t="s">
        <v>608</v>
      </c>
      <c r="F448" s="190" t="s">
        <v>4208</v>
      </c>
      <c r="G448" s="13" t="s">
        <v>406</v>
      </c>
      <c r="H448" s="15">
        <v>395</v>
      </c>
      <c r="I448" s="105">
        <v>10</v>
      </c>
      <c r="J448" s="26">
        <f t="shared" si="24"/>
        <v>3950</v>
      </c>
      <c r="K448" s="113">
        <f>IFERROR(SUMIFS(RECEIVING_HISTORY!$H:$H,RECEIVING_HISTORY!$B:$B,MASTER_SHEET!$A448),0)</f>
        <v>0</v>
      </c>
      <c r="L448" s="26">
        <f>IFERROR(SUMIFS(RECEIVING_HISTORY!$I:$I,RECEIVING_HISTORY!$B:$B,MASTER_SHEET!$A448),0)</f>
        <v>0</v>
      </c>
      <c r="M448" s="35">
        <f>IFERROR(SUMIF(ISSUANCE_HISTORY!$B:$B,A448,ISSUANCE_HISTORY!$H:$H),0)</f>
        <v>0</v>
      </c>
      <c r="N448" s="26">
        <f>IFERROR(SUMIF(ISSUANCE_HISTORY!$B:$B,A448,ISSUANCE_HISTORY!$I:$I),0)</f>
        <v>0</v>
      </c>
      <c r="O448" s="112">
        <f t="shared" si="25"/>
        <v>10</v>
      </c>
      <c r="P448" s="26">
        <f t="shared" si="27"/>
        <v>3950</v>
      </c>
      <c r="Q448" s="36" t="s">
        <v>545</v>
      </c>
      <c r="R448" s="36" t="s">
        <v>545</v>
      </c>
      <c r="S448" s="16">
        <v>5</v>
      </c>
      <c r="T448" s="37" t="str">
        <f t="shared" si="26"/>
        <v>OK</v>
      </c>
      <c r="U448" s="12"/>
      <c r="V448" s="16"/>
      <c r="W448" s="12" t="s">
        <v>4222</v>
      </c>
    </row>
    <row r="449" spans="1:23" ht="22.35" customHeight="1">
      <c r="A449" s="12">
        <v>10060476</v>
      </c>
      <c r="B449" s="137" t="e">
        <v>#N/A</v>
      </c>
      <c r="C449" s="106">
        <v>1006467</v>
      </c>
      <c r="D449" s="13">
        <v>1014443</v>
      </c>
      <c r="E449" s="12" t="s">
        <v>609</v>
      </c>
      <c r="F449" s="191" t="s">
        <v>4206</v>
      </c>
      <c r="G449" s="13" t="s">
        <v>353</v>
      </c>
      <c r="H449" s="15">
        <v>49</v>
      </c>
      <c r="I449" s="105">
        <v>1</v>
      </c>
      <c r="J449" s="26">
        <f t="shared" ref="J449:J512" si="28">I449*H449</f>
        <v>49</v>
      </c>
      <c r="K449" s="113">
        <f>IFERROR(SUMIFS(RECEIVING_HISTORY!$H:$H,RECEIVING_HISTORY!$B:$B,MASTER_SHEET!$A449),0)</f>
        <v>12</v>
      </c>
      <c r="L449" s="26">
        <f>IFERROR(SUMIFS(RECEIVING_HISTORY!$I:$I,RECEIVING_HISTORY!$B:$B,MASTER_SHEET!$A449),0)</f>
        <v>588</v>
      </c>
      <c r="M449" s="35">
        <f>IFERROR(SUMIF(ISSUANCE_HISTORY!$B:$B,A449,ISSUANCE_HISTORY!$H:$H),0)</f>
        <v>0</v>
      </c>
      <c r="N449" s="26">
        <f>IFERROR(SUMIF(ISSUANCE_HISTORY!$B:$B,A449,ISSUANCE_HISTORY!$I:$I),0)</f>
        <v>0</v>
      </c>
      <c r="O449" s="112">
        <f t="shared" ref="O449:O512" si="29">N(I449)+N(K449)-N(M449)</f>
        <v>13</v>
      </c>
      <c r="P449" s="26">
        <f t="shared" si="27"/>
        <v>637</v>
      </c>
      <c r="Q449" s="36" t="s">
        <v>4447</v>
      </c>
      <c r="R449" s="36" t="s">
        <v>4447</v>
      </c>
      <c r="S449" s="16">
        <v>6</v>
      </c>
      <c r="T449" s="37" t="str">
        <f t="shared" si="26"/>
        <v>OK</v>
      </c>
      <c r="U449" s="12"/>
      <c r="V449" s="16"/>
      <c r="W449" s="12" t="e">
        <v>#N/A</v>
      </c>
    </row>
    <row r="450" spans="1:23" ht="22.35" customHeight="1">
      <c r="A450" s="12">
        <v>10060477</v>
      </c>
      <c r="B450" s="137">
        <v>1070050056</v>
      </c>
      <c r="C450" s="106">
        <v>1006742</v>
      </c>
      <c r="D450" s="13">
        <v>1014153</v>
      </c>
      <c r="E450" s="12" t="s">
        <v>610</v>
      </c>
      <c r="F450" s="190" t="s">
        <v>4212</v>
      </c>
      <c r="G450" s="13" t="s">
        <v>37</v>
      </c>
      <c r="H450" s="15">
        <v>50</v>
      </c>
      <c r="I450" s="105">
        <v>4</v>
      </c>
      <c r="J450" s="26">
        <f t="shared" si="28"/>
        <v>200</v>
      </c>
      <c r="K450" s="113">
        <f>IFERROR(SUMIFS(RECEIVING_HISTORY!$H:$H,RECEIVING_HISTORY!$B:$B,MASTER_SHEET!$A450),0)</f>
        <v>28</v>
      </c>
      <c r="L450" s="26">
        <f>IFERROR(SUMIFS(RECEIVING_HISTORY!$I:$I,RECEIVING_HISTORY!$B:$B,MASTER_SHEET!$A450),0)</f>
        <v>1400</v>
      </c>
      <c r="M450" s="35">
        <f>IFERROR(SUMIF(ISSUANCE_HISTORY!$B:$B,A450,ISSUANCE_HISTORY!$H:$H),0)</f>
        <v>15</v>
      </c>
      <c r="N450" s="26">
        <f>IFERROR(SUMIF(ISSUANCE_HISTORY!$B:$B,A450,ISSUANCE_HISTORY!$I:$I),0)</f>
        <v>750</v>
      </c>
      <c r="O450" s="112">
        <f t="shared" si="29"/>
        <v>17</v>
      </c>
      <c r="P450" s="26">
        <f t="shared" si="27"/>
        <v>850</v>
      </c>
      <c r="Q450" s="36" t="s">
        <v>4447</v>
      </c>
      <c r="R450" s="36" t="s">
        <v>4447</v>
      </c>
      <c r="S450" s="16">
        <v>10</v>
      </c>
      <c r="T450" s="37" t="str">
        <f t="shared" ref="T450:T513" si="30">IF(S450="", "", IF(U450&lt;&gt;"", "BSR in Process", IF(O450&lt;S450, "Re-Order Now", "OK")))</f>
        <v>OK</v>
      </c>
      <c r="U450" s="12"/>
      <c r="V450" s="16"/>
      <c r="W450" s="12" t="s">
        <v>4222</v>
      </c>
    </row>
    <row r="451" spans="1:23" ht="22.35" customHeight="1">
      <c r="A451" s="12">
        <v>10060478</v>
      </c>
      <c r="B451" s="137">
        <v>1120010067</v>
      </c>
      <c r="C451" s="106">
        <v>1006623</v>
      </c>
      <c r="D451" s="28">
        <v>1014344</v>
      </c>
      <c r="E451" s="12" t="s">
        <v>611</v>
      </c>
      <c r="F451" s="190" t="s">
        <v>4210</v>
      </c>
      <c r="G451" s="13" t="s">
        <v>406</v>
      </c>
      <c r="H451" s="15">
        <v>87.5</v>
      </c>
      <c r="I451" s="105">
        <v>18</v>
      </c>
      <c r="J451" s="26">
        <f t="shared" si="28"/>
        <v>1575</v>
      </c>
      <c r="K451" s="113">
        <f>IFERROR(SUMIFS(RECEIVING_HISTORY!$H:$H,RECEIVING_HISTORY!$B:$B,MASTER_SHEET!$A451),0)</f>
        <v>44</v>
      </c>
      <c r="L451" s="26">
        <f>IFERROR(SUMIFS(RECEIVING_HISTORY!$I:$I,RECEIVING_HISTORY!$B:$B,MASTER_SHEET!$A451),0)</f>
        <v>3850</v>
      </c>
      <c r="M451" s="35">
        <f>IFERROR(SUMIF(ISSUANCE_HISTORY!$B:$B,A451,ISSUANCE_HISTORY!$H:$H),0)</f>
        <v>16</v>
      </c>
      <c r="N451" s="26">
        <f>IFERROR(SUMIF(ISSUANCE_HISTORY!$B:$B,A451,ISSUANCE_HISTORY!$I:$I),0)</f>
        <v>1248</v>
      </c>
      <c r="O451" s="112">
        <f t="shared" si="29"/>
        <v>46</v>
      </c>
      <c r="P451" s="26">
        <f t="shared" ref="P451:P514" si="31">N(J451)+N(L451)-N(N451)</f>
        <v>4177</v>
      </c>
      <c r="Q451" s="36" t="s">
        <v>4448</v>
      </c>
      <c r="R451" s="36" t="s">
        <v>4448</v>
      </c>
      <c r="S451" s="16">
        <v>40</v>
      </c>
      <c r="T451" s="37" t="str">
        <f t="shared" si="30"/>
        <v>BSR in Process</v>
      </c>
      <c r="U451" s="12">
        <v>62</v>
      </c>
      <c r="V451" s="16"/>
      <c r="W451" s="12" t="s">
        <v>4222</v>
      </c>
    </row>
    <row r="452" spans="1:23" ht="22.35" customHeight="1">
      <c r="A452" s="12">
        <v>10060479</v>
      </c>
      <c r="B452" s="137">
        <v>1120010133</v>
      </c>
      <c r="C452" s="106">
        <v>1001247</v>
      </c>
      <c r="D452" s="13">
        <v>1012652</v>
      </c>
      <c r="E452" s="12" t="s">
        <v>613</v>
      </c>
      <c r="F452" s="190" t="s">
        <v>4210</v>
      </c>
      <c r="G452" s="13" t="s">
        <v>353</v>
      </c>
      <c r="H452" s="15">
        <v>108</v>
      </c>
      <c r="I452" s="105">
        <v>226</v>
      </c>
      <c r="J452" s="26">
        <f t="shared" si="28"/>
        <v>24408</v>
      </c>
      <c r="K452" s="113">
        <f>IFERROR(SUMIFS(RECEIVING_HISTORY!$H:$H,RECEIVING_HISTORY!$B:$B,MASTER_SHEET!$A452),0)</f>
        <v>0</v>
      </c>
      <c r="L452" s="26">
        <f>IFERROR(SUMIFS(RECEIVING_HISTORY!$I:$I,RECEIVING_HISTORY!$B:$B,MASTER_SHEET!$A452),0)</f>
        <v>0</v>
      </c>
      <c r="M452" s="35">
        <f>IFERROR(SUMIF(ISSUANCE_HISTORY!$B:$B,A452,ISSUANCE_HISTORY!$H:$H),0)</f>
        <v>96</v>
      </c>
      <c r="N452" s="26">
        <f>IFERROR(SUMIF(ISSUANCE_HISTORY!$B:$B,A452,ISSUANCE_HISTORY!$I:$I),0)</f>
        <v>10368</v>
      </c>
      <c r="O452" s="112">
        <f t="shared" si="29"/>
        <v>130</v>
      </c>
      <c r="P452" s="26">
        <f t="shared" si="31"/>
        <v>14040</v>
      </c>
      <c r="Q452" s="36" t="s">
        <v>4449</v>
      </c>
      <c r="R452" s="36" t="s">
        <v>4449</v>
      </c>
      <c r="S452" s="16">
        <v>120</v>
      </c>
      <c r="T452" s="37" t="str">
        <f t="shared" si="30"/>
        <v>BSR in Process</v>
      </c>
      <c r="U452" s="12">
        <v>63</v>
      </c>
      <c r="V452" s="16"/>
      <c r="W452" s="12" t="s">
        <v>4222</v>
      </c>
    </row>
    <row r="453" spans="1:23" ht="22.35" customHeight="1">
      <c r="A453" s="12">
        <v>10060480</v>
      </c>
      <c r="B453" s="137" t="e">
        <v>#N/A</v>
      </c>
      <c r="C453" s="106">
        <v>1003839</v>
      </c>
      <c r="D453" s="28">
        <v>1008972</v>
      </c>
      <c r="E453" s="12" t="s">
        <v>614</v>
      </c>
      <c r="F453" s="190" t="s">
        <v>4210</v>
      </c>
      <c r="G453" s="13" t="s">
        <v>21</v>
      </c>
      <c r="H453" s="15">
        <v>4.8499999999999996</v>
      </c>
      <c r="I453" s="105">
        <v>0</v>
      </c>
      <c r="J453" s="26">
        <f t="shared" si="28"/>
        <v>0</v>
      </c>
      <c r="K453" s="113">
        <f>IFERROR(SUMIFS(RECEIVING_HISTORY!$H:$H,RECEIVING_HISTORY!$B:$B,MASTER_SHEET!$A453),0)</f>
        <v>0</v>
      </c>
      <c r="L453" s="26">
        <f>IFERROR(SUMIFS(RECEIVING_HISTORY!$I:$I,RECEIVING_HISTORY!$B:$B,MASTER_SHEET!$A453),0)</f>
        <v>0</v>
      </c>
      <c r="M453" s="35">
        <f>IFERROR(SUMIF(ISSUANCE_HISTORY!$B:$B,A453,ISSUANCE_HISTORY!$H:$H),0)</f>
        <v>0</v>
      </c>
      <c r="N453" s="26">
        <f>IFERROR(SUMIF(ISSUANCE_HISTORY!$B:$B,A453,ISSUANCE_HISTORY!$I:$I),0)</f>
        <v>0</v>
      </c>
      <c r="O453" s="112">
        <f t="shared" si="29"/>
        <v>0</v>
      </c>
      <c r="P453" s="26">
        <f t="shared" si="31"/>
        <v>0</v>
      </c>
      <c r="Q453" s="36" t="e">
        <v>#N/A</v>
      </c>
      <c r="R453" s="36" t="e">
        <v>#N/A</v>
      </c>
      <c r="S453" s="16"/>
      <c r="T453" s="37" t="str">
        <f t="shared" si="30"/>
        <v/>
      </c>
      <c r="U453" s="12"/>
      <c r="V453" s="16"/>
      <c r="W453" s="12" t="e">
        <v>#N/A</v>
      </c>
    </row>
    <row r="454" spans="1:23" ht="22.35" customHeight="1">
      <c r="A454" s="12">
        <v>10060481</v>
      </c>
      <c r="B454" s="137" t="e">
        <v>#N/A</v>
      </c>
      <c r="C454" s="106">
        <v>1003148</v>
      </c>
      <c r="D454" s="28">
        <v>1010686</v>
      </c>
      <c r="E454" s="12" t="s">
        <v>615</v>
      </c>
      <c r="F454" s="190" t="s">
        <v>4210</v>
      </c>
      <c r="G454" s="13" t="s">
        <v>406</v>
      </c>
      <c r="H454" s="15">
        <v>45</v>
      </c>
      <c r="I454" s="105">
        <v>0</v>
      </c>
      <c r="J454" s="26">
        <f t="shared" si="28"/>
        <v>0</v>
      </c>
      <c r="K454" s="113">
        <f>IFERROR(SUMIFS(RECEIVING_HISTORY!$H:$H,RECEIVING_HISTORY!$B:$B,MASTER_SHEET!$A454),0)</f>
        <v>0</v>
      </c>
      <c r="L454" s="26">
        <f>IFERROR(SUMIFS(RECEIVING_HISTORY!$I:$I,RECEIVING_HISTORY!$B:$B,MASTER_SHEET!$A454),0)</f>
        <v>0</v>
      </c>
      <c r="M454" s="35">
        <f>IFERROR(SUMIF(ISSUANCE_HISTORY!$B:$B,A454,ISSUANCE_HISTORY!$H:$H),0)</f>
        <v>0</v>
      </c>
      <c r="N454" s="26">
        <f>IFERROR(SUMIF(ISSUANCE_HISTORY!$B:$B,A454,ISSUANCE_HISTORY!$I:$I),0)</f>
        <v>0</v>
      </c>
      <c r="O454" s="112">
        <f t="shared" si="29"/>
        <v>0</v>
      </c>
      <c r="P454" s="26">
        <f t="shared" si="31"/>
        <v>0</v>
      </c>
      <c r="Q454" s="36" t="e">
        <v>#N/A</v>
      </c>
      <c r="R454" s="36" t="e">
        <v>#N/A</v>
      </c>
      <c r="S454" s="16"/>
      <c r="T454" s="37" t="str">
        <f t="shared" si="30"/>
        <v/>
      </c>
      <c r="U454" s="12"/>
      <c r="V454" s="16"/>
      <c r="W454" s="12" t="e">
        <v>#N/A</v>
      </c>
    </row>
    <row r="455" spans="1:23" ht="22.35" customHeight="1">
      <c r="A455" s="12">
        <v>10060482</v>
      </c>
      <c r="B455" s="137" t="e">
        <v>#N/A</v>
      </c>
      <c r="C455" s="106">
        <v>1000328</v>
      </c>
      <c r="D455" s="28">
        <v>1013400</v>
      </c>
      <c r="E455" s="12" t="s">
        <v>616</v>
      </c>
      <c r="F455" s="190" t="s">
        <v>4210</v>
      </c>
      <c r="G455" s="13" t="s">
        <v>406</v>
      </c>
      <c r="H455" s="15">
        <v>55.98</v>
      </c>
      <c r="I455" s="105">
        <v>0</v>
      </c>
      <c r="J455" s="26">
        <f t="shared" si="28"/>
        <v>0</v>
      </c>
      <c r="K455" s="113">
        <f>IFERROR(SUMIFS(RECEIVING_HISTORY!$H:$H,RECEIVING_HISTORY!$B:$B,MASTER_SHEET!$A455),0)</f>
        <v>0</v>
      </c>
      <c r="L455" s="26">
        <f>IFERROR(SUMIFS(RECEIVING_HISTORY!$I:$I,RECEIVING_HISTORY!$B:$B,MASTER_SHEET!$A455),0)</f>
        <v>0</v>
      </c>
      <c r="M455" s="35">
        <f>IFERROR(SUMIF(ISSUANCE_HISTORY!$B:$B,A455,ISSUANCE_HISTORY!$H:$H),0)</f>
        <v>0</v>
      </c>
      <c r="N455" s="26">
        <f>IFERROR(SUMIF(ISSUANCE_HISTORY!$B:$B,A455,ISSUANCE_HISTORY!$I:$I),0)</f>
        <v>0</v>
      </c>
      <c r="O455" s="112">
        <f t="shared" si="29"/>
        <v>0</v>
      </c>
      <c r="P455" s="26">
        <f t="shared" si="31"/>
        <v>0</v>
      </c>
      <c r="Q455" s="36" t="e">
        <v>#N/A</v>
      </c>
      <c r="R455" s="36" t="e">
        <v>#N/A</v>
      </c>
      <c r="S455" s="16"/>
      <c r="T455" s="37" t="str">
        <f t="shared" si="30"/>
        <v/>
      </c>
      <c r="U455" s="12"/>
      <c r="V455" s="16"/>
      <c r="W455" s="12" t="e">
        <v>#N/A</v>
      </c>
    </row>
    <row r="456" spans="1:23" ht="22.35" customHeight="1">
      <c r="A456" s="12">
        <v>10060483</v>
      </c>
      <c r="B456" s="137">
        <v>1120010072</v>
      </c>
      <c r="C456" s="106">
        <v>1003106</v>
      </c>
      <c r="D456" s="28">
        <v>1010638</v>
      </c>
      <c r="E456" s="12" t="s">
        <v>617</v>
      </c>
      <c r="F456" s="190" t="s">
        <v>4210</v>
      </c>
      <c r="G456" s="13" t="s">
        <v>618</v>
      </c>
      <c r="H456" s="15">
        <v>33</v>
      </c>
      <c r="I456" s="105">
        <v>263</v>
      </c>
      <c r="J456" s="26">
        <f t="shared" si="28"/>
        <v>8679</v>
      </c>
      <c r="K456" s="113">
        <f>IFERROR(SUMIFS(RECEIVING_HISTORY!$H:$H,RECEIVING_HISTORY!$B:$B,MASTER_SHEET!$A456),0)</f>
        <v>230</v>
      </c>
      <c r="L456" s="26">
        <f>IFERROR(SUMIFS(RECEIVING_HISTORY!$I:$I,RECEIVING_HISTORY!$B:$B,MASTER_SHEET!$A456),0)</f>
        <v>7590</v>
      </c>
      <c r="M456" s="35">
        <f>IFERROR(SUMIF(ISSUANCE_HISTORY!$B:$B,A456,ISSUANCE_HISTORY!$H:$H),0)</f>
        <v>120</v>
      </c>
      <c r="N456" s="26">
        <f>IFERROR(SUMIF(ISSUANCE_HISTORY!$B:$B,A456,ISSUANCE_HISTORY!$I:$I),0)</f>
        <v>2880</v>
      </c>
      <c r="O456" s="112">
        <f t="shared" si="29"/>
        <v>373</v>
      </c>
      <c r="P456" s="26">
        <f t="shared" si="31"/>
        <v>13389</v>
      </c>
      <c r="Q456" s="36" t="s">
        <v>4450</v>
      </c>
      <c r="R456" s="36" t="s">
        <v>4450</v>
      </c>
      <c r="S456" s="16">
        <v>120</v>
      </c>
      <c r="T456" s="37" t="str">
        <f t="shared" si="30"/>
        <v>BSR in Process</v>
      </c>
      <c r="U456" s="12">
        <v>63</v>
      </c>
      <c r="V456" s="16"/>
      <c r="W456" s="12" t="s">
        <v>4222</v>
      </c>
    </row>
    <row r="457" spans="1:23" ht="22.35" customHeight="1">
      <c r="A457" s="12">
        <v>10060484</v>
      </c>
      <c r="B457" s="137">
        <v>1120014646</v>
      </c>
      <c r="C457" s="106">
        <v>1006620</v>
      </c>
      <c r="D457" s="13">
        <v>1014341</v>
      </c>
      <c r="E457" s="12" t="s">
        <v>620</v>
      </c>
      <c r="F457" s="190" t="s">
        <v>4210</v>
      </c>
      <c r="G457" s="13" t="s">
        <v>21</v>
      </c>
      <c r="H457" s="15">
        <v>13</v>
      </c>
      <c r="I457" s="105">
        <v>350</v>
      </c>
      <c r="J457" s="26">
        <f t="shared" si="28"/>
        <v>4550</v>
      </c>
      <c r="K457" s="113">
        <f>IFERROR(SUMIFS(RECEIVING_HISTORY!$H:$H,RECEIVING_HISTORY!$B:$B,MASTER_SHEET!$A457),0)</f>
        <v>0</v>
      </c>
      <c r="L457" s="26">
        <f>IFERROR(SUMIFS(RECEIVING_HISTORY!$I:$I,RECEIVING_HISTORY!$B:$B,MASTER_SHEET!$A457),0)</f>
        <v>0</v>
      </c>
      <c r="M457" s="35">
        <f>IFERROR(SUMIF(ISSUANCE_HISTORY!$B:$B,A457,ISSUANCE_HISTORY!$H:$H),0)</f>
        <v>150</v>
      </c>
      <c r="N457" s="26">
        <f>IFERROR(SUMIF(ISSUANCE_HISTORY!$B:$B,A457,ISSUANCE_HISTORY!$I:$I),0)</f>
        <v>1950</v>
      </c>
      <c r="O457" s="112">
        <f t="shared" si="29"/>
        <v>200</v>
      </c>
      <c r="P457" s="26">
        <f t="shared" si="31"/>
        <v>2600</v>
      </c>
      <c r="Q457" s="36" t="s">
        <v>621</v>
      </c>
      <c r="R457" s="36" t="s">
        <v>621</v>
      </c>
      <c r="S457" s="16">
        <v>100</v>
      </c>
      <c r="T457" s="37" t="str">
        <f t="shared" si="30"/>
        <v>OK</v>
      </c>
      <c r="U457" s="12"/>
      <c r="V457" s="16"/>
      <c r="W457" s="12" t="s">
        <v>4222</v>
      </c>
    </row>
    <row r="458" spans="1:23" ht="22.35" customHeight="1">
      <c r="A458" s="12">
        <v>10060485</v>
      </c>
      <c r="B458" s="137">
        <v>471318057012</v>
      </c>
      <c r="C458" s="106">
        <v>1005734</v>
      </c>
      <c r="D458" s="28">
        <v>1008848</v>
      </c>
      <c r="E458" s="12" t="s">
        <v>622</v>
      </c>
      <c r="F458" s="192" t="s">
        <v>4210</v>
      </c>
      <c r="G458" s="13" t="s">
        <v>406</v>
      </c>
      <c r="H458" s="15">
        <v>60.5</v>
      </c>
      <c r="I458" s="105">
        <v>28</v>
      </c>
      <c r="J458" s="26">
        <f t="shared" si="28"/>
        <v>1694</v>
      </c>
      <c r="K458" s="113">
        <f>IFERROR(SUMIFS(RECEIVING_HISTORY!$H:$H,RECEIVING_HISTORY!$B:$B,MASTER_SHEET!$A458),0)</f>
        <v>72</v>
      </c>
      <c r="L458" s="26">
        <f>IFERROR(SUMIFS(RECEIVING_HISTORY!$I:$I,RECEIVING_HISTORY!$B:$B,MASTER_SHEET!$A458),0)</f>
        <v>4356</v>
      </c>
      <c r="M458" s="35">
        <f>IFERROR(SUMIF(ISSUANCE_HISTORY!$B:$B,A458,ISSUANCE_HISTORY!$H:$H),0)</f>
        <v>20</v>
      </c>
      <c r="N458" s="26">
        <f>IFERROR(SUMIF(ISSUANCE_HISTORY!$B:$B,A458,ISSUANCE_HISTORY!$I:$I),0)</f>
        <v>1120</v>
      </c>
      <c r="O458" s="112">
        <f t="shared" si="29"/>
        <v>80</v>
      </c>
      <c r="P458" s="26">
        <f t="shared" si="31"/>
        <v>4930</v>
      </c>
      <c r="Q458" s="36" t="s">
        <v>4451</v>
      </c>
      <c r="R458" s="36" t="s">
        <v>4451</v>
      </c>
      <c r="S458" s="16">
        <v>40</v>
      </c>
      <c r="T458" s="37" t="str">
        <f t="shared" si="30"/>
        <v>BSR in Process</v>
      </c>
      <c r="U458" s="12">
        <v>62</v>
      </c>
      <c r="V458" s="16"/>
      <c r="W458" s="12" t="s">
        <v>4222</v>
      </c>
    </row>
    <row r="459" spans="1:23" ht="22.35" customHeight="1">
      <c r="A459" s="12">
        <v>10060486</v>
      </c>
      <c r="B459" s="137">
        <v>1120010517</v>
      </c>
      <c r="C459" s="106">
        <v>1001413</v>
      </c>
      <c r="D459" s="28">
        <v>1012492</v>
      </c>
      <c r="E459" s="12" t="s">
        <v>623</v>
      </c>
      <c r="F459" s="190" t="s">
        <v>4214</v>
      </c>
      <c r="G459" s="13" t="s">
        <v>37</v>
      </c>
      <c r="H459" s="15">
        <v>26</v>
      </c>
      <c r="I459" s="105">
        <v>52</v>
      </c>
      <c r="J459" s="26">
        <f t="shared" si="28"/>
        <v>1352</v>
      </c>
      <c r="K459" s="113">
        <f>IFERROR(SUMIFS(RECEIVING_HISTORY!$H:$H,RECEIVING_HISTORY!$B:$B,MASTER_SHEET!$A459),0)</f>
        <v>0</v>
      </c>
      <c r="L459" s="26">
        <f>IFERROR(SUMIFS(RECEIVING_HISTORY!$I:$I,RECEIVING_HISTORY!$B:$B,MASTER_SHEET!$A459),0)</f>
        <v>0</v>
      </c>
      <c r="M459" s="35">
        <f>IFERROR(SUMIF(ISSUANCE_HISTORY!$B:$B,A459,ISSUANCE_HISTORY!$H:$H),0)</f>
        <v>5</v>
      </c>
      <c r="N459" s="26">
        <f>IFERROR(SUMIF(ISSUANCE_HISTORY!$B:$B,A459,ISSUANCE_HISTORY!$I:$I),0)</f>
        <v>130</v>
      </c>
      <c r="O459" s="112">
        <f t="shared" si="29"/>
        <v>47</v>
      </c>
      <c r="P459" s="26">
        <f t="shared" si="31"/>
        <v>1222</v>
      </c>
      <c r="Q459" s="36" t="s">
        <v>624</v>
      </c>
      <c r="R459" s="36" t="s">
        <v>624</v>
      </c>
      <c r="S459" s="16">
        <v>30</v>
      </c>
      <c r="T459" s="37" t="str">
        <f t="shared" si="30"/>
        <v>OK</v>
      </c>
      <c r="U459" s="12"/>
      <c r="V459" s="16"/>
      <c r="W459" s="12" t="s">
        <v>4222</v>
      </c>
    </row>
    <row r="460" spans="1:23" ht="22.35" customHeight="1">
      <c r="A460" s="12">
        <v>10060487</v>
      </c>
      <c r="B460" s="137">
        <v>1120010103</v>
      </c>
      <c r="C460" s="106">
        <v>1003384</v>
      </c>
      <c r="D460" s="13">
        <v>1009825</v>
      </c>
      <c r="E460" s="12" t="s">
        <v>625</v>
      </c>
      <c r="F460" s="190" t="s">
        <v>4210</v>
      </c>
      <c r="G460" s="13" t="s">
        <v>353</v>
      </c>
      <c r="H460" s="15">
        <v>28</v>
      </c>
      <c r="I460" s="105">
        <v>258</v>
      </c>
      <c r="J460" s="26">
        <f t="shared" si="28"/>
        <v>7224</v>
      </c>
      <c r="K460" s="113">
        <f>IFERROR(SUMIFS(RECEIVING_HISTORY!$H:$H,RECEIVING_HISTORY!$B:$B,MASTER_SHEET!$A460),0)</f>
        <v>360</v>
      </c>
      <c r="L460" s="26">
        <f>IFERROR(SUMIFS(RECEIVING_HISTORY!$I:$I,RECEIVING_HISTORY!$B:$B,MASTER_SHEET!$A460),0)</f>
        <v>10080</v>
      </c>
      <c r="M460" s="35">
        <f>IFERROR(SUMIF(ISSUANCE_HISTORY!$B:$B,A460,ISSUANCE_HISTORY!$H:$H),0)</f>
        <v>120</v>
      </c>
      <c r="N460" s="26">
        <f>IFERROR(SUMIF(ISSUANCE_HISTORY!$B:$B,A460,ISSUANCE_HISTORY!$I:$I),0)</f>
        <v>2520</v>
      </c>
      <c r="O460" s="112">
        <f t="shared" si="29"/>
        <v>498</v>
      </c>
      <c r="P460" s="26">
        <f t="shared" si="31"/>
        <v>14784</v>
      </c>
      <c r="Q460" s="36" t="s">
        <v>626</v>
      </c>
      <c r="R460" s="36" t="s">
        <v>626</v>
      </c>
      <c r="S460" s="16">
        <v>180</v>
      </c>
      <c r="T460" s="37" t="str">
        <f t="shared" si="30"/>
        <v>BSR in Process</v>
      </c>
      <c r="U460" s="12">
        <v>63</v>
      </c>
      <c r="V460" s="16"/>
      <c r="W460" s="12" t="s">
        <v>4222</v>
      </c>
    </row>
    <row r="461" spans="1:23" ht="22.35" customHeight="1">
      <c r="A461" s="12">
        <v>10060488</v>
      </c>
      <c r="B461" s="137">
        <v>1120010070</v>
      </c>
      <c r="C461" s="106">
        <v>1007607</v>
      </c>
      <c r="D461" s="28">
        <v>1008878</v>
      </c>
      <c r="E461" s="12" t="s">
        <v>627</v>
      </c>
      <c r="F461" s="190" t="s">
        <v>4210</v>
      </c>
      <c r="G461" s="13" t="s">
        <v>618</v>
      </c>
      <c r="H461" s="15">
        <v>28</v>
      </c>
      <c r="I461" s="105">
        <v>28</v>
      </c>
      <c r="J461" s="26">
        <f t="shared" si="28"/>
        <v>784</v>
      </c>
      <c r="K461" s="113">
        <f>IFERROR(SUMIFS(RECEIVING_HISTORY!$H:$H,RECEIVING_HISTORY!$B:$B,MASTER_SHEET!$A461),0)</f>
        <v>0</v>
      </c>
      <c r="L461" s="26">
        <f>IFERROR(SUMIFS(RECEIVING_HISTORY!$I:$I,RECEIVING_HISTORY!$B:$B,MASTER_SHEET!$A461),0)</f>
        <v>0</v>
      </c>
      <c r="M461" s="35">
        <f>IFERROR(SUMIF(ISSUANCE_HISTORY!$B:$B,A461,ISSUANCE_HISTORY!$H:$H),0)</f>
        <v>0</v>
      </c>
      <c r="N461" s="26">
        <f>IFERROR(SUMIF(ISSUANCE_HISTORY!$B:$B,A461,ISSUANCE_HISTORY!$I:$I),0)</f>
        <v>0</v>
      </c>
      <c r="O461" s="112">
        <f t="shared" si="29"/>
        <v>28</v>
      </c>
      <c r="P461" s="26">
        <f t="shared" si="31"/>
        <v>784</v>
      </c>
      <c r="Q461" s="36" t="s">
        <v>628</v>
      </c>
      <c r="R461" s="36" t="s">
        <v>628</v>
      </c>
      <c r="S461" s="16">
        <v>12</v>
      </c>
      <c r="T461" s="37" t="str">
        <f t="shared" si="30"/>
        <v>OK</v>
      </c>
      <c r="U461" s="12"/>
      <c r="V461" s="16"/>
      <c r="W461" s="12" t="s">
        <v>4222</v>
      </c>
    </row>
    <row r="462" spans="1:23" ht="22.35" customHeight="1">
      <c r="A462" s="12">
        <v>10060489</v>
      </c>
      <c r="B462" s="137">
        <v>1120100011</v>
      </c>
      <c r="C462" s="106">
        <v>1000064</v>
      </c>
      <c r="D462" s="28">
        <v>1013747</v>
      </c>
      <c r="E462" s="12" t="s">
        <v>629</v>
      </c>
      <c r="F462" s="191" t="s">
        <v>4206</v>
      </c>
      <c r="G462" s="13" t="s">
        <v>37</v>
      </c>
      <c r="H462" s="15">
        <v>9.75</v>
      </c>
      <c r="I462" s="105">
        <v>54</v>
      </c>
      <c r="J462" s="26">
        <f t="shared" si="28"/>
        <v>526.5</v>
      </c>
      <c r="K462" s="113">
        <f>IFERROR(SUMIFS(RECEIVING_HISTORY!$H:$H,RECEIVING_HISTORY!$B:$B,MASTER_SHEET!$A462),0)</f>
        <v>0</v>
      </c>
      <c r="L462" s="26">
        <f>IFERROR(SUMIFS(RECEIVING_HISTORY!$I:$I,RECEIVING_HISTORY!$B:$B,MASTER_SHEET!$A462),0)</f>
        <v>0</v>
      </c>
      <c r="M462" s="35">
        <f>IFERROR(SUMIF(ISSUANCE_HISTORY!$B:$B,A462,ISSUANCE_HISTORY!$H:$H),0)</f>
        <v>0</v>
      </c>
      <c r="N462" s="26">
        <f>IFERROR(SUMIF(ISSUANCE_HISTORY!$B:$B,A462,ISSUANCE_HISTORY!$I:$I),0)</f>
        <v>0</v>
      </c>
      <c r="O462" s="112">
        <f t="shared" si="29"/>
        <v>54</v>
      </c>
      <c r="P462" s="26">
        <f t="shared" si="31"/>
        <v>526.5</v>
      </c>
      <c r="Q462" s="36" t="s">
        <v>630</v>
      </c>
      <c r="R462" s="36" t="s">
        <v>630</v>
      </c>
      <c r="S462" s="16">
        <v>48</v>
      </c>
      <c r="T462" s="37" t="str">
        <f t="shared" si="30"/>
        <v>OK</v>
      </c>
      <c r="U462" s="12"/>
      <c r="V462" s="16"/>
      <c r="W462" s="12" t="s">
        <v>4222</v>
      </c>
    </row>
    <row r="463" spans="1:23" ht="22.35" customHeight="1">
      <c r="A463" s="12">
        <v>10060490</v>
      </c>
      <c r="B463" s="137" t="e">
        <v>#N/A</v>
      </c>
      <c r="C463" s="106">
        <v>1007029</v>
      </c>
      <c r="D463" s="13">
        <v>1014127</v>
      </c>
      <c r="E463" s="12" t="s">
        <v>631</v>
      </c>
      <c r="F463" s="190" t="s">
        <v>4210</v>
      </c>
      <c r="G463" s="13" t="s">
        <v>406</v>
      </c>
      <c r="H463" s="15">
        <v>70.91</v>
      </c>
      <c r="I463" s="105">
        <v>0</v>
      </c>
      <c r="J463" s="26">
        <f t="shared" si="28"/>
        <v>0</v>
      </c>
      <c r="K463" s="113">
        <f>IFERROR(SUMIFS(RECEIVING_HISTORY!$H:$H,RECEIVING_HISTORY!$B:$B,MASTER_SHEET!$A463),0)</f>
        <v>0</v>
      </c>
      <c r="L463" s="26">
        <f>IFERROR(SUMIFS(RECEIVING_HISTORY!$I:$I,RECEIVING_HISTORY!$B:$B,MASTER_SHEET!$A463),0)</f>
        <v>0</v>
      </c>
      <c r="M463" s="35">
        <f>IFERROR(SUMIF(ISSUANCE_HISTORY!$B:$B,A463,ISSUANCE_HISTORY!$H:$H),0)</f>
        <v>0</v>
      </c>
      <c r="N463" s="26">
        <f>IFERROR(SUMIF(ISSUANCE_HISTORY!$B:$B,A463,ISSUANCE_HISTORY!$I:$I),0)</f>
        <v>0</v>
      </c>
      <c r="O463" s="112">
        <f t="shared" si="29"/>
        <v>0</v>
      </c>
      <c r="P463" s="26">
        <f t="shared" si="31"/>
        <v>0</v>
      </c>
      <c r="Q463" s="36" t="e">
        <v>#N/A</v>
      </c>
      <c r="R463" s="36" t="e">
        <v>#N/A</v>
      </c>
      <c r="S463" s="16"/>
      <c r="T463" s="37" t="str">
        <f t="shared" si="30"/>
        <v/>
      </c>
      <c r="U463" s="12"/>
      <c r="V463" s="16"/>
      <c r="W463" s="12" t="e">
        <v>#N/A</v>
      </c>
    </row>
    <row r="464" spans="1:23" ht="22.35" customHeight="1">
      <c r="A464" s="12">
        <v>10060491</v>
      </c>
      <c r="B464" s="137" t="e">
        <v>#N/A</v>
      </c>
      <c r="C464" s="106">
        <v>1003340</v>
      </c>
      <c r="D464" s="13">
        <v>1009800</v>
      </c>
      <c r="E464" s="12" t="s">
        <v>632</v>
      </c>
      <c r="F464" s="190" t="s">
        <v>4210</v>
      </c>
      <c r="G464" s="13" t="s">
        <v>406</v>
      </c>
      <c r="H464" s="15">
        <v>65</v>
      </c>
      <c r="I464" s="105">
        <v>0</v>
      </c>
      <c r="J464" s="26">
        <f t="shared" si="28"/>
        <v>0</v>
      </c>
      <c r="K464" s="113">
        <f>IFERROR(SUMIFS(RECEIVING_HISTORY!$H:$H,RECEIVING_HISTORY!$B:$B,MASTER_SHEET!$A464),0)</f>
        <v>0</v>
      </c>
      <c r="L464" s="26">
        <f>IFERROR(SUMIFS(RECEIVING_HISTORY!$I:$I,RECEIVING_HISTORY!$B:$B,MASTER_SHEET!$A464),0)</f>
        <v>0</v>
      </c>
      <c r="M464" s="35">
        <f>IFERROR(SUMIF(ISSUANCE_HISTORY!$B:$B,A464,ISSUANCE_HISTORY!$H:$H),0)</f>
        <v>0</v>
      </c>
      <c r="N464" s="26">
        <f>IFERROR(SUMIF(ISSUANCE_HISTORY!$B:$B,A464,ISSUANCE_HISTORY!$I:$I),0)</f>
        <v>0</v>
      </c>
      <c r="O464" s="112">
        <f t="shared" si="29"/>
        <v>0</v>
      </c>
      <c r="P464" s="26">
        <f t="shared" si="31"/>
        <v>0</v>
      </c>
      <c r="Q464" s="36" t="e">
        <v>#N/A</v>
      </c>
      <c r="R464" s="36" t="e">
        <v>#N/A</v>
      </c>
      <c r="S464" s="16"/>
      <c r="T464" s="37" t="str">
        <f t="shared" si="30"/>
        <v/>
      </c>
      <c r="U464" s="12"/>
      <c r="V464" s="16"/>
      <c r="W464" s="12" t="e">
        <v>#N/A</v>
      </c>
    </row>
    <row r="465" spans="1:23" ht="22.35" customHeight="1">
      <c r="A465" s="12">
        <v>10060492</v>
      </c>
      <c r="B465" s="137">
        <v>1120100018</v>
      </c>
      <c r="C465" s="106">
        <v>1000336</v>
      </c>
      <c r="D465" s="13">
        <v>1013408</v>
      </c>
      <c r="E465" s="12" t="s">
        <v>633</v>
      </c>
      <c r="F465" s="191" t="s">
        <v>4206</v>
      </c>
      <c r="G465" s="13" t="s">
        <v>21</v>
      </c>
      <c r="H465" s="15">
        <v>10</v>
      </c>
      <c r="I465" s="105">
        <v>160</v>
      </c>
      <c r="J465" s="26">
        <f t="shared" si="28"/>
        <v>1600</v>
      </c>
      <c r="K465" s="113">
        <f>IFERROR(SUMIFS(RECEIVING_HISTORY!$H:$H,RECEIVING_HISTORY!$B:$B,MASTER_SHEET!$A465),0)</f>
        <v>0</v>
      </c>
      <c r="L465" s="26">
        <f>IFERROR(SUMIFS(RECEIVING_HISTORY!$I:$I,RECEIVING_HISTORY!$B:$B,MASTER_SHEET!$A465),0)</f>
        <v>0</v>
      </c>
      <c r="M465" s="35">
        <f>IFERROR(SUMIF(ISSUANCE_HISTORY!$B:$B,A465,ISSUANCE_HISTORY!$H:$H),0)</f>
        <v>0</v>
      </c>
      <c r="N465" s="26">
        <f>IFERROR(SUMIF(ISSUANCE_HISTORY!$B:$B,A465,ISSUANCE_HISTORY!$I:$I),0)</f>
        <v>0</v>
      </c>
      <c r="O465" s="112">
        <f t="shared" si="29"/>
        <v>160</v>
      </c>
      <c r="P465" s="26">
        <f t="shared" si="31"/>
        <v>1600</v>
      </c>
      <c r="Q465" s="36" t="s">
        <v>3893</v>
      </c>
      <c r="R465" s="36" t="s">
        <v>3893</v>
      </c>
      <c r="S465" s="16">
        <v>72</v>
      </c>
      <c r="T465" s="37" t="str">
        <f t="shared" si="30"/>
        <v>OK</v>
      </c>
      <c r="U465" s="12"/>
      <c r="V465" s="16"/>
      <c r="W465" s="12" t="s">
        <v>4222</v>
      </c>
    </row>
    <row r="466" spans="1:23" ht="22.35" customHeight="1">
      <c r="A466" s="12">
        <v>10060493</v>
      </c>
      <c r="B466" s="137">
        <v>1120100002</v>
      </c>
      <c r="C466" s="106">
        <v>1000337</v>
      </c>
      <c r="D466" s="13">
        <v>1013409</v>
      </c>
      <c r="E466" s="12" t="s">
        <v>634</v>
      </c>
      <c r="F466" s="191" t="s">
        <v>4206</v>
      </c>
      <c r="G466" s="13" t="s">
        <v>21</v>
      </c>
      <c r="H466" s="15">
        <v>10.7</v>
      </c>
      <c r="I466" s="105">
        <v>108</v>
      </c>
      <c r="J466" s="26">
        <f t="shared" si="28"/>
        <v>1155.5999999999999</v>
      </c>
      <c r="K466" s="113">
        <f>IFERROR(SUMIFS(RECEIVING_HISTORY!$H:$H,RECEIVING_HISTORY!$B:$B,MASTER_SHEET!$A466),0)</f>
        <v>0</v>
      </c>
      <c r="L466" s="26">
        <f>IFERROR(SUMIFS(RECEIVING_HISTORY!$I:$I,RECEIVING_HISTORY!$B:$B,MASTER_SHEET!$A466),0)</f>
        <v>0</v>
      </c>
      <c r="M466" s="35">
        <f>IFERROR(SUMIF(ISSUANCE_HISTORY!$B:$B,A466,ISSUANCE_HISTORY!$H:$H),0)</f>
        <v>0</v>
      </c>
      <c r="N466" s="26">
        <f>IFERROR(SUMIF(ISSUANCE_HISTORY!$B:$B,A466,ISSUANCE_HISTORY!$I:$I),0)</f>
        <v>0</v>
      </c>
      <c r="O466" s="112">
        <f t="shared" si="29"/>
        <v>108</v>
      </c>
      <c r="P466" s="26">
        <f t="shared" si="31"/>
        <v>1155.5999999999999</v>
      </c>
      <c r="Q466" s="36" t="s">
        <v>635</v>
      </c>
      <c r="R466" s="36" t="s">
        <v>635</v>
      </c>
      <c r="S466" s="16">
        <v>72</v>
      </c>
      <c r="T466" s="37" t="str">
        <f t="shared" si="30"/>
        <v>OK</v>
      </c>
      <c r="U466" s="12"/>
      <c r="V466" s="16"/>
      <c r="W466" s="12" t="s">
        <v>4222</v>
      </c>
    </row>
    <row r="467" spans="1:23" ht="22.35" customHeight="1">
      <c r="A467" s="12">
        <v>10060494</v>
      </c>
      <c r="B467" s="137">
        <v>1120010347</v>
      </c>
      <c r="C467" s="106">
        <v>1006968</v>
      </c>
      <c r="D467" s="13">
        <v>1014066</v>
      </c>
      <c r="E467" s="12" t="s">
        <v>636</v>
      </c>
      <c r="F467" s="191" t="s">
        <v>4206</v>
      </c>
      <c r="G467" s="13" t="s">
        <v>21</v>
      </c>
      <c r="H467" s="15">
        <v>23.8</v>
      </c>
      <c r="I467" s="105">
        <v>20</v>
      </c>
      <c r="J467" s="26">
        <f t="shared" si="28"/>
        <v>476</v>
      </c>
      <c r="K467" s="113">
        <f>IFERROR(SUMIFS(RECEIVING_HISTORY!$H:$H,RECEIVING_HISTORY!$B:$B,MASTER_SHEET!$A467),0)</f>
        <v>0</v>
      </c>
      <c r="L467" s="26">
        <f>IFERROR(SUMIFS(RECEIVING_HISTORY!$I:$I,RECEIVING_HISTORY!$B:$B,MASTER_SHEET!$A467),0)</f>
        <v>0</v>
      </c>
      <c r="M467" s="35">
        <f>IFERROR(SUMIF(ISSUANCE_HISTORY!$B:$B,A467,ISSUANCE_HISTORY!$H:$H),0)</f>
        <v>0</v>
      </c>
      <c r="N467" s="26">
        <f>IFERROR(SUMIF(ISSUANCE_HISTORY!$B:$B,A467,ISSUANCE_HISTORY!$I:$I),0)</f>
        <v>0</v>
      </c>
      <c r="O467" s="112">
        <f>N(I467)+N(K467)-N(M467)</f>
        <v>20</v>
      </c>
      <c r="P467" s="26">
        <f t="shared" si="31"/>
        <v>476</v>
      </c>
      <c r="Q467" s="36" t="s">
        <v>4452</v>
      </c>
      <c r="R467" s="36" t="s">
        <v>4452</v>
      </c>
      <c r="S467" s="16">
        <v>80</v>
      </c>
      <c r="T467" s="37" t="str">
        <f t="shared" si="30"/>
        <v>BSR in Process</v>
      </c>
      <c r="U467" s="12">
        <v>63</v>
      </c>
      <c r="V467" s="16"/>
      <c r="W467" s="12" t="s">
        <v>4222</v>
      </c>
    </row>
    <row r="468" spans="1:23" ht="22.35" customHeight="1">
      <c r="A468" s="12">
        <v>10060495</v>
      </c>
      <c r="B468" s="137">
        <v>1120010519</v>
      </c>
      <c r="C468" s="106">
        <v>1006788</v>
      </c>
      <c r="D468" s="13">
        <v>1014199</v>
      </c>
      <c r="E468" s="12" t="s">
        <v>637</v>
      </c>
      <c r="F468" s="191" t="s">
        <v>4206</v>
      </c>
      <c r="G468" s="13" t="s">
        <v>21</v>
      </c>
      <c r="H468" s="15">
        <v>23.8</v>
      </c>
      <c r="I468" s="105">
        <v>40</v>
      </c>
      <c r="J468" s="26">
        <f t="shared" si="28"/>
        <v>952</v>
      </c>
      <c r="K468" s="113">
        <f>IFERROR(SUMIFS(RECEIVING_HISTORY!$H:$H,RECEIVING_HISTORY!$B:$B,MASTER_SHEET!$A468),0)</f>
        <v>0</v>
      </c>
      <c r="L468" s="26">
        <f>IFERROR(SUMIFS(RECEIVING_HISTORY!$I:$I,RECEIVING_HISTORY!$B:$B,MASTER_SHEET!$A468),0)</f>
        <v>0</v>
      </c>
      <c r="M468" s="35">
        <f>IFERROR(SUMIF(ISSUANCE_HISTORY!$B:$B,A468,ISSUANCE_HISTORY!$H:$H),0)</f>
        <v>0</v>
      </c>
      <c r="N468" s="26">
        <f>IFERROR(SUMIF(ISSUANCE_HISTORY!$B:$B,A468,ISSUANCE_HISTORY!$I:$I),0)</f>
        <v>0</v>
      </c>
      <c r="O468" s="112">
        <f t="shared" si="29"/>
        <v>40</v>
      </c>
      <c r="P468" s="26">
        <f t="shared" si="31"/>
        <v>952</v>
      </c>
      <c r="Q468" s="36" t="s">
        <v>4452</v>
      </c>
      <c r="R468" s="36" t="s">
        <v>4452</v>
      </c>
      <c r="S468" s="16">
        <v>40</v>
      </c>
      <c r="T468" s="37" t="str">
        <f t="shared" si="30"/>
        <v>BSR in Process</v>
      </c>
      <c r="U468" s="12">
        <v>63</v>
      </c>
      <c r="V468" s="16"/>
      <c r="W468" s="12" t="s">
        <v>4222</v>
      </c>
    </row>
    <row r="469" spans="1:23" ht="22.35" customHeight="1">
      <c r="A469" s="12">
        <v>10060496</v>
      </c>
      <c r="B469" s="137" t="e">
        <v>#N/A</v>
      </c>
      <c r="C469" s="106">
        <v>1000889</v>
      </c>
      <c r="D469" s="13">
        <v>1012987</v>
      </c>
      <c r="E469" s="12" t="s">
        <v>638</v>
      </c>
      <c r="F469" s="191" t="s">
        <v>4206</v>
      </c>
      <c r="G469" s="13" t="s">
        <v>21</v>
      </c>
      <c r="H469" s="15">
        <v>25</v>
      </c>
      <c r="I469" s="105">
        <v>0</v>
      </c>
      <c r="J469" s="26">
        <f t="shared" si="28"/>
        <v>0</v>
      </c>
      <c r="K469" s="113">
        <f>IFERROR(SUMIFS(RECEIVING_HISTORY!$H:$H,RECEIVING_HISTORY!$B:$B,MASTER_SHEET!$A469),0)</f>
        <v>0</v>
      </c>
      <c r="L469" s="26">
        <f>IFERROR(SUMIFS(RECEIVING_HISTORY!$I:$I,RECEIVING_HISTORY!$B:$B,MASTER_SHEET!$A469),0)</f>
        <v>0</v>
      </c>
      <c r="M469" s="35">
        <f>IFERROR(SUMIF(ISSUANCE_HISTORY!$B:$B,A469,ISSUANCE_HISTORY!$H:$H),0)</f>
        <v>0</v>
      </c>
      <c r="N469" s="26">
        <f>IFERROR(SUMIF(ISSUANCE_HISTORY!$B:$B,A469,ISSUANCE_HISTORY!$I:$I),0)</f>
        <v>0</v>
      </c>
      <c r="O469" s="112">
        <f t="shared" si="29"/>
        <v>0</v>
      </c>
      <c r="P469" s="26">
        <f t="shared" si="31"/>
        <v>0</v>
      </c>
      <c r="Q469" s="36" t="e">
        <v>#N/A</v>
      </c>
      <c r="R469" s="36" t="e">
        <v>#N/A</v>
      </c>
      <c r="S469" s="16"/>
      <c r="T469" s="37" t="str">
        <f t="shared" si="30"/>
        <v/>
      </c>
      <c r="U469" s="12"/>
      <c r="V469" s="16"/>
      <c r="W469" s="12" t="e">
        <v>#N/A</v>
      </c>
    </row>
    <row r="470" spans="1:23" ht="22.35" customHeight="1">
      <c r="A470" s="12">
        <v>10060497</v>
      </c>
      <c r="B470" s="137">
        <v>1120010160</v>
      </c>
      <c r="C470" s="106">
        <v>1005469</v>
      </c>
      <c r="D470" s="13">
        <v>1015523</v>
      </c>
      <c r="E470" s="12" t="s">
        <v>639</v>
      </c>
      <c r="F470" s="191" t="s">
        <v>4206</v>
      </c>
      <c r="G470" s="13" t="s">
        <v>37</v>
      </c>
      <c r="H470" s="15">
        <v>20</v>
      </c>
      <c r="I470" s="105">
        <v>0</v>
      </c>
      <c r="J470" s="26">
        <f t="shared" si="28"/>
        <v>0</v>
      </c>
      <c r="K470" s="113">
        <f>IFERROR(SUMIFS(RECEIVING_HISTORY!$H:$H,RECEIVING_HISTORY!$B:$B,MASTER_SHEET!$A470),0)</f>
        <v>12</v>
      </c>
      <c r="L470" s="26">
        <f>IFERROR(SUMIFS(RECEIVING_HISTORY!$I:$I,RECEIVING_HISTORY!$B:$B,MASTER_SHEET!$A470),0)</f>
        <v>240</v>
      </c>
      <c r="M470" s="35">
        <f>IFERROR(SUMIF(ISSUANCE_HISTORY!$B:$B,A470,ISSUANCE_HISTORY!$H:$H),0)</f>
        <v>0</v>
      </c>
      <c r="N470" s="26">
        <f>IFERROR(SUMIF(ISSUANCE_HISTORY!$B:$B,A470,ISSUANCE_HISTORY!$I:$I),0)</f>
        <v>0</v>
      </c>
      <c r="O470" s="112">
        <f t="shared" si="29"/>
        <v>12</v>
      </c>
      <c r="P470" s="26">
        <f t="shared" si="31"/>
        <v>240</v>
      </c>
      <c r="Q470" s="36" t="e">
        <v>#N/A</v>
      </c>
      <c r="R470" s="36" t="e">
        <v>#N/A</v>
      </c>
      <c r="S470" s="16">
        <v>5</v>
      </c>
      <c r="T470" s="37" t="str">
        <f t="shared" si="30"/>
        <v>OK</v>
      </c>
      <c r="U470" s="12"/>
      <c r="V470" s="16"/>
      <c r="W470" s="12" t="s">
        <v>4222</v>
      </c>
    </row>
    <row r="471" spans="1:23" ht="22.35" customHeight="1">
      <c r="A471" s="12">
        <v>10060498</v>
      </c>
      <c r="B471" s="137">
        <v>1120100008</v>
      </c>
      <c r="C471" s="106">
        <v>1000338</v>
      </c>
      <c r="D471" s="13">
        <v>1013410</v>
      </c>
      <c r="E471" s="12" t="s">
        <v>640</v>
      </c>
      <c r="F471" s="191" t="s">
        <v>4206</v>
      </c>
      <c r="G471" s="13" t="s">
        <v>21</v>
      </c>
      <c r="H471" s="15">
        <v>9.5</v>
      </c>
      <c r="I471" s="105">
        <v>113</v>
      </c>
      <c r="J471" s="26">
        <f t="shared" si="28"/>
        <v>1073.5</v>
      </c>
      <c r="K471" s="113">
        <f>IFERROR(SUMIFS(RECEIVING_HISTORY!$H:$H,RECEIVING_HISTORY!$B:$B,MASTER_SHEET!$A471),0)</f>
        <v>192</v>
      </c>
      <c r="L471" s="26">
        <f>IFERROR(SUMIFS(RECEIVING_HISTORY!$I:$I,RECEIVING_HISTORY!$B:$B,MASTER_SHEET!$A471),0)</f>
        <v>1824</v>
      </c>
      <c r="M471" s="35">
        <f>IFERROR(SUMIF(ISSUANCE_HISTORY!$B:$B,A471,ISSUANCE_HISTORY!$H:$H),0)</f>
        <v>6</v>
      </c>
      <c r="N471" s="26">
        <f>IFERROR(SUMIF(ISSUANCE_HISTORY!$B:$B,A471,ISSUANCE_HISTORY!$I:$I),0)</f>
        <v>64.199999999999989</v>
      </c>
      <c r="O471" s="112">
        <f t="shared" si="29"/>
        <v>299</v>
      </c>
      <c r="P471" s="26">
        <f t="shared" si="31"/>
        <v>2833.3</v>
      </c>
      <c r="Q471" s="36" t="s">
        <v>641</v>
      </c>
      <c r="R471" s="36" t="s">
        <v>641</v>
      </c>
      <c r="S471" s="16">
        <v>72</v>
      </c>
      <c r="T471" s="37" t="str">
        <f t="shared" si="30"/>
        <v>OK</v>
      </c>
      <c r="U471" s="12"/>
      <c r="V471" s="16"/>
      <c r="W471" s="12" t="s">
        <v>4223</v>
      </c>
    </row>
    <row r="472" spans="1:23" ht="22.35" customHeight="1">
      <c r="A472" s="12">
        <v>10060499</v>
      </c>
      <c r="B472" s="137">
        <v>1120013080</v>
      </c>
      <c r="C472" s="106">
        <v>1006189</v>
      </c>
      <c r="D472" s="13">
        <v>1014839</v>
      </c>
      <c r="E472" s="12" t="s">
        <v>642</v>
      </c>
      <c r="F472" s="191" t="s">
        <v>4206</v>
      </c>
      <c r="G472" s="13" t="s">
        <v>37</v>
      </c>
      <c r="H472" s="15">
        <v>9</v>
      </c>
      <c r="I472" s="105">
        <v>144</v>
      </c>
      <c r="J472" s="26">
        <f t="shared" si="28"/>
        <v>1296</v>
      </c>
      <c r="K472" s="113">
        <f>IFERROR(SUMIFS(RECEIVING_HISTORY!$H:$H,RECEIVING_HISTORY!$B:$B,MASTER_SHEET!$A472),0)</f>
        <v>0</v>
      </c>
      <c r="L472" s="26">
        <f>IFERROR(SUMIFS(RECEIVING_HISTORY!$I:$I,RECEIVING_HISTORY!$B:$B,MASTER_SHEET!$A472),0)</f>
        <v>0</v>
      </c>
      <c r="M472" s="35">
        <f>IFERROR(SUMIF(ISSUANCE_HISTORY!$B:$B,A472,ISSUANCE_HISTORY!$H:$H),0)</f>
        <v>4</v>
      </c>
      <c r="N472" s="26">
        <f>IFERROR(SUMIF(ISSUANCE_HISTORY!$B:$B,A472,ISSUANCE_HISTORY!$I:$I),0)</f>
        <v>36</v>
      </c>
      <c r="O472" s="112">
        <f t="shared" si="29"/>
        <v>140</v>
      </c>
      <c r="P472" s="26">
        <f t="shared" si="31"/>
        <v>1260</v>
      </c>
      <c r="Q472" s="36" t="s">
        <v>4453</v>
      </c>
      <c r="R472" s="36" t="s">
        <v>4453</v>
      </c>
      <c r="S472" s="16">
        <v>72</v>
      </c>
      <c r="T472" s="37" t="str">
        <f t="shared" si="30"/>
        <v>OK</v>
      </c>
      <c r="U472" s="12"/>
      <c r="V472" s="16"/>
      <c r="W472" s="12" t="s">
        <v>4222</v>
      </c>
    </row>
    <row r="473" spans="1:23" ht="22.35" customHeight="1">
      <c r="A473" s="12">
        <v>10060500</v>
      </c>
      <c r="B473" s="137" t="e">
        <v>#N/A</v>
      </c>
      <c r="C473" s="106">
        <v>1006427</v>
      </c>
      <c r="D473" s="29">
        <v>1014672</v>
      </c>
      <c r="E473" s="12" t="s">
        <v>643</v>
      </c>
      <c r="F473" s="191" t="s">
        <v>4206</v>
      </c>
      <c r="G473" s="13" t="s">
        <v>21</v>
      </c>
      <c r="H473" s="15">
        <v>20</v>
      </c>
      <c r="I473" s="105">
        <v>0</v>
      </c>
      <c r="J473" s="26">
        <f t="shared" si="28"/>
        <v>0</v>
      </c>
      <c r="K473" s="113">
        <f>IFERROR(SUMIFS(RECEIVING_HISTORY!$H:$H,RECEIVING_HISTORY!$B:$B,MASTER_SHEET!$A473),0)</f>
        <v>0</v>
      </c>
      <c r="L473" s="26">
        <f>IFERROR(SUMIFS(RECEIVING_HISTORY!$I:$I,RECEIVING_HISTORY!$B:$B,MASTER_SHEET!$A473),0)</f>
        <v>0</v>
      </c>
      <c r="M473" s="35">
        <f>IFERROR(SUMIF(ISSUANCE_HISTORY!$B:$B,A473,ISSUANCE_HISTORY!$H:$H),0)</f>
        <v>0</v>
      </c>
      <c r="N473" s="26">
        <f>IFERROR(SUMIF(ISSUANCE_HISTORY!$B:$B,A473,ISSUANCE_HISTORY!$I:$I),0)</f>
        <v>0</v>
      </c>
      <c r="O473" s="112">
        <f t="shared" si="29"/>
        <v>0</v>
      </c>
      <c r="P473" s="26">
        <f t="shared" si="31"/>
        <v>0</v>
      </c>
      <c r="Q473" s="36" t="e">
        <v>#N/A</v>
      </c>
      <c r="R473" s="36" t="e">
        <v>#N/A</v>
      </c>
      <c r="S473" s="16"/>
      <c r="T473" s="37" t="str">
        <f t="shared" si="30"/>
        <v/>
      </c>
      <c r="U473" s="12"/>
      <c r="V473" s="16"/>
      <c r="W473" s="12" t="e">
        <v>#N/A</v>
      </c>
    </row>
    <row r="474" spans="1:23" ht="22.35" customHeight="1">
      <c r="A474" s="12">
        <v>10060501</v>
      </c>
      <c r="B474" s="137" t="e">
        <v>#N/A</v>
      </c>
      <c r="C474" s="106">
        <v>1001244</v>
      </c>
      <c r="D474" s="13">
        <v>1012649</v>
      </c>
      <c r="E474" s="12" t="s">
        <v>644</v>
      </c>
      <c r="F474" s="190" t="s">
        <v>4210</v>
      </c>
      <c r="G474" s="13" t="s">
        <v>406</v>
      </c>
      <c r="H474" s="15">
        <v>151.19999999999999</v>
      </c>
      <c r="I474" s="105">
        <v>0</v>
      </c>
      <c r="J474" s="26">
        <f t="shared" si="28"/>
        <v>0</v>
      </c>
      <c r="K474" s="113">
        <f>IFERROR(SUMIFS(RECEIVING_HISTORY!$H:$H,RECEIVING_HISTORY!$B:$B,MASTER_SHEET!$A474),0)</f>
        <v>0</v>
      </c>
      <c r="L474" s="26">
        <f>IFERROR(SUMIFS(RECEIVING_HISTORY!$I:$I,RECEIVING_HISTORY!$B:$B,MASTER_SHEET!$A474),0)</f>
        <v>0</v>
      </c>
      <c r="M474" s="35">
        <f>IFERROR(SUMIF(ISSUANCE_HISTORY!$B:$B,A474,ISSUANCE_HISTORY!$H:$H),0)</f>
        <v>0</v>
      </c>
      <c r="N474" s="26">
        <f>IFERROR(SUMIF(ISSUANCE_HISTORY!$B:$B,A474,ISSUANCE_HISTORY!$I:$I),0)</f>
        <v>0</v>
      </c>
      <c r="O474" s="112">
        <f t="shared" si="29"/>
        <v>0</v>
      </c>
      <c r="P474" s="26">
        <f t="shared" si="31"/>
        <v>0</v>
      </c>
      <c r="Q474" s="36" t="e">
        <v>#N/A</v>
      </c>
      <c r="R474" s="36" t="e">
        <v>#N/A</v>
      </c>
      <c r="S474" s="16"/>
      <c r="T474" s="37" t="str">
        <f t="shared" si="30"/>
        <v/>
      </c>
      <c r="U474" s="12"/>
      <c r="V474" s="16"/>
      <c r="W474" s="12" t="e">
        <v>#N/A</v>
      </c>
    </row>
    <row r="475" spans="1:23" ht="22.35" customHeight="1">
      <c r="A475" s="12">
        <v>10060502</v>
      </c>
      <c r="B475" s="137" t="e">
        <v>#N/A</v>
      </c>
      <c r="C475" s="106">
        <v>1006603</v>
      </c>
      <c r="D475" s="13">
        <v>1014324</v>
      </c>
      <c r="E475" s="12" t="s">
        <v>645</v>
      </c>
      <c r="F475" s="190" t="s">
        <v>4210</v>
      </c>
      <c r="G475" s="13" t="s">
        <v>33</v>
      </c>
      <c r="H475" s="15">
        <v>288</v>
      </c>
      <c r="I475" s="105">
        <v>0</v>
      </c>
      <c r="J475" s="26">
        <f t="shared" si="28"/>
        <v>0</v>
      </c>
      <c r="K475" s="113">
        <f>IFERROR(SUMIFS(RECEIVING_HISTORY!$H:$H,RECEIVING_HISTORY!$B:$B,MASTER_SHEET!$A475),0)</f>
        <v>0</v>
      </c>
      <c r="L475" s="26">
        <f>IFERROR(SUMIFS(RECEIVING_HISTORY!$I:$I,RECEIVING_HISTORY!$B:$B,MASTER_SHEET!$A475),0)</f>
        <v>0</v>
      </c>
      <c r="M475" s="35">
        <f>IFERROR(SUMIF(ISSUANCE_HISTORY!$B:$B,A475,ISSUANCE_HISTORY!$H:$H),0)</f>
        <v>0</v>
      </c>
      <c r="N475" s="26">
        <f>IFERROR(SUMIF(ISSUANCE_HISTORY!$B:$B,A475,ISSUANCE_HISTORY!$I:$I),0)</f>
        <v>0</v>
      </c>
      <c r="O475" s="112">
        <f t="shared" si="29"/>
        <v>0</v>
      </c>
      <c r="P475" s="26">
        <f t="shared" si="31"/>
        <v>0</v>
      </c>
      <c r="Q475" s="36" t="s">
        <v>3962</v>
      </c>
      <c r="R475" s="36" t="s">
        <v>3962</v>
      </c>
      <c r="S475" s="16">
        <v>8</v>
      </c>
      <c r="T475" s="37" t="str">
        <f t="shared" si="30"/>
        <v>BSR in Process</v>
      </c>
      <c r="U475" s="12">
        <v>48</v>
      </c>
      <c r="V475" s="16"/>
      <c r="W475" s="12" t="e">
        <v>#N/A</v>
      </c>
    </row>
    <row r="476" spans="1:23" ht="22.35" customHeight="1">
      <c r="A476" s="12">
        <v>10060503</v>
      </c>
      <c r="B476" s="137">
        <v>1120010132</v>
      </c>
      <c r="C476" s="106">
        <v>1006619</v>
      </c>
      <c r="D476" s="27">
        <v>1014340</v>
      </c>
      <c r="E476" s="12" t="s">
        <v>646</v>
      </c>
      <c r="F476" s="190" t="s">
        <v>4210</v>
      </c>
      <c r="G476" s="13" t="s">
        <v>33</v>
      </c>
      <c r="H476" s="15">
        <v>309</v>
      </c>
      <c r="I476" s="105">
        <v>1</v>
      </c>
      <c r="J476" s="26">
        <f t="shared" si="28"/>
        <v>309</v>
      </c>
      <c r="K476" s="113">
        <f>IFERROR(SUMIFS(RECEIVING_HISTORY!$H:$H,RECEIVING_HISTORY!$B:$B,MASTER_SHEET!$A476),0)</f>
        <v>0</v>
      </c>
      <c r="L476" s="26">
        <f>IFERROR(SUMIFS(RECEIVING_HISTORY!$I:$I,RECEIVING_HISTORY!$B:$B,MASTER_SHEET!$A476),0)</f>
        <v>0</v>
      </c>
      <c r="M476" s="35">
        <f>IFERROR(SUMIF(ISSUANCE_HISTORY!$B:$B,A476,ISSUANCE_HISTORY!$H:$H),0)</f>
        <v>0</v>
      </c>
      <c r="N476" s="26">
        <f>IFERROR(SUMIF(ISSUANCE_HISTORY!$B:$B,A476,ISSUANCE_HISTORY!$I:$I),0)</f>
        <v>0</v>
      </c>
      <c r="O476" s="112">
        <f t="shared" si="29"/>
        <v>1</v>
      </c>
      <c r="P476" s="26">
        <f t="shared" si="31"/>
        <v>309</v>
      </c>
      <c r="Q476" s="36" t="s">
        <v>4025</v>
      </c>
      <c r="R476" s="36" t="s">
        <v>4025</v>
      </c>
      <c r="S476" s="16">
        <v>20</v>
      </c>
      <c r="T476" s="37" t="str">
        <f t="shared" si="30"/>
        <v>BSR in Process</v>
      </c>
      <c r="U476" s="12">
        <v>56</v>
      </c>
      <c r="V476" s="16"/>
      <c r="W476" s="12" t="s">
        <v>4222</v>
      </c>
    </row>
    <row r="477" spans="1:23" ht="22.35" customHeight="1">
      <c r="A477" s="12">
        <v>10060504</v>
      </c>
      <c r="B477" s="137" t="e">
        <v>#N/A</v>
      </c>
      <c r="C477" s="106"/>
      <c r="D477" s="13"/>
      <c r="E477" s="12" t="s">
        <v>647</v>
      </c>
      <c r="F477" s="190" t="s">
        <v>4210</v>
      </c>
      <c r="G477" s="13" t="s">
        <v>33</v>
      </c>
      <c r="H477" s="15">
        <v>444</v>
      </c>
      <c r="I477" s="105">
        <v>0</v>
      </c>
      <c r="J477" s="26">
        <f t="shared" si="28"/>
        <v>0</v>
      </c>
      <c r="K477" s="113">
        <f>IFERROR(SUMIFS(RECEIVING_HISTORY!$H:$H,RECEIVING_HISTORY!$B:$B,MASTER_SHEET!$A477),0)</f>
        <v>0</v>
      </c>
      <c r="L477" s="26">
        <f>IFERROR(SUMIFS(RECEIVING_HISTORY!$I:$I,RECEIVING_HISTORY!$B:$B,MASTER_SHEET!$A477),0)</f>
        <v>0</v>
      </c>
      <c r="M477" s="35">
        <f>IFERROR(SUMIF(ISSUANCE_HISTORY!$B:$B,A477,ISSUANCE_HISTORY!$H:$H),0)</f>
        <v>0</v>
      </c>
      <c r="N477" s="26">
        <f>IFERROR(SUMIF(ISSUANCE_HISTORY!$B:$B,A477,ISSUANCE_HISTORY!$I:$I),0)</f>
        <v>0</v>
      </c>
      <c r="O477" s="112">
        <f t="shared" si="29"/>
        <v>0</v>
      </c>
      <c r="P477" s="26">
        <f t="shared" si="31"/>
        <v>0</v>
      </c>
      <c r="Q477" s="36" t="e">
        <v>#N/A</v>
      </c>
      <c r="R477" s="36" t="e">
        <v>#N/A</v>
      </c>
      <c r="S477" s="16"/>
      <c r="T477" s="37" t="str">
        <f t="shared" si="30"/>
        <v/>
      </c>
      <c r="U477" s="12"/>
      <c r="V477" s="16"/>
      <c r="W477" s="12" t="e">
        <v>#N/A</v>
      </c>
    </row>
    <row r="478" spans="1:23" ht="22.35" customHeight="1">
      <c r="A478" s="12">
        <v>10060505</v>
      </c>
      <c r="B478" s="137" t="e">
        <v>#N/A</v>
      </c>
      <c r="C478" s="106">
        <v>1007587</v>
      </c>
      <c r="D478" s="13">
        <v>1008853</v>
      </c>
      <c r="E478" s="12" t="s">
        <v>648</v>
      </c>
      <c r="F478" s="190" t="s">
        <v>4210</v>
      </c>
      <c r="G478" s="13" t="s">
        <v>406</v>
      </c>
      <c r="H478" s="15">
        <v>50</v>
      </c>
      <c r="I478" s="105">
        <v>0</v>
      </c>
      <c r="J478" s="26">
        <f t="shared" si="28"/>
        <v>0</v>
      </c>
      <c r="K478" s="113">
        <f>IFERROR(SUMIFS(RECEIVING_HISTORY!$H:$H,RECEIVING_HISTORY!$B:$B,MASTER_SHEET!$A478),0)</f>
        <v>0</v>
      </c>
      <c r="L478" s="26">
        <f>IFERROR(SUMIFS(RECEIVING_HISTORY!$I:$I,RECEIVING_HISTORY!$B:$B,MASTER_SHEET!$A478),0)</f>
        <v>0</v>
      </c>
      <c r="M478" s="35">
        <f>IFERROR(SUMIF(ISSUANCE_HISTORY!$B:$B,A478,ISSUANCE_HISTORY!$H:$H),0)</f>
        <v>0</v>
      </c>
      <c r="N478" s="26">
        <f>IFERROR(SUMIF(ISSUANCE_HISTORY!$B:$B,A478,ISSUANCE_HISTORY!$I:$I),0)</f>
        <v>0</v>
      </c>
      <c r="O478" s="112">
        <f t="shared" si="29"/>
        <v>0</v>
      </c>
      <c r="P478" s="26">
        <f t="shared" si="31"/>
        <v>0</v>
      </c>
      <c r="Q478" s="36" t="e">
        <v>#N/A</v>
      </c>
      <c r="R478" s="36" t="e">
        <v>#N/A</v>
      </c>
      <c r="S478" s="16"/>
      <c r="T478" s="37" t="str">
        <f t="shared" si="30"/>
        <v/>
      </c>
      <c r="U478" s="12"/>
      <c r="V478" s="16"/>
      <c r="W478" s="12" t="e">
        <v>#N/A</v>
      </c>
    </row>
    <row r="479" spans="1:23" ht="22.35" customHeight="1">
      <c r="A479" s="12">
        <v>10060506</v>
      </c>
      <c r="B479" s="137">
        <v>1120014574</v>
      </c>
      <c r="C479" s="106">
        <v>1001243</v>
      </c>
      <c r="D479" s="13">
        <v>1012648</v>
      </c>
      <c r="E479" s="12" t="s">
        <v>649</v>
      </c>
      <c r="F479" s="190" t="s">
        <v>4210</v>
      </c>
      <c r="G479" s="13" t="s">
        <v>406</v>
      </c>
      <c r="H479" s="15">
        <v>162.75</v>
      </c>
      <c r="I479" s="105">
        <v>14</v>
      </c>
      <c r="J479" s="26">
        <f t="shared" si="28"/>
        <v>2278.5</v>
      </c>
      <c r="K479" s="113">
        <f>IFERROR(SUMIFS(RECEIVING_HISTORY!$H:$H,RECEIVING_HISTORY!$B:$B,MASTER_SHEET!$A479),0)</f>
        <v>0</v>
      </c>
      <c r="L479" s="26">
        <f>IFERROR(SUMIFS(RECEIVING_HISTORY!$I:$I,RECEIVING_HISTORY!$B:$B,MASTER_SHEET!$A479),0)</f>
        <v>0</v>
      </c>
      <c r="M479" s="35">
        <f>IFERROR(SUMIF(ISSUANCE_HISTORY!$B:$B,A479,ISSUANCE_HISTORY!$H:$H),0)</f>
        <v>0</v>
      </c>
      <c r="N479" s="26">
        <f>IFERROR(SUMIF(ISSUANCE_HISTORY!$B:$B,A479,ISSUANCE_HISTORY!$I:$I),0)</f>
        <v>0</v>
      </c>
      <c r="O479" s="112">
        <f t="shared" si="29"/>
        <v>14</v>
      </c>
      <c r="P479" s="26">
        <f t="shared" si="31"/>
        <v>2278.5</v>
      </c>
      <c r="Q479" s="36" t="s">
        <v>3910</v>
      </c>
      <c r="R479" s="36" t="s">
        <v>3910</v>
      </c>
      <c r="S479" s="16"/>
      <c r="T479" s="37" t="str">
        <f t="shared" si="30"/>
        <v/>
      </c>
      <c r="U479" s="12"/>
      <c r="V479" s="16"/>
      <c r="W479" s="12" t="s">
        <v>4222</v>
      </c>
    </row>
    <row r="480" spans="1:23" ht="22.35" customHeight="1">
      <c r="A480" s="12">
        <v>10060507</v>
      </c>
      <c r="B480" s="137">
        <v>1070050068</v>
      </c>
      <c r="C480" s="106">
        <v>1001245</v>
      </c>
      <c r="D480" s="13">
        <v>1012650</v>
      </c>
      <c r="E480" s="12" t="s">
        <v>650</v>
      </c>
      <c r="F480" s="190" t="s">
        <v>4210</v>
      </c>
      <c r="G480" s="13" t="s">
        <v>618</v>
      </c>
      <c r="H480" s="15">
        <v>18</v>
      </c>
      <c r="I480" s="105">
        <v>629</v>
      </c>
      <c r="J480" s="26">
        <f t="shared" si="28"/>
        <v>11322</v>
      </c>
      <c r="K480" s="113">
        <f>IFERROR(SUMIFS(RECEIVING_HISTORY!$H:$H,RECEIVING_HISTORY!$B:$B,MASTER_SHEET!$A480),0)</f>
        <v>0</v>
      </c>
      <c r="L480" s="26">
        <f>IFERROR(SUMIFS(RECEIVING_HISTORY!$I:$I,RECEIVING_HISTORY!$B:$B,MASTER_SHEET!$A480),0)</f>
        <v>0</v>
      </c>
      <c r="M480" s="35">
        <f>IFERROR(SUMIF(ISSUANCE_HISTORY!$B:$B,A480,ISSUANCE_HISTORY!$H:$H),0)</f>
        <v>180</v>
      </c>
      <c r="N480" s="26">
        <f>IFERROR(SUMIF(ISSUANCE_HISTORY!$B:$B,A480,ISSUANCE_HISTORY!$I:$I),0)</f>
        <v>3240</v>
      </c>
      <c r="O480" s="112">
        <f t="shared" si="29"/>
        <v>449</v>
      </c>
      <c r="P480" s="26">
        <f t="shared" si="31"/>
        <v>8082</v>
      </c>
      <c r="Q480" s="36" t="s">
        <v>4454</v>
      </c>
      <c r="R480" s="36" t="s">
        <v>4454</v>
      </c>
      <c r="S480" s="16">
        <v>300</v>
      </c>
      <c r="T480" s="37" t="str">
        <f t="shared" si="30"/>
        <v>OK</v>
      </c>
      <c r="U480" s="12"/>
      <c r="V480" s="16"/>
      <c r="W480" s="12" t="s">
        <v>4222</v>
      </c>
    </row>
    <row r="481" spans="1:23" ht="22.35" customHeight="1">
      <c r="A481" s="12">
        <v>10060508</v>
      </c>
      <c r="B481" s="137">
        <v>3000002836</v>
      </c>
      <c r="C481" s="106">
        <v>1001250</v>
      </c>
      <c r="D481" s="13">
        <v>1012656</v>
      </c>
      <c r="E481" s="12" t="s">
        <v>652</v>
      </c>
      <c r="F481" s="190" t="s">
        <v>4211</v>
      </c>
      <c r="G481" s="13" t="s">
        <v>81</v>
      </c>
      <c r="H481" s="15">
        <v>1150</v>
      </c>
      <c r="I481" s="105">
        <v>11</v>
      </c>
      <c r="J481" s="26">
        <f t="shared" si="28"/>
        <v>12650</v>
      </c>
      <c r="K481" s="113">
        <f>IFERROR(SUMIFS(RECEIVING_HISTORY!$H:$H,RECEIVING_HISTORY!$B:$B,MASTER_SHEET!$A481),0)</f>
        <v>8</v>
      </c>
      <c r="L481" s="26">
        <f>IFERROR(SUMIFS(RECEIVING_HISTORY!$I:$I,RECEIVING_HISTORY!$B:$B,MASTER_SHEET!$A481),0)</f>
        <v>9200</v>
      </c>
      <c r="M481" s="35">
        <f>IFERROR(SUMIF(ISSUANCE_HISTORY!$B:$B,A481,ISSUANCE_HISTORY!$H:$H),0)</f>
        <v>0</v>
      </c>
      <c r="N481" s="26">
        <f>IFERROR(SUMIF(ISSUANCE_HISTORY!$B:$B,A481,ISSUANCE_HISTORY!$I:$I),0)</f>
        <v>0</v>
      </c>
      <c r="O481" s="112">
        <f t="shared" si="29"/>
        <v>19</v>
      </c>
      <c r="P481" s="26">
        <f t="shared" si="31"/>
        <v>21850</v>
      </c>
      <c r="Q481" s="36" t="s">
        <v>4445</v>
      </c>
      <c r="R481" s="36" t="s">
        <v>4445</v>
      </c>
      <c r="S481" s="16">
        <v>4</v>
      </c>
      <c r="T481" s="37" t="str">
        <f t="shared" si="30"/>
        <v>OK</v>
      </c>
      <c r="U481" s="12"/>
      <c r="V481" s="16"/>
      <c r="W481" s="12" t="s">
        <v>4222</v>
      </c>
    </row>
    <row r="482" spans="1:23" ht="22.35" customHeight="1">
      <c r="A482" s="12">
        <v>10060509</v>
      </c>
      <c r="B482" s="137">
        <v>1120010135</v>
      </c>
      <c r="C482" s="106">
        <v>1000316</v>
      </c>
      <c r="D482" s="13">
        <v>1013388</v>
      </c>
      <c r="E482" s="12" t="s">
        <v>653</v>
      </c>
      <c r="F482" s="190" t="s">
        <v>4210</v>
      </c>
      <c r="G482" s="13" t="s">
        <v>21</v>
      </c>
      <c r="H482" s="15">
        <v>263</v>
      </c>
      <c r="I482" s="105">
        <v>26</v>
      </c>
      <c r="J482" s="26">
        <f t="shared" si="28"/>
        <v>6838</v>
      </c>
      <c r="K482" s="113">
        <f>IFERROR(SUMIFS(RECEIVING_HISTORY!$H:$H,RECEIVING_HISTORY!$B:$B,MASTER_SHEET!$A482),0)</f>
        <v>0</v>
      </c>
      <c r="L482" s="26">
        <f>IFERROR(SUMIFS(RECEIVING_HISTORY!$I:$I,RECEIVING_HISTORY!$B:$B,MASTER_SHEET!$A482),0)</f>
        <v>0</v>
      </c>
      <c r="M482" s="35">
        <f>IFERROR(SUMIF(ISSUANCE_HISTORY!$B:$B,A482,ISSUANCE_HISTORY!$H:$H),0)</f>
        <v>8</v>
      </c>
      <c r="N482" s="26">
        <f>IFERROR(SUMIF(ISSUANCE_HISTORY!$B:$B,A482,ISSUANCE_HISTORY!$I:$I),0)</f>
        <v>2104</v>
      </c>
      <c r="O482" s="112">
        <f t="shared" si="29"/>
        <v>18</v>
      </c>
      <c r="P482" s="26">
        <f t="shared" si="31"/>
        <v>4734</v>
      </c>
      <c r="Q482" s="36" t="s">
        <v>4455</v>
      </c>
      <c r="R482" s="36" t="s">
        <v>4455</v>
      </c>
      <c r="S482" s="16">
        <v>10</v>
      </c>
      <c r="T482" s="37" t="str">
        <f t="shared" si="30"/>
        <v>OK</v>
      </c>
      <c r="U482" s="12"/>
      <c r="V482" s="16"/>
      <c r="W482" s="12" t="s">
        <v>4222</v>
      </c>
    </row>
    <row r="483" spans="1:23" ht="22.35" customHeight="1">
      <c r="A483" s="12">
        <v>10060510</v>
      </c>
      <c r="B483" s="137">
        <v>1120010074</v>
      </c>
      <c r="C483" s="106">
        <v>1007651</v>
      </c>
      <c r="D483" s="13">
        <v>1009823</v>
      </c>
      <c r="E483" s="12" t="s">
        <v>654</v>
      </c>
      <c r="F483" s="190" t="s">
        <v>4210</v>
      </c>
      <c r="G483" s="13" t="s">
        <v>353</v>
      </c>
      <c r="H483" s="15">
        <v>110</v>
      </c>
      <c r="I483" s="105">
        <v>221</v>
      </c>
      <c r="J483" s="26">
        <f t="shared" si="28"/>
        <v>24310</v>
      </c>
      <c r="K483" s="113">
        <f>IFERROR(SUMIFS(RECEIVING_HISTORY!$H:$H,RECEIVING_HISTORY!$B:$B,MASTER_SHEET!$A483),0)</f>
        <v>0</v>
      </c>
      <c r="L483" s="26">
        <f>IFERROR(SUMIFS(RECEIVING_HISTORY!$I:$I,RECEIVING_HISTORY!$B:$B,MASTER_SHEET!$A483),0)</f>
        <v>0</v>
      </c>
      <c r="M483" s="35">
        <f>IFERROR(SUMIF(ISSUANCE_HISTORY!$B:$B,A483,ISSUANCE_HISTORY!$H:$H),0)</f>
        <v>30</v>
      </c>
      <c r="N483" s="26">
        <f>IFERROR(SUMIF(ISSUANCE_HISTORY!$B:$B,A483,ISSUANCE_HISTORY!$I:$I),0)</f>
        <v>3300</v>
      </c>
      <c r="O483" s="112">
        <f t="shared" si="29"/>
        <v>191</v>
      </c>
      <c r="P483" s="26">
        <f t="shared" si="31"/>
        <v>21010</v>
      </c>
      <c r="Q483" s="36" t="s">
        <v>4456</v>
      </c>
      <c r="R483" s="36" t="s">
        <v>4456</v>
      </c>
      <c r="S483" s="16">
        <v>180</v>
      </c>
      <c r="T483" s="37" t="str">
        <f t="shared" si="30"/>
        <v>BSR in Process</v>
      </c>
      <c r="U483" s="12">
        <v>63</v>
      </c>
      <c r="V483" s="16"/>
      <c r="W483" s="12" t="s">
        <v>4222</v>
      </c>
    </row>
    <row r="484" spans="1:23" ht="22.35" customHeight="1">
      <c r="A484" s="12">
        <v>10060511</v>
      </c>
      <c r="B484" s="137">
        <v>1120010079</v>
      </c>
      <c r="C484" s="106">
        <v>1003346</v>
      </c>
      <c r="D484" s="27">
        <v>1009824</v>
      </c>
      <c r="E484" s="12" t="s">
        <v>655</v>
      </c>
      <c r="F484" s="190" t="s">
        <v>4210</v>
      </c>
      <c r="G484" s="13" t="s">
        <v>353</v>
      </c>
      <c r="H484" s="15">
        <v>103</v>
      </c>
      <c r="I484" s="105">
        <v>258</v>
      </c>
      <c r="J484" s="26">
        <f t="shared" si="28"/>
        <v>26574</v>
      </c>
      <c r="K484" s="113">
        <f>IFERROR(SUMIFS(RECEIVING_HISTORY!$H:$H,RECEIVING_HISTORY!$B:$B,MASTER_SHEET!$A484),0)</f>
        <v>0</v>
      </c>
      <c r="L484" s="26">
        <f>IFERROR(SUMIFS(RECEIVING_HISTORY!$I:$I,RECEIVING_HISTORY!$B:$B,MASTER_SHEET!$A484),0)</f>
        <v>0</v>
      </c>
      <c r="M484" s="35">
        <f>IFERROR(SUMIF(ISSUANCE_HISTORY!$B:$B,A484,ISSUANCE_HISTORY!$H:$H),0)</f>
        <v>210</v>
      </c>
      <c r="N484" s="26">
        <f>IFERROR(SUMIF(ISSUANCE_HISTORY!$B:$B,A484,ISSUANCE_HISTORY!$I:$I),0)</f>
        <v>21630</v>
      </c>
      <c r="O484" s="112">
        <f t="shared" si="29"/>
        <v>48</v>
      </c>
      <c r="P484" s="26">
        <f t="shared" si="31"/>
        <v>4944</v>
      </c>
      <c r="Q484" s="36" t="s">
        <v>4457</v>
      </c>
      <c r="R484" s="36" t="s">
        <v>4457</v>
      </c>
      <c r="S484" s="16">
        <v>240</v>
      </c>
      <c r="T484" s="37" t="str">
        <f t="shared" si="30"/>
        <v>BSR in Process</v>
      </c>
      <c r="U484" s="12">
        <v>63</v>
      </c>
      <c r="V484" s="16"/>
      <c r="W484" s="12" t="s">
        <v>4222</v>
      </c>
    </row>
    <row r="485" spans="1:23" ht="22.35" customHeight="1">
      <c r="A485" s="12">
        <v>10060512</v>
      </c>
      <c r="B485" s="137">
        <v>1120010526</v>
      </c>
      <c r="C485" s="106">
        <v>1003336</v>
      </c>
      <c r="D485" s="13">
        <v>1009826</v>
      </c>
      <c r="E485" s="12" t="s">
        <v>656</v>
      </c>
      <c r="F485" s="190" t="s">
        <v>4210</v>
      </c>
      <c r="G485" s="13" t="s">
        <v>406</v>
      </c>
      <c r="H485" s="15">
        <v>246.75</v>
      </c>
      <c r="I485" s="105">
        <v>31</v>
      </c>
      <c r="J485" s="26">
        <f t="shared" si="28"/>
        <v>7649.25</v>
      </c>
      <c r="K485" s="113">
        <f>IFERROR(SUMIFS(RECEIVING_HISTORY!$H:$H,RECEIVING_HISTORY!$B:$B,MASTER_SHEET!$A485),0)</f>
        <v>0</v>
      </c>
      <c r="L485" s="26">
        <f>IFERROR(SUMIFS(RECEIVING_HISTORY!$I:$I,RECEIVING_HISTORY!$B:$B,MASTER_SHEET!$A485),0)</f>
        <v>0</v>
      </c>
      <c r="M485" s="35">
        <f>IFERROR(SUMIF(ISSUANCE_HISTORY!$B:$B,A485,ISSUANCE_HISTORY!$H:$H),0)</f>
        <v>25</v>
      </c>
      <c r="N485" s="26">
        <f>IFERROR(SUMIF(ISSUANCE_HISTORY!$B:$B,A485,ISSUANCE_HISTORY!$I:$I),0)</f>
        <v>6168.75</v>
      </c>
      <c r="O485" s="112">
        <f t="shared" si="29"/>
        <v>6</v>
      </c>
      <c r="P485" s="26">
        <f t="shared" si="31"/>
        <v>1480.5</v>
      </c>
      <c r="Q485" s="36" t="e">
        <v>#N/A</v>
      </c>
      <c r="R485" s="36" t="e">
        <v>#N/A</v>
      </c>
      <c r="S485" s="16">
        <v>20</v>
      </c>
      <c r="T485" s="37" t="str">
        <f t="shared" si="30"/>
        <v>BSR in Process</v>
      </c>
      <c r="U485" s="12">
        <v>62</v>
      </c>
      <c r="V485" s="16"/>
      <c r="W485" s="12" t="s">
        <v>4222</v>
      </c>
    </row>
    <row r="486" spans="1:23" ht="22.35" customHeight="1">
      <c r="A486" s="12">
        <v>10060513</v>
      </c>
      <c r="B486" s="137">
        <v>1120010073</v>
      </c>
      <c r="C486" s="106">
        <v>1003337</v>
      </c>
      <c r="D486" s="27">
        <v>1009827</v>
      </c>
      <c r="E486" s="12" t="s">
        <v>657</v>
      </c>
      <c r="F486" s="190" t="s">
        <v>4210</v>
      </c>
      <c r="G486" s="13" t="s">
        <v>406</v>
      </c>
      <c r="H486" s="15">
        <v>160.12</v>
      </c>
      <c r="I486" s="105">
        <v>3</v>
      </c>
      <c r="J486" s="26">
        <f t="shared" si="28"/>
        <v>480.36</v>
      </c>
      <c r="K486" s="113">
        <f>IFERROR(SUMIFS(RECEIVING_HISTORY!$H:$H,RECEIVING_HISTORY!$B:$B,MASTER_SHEET!$A486),0)</f>
        <v>0</v>
      </c>
      <c r="L486" s="26">
        <f>IFERROR(SUMIFS(RECEIVING_HISTORY!$I:$I,RECEIVING_HISTORY!$B:$B,MASTER_SHEET!$A486),0)</f>
        <v>0</v>
      </c>
      <c r="M486" s="35">
        <f>IFERROR(SUMIF(ISSUANCE_HISTORY!$B:$B,A486,ISSUANCE_HISTORY!$H:$H),0)</f>
        <v>0</v>
      </c>
      <c r="N486" s="26">
        <f>IFERROR(SUMIF(ISSUANCE_HISTORY!$B:$B,A486,ISSUANCE_HISTORY!$I:$I),0)</f>
        <v>0</v>
      </c>
      <c r="O486" s="112">
        <f t="shared" si="29"/>
        <v>3</v>
      </c>
      <c r="P486" s="26">
        <f t="shared" si="31"/>
        <v>480.36</v>
      </c>
      <c r="Q486" s="36" t="s">
        <v>3894</v>
      </c>
      <c r="R486" s="36" t="s">
        <v>3894</v>
      </c>
      <c r="S486" s="16"/>
      <c r="T486" s="37" t="str">
        <f t="shared" si="30"/>
        <v/>
      </c>
      <c r="U486" s="12"/>
      <c r="V486" s="16"/>
      <c r="W486" s="12" t="s">
        <v>4222</v>
      </c>
    </row>
    <row r="487" spans="1:23" ht="22.35" customHeight="1">
      <c r="A487" s="12">
        <v>10060514</v>
      </c>
      <c r="B487" s="137">
        <v>1120010084</v>
      </c>
      <c r="C487" s="106">
        <v>1007606</v>
      </c>
      <c r="D487" s="13">
        <v>1008876</v>
      </c>
      <c r="E487" s="12" t="s">
        <v>658</v>
      </c>
      <c r="F487" s="190" t="s">
        <v>4210</v>
      </c>
      <c r="G487" s="13" t="s">
        <v>33</v>
      </c>
      <c r="H487" s="15">
        <v>19</v>
      </c>
      <c r="I487" s="105">
        <v>5</v>
      </c>
      <c r="J487" s="26">
        <f t="shared" si="28"/>
        <v>95</v>
      </c>
      <c r="K487" s="113">
        <f>IFERROR(SUMIFS(RECEIVING_HISTORY!$H:$H,RECEIVING_HISTORY!$B:$B,MASTER_SHEET!$A487),0)</f>
        <v>0</v>
      </c>
      <c r="L487" s="26">
        <f>IFERROR(SUMIFS(RECEIVING_HISTORY!$I:$I,RECEIVING_HISTORY!$B:$B,MASTER_SHEET!$A487),0)</f>
        <v>0</v>
      </c>
      <c r="M487" s="35">
        <f>IFERROR(SUMIF(ISSUANCE_HISTORY!$B:$B,A487,ISSUANCE_HISTORY!$H:$H),0)</f>
        <v>0</v>
      </c>
      <c r="N487" s="26">
        <f>IFERROR(SUMIF(ISSUANCE_HISTORY!$B:$B,A487,ISSUANCE_HISTORY!$I:$I),0)</f>
        <v>0</v>
      </c>
      <c r="O487" s="112">
        <f t="shared" si="29"/>
        <v>5</v>
      </c>
      <c r="P487" s="26">
        <f t="shared" si="31"/>
        <v>95</v>
      </c>
      <c r="Q487" s="36" t="s">
        <v>3969</v>
      </c>
      <c r="R487" s="36" t="s">
        <v>3969</v>
      </c>
      <c r="S487" s="16">
        <v>5</v>
      </c>
      <c r="T487" s="37" t="str">
        <f t="shared" si="30"/>
        <v>BSR in Process</v>
      </c>
      <c r="U487" s="12">
        <v>63</v>
      </c>
      <c r="V487" s="16"/>
      <c r="W487" s="12" t="s">
        <v>4222</v>
      </c>
    </row>
    <row r="488" spans="1:23" ht="22.35" customHeight="1">
      <c r="A488" s="12">
        <v>10060515</v>
      </c>
      <c r="B488" s="137">
        <v>1120010085</v>
      </c>
      <c r="C488" s="106">
        <v>1003389</v>
      </c>
      <c r="D488" s="13">
        <v>1010341</v>
      </c>
      <c r="E488" s="12" t="s">
        <v>659</v>
      </c>
      <c r="F488" s="190" t="s">
        <v>4210</v>
      </c>
      <c r="G488" s="13" t="s">
        <v>406</v>
      </c>
      <c r="H488" s="15">
        <v>25</v>
      </c>
      <c r="I488" s="105">
        <v>536</v>
      </c>
      <c r="J488" s="26">
        <f t="shared" si="28"/>
        <v>13400</v>
      </c>
      <c r="K488" s="113">
        <f>IFERROR(SUMIFS(RECEIVING_HISTORY!$H:$H,RECEIVING_HISTORY!$B:$B,MASTER_SHEET!$A488),0)</f>
        <v>1600</v>
      </c>
      <c r="L488" s="26">
        <f>IFERROR(SUMIFS(RECEIVING_HISTORY!$I:$I,RECEIVING_HISTORY!$B:$B,MASTER_SHEET!$A488),0)</f>
        <v>40000</v>
      </c>
      <c r="M488" s="35">
        <f>IFERROR(SUMIF(ISSUANCE_HISTORY!$B:$B,A488,ISSUANCE_HISTORY!$H:$H),0)</f>
        <v>220</v>
      </c>
      <c r="N488" s="26">
        <f>IFERROR(SUMIF(ISSUANCE_HISTORY!$B:$B,A488,ISSUANCE_HISTORY!$I:$I),0)</f>
        <v>5500</v>
      </c>
      <c r="O488" s="112">
        <f t="shared" si="29"/>
        <v>1916</v>
      </c>
      <c r="P488" s="26">
        <f t="shared" si="31"/>
        <v>47900</v>
      </c>
      <c r="Q488" s="36" t="s">
        <v>4496</v>
      </c>
      <c r="R488" s="36" t="s">
        <v>4496</v>
      </c>
      <c r="S488" s="16">
        <v>600</v>
      </c>
      <c r="T488" s="37" t="str">
        <f t="shared" si="30"/>
        <v>BSR in Process</v>
      </c>
      <c r="U488" s="12">
        <v>63</v>
      </c>
      <c r="V488" s="16"/>
      <c r="W488" s="12" t="s">
        <v>4222</v>
      </c>
    </row>
    <row r="489" spans="1:23" ht="22.35" customHeight="1">
      <c r="A489" s="12">
        <v>10060516</v>
      </c>
      <c r="B489" s="137">
        <v>1120010086</v>
      </c>
      <c r="C489" s="106">
        <v>1007599</v>
      </c>
      <c r="D489" s="13">
        <v>1008868</v>
      </c>
      <c r="E489" s="12" t="s">
        <v>661</v>
      </c>
      <c r="F489" s="190" t="s">
        <v>4210</v>
      </c>
      <c r="G489" s="13" t="s">
        <v>406</v>
      </c>
      <c r="H489" s="15">
        <v>15.5</v>
      </c>
      <c r="I489" s="105">
        <v>101</v>
      </c>
      <c r="J489" s="26">
        <f t="shared" si="28"/>
        <v>1565.5</v>
      </c>
      <c r="K489" s="113">
        <f>IFERROR(SUMIFS(RECEIVING_HISTORY!$H:$H,RECEIVING_HISTORY!$B:$B,MASTER_SHEET!$A489),0)</f>
        <v>600</v>
      </c>
      <c r="L489" s="26">
        <f>IFERROR(SUMIFS(RECEIVING_HISTORY!$I:$I,RECEIVING_HISTORY!$B:$B,MASTER_SHEET!$A489),0)</f>
        <v>9300</v>
      </c>
      <c r="M489" s="35">
        <f>IFERROR(SUMIF(ISSUANCE_HISTORY!$B:$B,A489,ISSUANCE_HISTORY!$H:$H),0)</f>
        <v>486</v>
      </c>
      <c r="N489" s="26">
        <f>IFERROR(SUMIF(ISSUANCE_HISTORY!$B:$B,A489,ISSUANCE_HISTORY!$I:$I),0)</f>
        <v>7488</v>
      </c>
      <c r="O489" s="112">
        <f t="shared" si="29"/>
        <v>215</v>
      </c>
      <c r="P489" s="26">
        <f t="shared" si="31"/>
        <v>3377.5</v>
      </c>
      <c r="Q489" s="36" t="s">
        <v>4497</v>
      </c>
      <c r="R489" s="36" t="s">
        <v>4101</v>
      </c>
      <c r="S489" s="16">
        <v>300</v>
      </c>
      <c r="T489" s="37" t="str">
        <f t="shared" si="30"/>
        <v>BSR in Process</v>
      </c>
      <c r="U489" s="12">
        <v>62</v>
      </c>
      <c r="V489" s="16"/>
      <c r="W489" s="12" t="s">
        <v>4222</v>
      </c>
    </row>
    <row r="490" spans="1:23" ht="22.35" customHeight="1">
      <c r="A490" s="12">
        <v>10060517</v>
      </c>
      <c r="B490" s="137" t="e">
        <v>#N/A</v>
      </c>
      <c r="C490" s="106">
        <v>1003160</v>
      </c>
      <c r="D490" s="13">
        <v>1010699</v>
      </c>
      <c r="E490" s="12" t="s">
        <v>663</v>
      </c>
      <c r="F490" s="190" t="s">
        <v>4210</v>
      </c>
      <c r="G490" s="13" t="s">
        <v>353</v>
      </c>
      <c r="H490" s="15">
        <v>2.4750000000000001</v>
      </c>
      <c r="I490" s="105">
        <v>16</v>
      </c>
      <c r="J490" s="26">
        <f t="shared" si="28"/>
        <v>39.6</v>
      </c>
      <c r="K490" s="113">
        <f>IFERROR(SUMIFS(RECEIVING_HISTORY!$H:$H,RECEIVING_HISTORY!$B:$B,MASTER_SHEET!$A490),0)</f>
        <v>0</v>
      </c>
      <c r="L490" s="26">
        <f>IFERROR(SUMIFS(RECEIVING_HISTORY!$I:$I,RECEIVING_HISTORY!$B:$B,MASTER_SHEET!$A490),0)</f>
        <v>0</v>
      </c>
      <c r="M490" s="35">
        <f>IFERROR(SUMIF(ISSUANCE_HISTORY!$B:$B,A490,ISSUANCE_HISTORY!$H:$H),0)</f>
        <v>0</v>
      </c>
      <c r="N490" s="26">
        <f>IFERROR(SUMIF(ISSUANCE_HISTORY!$B:$B,A490,ISSUANCE_HISTORY!$I:$I),0)</f>
        <v>0</v>
      </c>
      <c r="O490" s="112">
        <f t="shared" si="29"/>
        <v>16</v>
      </c>
      <c r="P490" s="26">
        <f t="shared" si="31"/>
        <v>39.6</v>
      </c>
      <c r="Q490" s="36" t="s">
        <v>3961</v>
      </c>
      <c r="R490" s="36" t="s">
        <v>3961</v>
      </c>
      <c r="S490" s="16">
        <v>10</v>
      </c>
      <c r="T490" s="37" t="str">
        <f t="shared" si="30"/>
        <v>OK</v>
      </c>
      <c r="U490" s="12"/>
      <c r="V490" s="16"/>
      <c r="W490" s="12" t="e">
        <v>#N/A</v>
      </c>
    </row>
    <row r="491" spans="1:23" ht="22.35" customHeight="1">
      <c r="A491" s="12">
        <v>10060518</v>
      </c>
      <c r="B491" s="137">
        <v>401615003760</v>
      </c>
      <c r="C491" s="106">
        <v>1005470</v>
      </c>
      <c r="D491" s="13">
        <v>1015524</v>
      </c>
      <c r="E491" s="12" t="s">
        <v>664</v>
      </c>
      <c r="F491" s="190" t="s">
        <v>4211</v>
      </c>
      <c r="G491" s="13" t="s">
        <v>37</v>
      </c>
      <c r="H491" s="15">
        <v>1150</v>
      </c>
      <c r="I491" s="105">
        <v>8</v>
      </c>
      <c r="J491" s="26">
        <f t="shared" si="28"/>
        <v>9200</v>
      </c>
      <c r="K491" s="113">
        <f>IFERROR(SUMIFS(RECEIVING_HISTORY!$H:$H,RECEIVING_HISTORY!$B:$B,MASTER_SHEET!$A491),0)</f>
        <v>0</v>
      </c>
      <c r="L491" s="26">
        <f>IFERROR(SUMIFS(RECEIVING_HISTORY!$I:$I,RECEIVING_HISTORY!$B:$B,MASTER_SHEET!$A491),0)</f>
        <v>0</v>
      </c>
      <c r="M491" s="35">
        <f>IFERROR(SUMIF(ISSUANCE_HISTORY!$B:$B,A491,ISSUANCE_HISTORY!$H:$H),0)</f>
        <v>0</v>
      </c>
      <c r="N491" s="26">
        <f>IFERROR(SUMIF(ISSUANCE_HISTORY!$B:$B,A491,ISSUANCE_HISTORY!$I:$I),0)</f>
        <v>0</v>
      </c>
      <c r="O491" s="112">
        <f t="shared" si="29"/>
        <v>8</v>
      </c>
      <c r="P491" s="26">
        <f t="shared" si="31"/>
        <v>9200</v>
      </c>
      <c r="Q491" s="36" t="s">
        <v>4458</v>
      </c>
      <c r="R491" s="36" t="s">
        <v>4458</v>
      </c>
      <c r="S491" s="16">
        <v>3</v>
      </c>
      <c r="T491" s="37" t="str">
        <f t="shared" si="30"/>
        <v>OK</v>
      </c>
      <c r="U491" s="12"/>
      <c r="V491" s="16"/>
      <c r="W491" s="12" t="s">
        <v>4222</v>
      </c>
    </row>
    <row r="492" spans="1:23" ht="22.35" customHeight="1">
      <c r="A492" s="12">
        <v>10060519</v>
      </c>
      <c r="B492" s="137">
        <v>401516076277</v>
      </c>
      <c r="C492" s="106">
        <v>1004934</v>
      </c>
      <c r="D492" s="13">
        <v>1016049</v>
      </c>
      <c r="E492" s="12" t="s">
        <v>665</v>
      </c>
      <c r="F492" s="190" t="s">
        <v>4208</v>
      </c>
      <c r="G492" s="13" t="s">
        <v>21</v>
      </c>
      <c r="H492" s="15">
        <v>640</v>
      </c>
      <c r="I492" s="105">
        <v>3</v>
      </c>
      <c r="J492" s="26">
        <f t="shared" si="28"/>
        <v>1920</v>
      </c>
      <c r="K492" s="113">
        <f>IFERROR(SUMIFS(RECEIVING_HISTORY!$H:$H,RECEIVING_HISTORY!$B:$B,MASTER_SHEET!$A492),0)</f>
        <v>0</v>
      </c>
      <c r="L492" s="26">
        <f>IFERROR(SUMIFS(RECEIVING_HISTORY!$I:$I,RECEIVING_HISTORY!$B:$B,MASTER_SHEET!$A492),0)</f>
        <v>0</v>
      </c>
      <c r="M492" s="35">
        <f>IFERROR(SUMIF(ISSUANCE_HISTORY!$B:$B,A492,ISSUANCE_HISTORY!$H:$H),0)</f>
        <v>0</v>
      </c>
      <c r="N492" s="26">
        <f>IFERROR(SUMIF(ISSUANCE_HISTORY!$B:$B,A492,ISSUANCE_HISTORY!$I:$I),0)</f>
        <v>0</v>
      </c>
      <c r="O492" s="112">
        <f t="shared" si="29"/>
        <v>3</v>
      </c>
      <c r="P492" s="26">
        <f t="shared" si="31"/>
        <v>1920</v>
      </c>
      <c r="Q492" s="36" t="s">
        <v>1085</v>
      </c>
      <c r="R492" s="36" t="s">
        <v>1085</v>
      </c>
      <c r="S492" s="16">
        <v>3</v>
      </c>
      <c r="T492" s="37" t="str">
        <f t="shared" si="30"/>
        <v>OK</v>
      </c>
      <c r="U492" s="12"/>
      <c r="V492" s="16"/>
      <c r="W492" s="12" t="s">
        <v>4222</v>
      </c>
    </row>
    <row r="493" spans="1:23" ht="22.35" customHeight="1">
      <c r="A493" s="12">
        <v>10060520</v>
      </c>
      <c r="B493" s="137">
        <v>1630070147</v>
      </c>
      <c r="C493" s="106">
        <v>1004670</v>
      </c>
      <c r="D493" s="13">
        <v>1016430</v>
      </c>
      <c r="E493" s="12" t="s">
        <v>668</v>
      </c>
      <c r="F493" s="190" t="s">
        <v>4205</v>
      </c>
      <c r="G493" s="13" t="s">
        <v>21</v>
      </c>
      <c r="H493" s="15">
        <v>1450</v>
      </c>
      <c r="I493" s="105">
        <v>9</v>
      </c>
      <c r="J493" s="26">
        <f t="shared" si="28"/>
        <v>13050</v>
      </c>
      <c r="K493" s="113">
        <f>IFERROR(SUMIFS(RECEIVING_HISTORY!$H:$H,RECEIVING_HISTORY!$B:$B,MASTER_SHEET!$A493),0)</f>
        <v>0</v>
      </c>
      <c r="L493" s="26">
        <f>IFERROR(SUMIFS(RECEIVING_HISTORY!$I:$I,RECEIVING_HISTORY!$B:$B,MASTER_SHEET!$A493),0)</f>
        <v>0</v>
      </c>
      <c r="M493" s="35">
        <f>IFERROR(SUMIF(ISSUANCE_HISTORY!$B:$B,A493,ISSUANCE_HISTORY!$H:$H),0)</f>
        <v>0</v>
      </c>
      <c r="N493" s="26">
        <f>IFERROR(SUMIF(ISSUANCE_HISTORY!$B:$B,A493,ISSUANCE_HISTORY!$I:$I),0)</f>
        <v>0</v>
      </c>
      <c r="O493" s="112">
        <f t="shared" si="29"/>
        <v>9</v>
      </c>
      <c r="P493" s="26">
        <f t="shared" si="31"/>
        <v>13050</v>
      </c>
      <c r="Q493" s="36" t="s">
        <v>1085</v>
      </c>
      <c r="R493" s="36" t="s">
        <v>1085</v>
      </c>
      <c r="S493" s="16">
        <v>4</v>
      </c>
      <c r="T493" s="37" t="str">
        <f t="shared" si="30"/>
        <v>OK</v>
      </c>
      <c r="U493" s="12"/>
      <c r="V493" s="16"/>
      <c r="W493" s="12" t="s">
        <v>4222</v>
      </c>
    </row>
    <row r="494" spans="1:23" ht="22.35" customHeight="1">
      <c r="A494" s="12">
        <v>10060521</v>
      </c>
      <c r="B494" s="137">
        <v>1670170501</v>
      </c>
      <c r="C494" s="106">
        <v>1004342</v>
      </c>
      <c r="D494" s="13">
        <v>1016702</v>
      </c>
      <c r="E494" s="12" t="s">
        <v>669</v>
      </c>
      <c r="F494" s="190" t="s">
        <v>4205</v>
      </c>
      <c r="G494" s="13" t="s">
        <v>21</v>
      </c>
      <c r="H494" s="15">
        <v>650</v>
      </c>
      <c r="I494" s="105">
        <v>30</v>
      </c>
      <c r="J494" s="26">
        <f t="shared" si="28"/>
        <v>19500</v>
      </c>
      <c r="K494" s="113">
        <f>IFERROR(SUMIFS(RECEIVING_HISTORY!$H:$H,RECEIVING_HISTORY!$B:$B,MASTER_SHEET!$A494),0)</f>
        <v>0</v>
      </c>
      <c r="L494" s="26">
        <f>IFERROR(SUMIFS(RECEIVING_HISTORY!$I:$I,RECEIVING_HISTORY!$B:$B,MASTER_SHEET!$A494),0)</f>
        <v>0</v>
      </c>
      <c r="M494" s="35">
        <f>IFERROR(SUMIF(ISSUANCE_HISTORY!$B:$B,A494,ISSUANCE_HISTORY!$H:$H),0)</f>
        <v>0</v>
      </c>
      <c r="N494" s="26">
        <f>IFERROR(SUMIF(ISSUANCE_HISTORY!$B:$B,A494,ISSUANCE_HISTORY!$I:$I),0)</f>
        <v>0</v>
      </c>
      <c r="O494" s="112">
        <f t="shared" si="29"/>
        <v>30</v>
      </c>
      <c r="P494" s="26">
        <f t="shared" si="31"/>
        <v>19500</v>
      </c>
      <c r="Q494" s="36" t="s">
        <v>1056</v>
      </c>
      <c r="R494" s="36" t="s">
        <v>1056</v>
      </c>
      <c r="S494" s="16">
        <v>6</v>
      </c>
      <c r="T494" s="37" t="str">
        <f t="shared" si="30"/>
        <v>OK</v>
      </c>
      <c r="U494" s="12"/>
      <c r="V494" s="16"/>
      <c r="W494" s="12" t="s">
        <v>4222</v>
      </c>
    </row>
    <row r="495" spans="1:23" ht="22.35" customHeight="1">
      <c r="A495" s="12">
        <v>10060522</v>
      </c>
      <c r="B495" s="137">
        <v>1120010213</v>
      </c>
      <c r="C495" s="106">
        <v>1001536</v>
      </c>
      <c r="D495" s="13">
        <v>1012283</v>
      </c>
      <c r="E495" s="12" t="s">
        <v>670</v>
      </c>
      <c r="F495" s="190" t="s">
        <v>4205</v>
      </c>
      <c r="G495" s="13" t="s">
        <v>37</v>
      </c>
      <c r="H495" s="15">
        <v>155.15</v>
      </c>
      <c r="I495" s="105">
        <v>9</v>
      </c>
      <c r="J495" s="26">
        <f t="shared" si="28"/>
        <v>1396.3500000000001</v>
      </c>
      <c r="K495" s="113">
        <f>IFERROR(SUMIFS(RECEIVING_HISTORY!$H:$H,RECEIVING_HISTORY!$B:$B,MASTER_SHEET!$A495),0)</f>
        <v>0</v>
      </c>
      <c r="L495" s="26">
        <f>IFERROR(SUMIFS(RECEIVING_HISTORY!$I:$I,RECEIVING_HISTORY!$B:$B,MASTER_SHEET!$A495),0)</f>
        <v>0</v>
      </c>
      <c r="M495" s="35">
        <f>IFERROR(SUMIF(ISSUANCE_HISTORY!$B:$B,A495,ISSUANCE_HISTORY!$H:$H),0)</f>
        <v>0</v>
      </c>
      <c r="N495" s="26">
        <f>IFERROR(SUMIF(ISSUANCE_HISTORY!$B:$B,A495,ISSUANCE_HISTORY!$I:$I),0)</f>
        <v>0</v>
      </c>
      <c r="O495" s="112">
        <f t="shared" si="29"/>
        <v>9</v>
      </c>
      <c r="P495" s="26">
        <f t="shared" si="31"/>
        <v>1396.3500000000001</v>
      </c>
      <c r="Q495" s="36" t="s">
        <v>671</v>
      </c>
      <c r="R495" s="36" t="s">
        <v>671</v>
      </c>
      <c r="S495" s="16">
        <v>5</v>
      </c>
      <c r="T495" s="37" t="str">
        <f t="shared" si="30"/>
        <v>OK</v>
      </c>
      <c r="U495" s="12"/>
      <c r="V495" s="16"/>
      <c r="W495" s="12" t="s">
        <v>4223</v>
      </c>
    </row>
    <row r="496" spans="1:23" ht="22.35" customHeight="1">
      <c r="A496" s="12">
        <v>10060523</v>
      </c>
      <c r="B496" s="137">
        <v>1120010242</v>
      </c>
      <c r="C496" s="106">
        <v>1001456</v>
      </c>
      <c r="D496" s="13">
        <v>1012203</v>
      </c>
      <c r="E496" s="12" t="s">
        <v>672</v>
      </c>
      <c r="F496" s="190" t="s">
        <v>4205</v>
      </c>
      <c r="G496" s="13" t="s">
        <v>37</v>
      </c>
      <c r="H496" s="15">
        <v>358.45</v>
      </c>
      <c r="I496" s="105">
        <v>8</v>
      </c>
      <c r="J496" s="26">
        <f t="shared" si="28"/>
        <v>2867.6</v>
      </c>
      <c r="K496" s="113">
        <f>IFERROR(SUMIFS(RECEIVING_HISTORY!$H:$H,RECEIVING_HISTORY!$B:$B,MASTER_SHEET!$A496),0)</f>
        <v>0</v>
      </c>
      <c r="L496" s="26">
        <f>IFERROR(SUMIFS(RECEIVING_HISTORY!$I:$I,RECEIVING_HISTORY!$B:$B,MASTER_SHEET!$A496),0)</f>
        <v>0</v>
      </c>
      <c r="M496" s="35">
        <f>IFERROR(SUMIF(ISSUANCE_HISTORY!$B:$B,A496,ISSUANCE_HISTORY!$H:$H),0)</f>
        <v>0</v>
      </c>
      <c r="N496" s="26">
        <f>IFERROR(SUMIF(ISSUANCE_HISTORY!$B:$B,A496,ISSUANCE_HISTORY!$I:$I),0)</f>
        <v>0</v>
      </c>
      <c r="O496" s="112">
        <f t="shared" si="29"/>
        <v>8</v>
      </c>
      <c r="P496" s="26">
        <f t="shared" si="31"/>
        <v>2867.6</v>
      </c>
      <c r="Q496" s="36" t="s">
        <v>997</v>
      </c>
      <c r="R496" s="36" t="s">
        <v>997</v>
      </c>
      <c r="S496" s="16">
        <v>5</v>
      </c>
      <c r="T496" s="37" t="str">
        <f t="shared" si="30"/>
        <v>OK</v>
      </c>
      <c r="U496" s="12"/>
      <c r="V496" s="16"/>
      <c r="W496" s="12" t="s">
        <v>4223</v>
      </c>
    </row>
    <row r="497" spans="1:23" ht="22.35" customHeight="1">
      <c r="A497" s="12">
        <v>10060524</v>
      </c>
      <c r="B497" s="137">
        <v>1120010255</v>
      </c>
      <c r="C497" s="106">
        <v>1001462</v>
      </c>
      <c r="D497" s="13">
        <v>1012209</v>
      </c>
      <c r="E497" s="12" t="s">
        <v>674</v>
      </c>
      <c r="F497" s="190" t="s">
        <v>4205</v>
      </c>
      <c r="G497" s="13" t="s">
        <v>37</v>
      </c>
      <c r="H497" s="15">
        <v>834.6</v>
      </c>
      <c r="I497" s="105">
        <v>1</v>
      </c>
      <c r="J497" s="26">
        <f t="shared" si="28"/>
        <v>834.6</v>
      </c>
      <c r="K497" s="113">
        <f>IFERROR(SUMIFS(RECEIVING_HISTORY!$H:$H,RECEIVING_HISTORY!$B:$B,MASTER_SHEET!$A497),0)</f>
        <v>0</v>
      </c>
      <c r="L497" s="26">
        <f>IFERROR(SUMIFS(RECEIVING_HISTORY!$I:$I,RECEIVING_HISTORY!$B:$B,MASTER_SHEET!$A497),0)</f>
        <v>0</v>
      </c>
      <c r="M497" s="35">
        <f>IFERROR(SUMIF(ISSUANCE_HISTORY!$B:$B,A497,ISSUANCE_HISTORY!$H:$H),0)</f>
        <v>0</v>
      </c>
      <c r="N497" s="26">
        <f>IFERROR(SUMIF(ISSUANCE_HISTORY!$B:$B,A497,ISSUANCE_HISTORY!$I:$I),0)</f>
        <v>0</v>
      </c>
      <c r="O497" s="112">
        <f t="shared" si="29"/>
        <v>1</v>
      </c>
      <c r="P497" s="26">
        <f t="shared" si="31"/>
        <v>834.6</v>
      </c>
      <c r="Q497" s="36" t="s">
        <v>963</v>
      </c>
      <c r="R497" s="36" t="s">
        <v>963</v>
      </c>
      <c r="S497" s="16">
        <v>1</v>
      </c>
      <c r="T497" s="37" t="str">
        <f t="shared" si="30"/>
        <v>OK</v>
      </c>
      <c r="U497" s="12"/>
      <c r="V497" s="16"/>
      <c r="W497" s="12" t="s">
        <v>4223</v>
      </c>
    </row>
    <row r="498" spans="1:23" ht="22.35" customHeight="1">
      <c r="A498" s="12">
        <v>10060525</v>
      </c>
      <c r="B498" s="137">
        <v>311715110129</v>
      </c>
      <c r="C498" s="106">
        <v>1006287</v>
      </c>
      <c r="D498" s="13">
        <v>1014588</v>
      </c>
      <c r="E498" s="12" t="s">
        <v>677</v>
      </c>
      <c r="F498" s="190" t="s">
        <v>4205</v>
      </c>
      <c r="G498" s="13" t="s">
        <v>21</v>
      </c>
      <c r="H498" s="15">
        <v>605</v>
      </c>
      <c r="I498" s="105">
        <v>4</v>
      </c>
      <c r="J498" s="26">
        <f t="shared" si="28"/>
        <v>2420</v>
      </c>
      <c r="K498" s="113">
        <f>IFERROR(SUMIFS(RECEIVING_HISTORY!$H:$H,RECEIVING_HISTORY!$B:$B,MASTER_SHEET!$A498),0)</f>
        <v>0</v>
      </c>
      <c r="L498" s="26">
        <f>IFERROR(SUMIFS(RECEIVING_HISTORY!$I:$I,RECEIVING_HISTORY!$B:$B,MASTER_SHEET!$A498),0)</f>
        <v>0</v>
      </c>
      <c r="M498" s="35">
        <f>IFERROR(SUMIF(ISSUANCE_HISTORY!$B:$B,A498,ISSUANCE_HISTORY!$H:$H),0)</f>
        <v>0</v>
      </c>
      <c r="N498" s="26">
        <f>IFERROR(SUMIF(ISSUANCE_HISTORY!$B:$B,A498,ISSUANCE_HISTORY!$I:$I),0)</f>
        <v>0</v>
      </c>
      <c r="O498" s="112">
        <f t="shared" si="29"/>
        <v>4</v>
      </c>
      <c r="P498" s="26">
        <f t="shared" si="31"/>
        <v>2420</v>
      </c>
      <c r="Q498" s="36" t="s">
        <v>949</v>
      </c>
      <c r="R498" s="36" t="s">
        <v>949</v>
      </c>
      <c r="S498" s="16">
        <v>4</v>
      </c>
      <c r="T498" s="37" t="str">
        <f t="shared" si="30"/>
        <v>OK</v>
      </c>
      <c r="U498" s="12"/>
      <c r="V498" s="16"/>
      <c r="W498" s="12" t="s">
        <v>4222</v>
      </c>
    </row>
    <row r="499" spans="1:23" ht="22.35" customHeight="1">
      <c r="A499" s="12">
        <v>10060526</v>
      </c>
      <c r="B499" s="137">
        <v>1120010194</v>
      </c>
      <c r="C499" s="106">
        <v>1001314</v>
      </c>
      <c r="D499" s="13">
        <v>1012393</v>
      </c>
      <c r="E499" s="12" t="s">
        <v>678</v>
      </c>
      <c r="F499" s="190" t="s">
        <v>4205</v>
      </c>
      <c r="G499" s="13" t="s">
        <v>37</v>
      </c>
      <c r="H499" s="15">
        <v>695.5</v>
      </c>
      <c r="I499" s="105">
        <v>1</v>
      </c>
      <c r="J499" s="26">
        <f t="shared" si="28"/>
        <v>695.5</v>
      </c>
      <c r="K499" s="113">
        <f>IFERROR(SUMIFS(RECEIVING_HISTORY!$H:$H,RECEIVING_HISTORY!$B:$B,MASTER_SHEET!$A499),0)</f>
        <v>0</v>
      </c>
      <c r="L499" s="26">
        <f>IFERROR(SUMIFS(RECEIVING_HISTORY!$I:$I,RECEIVING_HISTORY!$B:$B,MASTER_SHEET!$A499),0)</f>
        <v>0</v>
      </c>
      <c r="M499" s="35">
        <f>IFERROR(SUMIF(ISSUANCE_HISTORY!$B:$B,A499,ISSUANCE_HISTORY!$H:$H),0)</f>
        <v>0</v>
      </c>
      <c r="N499" s="26">
        <f>IFERROR(SUMIF(ISSUANCE_HISTORY!$B:$B,A499,ISSUANCE_HISTORY!$I:$I),0)</f>
        <v>0</v>
      </c>
      <c r="O499" s="112">
        <f t="shared" si="29"/>
        <v>1</v>
      </c>
      <c r="P499" s="26">
        <f t="shared" si="31"/>
        <v>695.5</v>
      </c>
      <c r="Q499" s="36" t="s">
        <v>953</v>
      </c>
      <c r="R499" s="36" t="s">
        <v>953</v>
      </c>
      <c r="S499" s="16">
        <v>1</v>
      </c>
      <c r="T499" s="37" t="str">
        <f t="shared" si="30"/>
        <v>OK</v>
      </c>
      <c r="U499" s="12"/>
      <c r="V499" s="16"/>
      <c r="W499" s="12" t="s">
        <v>4222</v>
      </c>
    </row>
    <row r="500" spans="1:23" ht="22.35" customHeight="1">
      <c r="A500" s="12">
        <v>10060527</v>
      </c>
      <c r="B500" s="137">
        <v>1120010195</v>
      </c>
      <c r="C500" s="106">
        <v>1001313</v>
      </c>
      <c r="D500" s="13">
        <v>1012392</v>
      </c>
      <c r="E500" s="12" t="s">
        <v>680</v>
      </c>
      <c r="F500" s="190" t="s">
        <v>4205</v>
      </c>
      <c r="G500" s="13" t="s">
        <v>37</v>
      </c>
      <c r="H500" s="15">
        <v>856</v>
      </c>
      <c r="I500" s="105">
        <v>4</v>
      </c>
      <c r="J500" s="26">
        <f t="shared" si="28"/>
        <v>3424</v>
      </c>
      <c r="K500" s="113">
        <f>IFERROR(SUMIFS(RECEIVING_HISTORY!$H:$H,RECEIVING_HISTORY!$B:$B,MASTER_SHEET!$A500),0)</f>
        <v>0</v>
      </c>
      <c r="L500" s="26">
        <f>IFERROR(SUMIFS(RECEIVING_HISTORY!$I:$I,RECEIVING_HISTORY!$B:$B,MASTER_SHEET!$A500),0)</f>
        <v>0</v>
      </c>
      <c r="M500" s="35">
        <f>IFERROR(SUMIF(ISSUANCE_HISTORY!$B:$B,A500,ISSUANCE_HISTORY!$H:$H),0)</f>
        <v>0</v>
      </c>
      <c r="N500" s="26">
        <f>IFERROR(SUMIF(ISSUANCE_HISTORY!$B:$B,A500,ISSUANCE_HISTORY!$I:$I),0)</f>
        <v>0</v>
      </c>
      <c r="O500" s="112">
        <f t="shared" si="29"/>
        <v>4</v>
      </c>
      <c r="P500" s="26">
        <f t="shared" si="31"/>
        <v>3424</v>
      </c>
      <c r="Q500" s="36" t="s">
        <v>953</v>
      </c>
      <c r="R500" s="36" t="s">
        <v>953</v>
      </c>
      <c r="S500" s="16">
        <v>4</v>
      </c>
      <c r="T500" s="37" t="str">
        <f t="shared" si="30"/>
        <v>OK</v>
      </c>
      <c r="U500" s="12"/>
      <c r="V500" s="16"/>
      <c r="W500" s="12" t="s">
        <v>4222</v>
      </c>
    </row>
    <row r="501" spans="1:23" ht="22.35" customHeight="1">
      <c r="A501" s="12">
        <v>10060528</v>
      </c>
      <c r="B501" s="137">
        <v>1120010196</v>
      </c>
      <c r="C501" s="106">
        <v>1001312</v>
      </c>
      <c r="D501" s="13">
        <v>1012391</v>
      </c>
      <c r="E501" s="12" t="s">
        <v>681</v>
      </c>
      <c r="F501" s="190" t="s">
        <v>4205</v>
      </c>
      <c r="G501" s="13" t="s">
        <v>37</v>
      </c>
      <c r="H501" s="15">
        <v>1605</v>
      </c>
      <c r="I501" s="105">
        <v>2</v>
      </c>
      <c r="J501" s="26">
        <f t="shared" si="28"/>
        <v>3210</v>
      </c>
      <c r="K501" s="113">
        <f>IFERROR(SUMIFS(RECEIVING_HISTORY!$H:$H,RECEIVING_HISTORY!$B:$B,MASTER_SHEET!$A501),0)</f>
        <v>0</v>
      </c>
      <c r="L501" s="26">
        <f>IFERROR(SUMIFS(RECEIVING_HISTORY!$I:$I,RECEIVING_HISTORY!$B:$B,MASTER_SHEET!$A501),0)</f>
        <v>0</v>
      </c>
      <c r="M501" s="35">
        <f>IFERROR(SUMIF(ISSUANCE_HISTORY!$B:$B,A501,ISSUANCE_HISTORY!$H:$H),0)</f>
        <v>0</v>
      </c>
      <c r="N501" s="26">
        <f>IFERROR(SUMIF(ISSUANCE_HISTORY!$B:$B,A501,ISSUANCE_HISTORY!$I:$I),0)</f>
        <v>0</v>
      </c>
      <c r="O501" s="112">
        <f t="shared" si="29"/>
        <v>2</v>
      </c>
      <c r="P501" s="26">
        <f t="shared" si="31"/>
        <v>3210</v>
      </c>
      <c r="Q501" s="36" t="s">
        <v>953</v>
      </c>
      <c r="R501" s="36" t="s">
        <v>953</v>
      </c>
      <c r="S501" s="16">
        <v>2</v>
      </c>
      <c r="T501" s="37" t="str">
        <f t="shared" si="30"/>
        <v>OK</v>
      </c>
      <c r="U501" s="12"/>
      <c r="V501" s="16"/>
      <c r="W501" s="12" t="s">
        <v>4222</v>
      </c>
    </row>
    <row r="502" spans="1:23" ht="22.35" customHeight="1">
      <c r="A502" s="12">
        <v>10060529</v>
      </c>
      <c r="B502" s="137">
        <v>1120010197</v>
      </c>
      <c r="C502" s="106">
        <v>1001404</v>
      </c>
      <c r="D502" s="13">
        <v>1012483</v>
      </c>
      <c r="E502" s="12" t="s">
        <v>682</v>
      </c>
      <c r="F502" s="190" t="s">
        <v>4205</v>
      </c>
      <c r="G502" s="13" t="s">
        <v>37</v>
      </c>
      <c r="H502" s="15">
        <v>358.45</v>
      </c>
      <c r="I502" s="105">
        <v>4</v>
      </c>
      <c r="J502" s="26">
        <f t="shared" si="28"/>
        <v>1433.8</v>
      </c>
      <c r="K502" s="113">
        <f>IFERROR(SUMIFS(RECEIVING_HISTORY!$H:$H,RECEIVING_HISTORY!$B:$B,MASTER_SHEET!$A502),0)</f>
        <v>0</v>
      </c>
      <c r="L502" s="26">
        <f>IFERROR(SUMIFS(RECEIVING_HISTORY!$I:$I,RECEIVING_HISTORY!$B:$B,MASTER_SHEET!$A502),0)</f>
        <v>0</v>
      </c>
      <c r="M502" s="35">
        <f>IFERROR(SUMIF(ISSUANCE_HISTORY!$B:$B,A502,ISSUANCE_HISTORY!$H:$H),0)</f>
        <v>0</v>
      </c>
      <c r="N502" s="26">
        <f>IFERROR(SUMIF(ISSUANCE_HISTORY!$B:$B,A502,ISSUANCE_HISTORY!$I:$I),0)</f>
        <v>0</v>
      </c>
      <c r="O502" s="112">
        <f t="shared" si="29"/>
        <v>4</v>
      </c>
      <c r="P502" s="26">
        <f t="shared" si="31"/>
        <v>1433.8</v>
      </c>
      <c r="Q502" s="36" t="s">
        <v>953</v>
      </c>
      <c r="R502" s="36" t="s">
        <v>953</v>
      </c>
      <c r="S502" s="16">
        <v>4</v>
      </c>
      <c r="T502" s="37" t="str">
        <f t="shared" si="30"/>
        <v>OK</v>
      </c>
      <c r="U502" s="12"/>
      <c r="V502" s="16"/>
      <c r="W502" s="12" t="s">
        <v>4222</v>
      </c>
    </row>
    <row r="503" spans="1:23" ht="22.35" customHeight="1">
      <c r="A503" s="12">
        <v>10060530</v>
      </c>
      <c r="B503" s="137">
        <v>1120010198</v>
      </c>
      <c r="C503" s="106">
        <v>1001405</v>
      </c>
      <c r="D503" s="13">
        <v>1012484</v>
      </c>
      <c r="E503" s="12" t="s">
        <v>683</v>
      </c>
      <c r="F503" s="190" t="s">
        <v>4205</v>
      </c>
      <c r="G503" s="13" t="s">
        <v>37</v>
      </c>
      <c r="H503" s="15">
        <v>267.5</v>
      </c>
      <c r="I503" s="105">
        <v>2</v>
      </c>
      <c r="J503" s="26">
        <f t="shared" si="28"/>
        <v>535</v>
      </c>
      <c r="K503" s="113">
        <f>IFERROR(SUMIFS(RECEIVING_HISTORY!$H:$H,RECEIVING_HISTORY!$B:$B,MASTER_SHEET!$A503),0)</f>
        <v>0</v>
      </c>
      <c r="L503" s="26">
        <f>IFERROR(SUMIFS(RECEIVING_HISTORY!$I:$I,RECEIVING_HISTORY!$B:$B,MASTER_SHEET!$A503),0)</f>
        <v>0</v>
      </c>
      <c r="M503" s="35">
        <f>IFERROR(SUMIF(ISSUANCE_HISTORY!$B:$B,A503,ISSUANCE_HISTORY!$H:$H),0)</f>
        <v>0</v>
      </c>
      <c r="N503" s="26">
        <f>IFERROR(SUMIF(ISSUANCE_HISTORY!$B:$B,A503,ISSUANCE_HISTORY!$I:$I),0)</f>
        <v>0</v>
      </c>
      <c r="O503" s="112">
        <f t="shared" si="29"/>
        <v>2</v>
      </c>
      <c r="P503" s="26">
        <f t="shared" si="31"/>
        <v>535</v>
      </c>
      <c r="Q503" s="36" t="s">
        <v>883</v>
      </c>
      <c r="R503" s="36" t="s">
        <v>883</v>
      </c>
      <c r="S503" s="16">
        <v>2</v>
      </c>
      <c r="T503" s="37" t="str">
        <f t="shared" si="30"/>
        <v>OK</v>
      </c>
      <c r="U503" s="12"/>
      <c r="V503" s="16"/>
      <c r="W503" s="12" t="s">
        <v>4222</v>
      </c>
    </row>
    <row r="504" spans="1:23" ht="22.35" customHeight="1">
      <c r="A504" s="12">
        <v>10060531</v>
      </c>
      <c r="B504" s="137">
        <v>1120010199</v>
      </c>
      <c r="C504" s="106">
        <v>1001311</v>
      </c>
      <c r="D504" s="13">
        <v>1012390</v>
      </c>
      <c r="E504" s="12" t="s">
        <v>684</v>
      </c>
      <c r="F504" s="190" t="s">
        <v>4205</v>
      </c>
      <c r="G504" s="13" t="s">
        <v>37</v>
      </c>
      <c r="H504" s="15">
        <v>454.75</v>
      </c>
      <c r="I504" s="105">
        <v>2</v>
      </c>
      <c r="J504" s="26">
        <f t="shared" si="28"/>
        <v>909.5</v>
      </c>
      <c r="K504" s="113">
        <f>IFERROR(SUMIFS(RECEIVING_HISTORY!$H:$H,RECEIVING_HISTORY!$B:$B,MASTER_SHEET!$A504),0)</f>
        <v>0</v>
      </c>
      <c r="L504" s="26">
        <f>IFERROR(SUMIFS(RECEIVING_HISTORY!$I:$I,RECEIVING_HISTORY!$B:$B,MASTER_SHEET!$A504),0)</f>
        <v>0</v>
      </c>
      <c r="M504" s="35">
        <f>IFERROR(SUMIF(ISSUANCE_HISTORY!$B:$B,A504,ISSUANCE_HISTORY!$H:$H),0)</f>
        <v>0</v>
      </c>
      <c r="N504" s="26">
        <f>IFERROR(SUMIF(ISSUANCE_HISTORY!$B:$B,A504,ISSUANCE_HISTORY!$I:$I),0)</f>
        <v>0</v>
      </c>
      <c r="O504" s="112">
        <f t="shared" si="29"/>
        <v>2</v>
      </c>
      <c r="P504" s="26">
        <f t="shared" si="31"/>
        <v>909.5</v>
      </c>
      <c r="Q504" s="36" t="s">
        <v>886</v>
      </c>
      <c r="R504" s="36" t="s">
        <v>886</v>
      </c>
      <c r="S504" s="16">
        <v>2</v>
      </c>
      <c r="T504" s="37" t="str">
        <f t="shared" si="30"/>
        <v>OK</v>
      </c>
      <c r="U504" s="12"/>
      <c r="V504" s="16"/>
      <c r="W504" s="12" t="s">
        <v>4222</v>
      </c>
    </row>
    <row r="505" spans="1:23" ht="22.35" customHeight="1">
      <c r="A505" s="12">
        <v>10060532</v>
      </c>
      <c r="B505" s="137">
        <v>311715006272</v>
      </c>
      <c r="C505" s="106">
        <v>1006299</v>
      </c>
      <c r="D505" s="13">
        <v>1014600</v>
      </c>
      <c r="E505" s="12" t="s">
        <v>685</v>
      </c>
      <c r="F505" s="190" t="s">
        <v>4205</v>
      </c>
      <c r="G505" s="13" t="s">
        <v>21</v>
      </c>
      <c r="H505" s="15">
        <v>285</v>
      </c>
      <c r="I505" s="105">
        <v>5</v>
      </c>
      <c r="J505" s="26">
        <f t="shared" si="28"/>
        <v>1425</v>
      </c>
      <c r="K505" s="113">
        <f>IFERROR(SUMIFS(RECEIVING_HISTORY!$H:$H,RECEIVING_HISTORY!$B:$B,MASTER_SHEET!$A505),0)</f>
        <v>0</v>
      </c>
      <c r="L505" s="26">
        <f>IFERROR(SUMIFS(RECEIVING_HISTORY!$I:$I,RECEIVING_HISTORY!$B:$B,MASTER_SHEET!$A505),0)</f>
        <v>0</v>
      </c>
      <c r="M505" s="35">
        <f>IFERROR(SUMIF(ISSUANCE_HISTORY!$B:$B,A505,ISSUANCE_HISTORY!$H:$H),0)</f>
        <v>0</v>
      </c>
      <c r="N505" s="26">
        <f>IFERROR(SUMIF(ISSUANCE_HISTORY!$B:$B,A505,ISSUANCE_HISTORY!$I:$I),0)</f>
        <v>0</v>
      </c>
      <c r="O505" s="112">
        <f t="shared" si="29"/>
        <v>5</v>
      </c>
      <c r="P505" s="26">
        <f t="shared" si="31"/>
        <v>1425</v>
      </c>
      <c r="Q505" s="36" t="s">
        <v>916</v>
      </c>
      <c r="R505" s="36" t="s">
        <v>916</v>
      </c>
      <c r="S505" s="16">
        <v>5</v>
      </c>
      <c r="T505" s="37" t="str">
        <f t="shared" si="30"/>
        <v>OK</v>
      </c>
      <c r="U505" s="12"/>
      <c r="V505" s="16"/>
      <c r="W505" s="12" t="s">
        <v>4222</v>
      </c>
    </row>
    <row r="506" spans="1:23" ht="22.35" customHeight="1">
      <c r="A506" s="12">
        <v>10060533</v>
      </c>
      <c r="B506" s="137">
        <v>311715006273</v>
      </c>
      <c r="C506" s="106">
        <v>1006300</v>
      </c>
      <c r="D506" s="13">
        <v>1014601</v>
      </c>
      <c r="E506" s="12" t="s">
        <v>687</v>
      </c>
      <c r="F506" s="190" t="s">
        <v>4205</v>
      </c>
      <c r="G506" s="13" t="s">
        <v>21</v>
      </c>
      <c r="H506" s="15">
        <v>495</v>
      </c>
      <c r="I506" s="105">
        <v>4</v>
      </c>
      <c r="J506" s="26">
        <f t="shared" si="28"/>
        <v>1980</v>
      </c>
      <c r="K506" s="113">
        <f>IFERROR(SUMIFS(RECEIVING_HISTORY!$H:$H,RECEIVING_HISTORY!$B:$B,MASTER_SHEET!$A506),0)</f>
        <v>0</v>
      </c>
      <c r="L506" s="26">
        <f>IFERROR(SUMIFS(RECEIVING_HISTORY!$I:$I,RECEIVING_HISTORY!$B:$B,MASTER_SHEET!$A506),0)</f>
        <v>0</v>
      </c>
      <c r="M506" s="35">
        <f>IFERROR(SUMIF(ISSUANCE_HISTORY!$B:$B,A506,ISSUANCE_HISTORY!$H:$H),0)</f>
        <v>0</v>
      </c>
      <c r="N506" s="26">
        <f>IFERROR(SUMIF(ISSUANCE_HISTORY!$B:$B,A506,ISSUANCE_HISTORY!$I:$I),0)</f>
        <v>0</v>
      </c>
      <c r="O506" s="112">
        <f t="shared" si="29"/>
        <v>4</v>
      </c>
      <c r="P506" s="26">
        <f t="shared" si="31"/>
        <v>1980</v>
      </c>
      <c r="Q506" s="36" t="s">
        <v>916</v>
      </c>
      <c r="R506" s="36" t="s">
        <v>916</v>
      </c>
      <c r="S506" s="16">
        <v>4</v>
      </c>
      <c r="T506" s="37" t="str">
        <f t="shared" si="30"/>
        <v>OK</v>
      </c>
      <c r="U506" s="12"/>
      <c r="V506" s="16"/>
      <c r="W506" s="12" t="s">
        <v>4222</v>
      </c>
    </row>
    <row r="507" spans="1:23" ht="22.35" customHeight="1">
      <c r="A507" s="12">
        <v>10060534</v>
      </c>
      <c r="B507" s="137">
        <v>1120010190</v>
      </c>
      <c r="C507" s="106">
        <v>1001280</v>
      </c>
      <c r="D507" s="13">
        <v>1012359</v>
      </c>
      <c r="E507" s="12" t="s">
        <v>688</v>
      </c>
      <c r="F507" s="190" t="s">
        <v>4205</v>
      </c>
      <c r="G507" s="13" t="s">
        <v>37</v>
      </c>
      <c r="H507" s="15">
        <v>1913.16</v>
      </c>
      <c r="I507" s="105">
        <v>2</v>
      </c>
      <c r="J507" s="26">
        <f t="shared" si="28"/>
        <v>3826.32</v>
      </c>
      <c r="K507" s="113">
        <f>IFERROR(SUMIFS(RECEIVING_HISTORY!$H:$H,RECEIVING_HISTORY!$B:$B,MASTER_SHEET!$A507),0)</f>
        <v>0</v>
      </c>
      <c r="L507" s="26">
        <f>IFERROR(SUMIFS(RECEIVING_HISTORY!$I:$I,RECEIVING_HISTORY!$B:$B,MASTER_SHEET!$A507),0)</f>
        <v>0</v>
      </c>
      <c r="M507" s="35">
        <f>IFERROR(SUMIF(ISSUANCE_HISTORY!$B:$B,A507,ISSUANCE_HISTORY!$H:$H),0)</f>
        <v>0</v>
      </c>
      <c r="N507" s="26">
        <f>IFERROR(SUMIF(ISSUANCE_HISTORY!$B:$B,A507,ISSUANCE_HISTORY!$I:$I),0)</f>
        <v>0</v>
      </c>
      <c r="O507" s="112">
        <f t="shared" si="29"/>
        <v>2</v>
      </c>
      <c r="P507" s="26">
        <f t="shared" si="31"/>
        <v>3826.32</v>
      </c>
      <c r="Q507" s="36" t="s">
        <v>916</v>
      </c>
      <c r="R507" s="36" t="s">
        <v>916</v>
      </c>
      <c r="S507" s="16">
        <v>2</v>
      </c>
      <c r="T507" s="37" t="str">
        <f t="shared" si="30"/>
        <v>OK</v>
      </c>
      <c r="U507" s="12"/>
      <c r="V507" s="16"/>
      <c r="W507" s="12" t="s">
        <v>4223</v>
      </c>
    </row>
    <row r="508" spans="1:23" ht="22.35" customHeight="1">
      <c r="A508" s="12">
        <v>10060535</v>
      </c>
      <c r="B508" s="137">
        <v>1120010192</v>
      </c>
      <c r="C508" s="106">
        <v>1001263</v>
      </c>
      <c r="D508" s="13">
        <v>1012342</v>
      </c>
      <c r="E508" s="12" t="s">
        <v>689</v>
      </c>
      <c r="F508" s="190" t="s">
        <v>4205</v>
      </c>
      <c r="G508" s="13" t="s">
        <v>37</v>
      </c>
      <c r="H508" s="15">
        <v>1141.69</v>
      </c>
      <c r="I508" s="105">
        <v>4</v>
      </c>
      <c r="J508" s="26">
        <f t="shared" si="28"/>
        <v>4566.76</v>
      </c>
      <c r="K508" s="113">
        <f>IFERROR(SUMIFS(RECEIVING_HISTORY!$H:$H,RECEIVING_HISTORY!$B:$B,MASTER_SHEET!$A508),0)</f>
        <v>0</v>
      </c>
      <c r="L508" s="26">
        <f>IFERROR(SUMIFS(RECEIVING_HISTORY!$I:$I,RECEIVING_HISTORY!$B:$B,MASTER_SHEET!$A508),0)</f>
        <v>0</v>
      </c>
      <c r="M508" s="35">
        <f>IFERROR(SUMIF(ISSUANCE_HISTORY!$B:$B,A508,ISSUANCE_HISTORY!$H:$H),0)</f>
        <v>0</v>
      </c>
      <c r="N508" s="26">
        <f>IFERROR(SUMIF(ISSUANCE_HISTORY!$B:$B,A508,ISSUANCE_HISTORY!$I:$I),0)</f>
        <v>0</v>
      </c>
      <c r="O508" s="112">
        <f t="shared" si="29"/>
        <v>4</v>
      </c>
      <c r="P508" s="26">
        <f t="shared" si="31"/>
        <v>4566.76</v>
      </c>
      <c r="Q508" s="36" t="s">
        <v>916</v>
      </c>
      <c r="R508" s="36" t="s">
        <v>916</v>
      </c>
      <c r="S508" s="16">
        <v>4</v>
      </c>
      <c r="T508" s="37" t="str">
        <f t="shared" si="30"/>
        <v>OK</v>
      </c>
      <c r="U508" s="12"/>
      <c r="V508" s="16"/>
      <c r="W508" s="12" t="s">
        <v>4223</v>
      </c>
    </row>
    <row r="509" spans="1:23" ht="22.35" customHeight="1">
      <c r="A509" s="12">
        <v>10060536</v>
      </c>
      <c r="B509" s="137">
        <v>1120010193</v>
      </c>
      <c r="C509" s="106">
        <v>1001310</v>
      </c>
      <c r="D509" s="13">
        <v>1012389</v>
      </c>
      <c r="E509" s="12" t="s">
        <v>690</v>
      </c>
      <c r="F509" s="190" t="s">
        <v>4205</v>
      </c>
      <c r="G509" s="13" t="s">
        <v>37</v>
      </c>
      <c r="H509" s="15">
        <v>679.45</v>
      </c>
      <c r="I509" s="105">
        <v>2</v>
      </c>
      <c r="J509" s="26">
        <f t="shared" si="28"/>
        <v>1358.9</v>
      </c>
      <c r="K509" s="113">
        <f>IFERROR(SUMIFS(RECEIVING_HISTORY!$H:$H,RECEIVING_HISTORY!$B:$B,MASTER_SHEET!$A509),0)</f>
        <v>0</v>
      </c>
      <c r="L509" s="26">
        <f>IFERROR(SUMIFS(RECEIVING_HISTORY!$I:$I,RECEIVING_HISTORY!$B:$B,MASTER_SHEET!$A509),0)</f>
        <v>0</v>
      </c>
      <c r="M509" s="35">
        <f>IFERROR(SUMIF(ISSUANCE_HISTORY!$B:$B,A509,ISSUANCE_HISTORY!$H:$H),0)</f>
        <v>0</v>
      </c>
      <c r="N509" s="26">
        <f>IFERROR(SUMIF(ISSUANCE_HISTORY!$B:$B,A509,ISSUANCE_HISTORY!$I:$I),0)</f>
        <v>0</v>
      </c>
      <c r="O509" s="112">
        <f t="shared" si="29"/>
        <v>2</v>
      </c>
      <c r="P509" s="26">
        <f t="shared" si="31"/>
        <v>1358.9</v>
      </c>
      <c r="Q509" s="36" t="s">
        <v>963</v>
      </c>
      <c r="R509" s="36" t="s">
        <v>963</v>
      </c>
      <c r="S509" s="16">
        <v>2</v>
      </c>
      <c r="T509" s="37" t="str">
        <f t="shared" si="30"/>
        <v>OK</v>
      </c>
      <c r="U509" s="12"/>
      <c r="V509" s="16"/>
      <c r="W509" s="12" t="s">
        <v>4223</v>
      </c>
    </row>
    <row r="510" spans="1:23" ht="22.35" customHeight="1">
      <c r="A510" s="12">
        <v>10060537</v>
      </c>
      <c r="B510" s="137">
        <v>1120010188</v>
      </c>
      <c r="C510" s="106">
        <v>1001279</v>
      </c>
      <c r="D510" s="13">
        <v>1012358</v>
      </c>
      <c r="E510" s="12" t="s">
        <v>691</v>
      </c>
      <c r="F510" s="190" t="s">
        <v>4205</v>
      </c>
      <c r="G510" s="13" t="s">
        <v>37</v>
      </c>
      <c r="H510" s="15">
        <v>839.95</v>
      </c>
      <c r="I510" s="105">
        <v>2</v>
      </c>
      <c r="J510" s="26">
        <f t="shared" si="28"/>
        <v>1679.9</v>
      </c>
      <c r="K510" s="113">
        <f>IFERROR(SUMIFS(RECEIVING_HISTORY!$H:$H,RECEIVING_HISTORY!$B:$B,MASTER_SHEET!$A510),0)</f>
        <v>0</v>
      </c>
      <c r="L510" s="26">
        <f>IFERROR(SUMIFS(RECEIVING_HISTORY!$I:$I,RECEIVING_HISTORY!$B:$B,MASTER_SHEET!$A510),0)</f>
        <v>0</v>
      </c>
      <c r="M510" s="35">
        <f>IFERROR(SUMIF(ISSUANCE_HISTORY!$B:$B,A510,ISSUANCE_HISTORY!$H:$H),0)</f>
        <v>0</v>
      </c>
      <c r="N510" s="26">
        <f>IFERROR(SUMIF(ISSUANCE_HISTORY!$B:$B,A510,ISSUANCE_HISTORY!$I:$I),0)</f>
        <v>0</v>
      </c>
      <c r="O510" s="112">
        <f t="shared" si="29"/>
        <v>2</v>
      </c>
      <c r="P510" s="26">
        <f t="shared" si="31"/>
        <v>1679.9</v>
      </c>
      <c r="Q510" s="36" t="s">
        <v>760</v>
      </c>
      <c r="R510" s="36" t="s">
        <v>760</v>
      </c>
      <c r="S510" s="16">
        <v>2</v>
      </c>
      <c r="T510" s="37" t="str">
        <f t="shared" si="30"/>
        <v>OK</v>
      </c>
      <c r="U510" s="12"/>
      <c r="V510" s="16"/>
      <c r="W510" s="12" t="s">
        <v>4223</v>
      </c>
    </row>
    <row r="511" spans="1:23" ht="22.35" customHeight="1">
      <c r="A511" s="12">
        <v>10060538</v>
      </c>
      <c r="B511" s="137">
        <v>1120010189</v>
      </c>
      <c r="C511" s="106">
        <v>1001278</v>
      </c>
      <c r="D511" s="13">
        <v>1012357</v>
      </c>
      <c r="E511" s="12" t="s">
        <v>693</v>
      </c>
      <c r="F511" s="190" t="s">
        <v>4205</v>
      </c>
      <c r="G511" s="13" t="s">
        <v>37</v>
      </c>
      <c r="H511" s="15">
        <v>679.45</v>
      </c>
      <c r="I511" s="105">
        <v>4</v>
      </c>
      <c r="J511" s="26">
        <f t="shared" si="28"/>
        <v>2717.8</v>
      </c>
      <c r="K511" s="113">
        <f>IFERROR(SUMIFS(RECEIVING_HISTORY!$H:$H,RECEIVING_HISTORY!$B:$B,MASTER_SHEET!$A511),0)</f>
        <v>0</v>
      </c>
      <c r="L511" s="26">
        <f>IFERROR(SUMIFS(RECEIVING_HISTORY!$I:$I,RECEIVING_HISTORY!$B:$B,MASTER_SHEET!$A511),0)</f>
        <v>0</v>
      </c>
      <c r="M511" s="35">
        <f>IFERROR(SUMIF(ISSUANCE_HISTORY!$B:$B,A511,ISSUANCE_HISTORY!$H:$H),0)</f>
        <v>0</v>
      </c>
      <c r="N511" s="26">
        <f>IFERROR(SUMIF(ISSUANCE_HISTORY!$B:$B,A511,ISSUANCE_HISTORY!$I:$I),0)</f>
        <v>0</v>
      </c>
      <c r="O511" s="112">
        <f t="shared" si="29"/>
        <v>4</v>
      </c>
      <c r="P511" s="26">
        <f t="shared" si="31"/>
        <v>2717.8</v>
      </c>
      <c r="Q511" s="168" t="s">
        <v>793</v>
      </c>
      <c r="R511" s="168" t="s">
        <v>793</v>
      </c>
      <c r="S511" s="16">
        <v>4</v>
      </c>
      <c r="T511" s="37" t="str">
        <f t="shared" si="30"/>
        <v>OK</v>
      </c>
      <c r="U511" s="12"/>
      <c r="V511" s="16"/>
      <c r="W511" s="12" t="s">
        <v>4223</v>
      </c>
    </row>
    <row r="512" spans="1:23" ht="22.35" customHeight="1">
      <c r="A512" s="12">
        <v>10060539</v>
      </c>
      <c r="B512" s="137">
        <v>1120010191</v>
      </c>
      <c r="C512" s="106">
        <v>1001594</v>
      </c>
      <c r="D512" s="13">
        <v>1012341</v>
      </c>
      <c r="E512" s="12" t="s">
        <v>694</v>
      </c>
      <c r="F512" s="190" t="s">
        <v>4205</v>
      </c>
      <c r="G512" s="13" t="s">
        <v>37</v>
      </c>
      <c r="H512" s="15">
        <v>989.75</v>
      </c>
      <c r="I512" s="105">
        <v>2</v>
      </c>
      <c r="J512" s="26">
        <f t="shared" si="28"/>
        <v>1979.5</v>
      </c>
      <c r="K512" s="113">
        <f>IFERROR(SUMIFS(RECEIVING_HISTORY!$H:$H,RECEIVING_HISTORY!$B:$B,MASTER_SHEET!$A512),0)</f>
        <v>0</v>
      </c>
      <c r="L512" s="26">
        <f>IFERROR(SUMIFS(RECEIVING_HISTORY!$I:$I,RECEIVING_HISTORY!$B:$B,MASTER_SHEET!$A512),0)</f>
        <v>0</v>
      </c>
      <c r="M512" s="35">
        <f>IFERROR(SUMIF(ISSUANCE_HISTORY!$B:$B,A512,ISSUANCE_HISTORY!$H:$H),0)</f>
        <v>0</v>
      </c>
      <c r="N512" s="26">
        <f>IFERROR(SUMIF(ISSUANCE_HISTORY!$B:$B,A512,ISSUANCE_HISTORY!$I:$I),0)</f>
        <v>0</v>
      </c>
      <c r="O512" s="112">
        <f t="shared" si="29"/>
        <v>2</v>
      </c>
      <c r="P512" s="26">
        <f t="shared" si="31"/>
        <v>1979.5</v>
      </c>
      <c r="Q512" s="168" t="s">
        <v>793</v>
      </c>
      <c r="R512" s="168" t="s">
        <v>793</v>
      </c>
      <c r="S512" s="16">
        <v>2</v>
      </c>
      <c r="T512" s="37" t="str">
        <f t="shared" si="30"/>
        <v>OK</v>
      </c>
      <c r="U512" s="12"/>
      <c r="V512" s="16"/>
      <c r="W512" s="12" t="s">
        <v>4223</v>
      </c>
    </row>
    <row r="513" spans="1:23" ht="22.35" customHeight="1">
      <c r="A513" s="12">
        <v>10060540</v>
      </c>
      <c r="B513" s="137">
        <v>1120010200</v>
      </c>
      <c r="C513" s="106">
        <v>1001327</v>
      </c>
      <c r="D513" s="13">
        <v>1012406</v>
      </c>
      <c r="E513" s="12" t="s">
        <v>695</v>
      </c>
      <c r="F513" s="190" t="s">
        <v>4205</v>
      </c>
      <c r="G513" s="13" t="s">
        <v>37</v>
      </c>
      <c r="H513" s="15">
        <v>363.8</v>
      </c>
      <c r="I513" s="105">
        <v>6</v>
      </c>
      <c r="J513" s="26">
        <f t="shared" ref="J513:J576" si="32">I513*H513</f>
        <v>2182.8000000000002</v>
      </c>
      <c r="K513" s="113">
        <f>IFERROR(SUMIFS(RECEIVING_HISTORY!$H:$H,RECEIVING_HISTORY!$B:$B,MASTER_SHEET!$A513),0)</f>
        <v>0</v>
      </c>
      <c r="L513" s="26">
        <f>IFERROR(SUMIFS(RECEIVING_HISTORY!$I:$I,RECEIVING_HISTORY!$B:$B,MASTER_SHEET!$A513),0)</f>
        <v>0</v>
      </c>
      <c r="M513" s="35">
        <f>IFERROR(SUMIF(ISSUANCE_HISTORY!$B:$B,A513,ISSUANCE_HISTORY!$H:$H),0)</f>
        <v>0</v>
      </c>
      <c r="N513" s="26">
        <f>IFERROR(SUMIF(ISSUANCE_HISTORY!$B:$B,A513,ISSUANCE_HISTORY!$I:$I),0)</f>
        <v>0</v>
      </c>
      <c r="O513" s="112">
        <f t="shared" ref="O513:O576" si="33">N(I513)+N(K513)-N(M513)</f>
        <v>6</v>
      </c>
      <c r="P513" s="26">
        <f t="shared" si="31"/>
        <v>2182.8000000000002</v>
      </c>
      <c r="Q513" s="168" t="s">
        <v>793</v>
      </c>
      <c r="R513" s="168" t="s">
        <v>793</v>
      </c>
      <c r="S513" s="16">
        <v>6</v>
      </c>
      <c r="T513" s="37" t="str">
        <f t="shared" si="30"/>
        <v>OK</v>
      </c>
      <c r="U513" s="12"/>
      <c r="V513" s="16"/>
      <c r="W513" s="12" t="s">
        <v>4222</v>
      </c>
    </row>
    <row r="514" spans="1:23" ht="22.35" customHeight="1">
      <c r="A514" s="12">
        <v>10060541</v>
      </c>
      <c r="B514" s="137">
        <v>1120010226</v>
      </c>
      <c r="C514" s="106">
        <v>1001445</v>
      </c>
      <c r="D514" s="13">
        <v>1012192</v>
      </c>
      <c r="E514" s="12" t="s">
        <v>696</v>
      </c>
      <c r="F514" s="190" t="s">
        <v>4205</v>
      </c>
      <c r="G514" s="13" t="s">
        <v>37</v>
      </c>
      <c r="H514" s="15">
        <v>342.4</v>
      </c>
      <c r="I514" s="105">
        <v>5</v>
      </c>
      <c r="J514" s="26">
        <f t="shared" si="32"/>
        <v>1712</v>
      </c>
      <c r="K514" s="113">
        <f>IFERROR(SUMIFS(RECEIVING_HISTORY!$H:$H,RECEIVING_HISTORY!$B:$B,MASTER_SHEET!$A514),0)</f>
        <v>0</v>
      </c>
      <c r="L514" s="26">
        <f>IFERROR(SUMIFS(RECEIVING_HISTORY!$I:$I,RECEIVING_HISTORY!$B:$B,MASTER_SHEET!$A514),0)</f>
        <v>0</v>
      </c>
      <c r="M514" s="35">
        <f>IFERROR(SUMIF(ISSUANCE_HISTORY!$B:$B,A514,ISSUANCE_HISTORY!$H:$H),0)</f>
        <v>0</v>
      </c>
      <c r="N514" s="26">
        <f>IFERROR(SUMIF(ISSUANCE_HISTORY!$B:$B,A514,ISSUANCE_HISTORY!$I:$I),0)</f>
        <v>0</v>
      </c>
      <c r="O514" s="112">
        <f t="shared" si="33"/>
        <v>5</v>
      </c>
      <c r="P514" s="26">
        <f t="shared" si="31"/>
        <v>1712</v>
      </c>
      <c r="Q514" s="36" t="s">
        <v>933</v>
      </c>
      <c r="R514" s="36" t="s">
        <v>933</v>
      </c>
      <c r="S514" s="16">
        <v>5</v>
      </c>
      <c r="T514" s="37" t="str">
        <f t="shared" ref="T514:T577" si="34">IF(S514="", "", IF(U514&lt;&gt;"", "BSR in Process", IF(O514&lt;S514, "Re-Order Now", "OK")))</f>
        <v>OK</v>
      </c>
      <c r="U514" s="12"/>
      <c r="V514" s="16"/>
      <c r="W514" s="12" t="s">
        <v>4222</v>
      </c>
    </row>
    <row r="515" spans="1:23" ht="22.35" customHeight="1">
      <c r="A515" s="12">
        <v>10060542</v>
      </c>
      <c r="B515" s="137">
        <v>1120010248</v>
      </c>
      <c r="C515" s="106">
        <v>1001446</v>
      </c>
      <c r="D515" s="13">
        <v>1012193</v>
      </c>
      <c r="E515" s="12" t="s">
        <v>698</v>
      </c>
      <c r="F515" s="190" t="s">
        <v>4205</v>
      </c>
      <c r="G515" s="13" t="s">
        <v>37</v>
      </c>
      <c r="H515" s="15">
        <v>529.65</v>
      </c>
      <c r="I515" s="105">
        <v>10</v>
      </c>
      <c r="J515" s="26">
        <f t="shared" si="32"/>
        <v>5296.5</v>
      </c>
      <c r="K515" s="113">
        <f>IFERROR(SUMIFS(RECEIVING_HISTORY!$H:$H,RECEIVING_HISTORY!$B:$B,MASTER_SHEET!$A515),0)</f>
        <v>0</v>
      </c>
      <c r="L515" s="26">
        <f>IFERROR(SUMIFS(RECEIVING_HISTORY!$I:$I,RECEIVING_HISTORY!$B:$B,MASTER_SHEET!$A515),0)</f>
        <v>0</v>
      </c>
      <c r="M515" s="35">
        <f>IFERROR(SUMIF(ISSUANCE_HISTORY!$B:$B,A515,ISSUANCE_HISTORY!$H:$H),0)</f>
        <v>0</v>
      </c>
      <c r="N515" s="26">
        <f>IFERROR(SUMIF(ISSUANCE_HISTORY!$B:$B,A515,ISSUANCE_HISTORY!$I:$I),0)</f>
        <v>0</v>
      </c>
      <c r="O515" s="112">
        <f t="shared" si="33"/>
        <v>10</v>
      </c>
      <c r="P515" s="26">
        <f t="shared" ref="P515:P578" si="35">N(J515)+N(L515)-N(N515)</f>
        <v>5296.5</v>
      </c>
      <c r="Q515" s="36" t="s">
        <v>939</v>
      </c>
      <c r="R515" s="36" t="s">
        <v>939</v>
      </c>
      <c r="S515" s="16">
        <v>10</v>
      </c>
      <c r="T515" s="37" t="str">
        <f t="shared" si="34"/>
        <v>OK</v>
      </c>
      <c r="U515" s="12"/>
      <c r="V515" s="16"/>
      <c r="W515" s="12" t="s">
        <v>4222</v>
      </c>
    </row>
    <row r="516" spans="1:23" ht="22.35" customHeight="1">
      <c r="A516" s="12">
        <v>10060543</v>
      </c>
      <c r="B516" s="137">
        <v>1670030578</v>
      </c>
      <c r="C516" s="106">
        <v>1001429</v>
      </c>
      <c r="D516" s="13">
        <v>1012176</v>
      </c>
      <c r="E516" s="12" t="s">
        <v>699</v>
      </c>
      <c r="F516" s="190" t="s">
        <v>4205</v>
      </c>
      <c r="G516" s="13" t="s">
        <v>37</v>
      </c>
      <c r="H516" s="15">
        <v>160.5</v>
      </c>
      <c r="I516" s="105">
        <v>10</v>
      </c>
      <c r="J516" s="26">
        <f t="shared" si="32"/>
        <v>1605</v>
      </c>
      <c r="K516" s="113">
        <f>IFERROR(SUMIFS(RECEIVING_HISTORY!$H:$H,RECEIVING_HISTORY!$B:$B,MASTER_SHEET!$A516),0)</f>
        <v>0</v>
      </c>
      <c r="L516" s="26">
        <f>IFERROR(SUMIFS(RECEIVING_HISTORY!$I:$I,RECEIVING_HISTORY!$B:$B,MASTER_SHEET!$A516),0)</f>
        <v>0</v>
      </c>
      <c r="M516" s="35">
        <f>IFERROR(SUMIF(ISSUANCE_HISTORY!$B:$B,A516,ISSUANCE_HISTORY!$H:$H),0)</f>
        <v>0</v>
      </c>
      <c r="N516" s="26">
        <f>IFERROR(SUMIF(ISSUANCE_HISTORY!$B:$B,A516,ISSUANCE_HISTORY!$I:$I),0)</f>
        <v>0</v>
      </c>
      <c r="O516" s="112">
        <f t="shared" si="33"/>
        <v>10</v>
      </c>
      <c r="P516" s="26">
        <f t="shared" si="35"/>
        <v>1605</v>
      </c>
      <c r="Q516" s="36" t="s">
        <v>3976</v>
      </c>
      <c r="R516" s="36" t="s">
        <v>3976</v>
      </c>
      <c r="S516" s="16">
        <v>10</v>
      </c>
      <c r="T516" s="37" t="str">
        <f t="shared" si="34"/>
        <v>OK</v>
      </c>
      <c r="U516" s="12"/>
      <c r="V516" s="16"/>
      <c r="W516" s="12" t="s">
        <v>4223</v>
      </c>
    </row>
    <row r="517" spans="1:23" ht="22.35" customHeight="1">
      <c r="A517" s="12">
        <v>10060544</v>
      </c>
      <c r="B517" s="137">
        <v>1670190101</v>
      </c>
      <c r="C517" s="106">
        <v>1001746</v>
      </c>
      <c r="D517" s="13">
        <v>1012161</v>
      </c>
      <c r="E517" s="12" t="s">
        <v>700</v>
      </c>
      <c r="F517" s="190" t="s">
        <v>4205</v>
      </c>
      <c r="G517" s="13" t="s">
        <v>37</v>
      </c>
      <c r="H517" s="15">
        <v>2140</v>
      </c>
      <c r="I517" s="105">
        <v>1</v>
      </c>
      <c r="J517" s="26">
        <f t="shared" si="32"/>
        <v>2140</v>
      </c>
      <c r="K517" s="113">
        <f>IFERROR(SUMIFS(RECEIVING_HISTORY!$H:$H,RECEIVING_HISTORY!$B:$B,MASTER_SHEET!$A517),0)</f>
        <v>0</v>
      </c>
      <c r="L517" s="26">
        <f>IFERROR(SUMIFS(RECEIVING_HISTORY!$I:$I,RECEIVING_HISTORY!$B:$B,MASTER_SHEET!$A517),0)</f>
        <v>0</v>
      </c>
      <c r="M517" s="35">
        <f>IFERROR(SUMIF(ISSUANCE_HISTORY!$B:$B,A517,ISSUANCE_HISTORY!$H:$H),0)</f>
        <v>0</v>
      </c>
      <c r="N517" s="26">
        <f>IFERROR(SUMIF(ISSUANCE_HISTORY!$B:$B,A517,ISSUANCE_HISTORY!$I:$I),0)</f>
        <v>0</v>
      </c>
      <c r="O517" s="112">
        <f t="shared" si="33"/>
        <v>1</v>
      </c>
      <c r="P517" s="26">
        <f t="shared" si="35"/>
        <v>2140</v>
      </c>
      <c r="Q517" s="36" t="s">
        <v>219</v>
      </c>
      <c r="R517" s="36" t="s">
        <v>219</v>
      </c>
      <c r="S517" s="16">
        <v>1</v>
      </c>
      <c r="T517" s="37" t="str">
        <f t="shared" si="34"/>
        <v>OK</v>
      </c>
      <c r="U517" s="12"/>
      <c r="V517" s="16"/>
      <c r="W517" s="12" t="s">
        <v>4223</v>
      </c>
    </row>
    <row r="518" spans="1:23" ht="22.35" customHeight="1">
      <c r="A518" s="12">
        <v>10060545</v>
      </c>
      <c r="B518" s="137">
        <v>1670190169</v>
      </c>
      <c r="C518" s="106">
        <v>1001430</v>
      </c>
      <c r="D518" s="13">
        <v>1012177</v>
      </c>
      <c r="E518" s="12" t="s">
        <v>702</v>
      </c>
      <c r="F518" s="190" t="s">
        <v>4205</v>
      </c>
      <c r="G518" s="13" t="s">
        <v>37</v>
      </c>
      <c r="H518" s="15">
        <v>2621.5</v>
      </c>
      <c r="I518" s="105">
        <v>3</v>
      </c>
      <c r="J518" s="26">
        <f t="shared" si="32"/>
        <v>7864.5</v>
      </c>
      <c r="K518" s="113">
        <f>IFERROR(SUMIFS(RECEIVING_HISTORY!$H:$H,RECEIVING_HISTORY!$B:$B,MASTER_SHEET!$A518),0)</f>
        <v>0</v>
      </c>
      <c r="L518" s="26">
        <f>IFERROR(SUMIFS(RECEIVING_HISTORY!$I:$I,RECEIVING_HISTORY!$B:$B,MASTER_SHEET!$A518),0)</f>
        <v>0</v>
      </c>
      <c r="M518" s="35">
        <f>IFERROR(SUMIF(ISSUANCE_HISTORY!$B:$B,A518,ISSUANCE_HISTORY!$H:$H),0)</f>
        <v>0</v>
      </c>
      <c r="N518" s="26">
        <f>IFERROR(SUMIF(ISSUANCE_HISTORY!$B:$B,A518,ISSUANCE_HISTORY!$I:$I),0)</f>
        <v>0</v>
      </c>
      <c r="O518" s="112">
        <f t="shared" si="33"/>
        <v>3</v>
      </c>
      <c r="P518" s="26">
        <f t="shared" si="35"/>
        <v>7864.5</v>
      </c>
      <c r="Q518" s="36" t="s">
        <v>215</v>
      </c>
      <c r="R518" s="36" t="s">
        <v>215</v>
      </c>
      <c r="S518" s="16">
        <v>3</v>
      </c>
      <c r="T518" s="37" t="str">
        <f t="shared" si="34"/>
        <v>OK</v>
      </c>
      <c r="U518" s="12"/>
      <c r="V518" s="16"/>
      <c r="W518" s="12" t="s">
        <v>4223</v>
      </c>
    </row>
    <row r="519" spans="1:23" ht="22.35" customHeight="1">
      <c r="A519" s="12">
        <v>10060546</v>
      </c>
      <c r="B519" s="137">
        <v>1120010259</v>
      </c>
      <c r="C519" s="106">
        <v>1001273</v>
      </c>
      <c r="D519" s="13">
        <v>1012352</v>
      </c>
      <c r="E519" s="12" t="s">
        <v>703</v>
      </c>
      <c r="F519" s="190" t="s">
        <v>4205</v>
      </c>
      <c r="G519" s="13" t="s">
        <v>37</v>
      </c>
      <c r="H519" s="15">
        <v>866.7</v>
      </c>
      <c r="I519" s="105">
        <v>3</v>
      </c>
      <c r="J519" s="26">
        <f t="shared" si="32"/>
        <v>2600.1000000000004</v>
      </c>
      <c r="K519" s="113">
        <f>IFERROR(SUMIFS(RECEIVING_HISTORY!$H:$H,RECEIVING_HISTORY!$B:$B,MASTER_SHEET!$A519),0)</f>
        <v>0</v>
      </c>
      <c r="L519" s="26">
        <f>IFERROR(SUMIFS(RECEIVING_HISTORY!$I:$I,RECEIVING_HISTORY!$B:$B,MASTER_SHEET!$A519),0)</f>
        <v>0</v>
      </c>
      <c r="M519" s="35">
        <f>IFERROR(SUMIF(ISSUANCE_HISTORY!$B:$B,A519,ISSUANCE_HISTORY!$H:$H),0)</f>
        <v>0</v>
      </c>
      <c r="N519" s="26">
        <f>IFERROR(SUMIF(ISSUANCE_HISTORY!$B:$B,A519,ISSUANCE_HISTORY!$I:$I),0)</f>
        <v>0</v>
      </c>
      <c r="O519" s="112">
        <f t="shared" si="33"/>
        <v>3</v>
      </c>
      <c r="P519" s="26">
        <f t="shared" si="35"/>
        <v>2600.1000000000004</v>
      </c>
      <c r="Q519" s="36" t="s">
        <v>4034</v>
      </c>
      <c r="R519" s="36" t="s">
        <v>4034</v>
      </c>
      <c r="S519" s="16">
        <v>3</v>
      </c>
      <c r="T519" s="37" t="str">
        <f t="shared" si="34"/>
        <v>OK</v>
      </c>
      <c r="U519" s="12"/>
      <c r="V519" s="16"/>
      <c r="W519" s="12" t="s">
        <v>4223</v>
      </c>
    </row>
    <row r="520" spans="1:23" ht="22.35" customHeight="1">
      <c r="A520" s="12">
        <v>10060547</v>
      </c>
      <c r="B520" s="137">
        <v>311715006274</v>
      </c>
      <c r="C520" s="106">
        <v>1006301</v>
      </c>
      <c r="D520" s="13">
        <v>1014602</v>
      </c>
      <c r="E520" s="12" t="s">
        <v>704</v>
      </c>
      <c r="F520" s="190" t="s">
        <v>4205</v>
      </c>
      <c r="G520" s="13" t="s">
        <v>21</v>
      </c>
      <c r="H520" s="15">
        <v>150</v>
      </c>
      <c r="I520" s="105">
        <v>2</v>
      </c>
      <c r="J520" s="26">
        <f t="shared" si="32"/>
        <v>300</v>
      </c>
      <c r="K520" s="113">
        <f>IFERROR(SUMIFS(RECEIVING_HISTORY!$H:$H,RECEIVING_HISTORY!$B:$B,MASTER_SHEET!$A520),0)</f>
        <v>0</v>
      </c>
      <c r="L520" s="26">
        <f>IFERROR(SUMIFS(RECEIVING_HISTORY!$I:$I,RECEIVING_HISTORY!$B:$B,MASTER_SHEET!$A520),0)</f>
        <v>0</v>
      </c>
      <c r="M520" s="35">
        <f>IFERROR(SUMIF(ISSUANCE_HISTORY!$B:$B,A520,ISSUANCE_HISTORY!$H:$H),0)</f>
        <v>0</v>
      </c>
      <c r="N520" s="26">
        <f>IFERROR(SUMIF(ISSUANCE_HISTORY!$B:$B,A520,ISSUANCE_HISTORY!$I:$I),0)</f>
        <v>0</v>
      </c>
      <c r="O520" s="112">
        <f t="shared" si="33"/>
        <v>2</v>
      </c>
      <c r="P520" s="26">
        <f t="shared" si="35"/>
        <v>300</v>
      </c>
      <c r="Q520" s="36" t="s">
        <v>842</v>
      </c>
      <c r="R520" s="36" t="s">
        <v>842</v>
      </c>
      <c r="S520" s="16">
        <v>2</v>
      </c>
      <c r="T520" s="37" t="str">
        <f t="shared" si="34"/>
        <v>OK</v>
      </c>
      <c r="U520" s="12"/>
      <c r="V520" s="16"/>
      <c r="W520" s="12" t="s">
        <v>4222</v>
      </c>
    </row>
    <row r="521" spans="1:23" ht="22.35" customHeight="1">
      <c r="A521" s="12">
        <v>10060548</v>
      </c>
      <c r="B521" s="137">
        <v>311715006275</v>
      </c>
      <c r="C521" s="106">
        <v>1006302</v>
      </c>
      <c r="D521" s="13">
        <v>1014603</v>
      </c>
      <c r="E521" s="12" t="s">
        <v>706</v>
      </c>
      <c r="F521" s="190" t="s">
        <v>4205</v>
      </c>
      <c r="G521" s="13" t="s">
        <v>21</v>
      </c>
      <c r="H521" s="15">
        <v>290</v>
      </c>
      <c r="I521" s="105">
        <v>3</v>
      </c>
      <c r="J521" s="26">
        <f t="shared" si="32"/>
        <v>870</v>
      </c>
      <c r="K521" s="113">
        <f>IFERROR(SUMIFS(RECEIVING_HISTORY!$H:$H,RECEIVING_HISTORY!$B:$B,MASTER_SHEET!$A521),0)</f>
        <v>0</v>
      </c>
      <c r="L521" s="26">
        <f>IFERROR(SUMIFS(RECEIVING_HISTORY!$I:$I,RECEIVING_HISTORY!$B:$B,MASTER_SHEET!$A521),0)</f>
        <v>0</v>
      </c>
      <c r="M521" s="35">
        <f>IFERROR(SUMIF(ISSUANCE_HISTORY!$B:$B,A521,ISSUANCE_HISTORY!$H:$H),0)</f>
        <v>0</v>
      </c>
      <c r="N521" s="26">
        <f>IFERROR(SUMIF(ISSUANCE_HISTORY!$B:$B,A521,ISSUANCE_HISTORY!$I:$I),0)</f>
        <v>0</v>
      </c>
      <c r="O521" s="112">
        <f t="shared" si="33"/>
        <v>3</v>
      </c>
      <c r="P521" s="26">
        <f t="shared" si="35"/>
        <v>870</v>
      </c>
      <c r="Q521" s="36" t="s">
        <v>842</v>
      </c>
      <c r="R521" s="36" t="s">
        <v>842</v>
      </c>
      <c r="S521" s="16">
        <v>3</v>
      </c>
      <c r="T521" s="37" t="str">
        <f t="shared" si="34"/>
        <v>OK</v>
      </c>
      <c r="U521" s="12"/>
      <c r="V521" s="16"/>
      <c r="W521" s="12" t="s">
        <v>4222</v>
      </c>
    </row>
    <row r="522" spans="1:23" ht="22.35" customHeight="1">
      <c r="A522" s="12">
        <v>10060549</v>
      </c>
      <c r="B522" s="137">
        <v>411100006279</v>
      </c>
      <c r="C522" s="106">
        <v>1004862</v>
      </c>
      <c r="D522" s="13">
        <v>1016303</v>
      </c>
      <c r="E522" s="12" t="s">
        <v>707</v>
      </c>
      <c r="F522" s="190" t="s">
        <v>4205</v>
      </c>
      <c r="G522" s="13" t="s">
        <v>21</v>
      </c>
      <c r="H522" s="15">
        <v>190</v>
      </c>
      <c r="I522" s="105">
        <v>17</v>
      </c>
      <c r="J522" s="26">
        <f t="shared" si="32"/>
        <v>3230</v>
      </c>
      <c r="K522" s="113">
        <f>IFERROR(SUMIFS(RECEIVING_HISTORY!$H:$H,RECEIVING_HISTORY!$B:$B,MASTER_SHEET!$A522),0)</f>
        <v>0</v>
      </c>
      <c r="L522" s="26">
        <f>IFERROR(SUMIFS(RECEIVING_HISTORY!$I:$I,RECEIVING_HISTORY!$B:$B,MASTER_SHEET!$A522),0)</f>
        <v>0</v>
      </c>
      <c r="M522" s="35">
        <f>IFERROR(SUMIF(ISSUANCE_HISTORY!$B:$B,A522,ISSUANCE_HISTORY!$H:$H),0)</f>
        <v>5</v>
      </c>
      <c r="N522" s="26">
        <f>IFERROR(SUMIF(ISSUANCE_HISTORY!$B:$B,A522,ISSUANCE_HISTORY!$I:$I),0)</f>
        <v>950</v>
      </c>
      <c r="O522" s="112">
        <f t="shared" si="33"/>
        <v>12</v>
      </c>
      <c r="P522" s="26">
        <f t="shared" si="35"/>
        <v>2280</v>
      </c>
      <c r="Q522" s="36" t="s">
        <v>4156</v>
      </c>
      <c r="R522" s="36" t="s">
        <v>4156</v>
      </c>
      <c r="S522" s="16">
        <v>6</v>
      </c>
      <c r="T522" s="37" t="str">
        <f t="shared" si="34"/>
        <v>OK</v>
      </c>
      <c r="U522" s="12"/>
      <c r="V522" s="16"/>
      <c r="W522" s="12" t="s">
        <v>4222</v>
      </c>
    </row>
    <row r="523" spans="1:23" ht="22.35" customHeight="1">
      <c r="A523" s="12">
        <v>10060550</v>
      </c>
      <c r="B523" s="137">
        <v>1120010310</v>
      </c>
      <c r="C523" s="106">
        <v>1001477</v>
      </c>
      <c r="D523" s="13">
        <v>1012224</v>
      </c>
      <c r="E523" s="12" t="s">
        <v>708</v>
      </c>
      <c r="F523" s="190" t="s">
        <v>1262</v>
      </c>
      <c r="G523" s="13" t="s">
        <v>37</v>
      </c>
      <c r="H523" s="15">
        <v>395</v>
      </c>
      <c r="I523" s="105">
        <v>8</v>
      </c>
      <c r="J523" s="26">
        <f t="shared" si="32"/>
        <v>3160</v>
      </c>
      <c r="K523" s="113">
        <f>IFERROR(SUMIFS(RECEIVING_HISTORY!$H:$H,RECEIVING_HISTORY!$B:$B,MASTER_SHEET!$A523),0)</f>
        <v>0</v>
      </c>
      <c r="L523" s="26">
        <f>IFERROR(SUMIFS(RECEIVING_HISTORY!$I:$I,RECEIVING_HISTORY!$B:$B,MASTER_SHEET!$A523),0)</f>
        <v>0</v>
      </c>
      <c r="M523" s="35">
        <f>IFERROR(SUMIF(ISSUANCE_HISTORY!$B:$B,A523,ISSUANCE_HISTORY!$H:$H),0)</f>
        <v>0</v>
      </c>
      <c r="N523" s="26">
        <f>IFERROR(SUMIF(ISSUANCE_HISTORY!$B:$B,A523,ISSUANCE_HISTORY!$I:$I),0)</f>
        <v>0</v>
      </c>
      <c r="O523" s="112">
        <f t="shared" si="33"/>
        <v>8</v>
      </c>
      <c r="P523" s="26">
        <f t="shared" si="35"/>
        <v>3160</v>
      </c>
      <c r="Q523" s="36" t="s">
        <v>709</v>
      </c>
      <c r="R523" s="36" t="s">
        <v>709</v>
      </c>
      <c r="S523" s="16">
        <v>6</v>
      </c>
      <c r="T523" s="37" t="str">
        <f t="shared" si="34"/>
        <v>OK</v>
      </c>
      <c r="U523" s="12"/>
      <c r="V523" s="16"/>
      <c r="W523" s="12" t="s">
        <v>4223</v>
      </c>
    </row>
    <row r="524" spans="1:23" ht="22.35" customHeight="1">
      <c r="A524" s="12">
        <v>10060551</v>
      </c>
      <c r="B524" s="137">
        <v>1670020566</v>
      </c>
      <c r="C524" s="106">
        <v>1006284</v>
      </c>
      <c r="D524" s="13">
        <v>1014585</v>
      </c>
      <c r="E524" s="12" t="s">
        <v>710</v>
      </c>
      <c r="F524" s="190" t="s">
        <v>4205</v>
      </c>
      <c r="G524" s="13" t="s">
        <v>21</v>
      </c>
      <c r="H524" s="15">
        <v>77</v>
      </c>
      <c r="I524" s="105">
        <v>3</v>
      </c>
      <c r="J524" s="26">
        <f t="shared" si="32"/>
        <v>231</v>
      </c>
      <c r="K524" s="113">
        <f>IFERROR(SUMIFS(RECEIVING_HISTORY!$H:$H,RECEIVING_HISTORY!$B:$B,MASTER_SHEET!$A524),0)</f>
        <v>0</v>
      </c>
      <c r="L524" s="26">
        <f>IFERROR(SUMIFS(RECEIVING_HISTORY!$I:$I,RECEIVING_HISTORY!$B:$B,MASTER_SHEET!$A524),0)</f>
        <v>0</v>
      </c>
      <c r="M524" s="35">
        <f>IFERROR(SUMIF(ISSUANCE_HISTORY!$B:$B,A524,ISSUANCE_HISTORY!$H:$H),0)</f>
        <v>0</v>
      </c>
      <c r="N524" s="26">
        <f>IFERROR(SUMIF(ISSUANCE_HISTORY!$B:$B,A524,ISSUANCE_HISTORY!$I:$I),0)</f>
        <v>0</v>
      </c>
      <c r="O524" s="112">
        <f t="shared" si="33"/>
        <v>3</v>
      </c>
      <c r="P524" s="26">
        <f t="shared" si="35"/>
        <v>231</v>
      </c>
      <c r="Q524" s="36" t="s">
        <v>842</v>
      </c>
      <c r="R524" s="36" t="s">
        <v>842</v>
      </c>
      <c r="S524" s="16">
        <v>3</v>
      </c>
      <c r="T524" s="37" t="str">
        <f t="shared" si="34"/>
        <v>OK</v>
      </c>
      <c r="U524" s="12"/>
      <c r="V524" s="16"/>
      <c r="W524" s="12" t="s">
        <v>4222</v>
      </c>
    </row>
    <row r="525" spans="1:23" ht="22.35" customHeight="1">
      <c r="A525" s="12">
        <v>10060552</v>
      </c>
      <c r="B525" s="137">
        <v>311715006276</v>
      </c>
      <c r="C525" s="106">
        <v>1006303</v>
      </c>
      <c r="D525" s="13">
        <v>1014604</v>
      </c>
      <c r="E525" s="12" t="s">
        <v>712</v>
      </c>
      <c r="F525" s="190" t="s">
        <v>4205</v>
      </c>
      <c r="G525" s="13" t="s">
        <v>21</v>
      </c>
      <c r="H525" s="15">
        <v>100</v>
      </c>
      <c r="I525" s="105">
        <v>5</v>
      </c>
      <c r="J525" s="26">
        <f t="shared" si="32"/>
        <v>500</v>
      </c>
      <c r="K525" s="113">
        <f>IFERROR(SUMIFS(RECEIVING_HISTORY!$H:$H,RECEIVING_HISTORY!$B:$B,MASTER_SHEET!$A525),0)</f>
        <v>0</v>
      </c>
      <c r="L525" s="26">
        <f>IFERROR(SUMIFS(RECEIVING_HISTORY!$I:$I,RECEIVING_HISTORY!$B:$B,MASTER_SHEET!$A525),0)</f>
        <v>0</v>
      </c>
      <c r="M525" s="35">
        <f>IFERROR(SUMIF(ISSUANCE_HISTORY!$B:$B,A525,ISSUANCE_HISTORY!$H:$H),0)</f>
        <v>0</v>
      </c>
      <c r="N525" s="26">
        <f>IFERROR(SUMIF(ISSUANCE_HISTORY!$B:$B,A525,ISSUANCE_HISTORY!$I:$I),0)</f>
        <v>0</v>
      </c>
      <c r="O525" s="112">
        <f t="shared" si="33"/>
        <v>5</v>
      </c>
      <c r="P525" s="26">
        <f t="shared" si="35"/>
        <v>500</v>
      </c>
      <c r="Q525" s="36" t="s">
        <v>842</v>
      </c>
      <c r="R525" s="36" t="s">
        <v>842</v>
      </c>
      <c r="S525" s="16">
        <v>2</v>
      </c>
      <c r="T525" s="37" t="str">
        <f t="shared" si="34"/>
        <v>OK</v>
      </c>
      <c r="U525" s="12"/>
      <c r="V525" s="16"/>
      <c r="W525" s="12" t="s">
        <v>4222</v>
      </c>
    </row>
    <row r="526" spans="1:23" ht="22.35" customHeight="1">
      <c r="A526" s="12">
        <v>10060553</v>
      </c>
      <c r="B526" s="137">
        <v>1670020559</v>
      </c>
      <c r="C526" s="106">
        <v>1006291</v>
      </c>
      <c r="D526" s="13">
        <v>1014592</v>
      </c>
      <c r="E526" s="12" t="s">
        <v>713</v>
      </c>
      <c r="F526" s="190" t="s">
        <v>4205</v>
      </c>
      <c r="G526" s="13" t="s">
        <v>21</v>
      </c>
      <c r="H526" s="15">
        <v>82</v>
      </c>
      <c r="I526" s="105">
        <v>4</v>
      </c>
      <c r="J526" s="26">
        <f t="shared" si="32"/>
        <v>328</v>
      </c>
      <c r="K526" s="113">
        <f>IFERROR(SUMIFS(RECEIVING_HISTORY!$H:$H,RECEIVING_HISTORY!$B:$B,MASTER_SHEET!$A526),0)</f>
        <v>0</v>
      </c>
      <c r="L526" s="26">
        <f>IFERROR(SUMIFS(RECEIVING_HISTORY!$I:$I,RECEIVING_HISTORY!$B:$B,MASTER_SHEET!$A526),0)</f>
        <v>0</v>
      </c>
      <c r="M526" s="35">
        <f>IFERROR(SUMIF(ISSUANCE_HISTORY!$B:$B,A526,ISSUANCE_HISTORY!$H:$H),0)</f>
        <v>0</v>
      </c>
      <c r="N526" s="26">
        <f>IFERROR(SUMIF(ISSUANCE_HISTORY!$B:$B,A526,ISSUANCE_HISTORY!$I:$I),0)</f>
        <v>0</v>
      </c>
      <c r="O526" s="112">
        <f t="shared" si="33"/>
        <v>4</v>
      </c>
      <c r="P526" s="26">
        <f t="shared" si="35"/>
        <v>328</v>
      </c>
      <c r="Q526" s="36" t="s">
        <v>842</v>
      </c>
      <c r="R526" s="36" t="s">
        <v>842</v>
      </c>
      <c r="S526" s="16">
        <v>4</v>
      </c>
      <c r="T526" s="37" t="str">
        <f t="shared" si="34"/>
        <v>OK</v>
      </c>
      <c r="U526" s="12"/>
      <c r="V526" s="16"/>
      <c r="W526" s="12" t="s">
        <v>4222</v>
      </c>
    </row>
    <row r="527" spans="1:23" ht="22.35" customHeight="1">
      <c r="A527" s="12">
        <v>10060554</v>
      </c>
      <c r="B527" s="137">
        <v>1670020532</v>
      </c>
      <c r="C527" s="106">
        <v>1006285</v>
      </c>
      <c r="D527" s="13">
        <v>1014586</v>
      </c>
      <c r="E527" s="12" t="s">
        <v>714</v>
      </c>
      <c r="F527" s="190" t="s">
        <v>4205</v>
      </c>
      <c r="G527" s="13" t="s">
        <v>21</v>
      </c>
      <c r="H527" s="15">
        <v>165</v>
      </c>
      <c r="I527" s="105">
        <v>4</v>
      </c>
      <c r="J527" s="26">
        <f t="shared" si="32"/>
        <v>660</v>
      </c>
      <c r="K527" s="113">
        <f>IFERROR(SUMIFS(RECEIVING_HISTORY!$H:$H,RECEIVING_HISTORY!$B:$B,MASTER_SHEET!$A527),0)</f>
        <v>0</v>
      </c>
      <c r="L527" s="26">
        <f>IFERROR(SUMIFS(RECEIVING_HISTORY!$I:$I,RECEIVING_HISTORY!$B:$B,MASTER_SHEET!$A527),0)</f>
        <v>0</v>
      </c>
      <c r="M527" s="35">
        <f>IFERROR(SUMIF(ISSUANCE_HISTORY!$B:$B,A527,ISSUANCE_HISTORY!$H:$H),0)</f>
        <v>0</v>
      </c>
      <c r="N527" s="26">
        <f>IFERROR(SUMIF(ISSUANCE_HISTORY!$B:$B,A527,ISSUANCE_HISTORY!$I:$I),0)</f>
        <v>0</v>
      </c>
      <c r="O527" s="112">
        <f t="shared" si="33"/>
        <v>4</v>
      </c>
      <c r="P527" s="26">
        <f t="shared" si="35"/>
        <v>660</v>
      </c>
      <c r="Q527" s="36" t="s">
        <v>883</v>
      </c>
      <c r="R527" s="36" t="s">
        <v>883</v>
      </c>
      <c r="S527" s="16">
        <v>4</v>
      </c>
      <c r="T527" s="37" t="str">
        <f t="shared" si="34"/>
        <v>OK</v>
      </c>
      <c r="U527" s="12"/>
      <c r="V527" s="16"/>
      <c r="W527" s="12" t="s">
        <v>4222</v>
      </c>
    </row>
    <row r="528" spans="1:23" ht="22.35" customHeight="1">
      <c r="A528" s="12">
        <v>10060555</v>
      </c>
      <c r="B528" s="137">
        <v>311715006269</v>
      </c>
      <c r="C528" s="106">
        <v>1006288</v>
      </c>
      <c r="D528" s="13">
        <v>1014589</v>
      </c>
      <c r="E528" s="12" t="s">
        <v>716</v>
      </c>
      <c r="F528" s="190" t="s">
        <v>4205</v>
      </c>
      <c r="G528" s="13" t="s">
        <v>21</v>
      </c>
      <c r="H528" s="15">
        <v>80</v>
      </c>
      <c r="I528" s="105">
        <v>4</v>
      </c>
      <c r="J528" s="26">
        <f t="shared" si="32"/>
        <v>320</v>
      </c>
      <c r="K528" s="113">
        <f>IFERROR(SUMIFS(RECEIVING_HISTORY!$H:$H,RECEIVING_HISTORY!$B:$B,MASTER_SHEET!$A528),0)</f>
        <v>0</v>
      </c>
      <c r="L528" s="26">
        <f>IFERROR(SUMIFS(RECEIVING_HISTORY!$I:$I,RECEIVING_HISTORY!$B:$B,MASTER_SHEET!$A528),0)</f>
        <v>0</v>
      </c>
      <c r="M528" s="35">
        <f>IFERROR(SUMIF(ISSUANCE_HISTORY!$B:$B,A528,ISSUANCE_HISTORY!$H:$H),0)</f>
        <v>0</v>
      </c>
      <c r="N528" s="26">
        <f>IFERROR(SUMIF(ISSUANCE_HISTORY!$B:$B,A528,ISSUANCE_HISTORY!$I:$I),0)</f>
        <v>0</v>
      </c>
      <c r="O528" s="112">
        <f t="shared" si="33"/>
        <v>4</v>
      </c>
      <c r="P528" s="26">
        <f t="shared" si="35"/>
        <v>320</v>
      </c>
      <c r="Q528" s="36" t="s">
        <v>883</v>
      </c>
      <c r="R528" s="36" t="s">
        <v>883</v>
      </c>
      <c r="S528" s="16">
        <v>1</v>
      </c>
      <c r="T528" s="37" t="str">
        <f t="shared" si="34"/>
        <v>OK</v>
      </c>
      <c r="U528" s="12"/>
      <c r="V528" s="16"/>
      <c r="W528" s="12" t="s">
        <v>4222</v>
      </c>
    </row>
    <row r="529" spans="1:23" ht="22.35" customHeight="1">
      <c r="A529" s="12">
        <v>10060556</v>
      </c>
      <c r="B529" s="137">
        <v>311715006270</v>
      </c>
      <c r="C529" s="106">
        <v>1006289</v>
      </c>
      <c r="D529" s="13">
        <v>1014590</v>
      </c>
      <c r="E529" s="12" t="s">
        <v>717</v>
      </c>
      <c r="F529" s="190" t="s">
        <v>4205</v>
      </c>
      <c r="G529" s="13" t="s">
        <v>21</v>
      </c>
      <c r="H529" s="15">
        <v>365</v>
      </c>
      <c r="I529" s="105">
        <v>4</v>
      </c>
      <c r="J529" s="26">
        <f t="shared" si="32"/>
        <v>1460</v>
      </c>
      <c r="K529" s="113">
        <f>IFERROR(SUMIFS(RECEIVING_HISTORY!$H:$H,RECEIVING_HISTORY!$B:$B,MASTER_SHEET!$A529),0)</f>
        <v>0</v>
      </c>
      <c r="L529" s="26">
        <f>IFERROR(SUMIFS(RECEIVING_HISTORY!$I:$I,RECEIVING_HISTORY!$B:$B,MASTER_SHEET!$A529),0)</f>
        <v>0</v>
      </c>
      <c r="M529" s="35">
        <f>IFERROR(SUMIF(ISSUANCE_HISTORY!$B:$B,A529,ISSUANCE_HISTORY!$H:$H),0)</f>
        <v>0</v>
      </c>
      <c r="N529" s="26">
        <f>IFERROR(SUMIF(ISSUANCE_HISTORY!$B:$B,A529,ISSUANCE_HISTORY!$I:$I),0)</f>
        <v>0</v>
      </c>
      <c r="O529" s="112">
        <f t="shared" si="33"/>
        <v>4</v>
      </c>
      <c r="P529" s="26">
        <f t="shared" si="35"/>
        <v>1460</v>
      </c>
      <c r="Q529" s="36" t="s">
        <v>883</v>
      </c>
      <c r="R529" s="36" t="s">
        <v>883</v>
      </c>
      <c r="S529" s="16">
        <v>4</v>
      </c>
      <c r="T529" s="37" t="str">
        <f t="shared" si="34"/>
        <v>OK</v>
      </c>
      <c r="U529" s="12"/>
      <c r="V529" s="16"/>
      <c r="W529" s="12" t="s">
        <v>4222</v>
      </c>
    </row>
    <row r="530" spans="1:23" ht="22.35" customHeight="1">
      <c r="A530" s="12">
        <v>10060557</v>
      </c>
      <c r="B530" s="137">
        <v>311715006271</v>
      </c>
      <c r="C530" s="106">
        <v>1006297</v>
      </c>
      <c r="D530" s="13">
        <v>1014598</v>
      </c>
      <c r="E530" s="12" t="s">
        <v>718</v>
      </c>
      <c r="F530" s="190" t="s">
        <v>4205</v>
      </c>
      <c r="G530" s="13" t="s">
        <v>21</v>
      </c>
      <c r="H530" s="15">
        <v>80</v>
      </c>
      <c r="I530" s="105">
        <v>4</v>
      </c>
      <c r="J530" s="26">
        <f t="shared" si="32"/>
        <v>320</v>
      </c>
      <c r="K530" s="113">
        <f>IFERROR(SUMIFS(RECEIVING_HISTORY!$H:$H,RECEIVING_HISTORY!$B:$B,MASTER_SHEET!$A530),0)</f>
        <v>0</v>
      </c>
      <c r="L530" s="26">
        <f>IFERROR(SUMIFS(RECEIVING_HISTORY!$I:$I,RECEIVING_HISTORY!$B:$B,MASTER_SHEET!$A530),0)</f>
        <v>0</v>
      </c>
      <c r="M530" s="35">
        <f>IFERROR(SUMIF(ISSUANCE_HISTORY!$B:$B,A530,ISSUANCE_HISTORY!$H:$H),0)</f>
        <v>0</v>
      </c>
      <c r="N530" s="26">
        <f>IFERROR(SUMIF(ISSUANCE_HISTORY!$B:$B,A530,ISSUANCE_HISTORY!$I:$I),0)</f>
        <v>0</v>
      </c>
      <c r="O530" s="112">
        <f t="shared" si="33"/>
        <v>4</v>
      </c>
      <c r="P530" s="26">
        <f t="shared" si="35"/>
        <v>320</v>
      </c>
      <c r="Q530" s="36" t="s">
        <v>883</v>
      </c>
      <c r="R530" s="36" t="s">
        <v>883</v>
      </c>
      <c r="S530" s="16">
        <v>2</v>
      </c>
      <c r="T530" s="37" t="str">
        <f t="shared" si="34"/>
        <v>OK</v>
      </c>
      <c r="U530" s="12"/>
      <c r="V530" s="16"/>
      <c r="W530" s="12" t="s">
        <v>4222</v>
      </c>
    </row>
    <row r="531" spans="1:23" ht="22.35" customHeight="1">
      <c r="A531" s="12">
        <v>10060558</v>
      </c>
      <c r="B531" s="137">
        <v>1120010201</v>
      </c>
      <c r="C531" s="106">
        <v>1001352</v>
      </c>
      <c r="D531" s="13">
        <v>1012431</v>
      </c>
      <c r="E531" s="12" t="s">
        <v>719</v>
      </c>
      <c r="F531" s="190" t="s">
        <v>4205</v>
      </c>
      <c r="G531" s="13" t="s">
        <v>37</v>
      </c>
      <c r="H531" s="15">
        <v>50.27</v>
      </c>
      <c r="I531" s="105">
        <v>4</v>
      </c>
      <c r="J531" s="26">
        <f t="shared" si="32"/>
        <v>201.08</v>
      </c>
      <c r="K531" s="113">
        <f>IFERROR(SUMIFS(RECEIVING_HISTORY!$H:$H,RECEIVING_HISTORY!$B:$B,MASTER_SHEET!$A531),0)</f>
        <v>0</v>
      </c>
      <c r="L531" s="26">
        <f>IFERROR(SUMIFS(RECEIVING_HISTORY!$I:$I,RECEIVING_HISTORY!$B:$B,MASTER_SHEET!$A531),0)</f>
        <v>0</v>
      </c>
      <c r="M531" s="35">
        <f>IFERROR(SUMIF(ISSUANCE_HISTORY!$B:$B,A531,ISSUANCE_HISTORY!$H:$H),0)</f>
        <v>0</v>
      </c>
      <c r="N531" s="26">
        <f>IFERROR(SUMIF(ISSUANCE_HISTORY!$B:$B,A531,ISSUANCE_HISTORY!$I:$I),0)</f>
        <v>0</v>
      </c>
      <c r="O531" s="112">
        <f t="shared" si="33"/>
        <v>4</v>
      </c>
      <c r="P531" s="26">
        <f t="shared" si="35"/>
        <v>201.08</v>
      </c>
      <c r="Q531" s="36" t="s">
        <v>3976</v>
      </c>
      <c r="R531" s="36" t="s">
        <v>3976</v>
      </c>
      <c r="S531" s="16">
        <v>4</v>
      </c>
      <c r="T531" s="37" t="str">
        <f t="shared" si="34"/>
        <v>OK</v>
      </c>
      <c r="U531" s="12"/>
      <c r="V531" s="16"/>
      <c r="W531" s="12" t="s">
        <v>4223</v>
      </c>
    </row>
    <row r="532" spans="1:23" ht="22.35" customHeight="1">
      <c r="A532" s="12">
        <v>10060559</v>
      </c>
      <c r="B532" s="137">
        <v>1120010263</v>
      </c>
      <c r="C532" s="106">
        <v>1001309</v>
      </c>
      <c r="D532" s="13">
        <v>1012388</v>
      </c>
      <c r="E532" s="12" t="s">
        <v>720</v>
      </c>
      <c r="F532" s="190" t="s">
        <v>4205</v>
      </c>
      <c r="G532" s="13" t="s">
        <v>37</v>
      </c>
      <c r="H532" s="15">
        <v>963</v>
      </c>
      <c r="I532" s="105">
        <v>2</v>
      </c>
      <c r="J532" s="26">
        <f t="shared" si="32"/>
        <v>1926</v>
      </c>
      <c r="K532" s="113">
        <f>IFERROR(SUMIFS(RECEIVING_HISTORY!$H:$H,RECEIVING_HISTORY!$B:$B,MASTER_SHEET!$A532),0)</f>
        <v>0</v>
      </c>
      <c r="L532" s="26">
        <f>IFERROR(SUMIFS(RECEIVING_HISTORY!$I:$I,RECEIVING_HISTORY!$B:$B,MASTER_SHEET!$A532),0)</f>
        <v>0</v>
      </c>
      <c r="M532" s="35">
        <f>IFERROR(SUMIF(ISSUANCE_HISTORY!$B:$B,A532,ISSUANCE_HISTORY!$H:$H),0)</f>
        <v>0</v>
      </c>
      <c r="N532" s="26">
        <f>IFERROR(SUMIF(ISSUANCE_HISTORY!$B:$B,A532,ISSUANCE_HISTORY!$I:$I),0)</f>
        <v>0</v>
      </c>
      <c r="O532" s="112">
        <f t="shared" si="33"/>
        <v>2</v>
      </c>
      <c r="P532" s="26">
        <f t="shared" si="35"/>
        <v>1926</v>
      </c>
      <c r="Q532" s="36" t="s">
        <v>4033</v>
      </c>
      <c r="R532" s="36" t="s">
        <v>4033</v>
      </c>
      <c r="S532" s="16">
        <v>2</v>
      </c>
      <c r="T532" s="37" t="str">
        <f t="shared" si="34"/>
        <v>OK</v>
      </c>
      <c r="U532" s="12"/>
      <c r="V532" s="16"/>
      <c r="W532" s="12" t="s">
        <v>4223</v>
      </c>
    </row>
    <row r="533" spans="1:23" ht="22.35" customHeight="1">
      <c r="A533" s="12">
        <v>10060560</v>
      </c>
      <c r="B533" s="137">
        <v>1120010268</v>
      </c>
      <c r="C533" s="106">
        <v>1001566</v>
      </c>
      <c r="D533" s="13">
        <v>1012313</v>
      </c>
      <c r="E533" s="12" t="s">
        <v>722</v>
      </c>
      <c r="F533" s="190" t="s">
        <v>4205</v>
      </c>
      <c r="G533" s="13" t="s">
        <v>37</v>
      </c>
      <c r="H533" s="15">
        <v>1027.2</v>
      </c>
      <c r="I533" s="105">
        <v>6</v>
      </c>
      <c r="J533" s="26">
        <f t="shared" si="32"/>
        <v>6163.2000000000007</v>
      </c>
      <c r="K533" s="113">
        <f>IFERROR(SUMIFS(RECEIVING_HISTORY!$H:$H,RECEIVING_HISTORY!$B:$B,MASTER_SHEET!$A533),0)</f>
        <v>0</v>
      </c>
      <c r="L533" s="26">
        <f>IFERROR(SUMIFS(RECEIVING_HISTORY!$I:$I,RECEIVING_HISTORY!$B:$B,MASTER_SHEET!$A533),0)</f>
        <v>0</v>
      </c>
      <c r="M533" s="35">
        <f>IFERROR(SUMIF(ISSUANCE_HISTORY!$B:$B,A533,ISSUANCE_HISTORY!$H:$H),0)</f>
        <v>0</v>
      </c>
      <c r="N533" s="26">
        <f>IFERROR(SUMIF(ISSUANCE_HISTORY!$B:$B,A533,ISSUANCE_HISTORY!$I:$I),0)</f>
        <v>0</v>
      </c>
      <c r="O533" s="112">
        <f t="shared" si="33"/>
        <v>6</v>
      </c>
      <c r="P533" s="26">
        <f t="shared" si="35"/>
        <v>6163.2000000000007</v>
      </c>
      <c r="Q533" s="36" t="s">
        <v>215</v>
      </c>
      <c r="R533" s="36" t="s">
        <v>215</v>
      </c>
      <c r="S533" s="16">
        <v>5</v>
      </c>
      <c r="T533" s="37" t="str">
        <f t="shared" si="34"/>
        <v>OK</v>
      </c>
      <c r="U533" s="12"/>
      <c r="V533" s="16"/>
      <c r="W533" s="12" t="s">
        <v>4223</v>
      </c>
    </row>
    <row r="534" spans="1:23" ht="22.35" customHeight="1">
      <c r="A534" s="12">
        <v>10060561</v>
      </c>
      <c r="B534" s="137">
        <v>1120010269</v>
      </c>
      <c r="C534" s="106">
        <v>1001568</v>
      </c>
      <c r="D534" s="13">
        <v>1012315</v>
      </c>
      <c r="E534" s="12" t="s">
        <v>723</v>
      </c>
      <c r="F534" s="190" t="s">
        <v>4205</v>
      </c>
      <c r="G534" s="13" t="s">
        <v>37</v>
      </c>
      <c r="H534" s="15">
        <v>1230.5</v>
      </c>
      <c r="I534" s="105">
        <v>4</v>
      </c>
      <c r="J534" s="26">
        <f t="shared" si="32"/>
        <v>4922</v>
      </c>
      <c r="K534" s="113">
        <f>IFERROR(SUMIFS(RECEIVING_HISTORY!$H:$H,RECEIVING_HISTORY!$B:$B,MASTER_SHEET!$A534),0)</f>
        <v>0</v>
      </c>
      <c r="L534" s="26">
        <f>IFERROR(SUMIFS(RECEIVING_HISTORY!$I:$I,RECEIVING_HISTORY!$B:$B,MASTER_SHEET!$A534),0)</f>
        <v>0</v>
      </c>
      <c r="M534" s="35">
        <f>IFERROR(SUMIF(ISSUANCE_HISTORY!$B:$B,A534,ISSUANCE_HISTORY!$H:$H),0)</f>
        <v>0</v>
      </c>
      <c r="N534" s="26">
        <f>IFERROR(SUMIF(ISSUANCE_HISTORY!$B:$B,A534,ISSUANCE_HISTORY!$I:$I),0)</f>
        <v>0</v>
      </c>
      <c r="O534" s="112">
        <f t="shared" si="33"/>
        <v>4</v>
      </c>
      <c r="P534" s="26">
        <f t="shared" si="35"/>
        <v>4922</v>
      </c>
      <c r="Q534" s="36" t="s">
        <v>208</v>
      </c>
      <c r="R534" s="36" t="s">
        <v>208</v>
      </c>
      <c r="S534" s="16">
        <v>4</v>
      </c>
      <c r="T534" s="37" t="str">
        <f t="shared" si="34"/>
        <v>OK</v>
      </c>
      <c r="U534" s="12"/>
      <c r="V534" s="16"/>
      <c r="W534" s="12" t="s">
        <v>4223</v>
      </c>
    </row>
    <row r="535" spans="1:23" ht="22.35" customHeight="1">
      <c r="A535" s="12">
        <v>10060562</v>
      </c>
      <c r="B535" s="137">
        <v>1010100012</v>
      </c>
      <c r="C535" s="106">
        <v>1005739</v>
      </c>
      <c r="D535" s="13">
        <v>1015219</v>
      </c>
      <c r="E535" s="12" t="s">
        <v>724</v>
      </c>
      <c r="F535" s="190" t="s">
        <v>4205</v>
      </c>
      <c r="G535" s="13" t="s">
        <v>21</v>
      </c>
      <c r="H535" s="15">
        <v>65</v>
      </c>
      <c r="I535" s="105">
        <v>6</v>
      </c>
      <c r="J535" s="26">
        <f t="shared" si="32"/>
        <v>390</v>
      </c>
      <c r="K535" s="113">
        <f>IFERROR(SUMIFS(RECEIVING_HISTORY!$H:$H,RECEIVING_HISTORY!$B:$B,MASTER_SHEET!$A535),0)</f>
        <v>0</v>
      </c>
      <c r="L535" s="26">
        <f>IFERROR(SUMIFS(RECEIVING_HISTORY!$I:$I,RECEIVING_HISTORY!$B:$B,MASTER_SHEET!$A535),0)</f>
        <v>0</v>
      </c>
      <c r="M535" s="35">
        <f>IFERROR(SUMIF(ISSUANCE_HISTORY!$B:$B,A535,ISSUANCE_HISTORY!$H:$H),0)</f>
        <v>0</v>
      </c>
      <c r="N535" s="26">
        <f>IFERROR(SUMIF(ISSUANCE_HISTORY!$B:$B,A535,ISSUANCE_HISTORY!$I:$I),0)</f>
        <v>0</v>
      </c>
      <c r="O535" s="112">
        <f t="shared" si="33"/>
        <v>6</v>
      </c>
      <c r="P535" s="26">
        <f t="shared" si="35"/>
        <v>390</v>
      </c>
      <c r="Q535" s="36" t="s">
        <v>686</v>
      </c>
      <c r="R535" s="36" t="s">
        <v>686</v>
      </c>
      <c r="S535" s="16">
        <v>5</v>
      </c>
      <c r="T535" s="37" t="str">
        <f t="shared" si="34"/>
        <v>OK</v>
      </c>
      <c r="U535" s="12"/>
      <c r="V535" s="16"/>
      <c r="W535" s="12" t="s">
        <v>4222</v>
      </c>
    </row>
    <row r="536" spans="1:23" ht="22.35" customHeight="1">
      <c r="A536" s="12">
        <v>10060563</v>
      </c>
      <c r="B536" s="137">
        <v>1010100009</v>
      </c>
      <c r="C536" s="106">
        <v>1005740</v>
      </c>
      <c r="D536" s="13">
        <v>1015220</v>
      </c>
      <c r="E536" s="12" t="s">
        <v>725</v>
      </c>
      <c r="F536" s="190" t="s">
        <v>4205</v>
      </c>
      <c r="G536" s="13" t="s">
        <v>21</v>
      </c>
      <c r="H536" s="15">
        <v>110</v>
      </c>
      <c r="I536" s="105">
        <v>14</v>
      </c>
      <c r="J536" s="26">
        <f t="shared" si="32"/>
        <v>1540</v>
      </c>
      <c r="K536" s="113">
        <f>IFERROR(SUMIFS(RECEIVING_HISTORY!$H:$H,RECEIVING_HISTORY!$B:$B,MASTER_SHEET!$A536),0)</f>
        <v>0</v>
      </c>
      <c r="L536" s="26">
        <f>IFERROR(SUMIFS(RECEIVING_HISTORY!$I:$I,RECEIVING_HISTORY!$B:$B,MASTER_SHEET!$A536),0)</f>
        <v>0</v>
      </c>
      <c r="M536" s="35">
        <f>IFERROR(SUMIF(ISSUANCE_HISTORY!$B:$B,A536,ISSUANCE_HISTORY!$H:$H),0)</f>
        <v>0</v>
      </c>
      <c r="N536" s="26">
        <f>IFERROR(SUMIF(ISSUANCE_HISTORY!$B:$B,A536,ISSUANCE_HISTORY!$I:$I),0)</f>
        <v>0</v>
      </c>
      <c r="O536" s="112">
        <f t="shared" si="33"/>
        <v>14</v>
      </c>
      <c r="P536" s="26">
        <f t="shared" si="35"/>
        <v>1540</v>
      </c>
      <c r="Q536" s="36" t="s">
        <v>4229</v>
      </c>
      <c r="R536" s="36" t="s">
        <v>4229</v>
      </c>
      <c r="S536" s="16">
        <v>5</v>
      </c>
      <c r="T536" s="37" t="str">
        <f t="shared" si="34"/>
        <v>OK</v>
      </c>
      <c r="U536" s="12"/>
      <c r="V536" s="16"/>
      <c r="W536" s="12" t="s">
        <v>4222</v>
      </c>
    </row>
    <row r="537" spans="1:23" ht="22.35" customHeight="1">
      <c r="A537" s="12">
        <v>10060564</v>
      </c>
      <c r="B537" s="137">
        <v>1670190097</v>
      </c>
      <c r="C537" s="106">
        <v>1001564</v>
      </c>
      <c r="D537" s="13">
        <v>1012311</v>
      </c>
      <c r="E537" s="12" t="s">
        <v>727</v>
      </c>
      <c r="F537" s="190" t="s">
        <v>4205</v>
      </c>
      <c r="G537" s="13" t="s">
        <v>37</v>
      </c>
      <c r="H537" s="15">
        <v>1391</v>
      </c>
      <c r="I537" s="105">
        <v>3</v>
      </c>
      <c r="J537" s="26">
        <f t="shared" si="32"/>
        <v>4173</v>
      </c>
      <c r="K537" s="113">
        <f>IFERROR(SUMIFS(RECEIVING_HISTORY!$H:$H,RECEIVING_HISTORY!$B:$B,MASTER_SHEET!$A537),0)</f>
        <v>0</v>
      </c>
      <c r="L537" s="26">
        <f>IFERROR(SUMIFS(RECEIVING_HISTORY!$I:$I,RECEIVING_HISTORY!$B:$B,MASTER_SHEET!$A537),0)</f>
        <v>0</v>
      </c>
      <c r="M537" s="35">
        <f>IFERROR(SUMIF(ISSUANCE_HISTORY!$B:$B,A537,ISSUANCE_HISTORY!$H:$H),0)</f>
        <v>0</v>
      </c>
      <c r="N537" s="26">
        <f>IFERROR(SUMIF(ISSUANCE_HISTORY!$B:$B,A537,ISSUANCE_HISTORY!$I:$I),0)</f>
        <v>0</v>
      </c>
      <c r="O537" s="112">
        <f t="shared" si="33"/>
        <v>3</v>
      </c>
      <c r="P537" s="26">
        <f t="shared" si="35"/>
        <v>4173</v>
      </c>
      <c r="Q537" s="36" t="s">
        <v>671</v>
      </c>
      <c r="R537" s="36" t="s">
        <v>671</v>
      </c>
      <c r="S537" s="16">
        <v>3</v>
      </c>
      <c r="T537" s="37" t="str">
        <f t="shared" si="34"/>
        <v>OK</v>
      </c>
      <c r="U537" s="12"/>
      <c r="V537" s="16"/>
      <c r="W537" s="12" t="s">
        <v>4223</v>
      </c>
    </row>
    <row r="538" spans="1:23" ht="22.35" customHeight="1">
      <c r="A538" s="12">
        <v>10060565</v>
      </c>
      <c r="B538" s="137" t="s">
        <v>4217</v>
      </c>
      <c r="C538" s="106">
        <v>1001306</v>
      </c>
      <c r="D538" s="13">
        <v>1012385</v>
      </c>
      <c r="E538" s="12" t="s">
        <v>729</v>
      </c>
      <c r="F538" s="190" t="s">
        <v>4205</v>
      </c>
      <c r="G538" s="13" t="s">
        <v>37</v>
      </c>
      <c r="H538" s="15">
        <v>1123.5</v>
      </c>
      <c r="I538" s="105">
        <v>3</v>
      </c>
      <c r="J538" s="26">
        <f t="shared" si="32"/>
        <v>3370.5</v>
      </c>
      <c r="K538" s="113">
        <f>IFERROR(SUMIFS(RECEIVING_HISTORY!$H:$H,RECEIVING_HISTORY!$B:$B,MASTER_SHEET!$A538),0)</f>
        <v>0</v>
      </c>
      <c r="L538" s="26">
        <f>IFERROR(SUMIFS(RECEIVING_HISTORY!$I:$I,RECEIVING_HISTORY!$B:$B,MASTER_SHEET!$A538),0)</f>
        <v>0</v>
      </c>
      <c r="M538" s="35">
        <f>IFERROR(SUMIF(ISSUANCE_HISTORY!$B:$B,A538,ISSUANCE_HISTORY!$H:$H),0)</f>
        <v>0</v>
      </c>
      <c r="N538" s="26">
        <f>IFERROR(SUMIF(ISSUANCE_HISTORY!$B:$B,A538,ISSUANCE_HISTORY!$I:$I),0)</f>
        <v>0</v>
      </c>
      <c r="O538" s="112">
        <f t="shared" si="33"/>
        <v>3</v>
      </c>
      <c r="P538" s="26">
        <f t="shared" si="35"/>
        <v>3370.5</v>
      </c>
      <c r="Q538" s="36" t="s">
        <v>3121</v>
      </c>
      <c r="R538" s="36" t="s">
        <v>3121</v>
      </c>
      <c r="S538" s="16">
        <v>3</v>
      </c>
      <c r="T538" s="37" t="str">
        <f t="shared" si="34"/>
        <v>OK</v>
      </c>
      <c r="U538" s="12"/>
      <c r="V538" s="16"/>
      <c r="W538" s="12" t="s">
        <v>4223</v>
      </c>
    </row>
    <row r="539" spans="1:23" ht="22.35" customHeight="1">
      <c r="A539" s="12">
        <v>10060566</v>
      </c>
      <c r="B539" s="137">
        <v>1270010332</v>
      </c>
      <c r="C539" s="106">
        <v>1004002</v>
      </c>
      <c r="D539" s="13">
        <v>1016960</v>
      </c>
      <c r="E539" s="12" t="s">
        <v>730</v>
      </c>
      <c r="F539" s="190" t="s">
        <v>4205</v>
      </c>
      <c r="G539" s="13" t="s">
        <v>21</v>
      </c>
      <c r="H539" s="15">
        <v>2300</v>
      </c>
      <c r="I539" s="105">
        <v>5</v>
      </c>
      <c r="J539" s="26">
        <f t="shared" si="32"/>
        <v>11500</v>
      </c>
      <c r="K539" s="113">
        <f>IFERROR(SUMIFS(RECEIVING_HISTORY!$H:$H,RECEIVING_HISTORY!$B:$B,MASTER_SHEET!$A539),0)</f>
        <v>0</v>
      </c>
      <c r="L539" s="26">
        <f>IFERROR(SUMIFS(RECEIVING_HISTORY!$I:$I,RECEIVING_HISTORY!$B:$B,MASTER_SHEET!$A539),0)</f>
        <v>0</v>
      </c>
      <c r="M539" s="35">
        <f>IFERROR(SUMIF(ISSUANCE_HISTORY!$B:$B,A539,ISSUANCE_HISTORY!$H:$H),0)</f>
        <v>0</v>
      </c>
      <c r="N539" s="26">
        <f>IFERROR(SUMIF(ISSUANCE_HISTORY!$B:$B,A539,ISSUANCE_HISTORY!$I:$I),0)</f>
        <v>0</v>
      </c>
      <c r="O539" s="112">
        <f t="shared" si="33"/>
        <v>5</v>
      </c>
      <c r="P539" s="26">
        <f t="shared" si="35"/>
        <v>11500</v>
      </c>
      <c r="Q539" s="36" t="s">
        <v>715</v>
      </c>
      <c r="R539" s="36" t="s">
        <v>715</v>
      </c>
      <c r="S539" s="16">
        <v>5</v>
      </c>
      <c r="T539" s="37" t="str">
        <f t="shared" si="34"/>
        <v>OK</v>
      </c>
      <c r="U539" s="12"/>
      <c r="V539" s="16"/>
      <c r="W539" s="12" t="s">
        <v>4222</v>
      </c>
    </row>
    <row r="540" spans="1:23" ht="22.35" customHeight="1">
      <c r="A540" s="12">
        <v>10060567</v>
      </c>
      <c r="B540" s="137">
        <v>1120010262</v>
      </c>
      <c r="C540" s="106">
        <v>1001567</v>
      </c>
      <c r="D540" s="13">
        <v>1012314</v>
      </c>
      <c r="E540" s="12" t="s">
        <v>731</v>
      </c>
      <c r="F540" s="190" t="s">
        <v>4205</v>
      </c>
      <c r="G540" s="13" t="s">
        <v>37</v>
      </c>
      <c r="H540" s="15">
        <v>1048.5999999999999</v>
      </c>
      <c r="I540" s="105">
        <v>6</v>
      </c>
      <c r="J540" s="26">
        <f t="shared" si="32"/>
        <v>6291.5999999999995</v>
      </c>
      <c r="K540" s="113">
        <f>IFERROR(SUMIFS(RECEIVING_HISTORY!$H:$H,RECEIVING_HISTORY!$B:$B,MASTER_SHEET!$A540),0)</f>
        <v>0</v>
      </c>
      <c r="L540" s="26">
        <f>IFERROR(SUMIFS(RECEIVING_HISTORY!$I:$I,RECEIVING_HISTORY!$B:$B,MASTER_SHEET!$A540),0)</f>
        <v>0</v>
      </c>
      <c r="M540" s="35">
        <f>IFERROR(SUMIF(ISSUANCE_HISTORY!$B:$B,A540,ISSUANCE_HISTORY!$H:$H),0)</f>
        <v>0</v>
      </c>
      <c r="N540" s="26">
        <f>IFERROR(SUMIF(ISSUANCE_HISTORY!$B:$B,A540,ISSUANCE_HISTORY!$I:$I),0)</f>
        <v>0</v>
      </c>
      <c r="O540" s="112">
        <f t="shared" si="33"/>
        <v>6</v>
      </c>
      <c r="P540" s="26">
        <f t="shared" si="35"/>
        <v>6291.5999999999995</v>
      </c>
      <c r="Q540" s="36" t="s">
        <v>3121</v>
      </c>
      <c r="R540" s="36" t="s">
        <v>3121</v>
      </c>
      <c r="S540" s="16">
        <v>5</v>
      </c>
      <c r="T540" s="37" t="str">
        <f t="shared" si="34"/>
        <v>OK</v>
      </c>
      <c r="U540" s="12"/>
      <c r="V540" s="16"/>
      <c r="W540" s="12" t="s">
        <v>4223</v>
      </c>
    </row>
    <row r="541" spans="1:23" ht="22.35" customHeight="1">
      <c r="A541" s="12">
        <v>10060568</v>
      </c>
      <c r="B541" s="137">
        <v>1120010271</v>
      </c>
      <c r="C541" s="106">
        <v>1001126</v>
      </c>
      <c r="D541" s="13">
        <v>1012531</v>
      </c>
      <c r="E541" s="12" t="s">
        <v>733</v>
      </c>
      <c r="F541" s="190" t="s">
        <v>4205</v>
      </c>
      <c r="G541" s="13" t="s">
        <v>37</v>
      </c>
      <c r="H541" s="15">
        <v>64.2</v>
      </c>
      <c r="I541" s="105">
        <v>20</v>
      </c>
      <c r="J541" s="26">
        <f t="shared" si="32"/>
        <v>1284</v>
      </c>
      <c r="K541" s="113">
        <f>IFERROR(SUMIFS(RECEIVING_HISTORY!$H:$H,RECEIVING_HISTORY!$B:$B,MASTER_SHEET!$A541),0)</f>
        <v>0</v>
      </c>
      <c r="L541" s="26">
        <f>IFERROR(SUMIFS(RECEIVING_HISTORY!$I:$I,RECEIVING_HISTORY!$B:$B,MASTER_SHEET!$A541),0)</f>
        <v>0</v>
      </c>
      <c r="M541" s="35">
        <f>IFERROR(SUMIF(ISSUANCE_HISTORY!$B:$B,A541,ISSUANCE_HISTORY!$H:$H),0)</f>
        <v>0</v>
      </c>
      <c r="N541" s="26">
        <f>IFERROR(SUMIF(ISSUANCE_HISTORY!$B:$B,A541,ISSUANCE_HISTORY!$I:$I),0)</f>
        <v>0</v>
      </c>
      <c r="O541" s="112">
        <f t="shared" si="33"/>
        <v>20</v>
      </c>
      <c r="P541" s="26">
        <f t="shared" si="35"/>
        <v>1284</v>
      </c>
      <c r="Q541" s="36" t="s">
        <v>3121</v>
      </c>
      <c r="R541" s="36" t="s">
        <v>3121</v>
      </c>
      <c r="S541" s="16">
        <v>5</v>
      </c>
      <c r="T541" s="37" t="str">
        <f t="shared" si="34"/>
        <v>OK</v>
      </c>
      <c r="U541" s="12"/>
      <c r="V541" s="16"/>
      <c r="W541" s="12" t="s">
        <v>4223</v>
      </c>
    </row>
    <row r="542" spans="1:23" ht="22.35" customHeight="1">
      <c r="A542" s="12">
        <v>10060569</v>
      </c>
      <c r="B542" s="137">
        <v>3000002873</v>
      </c>
      <c r="C542" s="106">
        <v>1005851</v>
      </c>
      <c r="D542" s="13">
        <v>1015037</v>
      </c>
      <c r="E542" s="12" t="s">
        <v>734</v>
      </c>
      <c r="F542" s="190" t="s">
        <v>4205</v>
      </c>
      <c r="G542" s="13" t="s">
        <v>21</v>
      </c>
      <c r="H542" s="15">
        <v>480</v>
      </c>
      <c r="I542" s="105">
        <v>12</v>
      </c>
      <c r="J542" s="26">
        <f t="shared" si="32"/>
        <v>5760</v>
      </c>
      <c r="K542" s="113">
        <f>IFERROR(SUMIFS(RECEIVING_HISTORY!$H:$H,RECEIVING_HISTORY!$B:$B,MASTER_SHEET!$A542),0)</f>
        <v>0</v>
      </c>
      <c r="L542" s="26">
        <f>IFERROR(SUMIFS(RECEIVING_HISTORY!$I:$I,RECEIVING_HISTORY!$B:$B,MASTER_SHEET!$A542),0)</f>
        <v>0</v>
      </c>
      <c r="M542" s="35">
        <f>IFERROR(SUMIF(ISSUANCE_HISTORY!$B:$B,A542,ISSUANCE_HISTORY!$H:$H),0)</f>
        <v>0</v>
      </c>
      <c r="N542" s="26">
        <f>IFERROR(SUMIF(ISSUANCE_HISTORY!$B:$B,A542,ISSUANCE_HISTORY!$I:$I),0)</f>
        <v>0</v>
      </c>
      <c r="O542" s="112">
        <f t="shared" si="33"/>
        <v>12</v>
      </c>
      <c r="P542" s="26">
        <f t="shared" si="35"/>
        <v>5760</v>
      </c>
      <c r="Q542" s="36" t="s">
        <v>814</v>
      </c>
      <c r="R542" s="36" t="s">
        <v>814</v>
      </c>
      <c r="S542" s="16">
        <v>10</v>
      </c>
      <c r="T542" s="37" t="str">
        <f t="shared" si="34"/>
        <v>OK</v>
      </c>
      <c r="U542" s="12"/>
      <c r="V542" s="16"/>
      <c r="W542" s="12" t="s">
        <v>4222</v>
      </c>
    </row>
    <row r="543" spans="1:23" ht="22.35" customHeight="1">
      <c r="A543" s="12">
        <v>10060570</v>
      </c>
      <c r="B543" s="137">
        <v>1120010204</v>
      </c>
      <c r="C543" s="106">
        <v>1001351</v>
      </c>
      <c r="D543" s="13">
        <v>1012430</v>
      </c>
      <c r="E543" s="12" t="s">
        <v>735</v>
      </c>
      <c r="F543" s="190" t="s">
        <v>4205</v>
      </c>
      <c r="G543" s="13" t="s">
        <v>37</v>
      </c>
      <c r="H543" s="15">
        <v>53.48</v>
      </c>
      <c r="I543" s="105">
        <v>2</v>
      </c>
      <c r="J543" s="26">
        <f t="shared" si="32"/>
        <v>106.96</v>
      </c>
      <c r="K543" s="113">
        <f>IFERROR(SUMIFS(RECEIVING_HISTORY!$H:$H,RECEIVING_HISTORY!$B:$B,MASTER_SHEET!$A543),0)</f>
        <v>0</v>
      </c>
      <c r="L543" s="26">
        <f>IFERROR(SUMIFS(RECEIVING_HISTORY!$I:$I,RECEIVING_HISTORY!$B:$B,MASTER_SHEET!$A543),0)</f>
        <v>0</v>
      </c>
      <c r="M543" s="35">
        <f>IFERROR(SUMIF(ISSUANCE_HISTORY!$B:$B,A543,ISSUANCE_HISTORY!$H:$H),0)</f>
        <v>0</v>
      </c>
      <c r="N543" s="26">
        <f>IFERROR(SUMIF(ISSUANCE_HISTORY!$B:$B,A543,ISSUANCE_HISTORY!$I:$I),0)</f>
        <v>0</v>
      </c>
      <c r="O543" s="112">
        <f t="shared" si="33"/>
        <v>2</v>
      </c>
      <c r="P543" s="26">
        <f t="shared" si="35"/>
        <v>106.96</v>
      </c>
      <c r="Q543" s="36" t="s">
        <v>3977</v>
      </c>
      <c r="R543" s="36" t="s">
        <v>3977</v>
      </c>
      <c r="S543" s="16">
        <v>2</v>
      </c>
      <c r="T543" s="37" t="str">
        <f t="shared" si="34"/>
        <v>OK</v>
      </c>
      <c r="U543" s="12"/>
      <c r="V543" s="16"/>
      <c r="W543" s="12" t="s">
        <v>4223</v>
      </c>
    </row>
    <row r="544" spans="1:23" ht="22.35" customHeight="1">
      <c r="A544" s="12">
        <v>10060571</v>
      </c>
      <c r="B544" s="137">
        <v>1120010208</v>
      </c>
      <c r="C544" s="106">
        <v>1001426</v>
      </c>
      <c r="D544" s="13">
        <v>1012505</v>
      </c>
      <c r="E544" s="12" t="s">
        <v>736</v>
      </c>
      <c r="F544" s="190" t="s">
        <v>4205</v>
      </c>
      <c r="G544" s="13" t="s">
        <v>37</v>
      </c>
      <c r="H544" s="15">
        <v>234.33</v>
      </c>
      <c r="I544" s="105">
        <v>4</v>
      </c>
      <c r="J544" s="26">
        <f t="shared" si="32"/>
        <v>937.32</v>
      </c>
      <c r="K544" s="113">
        <f>IFERROR(SUMIFS(RECEIVING_HISTORY!$H:$H,RECEIVING_HISTORY!$B:$B,MASTER_SHEET!$A544),0)</f>
        <v>0</v>
      </c>
      <c r="L544" s="26">
        <f>IFERROR(SUMIFS(RECEIVING_HISTORY!$I:$I,RECEIVING_HISTORY!$B:$B,MASTER_SHEET!$A544),0)</f>
        <v>0</v>
      </c>
      <c r="M544" s="35">
        <f>IFERROR(SUMIF(ISSUANCE_HISTORY!$B:$B,A544,ISSUANCE_HISTORY!$H:$H),0)</f>
        <v>0</v>
      </c>
      <c r="N544" s="26">
        <f>IFERROR(SUMIF(ISSUANCE_HISTORY!$B:$B,A544,ISSUANCE_HISTORY!$I:$I),0)</f>
        <v>0</v>
      </c>
      <c r="O544" s="112">
        <f t="shared" si="33"/>
        <v>4</v>
      </c>
      <c r="P544" s="26">
        <f t="shared" si="35"/>
        <v>937.32</v>
      </c>
      <c r="Q544" s="36" t="s">
        <v>3976</v>
      </c>
      <c r="R544" s="36" t="s">
        <v>3976</v>
      </c>
      <c r="S544" s="16">
        <v>4</v>
      </c>
      <c r="T544" s="37" t="str">
        <f t="shared" si="34"/>
        <v>OK</v>
      </c>
      <c r="U544" s="12"/>
      <c r="V544" s="16"/>
      <c r="W544" s="12" t="s">
        <v>4223</v>
      </c>
    </row>
    <row r="545" spans="1:23" ht="22.35" customHeight="1">
      <c r="A545" s="12">
        <v>10060572</v>
      </c>
      <c r="B545" s="137">
        <v>1120010209</v>
      </c>
      <c r="C545" s="106">
        <v>1001423</v>
      </c>
      <c r="D545" s="13">
        <v>1012502</v>
      </c>
      <c r="E545" s="12" t="s">
        <v>737</v>
      </c>
      <c r="F545" s="190" t="s">
        <v>4205</v>
      </c>
      <c r="G545" s="13" t="s">
        <v>37</v>
      </c>
      <c r="H545" s="15">
        <v>48.15</v>
      </c>
      <c r="I545" s="105">
        <v>4</v>
      </c>
      <c r="J545" s="26">
        <f t="shared" si="32"/>
        <v>192.6</v>
      </c>
      <c r="K545" s="113">
        <f>IFERROR(SUMIFS(RECEIVING_HISTORY!$H:$H,RECEIVING_HISTORY!$B:$B,MASTER_SHEET!$A545),0)</f>
        <v>0</v>
      </c>
      <c r="L545" s="26">
        <f>IFERROR(SUMIFS(RECEIVING_HISTORY!$I:$I,RECEIVING_HISTORY!$B:$B,MASTER_SHEET!$A545),0)</f>
        <v>0</v>
      </c>
      <c r="M545" s="35">
        <f>IFERROR(SUMIF(ISSUANCE_HISTORY!$B:$B,A545,ISSUANCE_HISTORY!$H:$H),0)</f>
        <v>0</v>
      </c>
      <c r="N545" s="26">
        <f>IFERROR(SUMIF(ISSUANCE_HISTORY!$B:$B,A545,ISSUANCE_HISTORY!$I:$I),0)</f>
        <v>0</v>
      </c>
      <c r="O545" s="112">
        <f t="shared" si="33"/>
        <v>4</v>
      </c>
      <c r="P545" s="26">
        <f t="shared" si="35"/>
        <v>192.6</v>
      </c>
      <c r="Q545" s="36" t="s">
        <v>3977</v>
      </c>
      <c r="R545" s="36" t="s">
        <v>3977</v>
      </c>
      <c r="S545" s="16">
        <v>4</v>
      </c>
      <c r="T545" s="37" t="str">
        <f t="shared" si="34"/>
        <v>OK</v>
      </c>
      <c r="U545" s="12"/>
      <c r="V545" s="16"/>
      <c r="W545" s="12" t="s">
        <v>4223</v>
      </c>
    </row>
    <row r="546" spans="1:23" ht="22.35" customHeight="1">
      <c r="A546" s="12">
        <v>10060573</v>
      </c>
      <c r="B546" s="137">
        <v>1120010261</v>
      </c>
      <c r="C546" s="106">
        <v>1001274</v>
      </c>
      <c r="D546" s="13">
        <v>1012353</v>
      </c>
      <c r="E546" s="12" t="s">
        <v>738</v>
      </c>
      <c r="F546" s="190" t="s">
        <v>4205</v>
      </c>
      <c r="G546" s="13" t="s">
        <v>37</v>
      </c>
      <c r="H546" s="15">
        <v>1043.25</v>
      </c>
      <c r="I546" s="105">
        <v>1</v>
      </c>
      <c r="J546" s="26">
        <f t="shared" si="32"/>
        <v>1043.25</v>
      </c>
      <c r="K546" s="113">
        <f>IFERROR(SUMIFS(RECEIVING_HISTORY!$H:$H,RECEIVING_HISTORY!$B:$B,MASTER_SHEET!$A546),0)</f>
        <v>0</v>
      </c>
      <c r="L546" s="26">
        <f>IFERROR(SUMIFS(RECEIVING_HISTORY!$I:$I,RECEIVING_HISTORY!$B:$B,MASTER_SHEET!$A546),0)</f>
        <v>0</v>
      </c>
      <c r="M546" s="35">
        <f>IFERROR(SUMIF(ISSUANCE_HISTORY!$B:$B,A546,ISSUANCE_HISTORY!$H:$H),0)</f>
        <v>0</v>
      </c>
      <c r="N546" s="26">
        <f>IFERROR(SUMIF(ISSUANCE_HISTORY!$B:$B,A546,ISSUANCE_HISTORY!$I:$I),0)</f>
        <v>0</v>
      </c>
      <c r="O546" s="112">
        <f t="shared" si="33"/>
        <v>1</v>
      </c>
      <c r="P546" s="26">
        <f t="shared" si="35"/>
        <v>1043.25</v>
      </c>
      <c r="Q546" s="36" t="s">
        <v>4035</v>
      </c>
      <c r="R546" s="36" t="s">
        <v>4035</v>
      </c>
      <c r="S546" s="16">
        <v>1</v>
      </c>
      <c r="T546" s="37" t="str">
        <f t="shared" si="34"/>
        <v>OK</v>
      </c>
      <c r="U546" s="12"/>
      <c r="V546" s="16"/>
      <c r="W546" s="12" t="s">
        <v>4223</v>
      </c>
    </row>
    <row r="547" spans="1:23" ht="22.35" customHeight="1">
      <c r="A547" s="12">
        <v>10060574</v>
      </c>
      <c r="B547" s="137">
        <v>1120010264</v>
      </c>
      <c r="C547" s="106">
        <v>1001317</v>
      </c>
      <c r="D547" s="13">
        <v>1012396</v>
      </c>
      <c r="E547" s="12" t="s">
        <v>740</v>
      </c>
      <c r="F547" s="190" t="s">
        <v>4205</v>
      </c>
      <c r="G547" s="13" t="s">
        <v>37</v>
      </c>
      <c r="H547" s="15">
        <v>654.84</v>
      </c>
      <c r="I547" s="105">
        <v>1</v>
      </c>
      <c r="J547" s="26">
        <f t="shared" si="32"/>
        <v>654.84</v>
      </c>
      <c r="K547" s="113">
        <f>IFERROR(SUMIFS(RECEIVING_HISTORY!$H:$H,RECEIVING_HISTORY!$B:$B,MASTER_SHEET!$A547),0)</f>
        <v>0</v>
      </c>
      <c r="L547" s="26">
        <f>IFERROR(SUMIFS(RECEIVING_HISTORY!$I:$I,RECEIVING_HISTORY!$B:$B,MASTER_SHEET!$A547),0)</f>
        <v>0</v>
      </c>
      <c r="M547" s="35">
        <f>IFERROR(SUMIF(ISSUANCE_HISTORY!$B:$B,A547,ISSUANCE_HISTORY!$H:$H),0)</f>
        <v>0</v>
      </c>
      <c r="N547" s="26">
        <f>IFERROR(SUMIF(ISSUANCE_HISTORY!$B:$B,A547,ISSUANCE_HISTORY!$I:$I),0)</f>
        <v>0</v>
      </c>
      <c r="O547" s="112">
        <f t="shared" si="33"/>
        <v>1</v>
      </c>
      <c r="P547" s="26">
        <f t="shared" si="35"/>
        <v>654.84</v>
      </c>
      <c r="Q547" s="36" t="s">
        <v>211</v>
      </c>
      <c r="R547" s="36" t="s">
        <v>211</v>
      </c>
      <c r="S547" s="16">
        <v>1</v>
      </c>
      <c r="T547" s="37" t="str">
        <f t="shared" si="34"/>
        <v>OK</v>
      </c>
      <c r="U547" s="12"/>
      <c r="V547" s="16"/>
      <c r="W547" s="12" t="s">
        <v>4223</v>
      </c>
    </row>
    <row r="548" spans="1:23" ht="22.35" customHeight="1">
      <c r="A548" s="12">
        <v>10060575</v>
      </c>
      <c r="B548" s="137">
        <v>1120010328</v>
      </c>
      <c r="C548" s="106">
        <v>1001321</v>
      </c>
      <c r="D548" s="13">
        <v>1012400</v>
      </c>
      <c r="E548" s="12" t="s">
        <v>741</v>
      </c>
      <c r="F548" s="190" t="s">
        <v>4205</v>
      </c>
      <c r="G548" s="13" t="s">
        <v>37</v>
      </c>
      <c r="H548" s="15">
        <v>1605</v>
      </c>
      <c r="I548" s="105">
        <v>3</v>
      </c>
      <c r="J548" s="26">
        <f t="shared" si="32"/>
        <v>4815</v>
      </c>
      <c r="K548" s="113">
        <f>IFERROR(SUMIFS(RECEIVING_HISTORY!$H:$H,RECEIVING_HISTORY!$B:$B,MASTER_SHEET!$A548),0)</f>
        <v>0</v>
      </c>
      <c r="L548" s="26">
        <f>IFERROR(SUMIFS(RECEIVING_HISTORY!$I:$I,RECEIVING_HISTORY!$B:$B,MASTER_SHEET!$A548),0)</f>
        <v>0</v>
      </c>
      <c r="M548" s="35">
        <f>IFERROR(SUMIF(ISSUANCE_HISTORY!$B:$B,A548,ISSUANCE_HISTORY!$H:$H),0)</f>
        <v>0</v>
      </c>
      <c r="N548" s="26">
        <f>IFERROR(SUMIF(ISSUANCE_HISTORY!$B:$B,A548,ISSUANCE_HISTORY!$I:$I),0)</f>
        <v>0</v>
      </c>
      <c r="O548" s="112">
        <f t="shared" si="33"/>
        <v>3</v>
      </c>
      <c r="P548" s="26">
        <f t="shared" si="35"/>
        <v>4815</v>
      </c>
      <c r="Q548" s="36" t="s">
        <v>217</v>
      </c>
      <c r="R548" s="36" t="s">
        <v>217</v>
      </c>
      <c r="S548" s="16">
        <v>3</v>
      </c>
      <c r="T548" s="37" t="str">
        <f t="shared" si="34"/>
        <v>OK</v>
      </c>
      <c r="U548" s="12"/>
      <c r="V548" s="16"/>
      <c r="W548" s="12" t="s">
        <v>4223</v>
      </c>
    </row>
    <row r="549" spans="1:23" ht="22.35" customHeight="1">
      <c r="A549" s="12">
        <v>10060576</v>
      </c>
      <c r="B549" s="137" t="e">
        <v>#N/A</v>
      </c>
      <c r="C549" s="106">
        <v>1005745</v>
      </c>
      <c r="D549" s="13">
        <v>1015225</v>
      </c>
      <c r="E549" s="12" t="s">
        <v>742</v>
      </c>
      <c r="F549" s="190" t="s">
        <v>4205</v>
      </c>
      <c r="G549" s="13" t="s">
        <v>21</v>
      </c>
      <c r="H549" s="15">
        <v>155</v>
      </c>
      <c r="I549" s="105">
        <v>2</v>
      </c>
      <c r="J549" s="26">
        <f t="shared" si="32"/>
        <v>310</v>
      </c>
      <c r="K549" s="113">
        <f>IFERROR(SUMIFS(RECEIVING_HISTORY!$H:$H,RECEIVING_HISTORY!$B:$B,MASTER_SHEET!$A549),0)</f>
        <v>0</v>
      </c>
      <c r="L549" s="26">
        <f>IFERROR(SUMIFS(RECEIVING_HISTORY!$I:$I,RECEIVING_HISTORY!$B:$B,MASTER_SHEET!$A549),0)</f>
        <v>0</v>
      </c>
      <c r="M549" s="35">
        <f>IFERROR(SUMIF(ISSUANCE_HISTORY!$B:$B,A549,ISSUANCE_HISTORY!$H:$H),0)</f>
        <v>0</v>
      </c>
      <c r="N549" s="26">
        <f>IFERROR(SUMIF(ISSUANCE_HISTORY!$B:$B,A549,ISSUANCE_HISTORY!$I:$I),0)</f>
        <v>0</v>
      </c>
      <c r="O549" s="112">
        <f t="shared" si="33"/>
        <v>2</v>
      </c>
      <c r="P549" s="26">
        <f t="shared" si="35"/>
        <v>310</v>
      </c>
      <c r="Q549" s="36" t="s">
        <v>686</v>
      </c>
      <c r="R549" s="36" t="s">
        <v>686</v>
      </c>
      <c r="S549" s="16">
        <v>2</v>
      </c>
      <c r="T549" s="37" t="str">
        <f t="shared" si="34"/>
        <v>OK</v>
      </c>
      <c r="U549" s="12"/>
      <c r="V549" s="16"/>
      <c r="W549" s="12" t="e">
        <v>#N/A</v>
      </c>
    </row>
    <row r="550" spans="1:23" ht="22.35" customHeight="1">
      <c r="A550" s="12">
        <v>10060577</v>
      </c>
      <c r="B550" s="137">
        <v>1010100010</v>
      </c>
      <c r="C550" s="106">
        <v>1005738</v>
      </c>
      <c r="D550" s="13">
        <v>1015218</v>
      </c>
      <c r="E550" s="12" t="s">
        <v>743</v>
      </c>
      <c r="F550" s="190" t="s">
        <v>4205</v>
      </c>
      <c r="G550" s="13" t="s">
        <v>21</v>
      </c>
      <c r="H550" s="15">
        <v>55</v>
      </c>
      <c r="I550" s="105">
        <v>4</v>
      </c>
      <c r="J550" s="26">
        <f t="shared" si="32"/>
        <v>220</v>
      </c>
      <c r="K550" s="113">
        <f>IFERROR(SUMIFS(RECEIVING_HISTORY!$H:$H,RECEIVING_HISTORY!$B:$B,MASTER_SHEET!$A550),0)</f>
        <v>0</v>
      </c>
      <c r="L550" s="26">
        <f>IFERROR(SUMIFS(RECEIVING_HISTORY!$I:$I,RECEIVING_HISTORY!$B:$B,MASTER_SHEET!$A550),0)</f>
        <v>0</v>
      </c>
      <c r="M550" s="35">
        <f>IFERROR(SUMIF(ISSUANCE_HISTORY!$B:$B,A550,ISSUANCE_HISTORY!$H:$H),0)</f>
        <v>0</v>
      </c>
      <c r="N550" s="26">
        <f>IFERROR(SUMIF(ISSUANCE_HISTORY!$B:$B,A550,ISSUANCE_HISTORY!$I:$I),0)</f>
        <v>0</v>
      </c>
      <c r="O550" s="112">
        <f t="shared" si="33"/>
        <v>4</v>
      </c>
      <c r="P550" s="26">
        <f t="shared" si="35"/>
        <v>220</v>
      </c>
      <c r="Q550" s="36" t="s">
        <v>686</v>
      </c>
      <c r="R550" s="36" t="s">
        <v>686</v>
      </c>
      <c r="S550" s="16">
        <v>4</v>
      </c>
      <c r="T550" s="37" t="str">
        <f t="shared" si="34"/>
        <v>OK</v>
      </c>
      <c r="U550" s="12"/>
      <c r="V550" s="16"/>
      <c r="W550" s="12" t="s">
        <v>4222</v>
      </c>
    </row>
    <row r="551" spans="1:23" ht="22.35" customHeight="1">
      <c r="A551" s="12">
        <v>10060578</v>
      </c>
      <c r="B551" s="137">
        <v>3000002837</v>
      </c>
      <c r="C551" s="106">
        <v>1005741</v>
      </c>
      <c r="D551" s="13">
        <v>1015221</v>
      </c>
      <c r="E551" s="12" t="s">
        <v>744</v>
      </c>
      <c r="F551" s="190" t="s">
        <v>4205</v>
      </c>
      <c r="G551" s="13" t="s">
        <v>21</v>
      </c>
      <c r="H551" s="15">
        <v>45</v>
      </c>
      <c r="I551" s="105">
        <v>5</v>
      </c>
      <c r="J551" s="26">
        <f t="shared" si="32"/>
        <v>225</v>
      </c>
      <c r="K551" s="113">
        <f>IFERROR(SUMIFS(RECEIVING_HISTORY!$H:$H,RECEIVING_HISTORY!$B:$B,MASTER_SHEET!$A551),0)</f>
        <v>0</v>
      </c>
      <c r="L551" s="26">
        <f>IFERROR(SUMIFS(RECEIVING_HISTORY!$I:$I,RECEIVING_HISTORY!$B:$B,MASTER_SHEET!$A551),0)</f>
        <v>0</v>
      </c>
      <c r="M551" s="35">
        <f>IFERROR(SUMIF(ISSUANCE_HISTORY!$B:$B,A551,ISSUANCE_HISTORY!$H:$H),0)</f>
        <v>1</v>
      </c>
      <c r="N551" s="26">
        <f>IFERROR(SUMIF(ISSUANCE_HISTORY!$B:$B,A551,ISSUANCE_HISTORY!$I:$I),0)</f>
        <v>45</v>
      </c>
      <c r="O551" s="112">
        <f t="shared" si="33"/>
        <v>4</v>
      </c>
      <c r="P551" s="26">
        <f t="shared" si="35"/>
        <v>180</v>
      </c>
      <c r="Q551" s="36" t="s">
        <v>686</v>
      </c>
      <c r="R551" s="36" t="s">
        <v>686</v>
      </c>
      <c r="S551" s="16">
        <v>4</v>
      </c>
      <c r="T551" s="37" t="str">
        <f t="shared" si="34"/>
        <v>OK</v>
      </c>
      <c r="U551" s="12"/>
      <c r="V551" s="16"/>
      <c r="W551" s="12" t="s">
        <v>4222</v>
      </c>
    </row>
    <row r="552" spans="1:23" ht="22.35" customHeight="1">
      <c r="A552" s="12">
        <v>10060579</v>
      </c>
      <c r="B552" s="137">
        <v>1120010260</v>
      </c>
      <c r="C552" s="106">
        <v>1001339</v>
      </c>
      <c r="D552" s="13">
        <v>1012418</v>
      </c>
      <c r="E552" s="12" t="s">
        <v>745</v>
      </c>
      <c r="F552" s="190" t="s">
        <v>4205</v>
      </c>
      <c r="G552" s="13" t="s">
        <v>37</v>
      </c>
      <c r="H552" s="15">
        <v>308.16000000000003</v>
      </c>
      <c r="I552" s="105">
        <v>1</v>
      </c>
      <c r="J552" s="26">
        <f t="shared" si="32"/>
        <v>308.16000000000003</v>
      </c>
      <c r="K552" s="113">
        <f>IFERROR(SUMIFS(RECEIVING_HISTORY!$H:$H,RECEIVING_HISTORY!$B:$B,MASTER_SHEET!$A552),0)</f>
        <v>0</v>
      </c>
      <c r="L552" s="26">
        <f>IFERROR(SUMIFS(RECEIVING_HISTORY!$I:$I,RECEIVING_HISTORY!$B:$B,MASTER_SHEET!$A552),0)</f>
        <v>0</v>
      </c>
      <c r="M552" s="35">
        <f>IFERROR(SUMIF(ISSUANCE_HISTORY!$B:$B,A552,ISSUANCE_HISTORY!$H:$H),0)</f>
        <v>0</v>
      </c>
      <c r="N552" s="26">
        <f>IFERROR(SUMIF(ISSUANCE_HISTORY!$B:$B,A552,ISSUANCE_HISTORY!$I:$I),0)</f>
        <v>0</v>
      </c>
      <c r="O552" s="112">
        <f t="shared" si="33"/>
        <v>1</v>
      </c>
      <c r="P552" s="26">
        <f t="shared" si="35"/>
        <v>308.16000000000003</v>
      </c>
      <c r="Q552" s="36" t="s">
        <v>739</v>
      </c>
      <c r="R552" s="36" t="s">
        <v>739</v>
      </c>
      <c r="S552" s="16">
        <v>1</v>
      </c>
      <c r="T552" s="37" t="str">
        <f t="shared" si="34"/>
        <v>OK</v>
      </c>
      <c r="U552" s="12"/>
      <c r="V552" s="16"/>
      <c r="W552" s="12" t="s">
        <v>4223</v>
      </c>
    </row>
    <row r="553" spans="1:23" ht="22.35" customHeight="1">
      <c r="A553" s="12">
        <v>10060580</v>
      </c>
      <c r="B553" s="137">
        <v>1120010267</v>
      </c>
      <c r="C553" s="106">
        <v>1001318</v>
      </c>
      <c r="D553" s="13">
        <v>1012397</v>
      </c>
      <c r="E553" s="12" t="s">
        <v>747</v>
      </c>
      <c r="F553" s="190" t="s">
        <v>4205</v>
      </c>
      <c r="G553" s="13" t="s">
        <v>37</v>
      </c>
      <c r="H553" s="15">
        <v>308.16000000000003</v>
      </c>
      <c r="I553" s="105">
        <v>2</v>
      </c>
      <c r="J553" s="26">
        <f t="shared" si="32"/>
        <v>616.32000000000005</v>
      </c>
      <c r="K553" s="113">
        <f>IFERROR(SUMIFS(RECEIVING_HISTORY!$H:$H,RECEIVING_HISTORY!$B:$B,MASTER_SHEET!$A553),0)</f>
        <v>0</v>
      </c>
      <c r="L553" s="26">
        <f>IFERROR(SUMIFS(RECEIVING_HISTORY!$I:$I,RECEIVING_HISTORY!$B:$B,MASTER_SHEET!$A553),0)</f>
        <v>0</v>
      </c>
      <c r="M553" s="35">
        <f>IFERROR(SUMIF(ISSUANCE_HISTORY!$B:$B,A553,ISSUANCE_HISTORY!$H:$H),0)</f>
        <v>0</v>
      </c>
      <c r="N553" s="26">
        <f>IFERROR(SUMIF(ISSUANCE_HISTORY!$B:$B,A553,ISSUANCE_HISTORY!$I:$I),0)</f>
        <v>0</v>
      </c>
      <c r="O553" s="112">
        <f t="shared" si="33"/>
        <v>2</v>
      </c>
      <c r="P553" s="26">
        <f t="shared" si="35"/>
        <v>616.32000000000005</v>
      </c>
      <c r="Q553" s="36" t="s">
        <v>3879</v>
      </c>
      <c r="R553" s="36" t="s">
        <v>3879</v>
      </c>
      <c r="S553" s="16">
        <v>2</v>
      </c>
      <c r="T553" s="37" t="str">
        <f t="shared" si="34"/>
        <v>OK</v>
      </c>
      <c r="U553" s="12"/>
      <c r="V553" s="16"/>
      <c r="W553" s="12" t="s">
        <v>4223</v>
      </c>
    </row>
    <row r="554" spans="1:23" ht="22.35" customHeight="1">
      <c r="A554" s="12">
        <v>10060581</v>
      </c>
      <c r="B554" s="137">
        <v>1120010291</v>
      </c>
      <c r="C554" s="106">
        <v>1001358</v>
      </c>
      <c r="D554" s="13">
        <v>1012437</v>
      </c>
      <c r="E554" s="12" t="s">
        <v>748</v>
      </c>
      <c r="F554" s="190" t="s">
        <v>4205</v>
      </c>
      <c r="G554" s="13" t="s">
        <v>37</v>
      </c>
      <c r="H554" s="15">
        <v>230.97020000000001</v>
      </c>
      <c r="I554" s="105">
        <v>3</v>
      </c>
      <c r="J554" s="26">
        <f t="shared" si="32"/>
        <v>692.91060000000004</v>
      </c>
      <c r="K554" s="113">
        <f>IFERROR(SUMIFS(RECEIVING_HISTORY!$H:$H,RECEIVING_HISTORY!$B:$B,MASTER_SHEET!$A554),0)</f>
        <v>0</v>
      </c>
      <c r="L554" s="26">
        <f>IFERROR(SUMIFS(RECEIVING_HISTORY!$I:$I,RECEIVING_HISTORY!$B:$B,MASTER_SHEET!$A554),0)</f>
        <v>0</v>
      </c>
      <c r="M554" s="35">
        <f>IFERROR(SUMIF(ISSUANCE_HISTORY!$B:$B,A554,ISSUANCE_HISTORY!$H:$H),0)</f>
        <v>0</v>
      </c>
      <c r="N554" s="26">
        <f>IFERROR(SUMIF(ISSUANCE_HISTORY!$B:$B,A554,ISSUANCE_HISTORY!$I:$I),0)</f>
        <v>0</v>
      </c>
      <c r="O554" s="112">
        <f t="shared" si="33"/>
        <v>3</v>
      </c>
      <c r="P554" s="26">
        <f t="shared" si="35"/>
        <v>692.91060000000004</v>
      </c>
      <c r="Q554" s="36" t="s">
        <v>721</v>
      </c>
      <c r="R554" s="36" t="s">
        <v>721</v>
      </c>
      <c r="S554" s="16">
        <v>3</v>
      </c>
      <c r="T554" s="37" t="str">
        <f t="shared" si="34"/>
        <v>OK</v>
      </c>
      <c r="U554" s="12"/>
      <c r="V554" s="16"/>
      <c r="W554" s="12" t="s">
        <v>4223</v>
      </c>
    </row>
    <row r="555" spans="1:23" ht="22.35" customHeight="1">
      <c r="A555" s="12">
        <v>10060582</v>
      </c>
      <c r="B555" s="137">
        <v>1120010321</v>
      </c>
      <c r="C555" s="106">
        <v>1001340</v>
      </c>
      <c r="D555" s="13">
        <v>1012419</v>
      </c>
      <c r="E555" s="12" t="s">
        <v>749</v>
      </c>
      <c r="F555" s="190" t="s">
        <v>4205</v>
      </c>
      <c r="G555" s="13" t="s">
        <v>37</v>
      </c>
      <c r="H555" s="15">
        <v>147.66</v>
      </c>
      <c r="I555" s="105">
        <v>1</v>
      </c>
      <c r="J555" s="26">
        <f t="shared" si="32"/>
        <v>147.66</v>
      </c>
      <c r="K555" s="113">
        <f>IFERROR(SUMIFS(RECEIVING_HISTORY!$H:$H,RECEIVING_HISTORY!$B:$B,MASTER_SHEET!$A555),0)</f>
        <v>0</v>
      </c>
      <c r="L555" s="26">
        <f>IFERROR(SUMIFS(RECEIVING_HISTORY!$I:$I,RECEIVING_HISTORY!$B:$B,MASTER_SHEET!$A555),0)</f>
        <v>0</v>
      </c>
      <c r="M555" s="35">
        <f>IFERROR(SUMIF(ISSUANCE_HISTORY!$B:$B,A555,ISSUANCE_HISTORY!$H:$H),0)</f>
        <v>0</v>
      </c>
      <c r="N555" s="26">
        <f>IFERROR(SUMIF(ISSUANCE_HISTORY!$B:$B,A555,ISSUANCE_HISTORY!$I:$I),0)</f>
        <v>0</v>
      </c>
      <c r="O555" s="112">
        <f t="shared" si="33"/>
        <v>1</v>
      </c>
      <c r="P555" s="26">
        <f t="shared" si="35"/>
        <v>147.66</v>
      </c>
      <c r="Q555" s="36" t="s">
        <v>3879</v>
      </c>
      <c r="R555" s="36" t="s">
        <v>3879</v>
      </c>
      <c r="S555" s="16">
        <v>1</v>
      </c>
      <c r="T555" s="37" t="str">
        <f t="shared" si="34"/>
        <v>OK</v>
      </c>
      <c r="U555" s="12"/>
      <c r="V555" s="16"/>
      <c r="W555" s="12" t="s">
        <v>4223</v>
      </c>
    </row>
    <row r="556" spans="1:23" ht="22.35" customHeight="1">
      <c r="A556" s="12">
        <v>10060583</v>
      </c>
      <c r="B556" s="137">
        <v>1120010206</v>
      </c>
      <c r="C556" s="106">
        <v>1001393</v>
      </c>
      <c r="D556" s="13">
        <v>1012472</v>
      </c>
      <c r="E556" s="12" t="s">
        <v>750</v>
      </c>
      <c r="F556" s="190" t="s">
        <v>4205</v>
      </c>
      <c r="G556" s="13" t="s">
        <v>37</v>
      </c>
      <c r="H556" s="15">
        <v>111.28</v>
      </c>
      <c r="I556" s="105">
        <v>17</v>
      </c>
      <c r="J556" s="26">
        <f t="shared" si="32"/>
        <v>1891.76</v>
      </c>
      <c r="K556" s="113">
        <f>IFERROR(SUMIFS(RECEIVING_HISTORY!$H:$H,RECEIVING_HISTORY!$B:$B,MASTER_SHEET!$A556),0)</f>
        <v>0</v>
      </c>
      <c r="L556" s="26">
        <f>IFERROR(SUMIFS(RECEIVING_HISTORY!$I:$I,RECEIVING_HISTORY!$B:$B,MASTER_SHEET!$A556),0)</f>
        <v>0</v>
      </c>
      <c r="M556" s="35">
        <f>IFERROR(SUMIF(ISSUANCE_HISTORY!$B:$B,A556,ISSUANCE_HISTORY!$H:$H),0)</f>
        <v>0</v>
      </c>
      <c r="N556" s="26">
        <f>IFERROR(SUMIF(ISSUANCE_HISTORY!$B:$B,A556,ISSUANCE_HISTORY!$I:$I),0)</f>
        <v>0</v>
      </c>
      <c r="O556" s="112">
        <f t="shared" si="33"/>
        <v>17</v>
      </c>
      <c r="P556" s="26">
        <f t="shared" si="35"/>
        <v>1891.76</v>
      </c>
      <c r="Q556" s="36" t="s">
        <v>4057</v>
      </c>
      <c r="R556" s="36" t="s">
        <v>4057</v>
      </c>
      <c r="S556" s="16">
        <v>10</v>
      </c>
      <c r="T556" s="37" t="str">
        <f t="shared" si="34"/>
        <v>OK</v>
      </c>
      <c r="U556" s="12"/>
      <c r="V556" s="16"/>
      <c r="W556" s="12" t="s">
        <v>4223</v>
      </c>
    </row>
    <row r="557" spans="1:23" ht="22.35" customHeight="1">
      <c r="A557" s="12">
        <v>10060584</v>
      </c>
      <c r="B557" s="137">
        <v>3000002872</v>
      </c>
      <c r="C557" s="106">
        <v>1006151</v>
      </c>
      <c r="D557" s="13">
        <v>1014801</v>
      </c>
      <c r="E557" s="12" t="s">
        <v>751</v>
      </c>
      <c r="F557" s="190" t="s">
        <v>4205</v>
      </c>
      <c r="G557" s="13" t="s">
        <v>21</v>
      </c>
      <c r="H557" s="15">
        <v>365</v>
      </c>
      <c r="I557" s="105">
        <v>2</v>
      </c>
      <c r="J557" s="26">
        <f t="shared" si="32"/>
        <v>730</v>
      </c>
      <c r="K557" s="113">
        <f>IFERROR(SUMIFS(RECEIVING_HISTORY!$H:$H,RECEIVING_HISTORY!$B:$B,MASTER_SHEET!$A557),0)</f>
        <v>0</v>
      </c>
      <c r="L557" s="26">
        <f>IFERROR(SUMIFS(RECEIVING_HISTORY!$I:$I,RECEIVING_HISTORY!$B:$B,MASTER_SHEET!$A557),0)</f>
        <v>0</v>
      </c>
      <c r="M557" s="35">
        <f>IFERROR(SUMIF(ISSUANCE_HISTORY!$B:$B,A557,ISSUANCE_HISTORY!$H:$H),0)</f>
        <v>0</v>
      </c>
      <c r="N557" s="26">
        <f>IFERROR(SUMIF(ISSUANCE_HISTORY!$B:$B,A557,ISSUANCE_HISTORY!$I:$I),0)</f>
        <v>0</v>
      </c>
      <c r="O557" s="112">
        <f t="shared" si="33"/>
        <v>2</v>
      </c>
      <c r="P557" s="26">
        <f t="shared" si="35"/>
        <v>730</v>
      </c>
      <c r="Q557" s="36" t="s">
        <v>675</v>
      </c>
      <c r="R557" s="36" t="s">
        <v>675</v>
      </c>
      <c r="S557" s="16">
        <v>2</v>
      </c>
      <c r="T557" s="37" t="str">
        <f t="shared" si="34"/>
        <v>OK</v>
      </c>
      <c r="U557" s="12"/>
      <c r="V557" s="16"/>
      <c r="W557" s="12" t="s">
        <v>4222</v>
      </c>
    </row>
    <row r="558" spans="1:23" ht="22.35" customHeight="1">
      <c r="A558" s="12">
        <v>10060585</v>
      </c>
      <c r="B558" s="137">
        <v>311718043798</v>
      </c>
      <c r="C558" s="106">
        <v>1001319</v>
      </c>
      <c r="D558" s="13">
        <v>1012398</v>
      </c>
      <c r="E558" s="12" t="s">
        <v>753</v>
      </c>
      <c r="F558" s="190" t="s">
        <v>4205</v>
      </c>
      <c r="G558" s="13" t="s">
        <v>37</v>
      </c>
      <c r="H558" s="15">
        <v>267.5</v>
      </c>
      <c r="I558" s="105">
        <v>1</v>
      </c>
      <c r="J558" s="26">
        <f t="shared" si="32"/>
        <v>267.5</v>
      </c>
      <c r="K558" s="113">
        <f>IFERROR(SUMIFS(RECEIVING_HISTORY!$H:$H,RECEIVING_HISTORY!$B:$B,MASTER_SHEET!$A558),0)</f>
        <v>0</v>
      </c>
      <c r="L558" s="26">
        <f>IFERROR(SUMIFS(RECEIVING_HISTORY!$I:$I,RECEIVING_HISTORY!$B:$B,MASTER_SHEET!$A558),0)</f>
        <v>0</v>
      </c>
      <c r="M558" s="35">
        <f>IFERROR(SUMIF(ISSUANCE_HISTORY!$B:$B,A558,ISSUANCE_HISTORY!$H:$H),0)</f>
        <v>0</v>
      </c>
      <c r="N558" s="26">
        <f>IFERROR(SUMIF(ISSUANCE_HISTORY!$B:$B,A558,ISSUANCE_HISTORY!$I:$I),0)</f>
        <v>0</v>
      </c>
      <c r="O558" s="112">
        <f t="shared" si="33"/>
        <v>1</v>
      </c>
      <c r="P558" s="26">
        <f t="shared" si="35"/>
        <v>267.5</v>
      </c>
      <c r="Q558" s="36" t="s">
        <v>739</v>
      </c>
      <c r="R558" s="36" t="s">
        <v>739</v>
      </c>
      <c r="S558" s="16">
        <v>1</v>
      </c>
      <c r="T558" s="37" t="str">
        <f t="shared" si="34"/>
        <v>OK</v>
      </c>
      <c r="U558" s="12"/>
      <c r="V558" s="16"/>
      <c r="W558" s="12" t="s">
        <v>4223</v>
      </c>
    </row>
    <row r="559" spans="1:23" ht="22.35" customHeight="1">
      <c r="A559" s="12">
        <v>10060586</v>
      </c>
      <c r="B559" s="137">
        <v>1670190127</v>
      </c>
      <c r="C559" s="106">
        <v>1001397</v>
      </c>
      <c r="D559" s="13">
        <v>1012476</v>
      </c>
      <c r="E559" s="12" t="s">
        <v>755</v>
      </c>
      <c r="F559" s="190" t="s">
        <v>4205</v>
      </c>
      <c r="G559" s="13" t="s">
        <v>37</v>
      </c>
      <c r="H559" s="15">
        <v>310.3</v>
      </c>
      <c r="I559" s="105">
        <v>2</v>
      </c>
      <c r="J559" s="26">
        <f t="shared" si="32"/>
        <v>620.6</v>
      </c>
      <c r="K559" s="113">
        <f>IFERROR(SUMIFS(RECEIVING_HISTORY!$H:$H,RECEIVING_HISTORY!$B:$B,MASTER_SHEET!$A559),0)</f>
        <v>0</v>
      </c>
      <c r="L559" s="26">
        <f>IFERROR(SUMIFS(RECEIVING_HISTORY!$I:$I,RECEIVING_HISTORY!$B:$B,MASTER_SHEET!$A559),0)</f>
        <v>0</v>
      </c>
      <c r="M559" s="35">
        <f>IFERROR(SUMIF(ISSUANCE_HISTORY!$B:$B,A559,ISSUANCE_HISTORY!$H:$H),0)</f>
        <v>0</v>
      </c>
      <c r="N559" s="26">
        <f>IFERROR(SUMIF(ISSUANCE_HISTORY!$B:$B,A559,ISSUANCE_HISTORY!$I:$I),0)</f>
        <v>0</v>
      </c>
      <c r="O559" s="112">
        <f t="shared" si="33"/>
        <v>2</v>
      </c>
      <c r="P559" s="26">
        <f t="shared" si="35"/>
        <v>620.6</v>
      </c>
      <c r="Q559" s="36" t="s">
        <v>721</v>
      </c>
      <c r="R559" s="36" t="s">
        <v>721</v>
      </c>
      <c r="S559" s="16">
        <v>2</v>
      </c>
      <c r="T559" s="37" t="str">
        <f t="shared" si="34"/>
        <v>OK</v>
      </c>
      <c r="U559" s="12"/>
      <c r="V559" s="16"/>
      <c r="W559" s="12" t="s">
        <v>4223</v>
      </c>
    </row>
    <row r="560" spans="1:23" ht="22.35" customHeight="1">
      <c r="A560" s="12">
        <v>10060587</v>
      </c>
      <c r="B560" s="137">
        <v>1120010276</v>
      </c>
      <c r="C560" s="106">
        <v>1001136</v>
      </c>
      <c r="D560" s="13">
        <v>1012541</v>
      </c>
      <c r="E560" s="12" t="s">
        <v>756</v>
      </c>
      <c r="F560" s="190" t="s">
        <v>4205</v>
      </c>
      <c r="G560" s="13" t="s">
        <v>37</v>
      </c>
      <c r="H560" s="15">
        <v>417.3</v>
      </c>
      <c r="I560" s="105">
        <v>2</v>
      </c>
      <c r="J560" s="26">
        <f t="shared" si="32"/>
        <v>834.6</v>
      </c>
      <c r="K560" s="113">
        <f>IFERROR(SUMIFS(RECEIVING_HISTORY!$H:$H,RECEIVING_HISTORY!$B:$B,MASTER_SHEET!$A560),0)</f>
        <v>0</v>
      </c>
      <c r="L560" s="26">
        <f>IFERROR(SUMIFS(RECEIVING_HISTORY!$I:$I,RECEIVING_HISTORY!$B:$B,MASTER_SHEET!$A560),0)</f>
        <v>0</v>
      </c>
      <c r="M560" s="35">
        <f>IFERROR(SUMIF(ISSUANCE_HISTORY!$B:$B,A560,ISSUANCE_HISTORY!$H:$H),0)</f>
        <v>0</v>
      </c>
      <c r="N560" s="26">
        <f>IFERROR(SUMIF(ISSUANCE_HISTORY!$B:$B,A560,ISSUANCE_HISTORY!$I:$I),0)</f>
        <v>0</v>
      </c>
      <c r="O560" s="112">
        <f t="shared" si="33"/>
        <v>2</v>
      </c>
      <c r="P560" s="26">
        <f t="shared" si="35"/>
        <v>834.6</v>
      </c>
      <c r="Q560" s="36" t="s">
        <v>739</v>
      </c>
      <c r="R560" s="36" t="s">
        <v>739</v>
      </c>
      <c r="S560" s="16">
        <v>2</v>
      </c>
      <c r="T560" s="37" t="str">
        <f t="shared" si="34"/>
        <v>OK</v>
      </c>
      <c r="U560" s="12"/>
      <c r="V560" s="16"/>
      <c r="W560" s="12" t="s">
        <v>4223</v>
      </c>
    </row>
    <row r="561" spans="1:23" ht="22.35" customHeight="1">
      <c r="A561" s="12">
        <v>10060588</v>
      </c>
      <c r="B561" s="137">
        <v>1120010202</v>
      </c>
      <c r="C561" s="106">
        <v>1001354</v>
      </c>
      <c r="D561" s="13">
        <v>1012433</v>
      </c>
      <c r="E561" s="12" t="s">
        <v>757</v>
      </c>
      <c r="F561" s="190" t="s">
        <v>4205</v>
      </c>
      <c r="G561" s="13" t="s">
        <v>37</v>
      </c>
      <c r="H561" s="15">
        <v>50.268599999999999</v>
      </c>
      <c r="I561" s="105">
        <v>4</v>
      </c>
      <c r="J561" s="26">
        <f t="shared" si="32"/>
        <v>201.0744</v>
      </c>
      <c r="K561" s="113">
        <f>IFERROR(SUMIFS(RECEIVING_HISTORY!$H:$H,RECEIVING_HISTORY!$B:$B,MASTER_SHEET!$A561),0)</f>
        <v>0</v>
      </c>
      <c r="L561" s="26">
        <f>IFERROR(SUMIFS(RECEIVING_HISTORY!$I:$I,RECEIVING_HISTORY!$B:$B,MASTER_SHEET!$A561),0)</f>
        <v>0</v>
      </c>
      <c r="M561" s="35">
        <f>IFERROR(SUMIF(ISSUANCE_HISTORY!$B:$B,A561,ISSUANCE_HISTORY!$H:$H),0)</f>
        <v>0</v>
      </c>
      <c r="N561" s="26">
        <f>IFERROR(SUMIF(ISSUANCE_HISTORY!$B:$B,A561,ISSUANCE_HISTORY!$I:$I),0)</f>
        <v>0</v>
      </c>
      <c r="O561" s="112">
        <f t="shared" si="33"/>
        <v>4</v>
      </c>
      <c r="P561" s="26">
        <f t="shared" si="35"/>
        <v>201.0744</v>
      </c>
      <c r="Q561" s="36" t="s">
        <v>3978</v>
      </c>
      <c r="R561" s="36" t="s">
        <v>3978</v>
      </c>
      <c r="S561" s="16">
        <v>4</v>
      </c>
      <c r="T561" s="37" t="str">
        <f t="shared" si="34"/>
        <v>OK</v>
      </c>
      <c r="U561" s="12"/>
      <c r="V561" s="16"/>
      <c r="W561" s="12" t="s">
        <v>4223</v>
      </c>
    </row>
    <row r="562" spans="1:23" ht="22.35" customHeight="1">
      <c r="A562" s="12">
        <v>10060589</v>
      </c>
      <c r="B562" s="137">
        <v>1120010207</v>
      </c>
      <c r="C562" s="106">
        <v>1001412</v>
      </c>
      <c r="D562" s="13">
        <v>1012491</v>
      </c>
      <c r="E562" s="12" t="s">
        <v>758</v>
      </c>
      <c r="F562" s="190" t="s">
        <v>4205</v>
      </c>
      <c r="G562" s="13" t="s">
        <v>37</v>
      </c>
      <c r="H562" s="15">
        <v>85.6</v>
      </c>
      <c r="I562" s="105">
        <v>3</v>
      </c>
      <c r="J562" s="26">
        <f t="shared" si="32"/>
        <v>256.79999999999995</v>
      </c>
      <c r="K562" s="113">
        <f>IFERROR(SUMIFS(RECEIVING_HISTORY!$H:$H,RECEIVING_HISTORY!$B:$B,MASTER_SHEET!$A562),0)</f>
        <v>0</v>
      </c>
      <c r="L562" s="26">
        <f>IFERROR(SUMIFS(RECEIVING_HISTORY!$I:$I,RECEIVING_HISTORY!$B:$B,MASTER_SHEET!$A562),0)</f>
        <v>0</v>
      </c>
      <c r="M562" s="35">
        <f>IFERROR(SUMIF(ISSUANCE_HISTORY!$B:$B,A562,ISSUANCE_HISTORY!$H:$H),0)</f>
        <v>0</v>
      </c>
      <c r="N562" s="26">
        <f>IFERROR(SUMIF(ISSUANCE_HISTORY!$B:$B,A562,ISSUANCE_HISTORY!$I:$I),0)</f>
        <v>0</v>
      </c>
      <c r="O562" s="112">
        <f t="shared" si="33"/>
        <v>3</v>
      </c>
      <c r="P562" s="26">
        <f t="shared" si="35"/>
        <v>256.79999999999995</v>
      </c>
      <c r="Q562" s="36" t="s">
        <v>3977</v>
      </c>
      <c r="R562" s="36" t="s">
        <v>3977</v>
      </c>
      <c r="S562" s="16">
        <v>3</v>
      </c>
      <c r="T562" s="37" t="str">
        <f t="shared" si="34"/>
        <v>OK</v>
      </c>
      <c r="U562" s="12"/>
      <c r="V562" s="16"/>
      <c r="W562" s="12" t="s">
        <v>4223</v>
      </c>
    </row>
    <row r="563" spans="1:23" ht="22.35" customHeight="1">
      <c r="A563" s="12">
        <v>10060590</v>
      </c>
      <c r="B563" s="137">
        <v>1120010265</v>
      </c>
      <c r="C563" s="106">
        <v>1001272</v>
      </c>
      <c r="D563" s="13">
        <v>1012351</v>
      </c>
      <c r="E563" s="12" t="s">
        <v>759</v>
      </c>
      <c r="F563" s="190" t="s">
        <v>4205</v>
      </c>
      <c r="G563" s="13" t="s">
        <v>37</v>
      </c>
      <c r="H563" s="15">
        <v>1551.5</v>
      </c>
      <c r="I563" s="105">
        <v>1</v>
      </c>
      <c r="J563" s="26">
        <f t="shared" si="32"/>
        <v>1551.5</v>
      </c>
      <c r="K563" s="113">
        <f>IFERROR(SUMIFS(RECEIVING_HISTORY!$H:$H,RECEIVING_HISTORY!$B:$B,MASTER_SHEET!$A563),0)</f>
        <v>0</v>
      </c>
      <c r="L563" s="26">
        <f>IFERROR(SUMIFS(RECEIVING_HISTORY!$I:$I,RECEIVING_HISTORY!$B:$B,MASTER_SHEET!$A563),0)</f>
        <v>0</v>
      </c>
      <c r="M563" s="35">
        <f>IFERROR(SUMIF(ISSUANCE_HISTORY!$B:$B,A563,ISSUANCE_HISTORY!$H:$H),0)</f>
        <v>0</v>
      </c>
      <c r="N563" s="26">
        <f>IFERROR(SUMIF(ISSUANCE_HISTORY!$B:$B,A563,ISSUANCE_HISTORY!$I:$I),0)</f>
        <v>0</v>
      </c>
      <c r="O563" s="112">
        <f t="shared" si="33"/>
        <v>1</v>
      </c>
      <c r="P563" s="26">
        <f t="shared" si="35"/>
        <v>1551.5</v>
      </c>
      <c r="Q563" s="36" t="s">
        <v>4034</v>
      </c>
      <c r="R563" s="36" t="s">
        <v>4034</v>
      </c>
      <c r="S563" s="16">
        <v>1</v>
      </c>
      <c r="T563" s="37" t="str">
        <f t="shared" si="34"/>
        <v>OK</v>
      </c>
      <c r="U563" s="12"/>
      <c r="V563" s="16"/>
      <c r="W563" s="12" t="s">
        <v>4223</v>
      </c>
    </row>
    <row r="564" spans="1:23" ht="22.35" customHeight="1">
      <c r="A564" s="12">
        <v>10060591</v>
      </c>
      <c r="B564" s="137">
        <v>1120010329</v>
      </c>
      <c r="C564" s="106">
        <v>1001293</v>
      </c>
      <c r="D564" s="13">
        <v>1012372</v>
      </c>
      <c r="E564" s="12" t="s">
        <v>761</v>
      </c>
      <c r="F564" s="190" t="s">
        <v>4205</v>
      </c>
      <c r="G564" s="13" t="s">
        <v>37</v>
      </c>
      <c r="H564" s="15">
        <v>2621.5</v>
      </c>
      <c r="I564" s="105">
        <v>2</v>
      </c>
      <c r="J564" s="26">
        <f t="shared" si="32"/>
        <v>5243</v>
      </c>
      <c r="K564" s="113">
        <f>IFERROR(SUMIFS(RECEIVING_HISTORY!$H:$H,RECEIVING_HISTORY!$B:$B,MASTER_SHEET!$A564),0)</f>
        <v>0</v>
      </c>
      <c r="L564" s="26">
        <f>IFERROR(SUMIFS(RECEIVING_HISTORY!$I:$I,RECEIVING_HISTORY!$B:$B,MASTER_SHEET!$A564),0)</f>
        <v>0</v>
      </c>
      <c r="M564" s="35">
        <f>IFERROR(SUMIF(ISSUANCE_HISTORY!$B:$B,A564,ISSUANCE_HISTORY!$H:$H),0)</f>
        <v>0</v>
      </c>
      <c r="N564" s="26">
        <f>IFERROR(SUMIF(ISSUANCE_HISTORY!$B:$B,A564,ISSUANCE_HISTORY!$I:$I),0)</f>
        <v>0</v>
      </c>
      <c r="O564" s="112">
        <f t="shared" si="33"/>
        <v>2</v>
      </c>
      <c r="P564" s="26">
        <f t="shared" si="35"/>
        <v>5243</v>
      </c>
      <c r="Q564" s="36" t="s">
        <v>221</v>
      </c>
      <c r="R564" s="36" t="s">
        <v>221</v>
      </c>
      <c r="S564" s="16">
        <v>2</v>
      </c>
      <c r="T564" s="37" t="str">
        <f t="shared" si="34"/>
        <v>OK</v>
      </c>
      <c r="U564" s="12"/>
      <c r="V564" s="16"/>
      <c r="W564" s="12" t="s">
        <v>4223</v>
      </c>
    </row>
    <row r="565" spans="1:23" ht="22.35" customHeight="1">
      <c r="A565" s="12">
        <v>10060592</v>
      </c>
      <c r="B565" s="137">
        <v>1120010270</v>
      </c>
      <c r="C565" s="106">
        <v>1001384</v>
      </c>
      <c r="D565" s="13">
        <v>1012463</v>
      </c>
      <c r="E565" s="12" t="s">
        <v>762</v>
      </c>
      <c r="F565" s="190" t="s">
        <v>4205</v>
      </c>
      <c r="G565" s="13" t="s">
        <v>37</v>
      </c>
      <c r="H565" s="15">
        <v>454.75</v>
      </c>
      <c r="I565" s="105">
        <v>1</v>
      </c>
      <c r="J565" s="26">
        <f t="shared" si="32"/>
        <v>454.75</v>
      </c>
      <c r="K565" s="113">
        <f>IFERROR(SUMIFS(RECEIVING_HISTORY!$H:$H,RECEIVING_HISTORY!$B:$B,MASTER_SHEET!$A565),0)</f>
        <v>0</v>
      </c>
      <c r="L565" s="26">
        <f>IFERROR(SUMIFS(RECEIVING_HISTORY!$I:$I,RECEIVING_HISTORY!$B:$B,MASTER_SHEET!$A565),0)</f>
        <v>0</v>
      </c>
      <c r="M565" s="35">
        <f>IFERROR(SUMIF(ISSUANCE_HISTORY!$B:$B,A565,ISSUANCE_HISTORY!$H:$H),0)</f>
        <v>0</v>
      </c>
      <c r="N565" s="26">
        <f>IFERROR(SUMIF(ISSUANCE_HISTORY!$B:$B,A565,ISSUANCE_HISTORY!$I:$I),0)</f>
        <v>0</v>
      </c>
      <c r="O565" s="112">
        <f t="shared" si="33"/>
        <v>1</v>
      </c>
      <c r="P565" s="26">
        <f t="shared" si="35"/>
        <v>454.75</v>
      </c>
      <c r="Q565" s="36" t="s">
        <v>679</v>
      </c>
      <c r="R565" s="36" t="s">
        <v>679</v>
      </c>
      <c r="S565" s="16">
        <v>1</v>
      </c>
      <c r="T565" s="37" t="str">
        <f t="shared" si="34"/>
        <v>OK</v>
      </c>
      <c r="U565" s="12"/>
      <c r="V565" s="16"/>
      <c r="W565" s="12" t="s">
        <v>4223</v>
      </c>
    </row>
    <row r="566" spans="1:23" ht="22.35" customHeight="1">
      <c r="A566" s="12">
        <v>10060593</v>
      </c>
      <c r="B566" s="137">
        <v>1120010272</v>
      </c>
      <c r="C566" s="106">
        <v>1001163</v>
      </c>
      <c r="D566" s="13">
        <v>1012568</v>
      </c>
      <c r="E566" s="12" t="s">
        <v>763</v>
      </c>
      <c r="F566" s="190" t="s">
        <v>4205</v>
      </c>
      <c r="G566" s="13" t="s">
        <v>37</v>
      </c>
      <c r="H566" s="15">
        <v>365.40499999999997</v>
      </c>
      <c r="I566" s="105">
        <v>1</v>
      </c>
      <c r="J566" s="26">
        <f t="shared" si="32"/>
        <v>365.40499999999997</v>
      </c>
      <c r="K566" s="113">
        <f>IFERROR(SUMIFS(RECEIVING_HISTORY!$H:$H,RECEIVING_HISTORY!$B:$B,MASTER_SHEET!$A566),0)</f>
        <v>0</v>
      </c>
      <c r="L566" s="26">
        <f>IFERROR(SUMIFS(RECEIVING_HISTORY!$I:$I,RECEIVING_HISTORY!$B:$B,MASTER_SHEET!$A566),0)</f>
        <v>0</v>
      </c>
      <c r="M566" s="35">
        <f>IFERROR(SUMIF(ISSUANCE_HISTORY!$B:$B,A566,ISSUANCE_HISTORY!$H:$H),0)</f>
        <v>0</v>
      </c>
      <c r="N566" s="26">
        <f>IFERROR(SUMIF(ISSUANCE_HISTORY!$B:$B,A566,ISSUANCE_HISTORY!$I:$I),0)</f>
        <v>0</v>
      </c>
      <c r="O566" s="112">
        <f t="shared" si="33"/>
        <v>1</v>
      </c>
      <c r="P566" s="26">
        <f t="shared" si="35"/>
        <v>365.40499999999997</v>
      </c>
      <c r="Q566" s="36" t="s">
        <v>679</v>
      </c>
      <c r="R566" s="36" t="s">
        <v>679</v>
      </c>
      <c r="S566" s="16">
        <v>1</v>
      </c>
      <c r="T566" s="37" t="str">
        <f t="shared" si="34"/>
        <v>OK</v>
      </c>
      <c r="U566" s="12"/>
      <c r="V566" s="16"/>
      <c r="W566" s="12" t="s">
        <v>4223</v>
      </c>
    </row>
    <row r="567" spans="1:23" ht="22.35" customHeight="1">
      <c r="A567" s="12">
        <v>10060594</v>
      </c>
      <c r="B567" s="137">
        <v>1120010273</v>
      </c>
      <c r="C567" s="106">
        <v>1001165</v>
      </c>
      <c r="D567" s="13">
        <v>1012570</v>
      </c>
      <c r="E567" s="12" t="s">
        <v>764</v>
      </c>
      <c r="F567" s="190" t="s">
        <v>4205</v>
      </c>
      <c r="G567" s="13" t="s">
        <v>37</v>
      </c>
      <c r="H567" s="15">
        <v>249.31</v>
      </c>
      <c r="I567" s="105">
        <v>2</v>
      </c>
      <c r="J567" s="26">
        <f t="shared" si="32"/>
        <v>498.62</v>
      </c>
      <c r="K567" s="113">
        <f>IFERROR(SUMIFS(RECEIVING_HISTORY!$H:$H,RECEIVING_HISTORY!$B:$B,MASTER_SHEET!$A567),0)</f>
        <v>0</v>
      </c>
      <c r="L567" s="26">
        <f>IFERROR(SUMIFS(RECEIVING_HISTORY!$I:$I,RECEIVING_HISTORY!$B:$B,MASTER_SHEET!$A567),0)</f>
        <v>0</v>
      </c>
      <c r="M567" s="35">
        <f>IFERROR(SUMIF(ISSUANCE_HISTORY!$B:$B,A567,ISSUANCE_HISTORY!$H:$H),0)</f>
        <v>0</v>
      </c>
      <c r="N567" s="26">
        <f>IFERROR(SUMIF(ISSUANCE_HISTORY!$B:$B,A567,ISSUANCE_HISTORY!$I:$I),0)</f>
        <v>0</v>
      </c>
      <c r="O567" s="112">
        <f t="shared" si="33"/>
        <v>2</v>
      </c>
      <c r="P567" s="26">
        <f t="shared" si="35"/>
        <v>498.62</v>
      </c>
      <c r="Q567" s="36" t="s">
        <v>679</v>
      </c>
      <c r="R567" s="36" t="s">
        <v>679</v>
      </c>
      <c r="S567" s="16">
        <v>2</v>
      </c>
      <c r="T567" s="37" t="str">
        <f t="shared" si="34"/>
        <v>OK</v>
      </c>
      <c r="U567" s="12"/>
      <c r="V567" s="16"/>
      <c r="W567" s="12" t="s">
        <v>4223</v>
      </c>
    </row>
    <row r="568" spans="1:23" ht="22.35" customHeight="1">
      <c r="A568" s="12">
        <v>10060595</v>
      </c>
      <c r="B568" s="137">
        <v>1120010181</v>
      </c>
      <c r="C568" s="106">
        <v>1001535</v>
      </c>
      <c r="D568" s="13">
        <v>1012282</v>
      </c>
      <c r="E568" s="12" t="s">
        <v>765</v>
      </c>
      <c r="F568" s="190" t="s">
        <v>4205</v>
      </c>
      <c r="G568" s="13" t="s">
        <v>37</v>
      </c>
      <c r="H568" s="15">
        <v>55</v>
      </c>
      <c r="I568" s="105">
        <v>13</v>
      </c>
      <c r="J568" s="26">
        <f t="shared" si="32"/>
        <v>715</v>
      </c>
      <c r="K568" s="113">
        <f>IFERROR(SUMIFS(RECEIVING_HISTORY!$H:$H,RECEIVING_HISTORY!$B:$B,MASTER_SHEET!$A568),0)</f>
        <v>0</v>
      </c>
      <c r="L568" s="26">
        <f>IFERROR(SUMIFS(RECEIVING_HISTORY!$I:$I,RECEIVING_HISTORY!$B:$B,MASTER_SHEET!$A568),0)</f>
        <v>0</v>
      </c>
      <c r="M568" s="35">
        <f>IFERROR(SUMIF(ISSUANCE_HISTORY!$B:$B,A568,ISSUANCE_HISTORY!$H:$H),0)</f>
        <v>0</v>
      </c>
      <c r="N568" s="26">
        <f>IFERROR(SUMIF(ISSUANCE_HISTORY!$B:$B,A568,ISSUANCE_HISTORY!$I:$I),0)</f>
        <v>0</v>
      </c>
      <c r="O568" s="112">
        <f t="shared" si="33"/>
        <v>13</v>
      </c>
      <c r="P568" s="26">
        <f t="shared" si="35"/>
        <v>715</v>
      </c>
      <c r="Q568" s="36" t="s">
        <v>679</v>
      </c>
      <c r="R568" s="36" t="s">
        <v>679</v>
      </c>
      <c r="S568" s="16">
        <v>5</v>
      </c>
      <c r="T568" s="37" t="str">
        <f t="shared" si="34"/>
        <v>OK</v>
      </c>
      <c r="U568" s="12"/>
      <c r="V568" s="16"/>
      <c r="W568" s="12" t="s">
        <v>4222</v>
      </c>
    </row>
    <row r="569" spans="1:23" ht="22.35" customHeight="1">
      <c r="A569" s="12">
        <v>10060596</v>
      </c>
      <c r="B569" s="137">
        <v>1120010292</v>
      </c>
      <c r="C569" s="106">
        <v>1001355</v>
      </c>
      <c r="D569" s="13">
        <v>1012434</v>
      </c>
      <c r="E569" s="12" t="s">
        <v>766</v>
      </c>
      <c r="F569" s="190" t="s">
        <v>4205</v>
      </c>
      <c r="G569" s="13" t="s">
        <v>37</v>
      </c>
      <c r="H569" s="15">
        <v>230.97020000000001</v>
      </c>
      <c r="I569" s="105">
        <v>3</v>
      </c>
      <c r="J569" s="26">
        <f t="shared" si="32"/>
        <v>692.91060000000004</v>
      </c>
      <c r="K569" s="113">
        <f>IFERROR(SUMIFS(RECEIVING_HISTORY!$H:$H,RECEIVING_HISTORY!$B:$B,MASTER_SHEET!$A569),0)</f>
        <v>0</v>
      </c>
      <c r="L569" s="26">
        <f>IFERROR(SUMIFS(RECEIVING_HISTORY!$I:$I,RECEIVING_HISTORY!$B:$B,MASTER_SHEET!$A569),0)</f>
        <v>0</v>
      </c>
      <c r="M569" s="35">
        <f>IFERROR(SUMIF(ISSUANCE_HISTORY!$B:$B,A569,ISSUANCE_HISTORY!$H:$H),0)</f>
        <v>0</v>
      </c>
      <c r="N569" s="26">
        <f>IFERROR(SUMIF(ISSUANCE_HISTORY!$B:$B,A569,ISSUANCE_HISTORY!$I:$I),0)</f>
        <v>0</v>
      </c>
      <c r="O569" s="112">
        <f t="shared" si="33"/>
        <v>3</v>
      </c>
      <c r="P569" s="26">
        <f t="shared" si="35"/>
        <v>692.91060000000004</v>
      </c>
      <c r="Q569" s="36" t="s">
        <v>679</v>
      </c>
      <c r="R569" s="36" t="s">
        <v>679</v>
      </c>
      <c r="S569" s="16">
        <v>3</v>
      </c>
      <c r="T569" s="37" t="str">
        <f t="shared" si="34"/>
        <v>OK</v>
      </c>
      <c r="U569" s="12"/>
      <c r="V569" s="16"/>
      <c r="W569" s="12" t="s">
        <v>4223</v>
      </c>
    </row>
    <row r="570" spans="1:23" ht="22.35" customHeight="1">
      <c r="A570" s="12">
        <v>10060597</v>
      </c>
      <c r="B570" s="137">
        <v>1120010299</v>
      </c>
      <c r="C570" s="106">
        <v>1001269</v>
      </c>
      <c r="D570" s="13">
        <v>1012348</v>
      </c>
      <c r="E570" s="12" t="s">
        <v>767</v>
      </c>
      <c r="F570" s="190" t="s">
        <v>4205</v>
      </c>
      <c r="G570" s="13" t="s">
        <v>37</v>
      </c>
      <c r="H570" s="15">
        <v>256.8</v>
      </c>
      <c r="I570" s="105">
        <v>1</v>
      </c>
      <c r="J570" s="26">
        <f t="shared" si="32"/>
        <v>256.8</v>
      </c>
      <c r="K570" s="113">
        <f>IFERROR(SUMIFS(RECEIVING_HISTORY!$H:$H,RECEIVING_HISTORY!$B:$B,MASTER_SHEET!$A570),0)</f>
        <v>0</v>
      </c>
      <c r="L570" s="26">
        <f>IFERROR(SUMIFS(RECEIVING_HISTORY!$I:$I,RECEIVING_HISTORY!$B:$B,MASTER_SHEET!$A570),0)</f>
        <v>0</v>
      </c>
      <c r="M570" s="35">
        <f>IFERROR(SUMIF(ISSUANCE_HISTORY!$B:$B,A570,ISSUANCE_HISTORY!$H:$H),0)</f>
        <v>0</v>
      </c>
      <c r="N570" s="26">
        <f>IFERROR(SUMIF(ISSUANCE_HISTORY!$B:$B,A570,ISSUANCE_HISTORY!$I:$I),0)</f>
        <v>0</v>
      </c>
      <c r="O570" s="112">
        <f t="shared" si="33"/>
        <v>1</v>
      </c>
      <c r="P570" s="26">
        <f t="shared" si="35"/>
        <v>256.8</v>
      </c>
      <c r="Q570" s="36" t="s">
        <v>679</v>
      </c>
      <c r="R570" s="36" t="s">
        <v>679</v>
      </c>
      <c r="S570" s="16">
        <v>1</v>
      </c>
      <c r="T570" s="37" t="str">
        <f t="shared" si="34"/>
        <v>OK</v>
      </c>
      <c r="U570" s="12"/>
      <c r="V570" s="16"/>
      <c r="W570" s="12" t="s">
        <v>4223</v>
      </c>
    </row>
    <row r="571" spans="1:23" ht="22.35" customHeight="1">
      <c r="A571" s="12">
        <v>10060598</v>
      </c>
      <c r="B571" s="137">
        <v>1120010325</v>
      </c>
      <c r="C571" s="106">
        <v>1001266</v>
      </c>
      <c r="D571" s="13">
        <v>1012345</v>
      </c>
      <c r="E571" s="12" t="s">
        <v>768</v>
      </c>
      <c r="F571" s="190" t="s">
        <v>4205</v>
      </c>
      <c r="G571" s="13" t="s">
        <v>37</v>
      </c>
      <c r="H571" s="15">
        <v>401.25</v>
      </c>
      <c r="I571" s="105">
        <v>3</v>
      </c>
      <c r="J571" s="26">
        <f t="shared" si="32"/>
        <v>1203.75</v>
      </c>
      <c r="K571" s="113">
        <f>IFERROR(SUMIFS(RECEIVING_HISTORY!$H:$H,RECEIVING_HISTORY!$B:$B,MASTER_SHEET!$A571),0)</f>
        <v>0</v>
      </c>
      <c r="L571" s="26">
        <f>IFERROR(SUMIFS(RECEIVING_HISTORY!$I:$I,RECEIVING_HISTORY!$B:$B,MASTER_SHEET!$A571),0)</f>
        <v>0</v>
      </c>
      <c r="M571" s="35">
        <f>IFERROR(SUMIF(ISSUANCE_HISTORY!$B:$B,A571,ISSUANCE_HISTORY!$H:$H),0)</f>
        <v>0</v>
      </c>
      <c r="N571" s="26">
        <f>IFERROR(SUMIF(ISSUANCE_HISTORY!$B:$B,A571,ISSUANCE_HISTORY!$I:$I),0)</f>
        <v>0</v>
      </c>
      <c r="O571" s="112">
        <f t="shared" si="33"/>
        <v>3</v>
      </c>
      <c r="P571" s="26">
        <f t="shared" si="35"/>
        <v>1203.75</v>
      </c>
      <c r="Q571" s="36" t="s">
        <v>679</v>
      </c>
      <c r="R571" s="36" t="s">
        <v>679</v>
      </c>
      <c r="S571" s="16">
        <v>3</v>
      </c>
      <c r="T571" s="37" t="str">
        <f t="shared" si="34"/>
        <v>OK</v>
      </c>
      <c r="U571" s="12"/>
      <c r="V571" s="16"/>
      <c r="W571" s="12" t="s">
        <v>4223</v>
      </c>
    </row>
    <row r="572" spans="1:23" ht="22.35" customHeight="1">
      <c r="A572" s="12">
        <v>10060599</v>
      </c>
      <c r="B572" s="137">
        <v>1120010326</v>
      </c>
      <c r="C572" s="106">
        <v>1001267</v>
      </c>
      <c r="D572" s="13">
        <v>1012346</v>
      </c>
      <c r="E572" s="12" t="s">
        <v>769</v>
      </c>
      <c r="F572" s="190" t="s">
        <v>4205</v>
      </c>
      <c r="G572" s="13" t="s">
        <v>37</v>
      </c>
      <c r="H572" s="15">
        <v>652.70000000000005</v>
      </c>
      <c r="I572" s="105">
        <v>4</v>
      </c>
      <c r="J572" s="26">
        <f t="shared" si="32"/>
        <v>2610.8000000000002</v>
      </c>
      <c r="K572" s="113">
        <f>IFERROR(SUMIFS(RECEIVING_HISTORY!$H:$H,RECEIVING_HISTORY!$B:$B,MASTER_SHEET!$A572),0)</f>
        <v>0</v>
      </c>
      <c r="L572" s="26">
        <f>IFERROR(SUMIFS(RECEIVING_HISTORY!$I:$I,RECEIVING_HISTORY!$B:$B,MASTER_SHEET!$A572),0)</f>
        <v>0</v>
      </c>
      <c r="M572" s="35">
        <f>IFERROR(SUMIF(ISSUANCE_HISTORY!$B:$B,A572,ISSUANCE_HISTORY!$H:$H),0)</f>
        <v>0</v>
      </c>
      <c r="N572" s="26">
        <f>IFERROR(SUMIF(ISSUANCE_HISTORY!$B:$B,A572,ISSUANCE_HISTORY!$I:$I),0)</f>
        <v>0</v>
      </c>
      <c r="O572" s="112">
        <f t="shared" si="33"/>
        <v>4</v>
      </c>
      <c r="P572" s="26">
        <f t="shared" si="35"/>
        <v>2610.8000000000002</v>
      </c>
      <c r="Q572" s="36" t="s">
        <v>679</v>
      </c>
      <c r="R572" s="36" t="s">
        <v>679</v>
      </c>
      <c r="S572" s="16">
        <v>4</v>
      </c>
      <c r="T572" s="37" t="str">
        <f t="shared" si="34"/>
        <v>OK</v>
      </c>
      <c r="U572" s="12"/>
      <c r="V572" s="16"/>
      <c r="W572" s="12" t="s">
        <v>4223</v>
      </c>
    </row>
    <row r="573" spans="1:23" ht="22.35" customHeight="1">
      <c r="A573" s="12">
        <v>10060600</v>
      </c>
      <c r="B573" s="137">
        <v>1120010332</v>
      </c>
      <c r="C573" s="106">
        <v>1001275</v>
      </c>
      <c r="D573" s="13">
        <v>1012354</v>
      </c>
      <c r="E573" s="12" t="s">
        <v>770</v>
      </c>
      <c r="F573" s="190" t="s">
        <v>4205</v>
      </c>
      <c r="G573" s="13" t="s">
        <v>37</v>
      </c>
      <c r="H573" s="15">
        <v>310.3</v>
      </c>
      <c r="I573" s="105">
        <v>4</v>
      </c>
      <c r="J573" s="26">
        <f t="shared" si="32"/>
        <v>1241.2</v>
      </c>
      <c r="K573" s="113">
        <f>IFERROR(SUMIFS(RECEIVING_HISTORY!$H:$H,RECEIVING_HISTORY!$B:$B,MASTER_SHEET!$A573),0)</f>
        <v>0</v>
      </c>
      <c r="L573" s="26">
        <f>IFERROR(SUMIFS(RECEIVING_HISTORY!$I:$I,RECEIVING_HISTORY!$B:$B,MASTER_SHEET!$A573),0)</f>
        <v>0</v>
      </c>
      <c r="M573" s="35">
        <f>IFERROR(SUMIF(ISSUANCE_HISTORY!$B:$B,A573,ISSUANCE_HISTORY!$H:$H),0)</f>
        <v>0</v>
      </c>
      <c r="N573" s="26">
        <f>IFERROR(SUMIF(ISSUANCE_HISTORY!$B:$B,A573,ISSUANCE_HISTORY!$I:$I),0)</f>
        <v>0</v>
      </c>
      <c r="O573" s="112">
        <f t="shared" si="33"/>
        <v>4</v>
      </c>
      <c r="P573" s="26">
        <f t="shared" si="35"/>
        <v>1241.2</v>
      </c>
      <c r="Q573" s="36" t="s">
        <v>679</v>
      </c>
      <c r="R573" s="36" t="s">
        <v>679</v>
      </c>
      <c r="S573" s="16">
        <v>4</v>
      </c>
      <c r="T573" s="37" t="str">
        <f t="shared" si="34"/>
        <v>OK</v>
      </c>
      <c r="U573" s="12"/>
      <c r="V573" s="16"/>
      <c r="W573" s="12" t="s">
        <v>4223</v>
      </c>
    </row>
    <row r="574" spans="1:23" ht="22.35" customHeight="1">
      <c r="A574" s="12">
        <v>10060601</v>
      </c>
      <c r="B574" s="137">
        <v>1120010289</v>
      </c>
      <c r="C574" s="106">
        <v>1001360</v>
      </c>
      <c r="D574" s="13">
        <v>1012439</v>
      </c>
      <c r="E574" s="12" t="s">
        <v>771</v>
      </c>
      <c r="F574" s="190" t="s">
        <v>4205</v>
      </c>
      <c r="G574" s="13" t="s">
        <v>37</v>
      </c>
      <c r="H574" s="15">
        <v>71.080100000000002</v>
      </c>
      <c r="I574" s="105">
        <v>1</v>
      </c>
      <c r="J574" s="26">
        <f t="shared" si="32"/>
        <v>71.080100000000002</v>
      </c>
      <c r="K574" s="113">
        <f>IFERROR(SUMIFS(RECEIVING_HISTORY!$H:$H,RECEIVING_HISTORY!$B:$B,MASTER_SHEET!$A574),0)</f>
        <v>0</v>
      </c>
      <c r="L574" s="26">
        <f>IFERROR(SUMIFS(RECEIVING_HISTORY!$I:$I,RECEIVING_HISTORY!$B:$B,MASTER_SHEET!$A574),0)</f>
        <v>0</v>
      </c>
      <c r="M574" s="35">
        <f>IFERROR(SUMIF(ISSUANCE_HISTORY!$B:$B,A574,ISSUANCE_HISTORY!$H:$H),0)</f>
        <v>0</v>
      </c>
      <c r="N574" s="26">
        <f>IFERROR(SUMIF(ISSUANCE_HISTORY!$B:$B,A574,ISSUANCE_HISTORY!$I:$I),0)</f>
        <v>0</v>
      </c>
      <c r="O574" s="112">
        <f t="shared" si="33"/>
        <v>1</v>
      </c>
      <c r="P574" s="26">
        <f t="shared" si="35"/>
        <v>71.080100000000002</v>
      </c>
      <c r="Q574" s="36" t="s">
        <v>679</v>
      </c>
      <c r="R574" s="36" t="s">
        <v>679</v>
      </c>
      <c r="S574" s="16">
        <v>1</v>
      </c>
      <c r="T574" s="37" t="str">
        <f t="shared" si="34"/>
        <v>OK</v>
      </c>
      <c r="U574" s="12"/>
      <c r="V574" s="16"/>
      <c r="W574" s="12" t="s">
        <v>4223</v>
      </c>
    </row>
    <row r="575" spans="1:23" ht="22.35" customHeight="1">
      <c r="A575" s="12">
        <v>10060602</v>
      </c>
      <c r="B575" s="137">
        <v>1120010290</v>
      </c>
      <c r="C575" s="106">
        <v>1001400</v>
      </c>
      <c r="D575" s="13">
        <v>1012479</v>
      </c>
      <c r="E575" s="12" t="s">
        <v>772</v>
      </c>
      <c r="F575" s="190" t="s">
        <v>4205</v>
      </c>
      <c r="G575" s="13" t="s">
        <v>37</v>
      </c>
      <c r="H575" s="15">
        <v>149.80000000000001</v>
      </c>
      <c r="I575" s="105">
        <v>1</v>
      </c>
      <c r="J575" s="26">
        <f t="shared" si="32"/>
        <v>149.80000000000001</v>
      </c>
      <c r="K575" s="113">
        <f>IFERROR(SUMIFS(RECEIVING_HISTORY!$H:$H,RECEIVING_HISTORY!$B:$B,MASTER_SHEET!$A575),0)</f>
        <v>0</v>
      </c>
      <c r="L575" s="26">
        <f>IFERROR(SUMIFS(RECEIVING_HISTORY!$I:$I,RECEIVING_HISTORY!$B:$B,MASTER_SHEET!$A575),0)</f>
        <v>0</v>
      </c>
      <c r="M575" s="35">
        <f>IFERROR(SUMIF(ISSUANCE_HISTORY!$B:$B,A575,ISSUANCE_HISTORY!$H:$H),0)</f>
        <v>0</v>
      </c>
      <c r="N575" s="26">
        <f>IFERROR(SUMIF(ISSUANCE_HISTORY!$B:$B,A575,ISSUANCE_HISTORY!$I:$I),0)</f>
        <v>0</v>
      </c>
      <c r="O575" s="112">
        <f t="shared" si="33"/>
        <v>1</v>
      </c>
      <c r="P575" s="26">
        <f t="shared" si="35"/>
        <v>149.80000000000001</v>
      </c>
      <c r="Q575" s="36" t="s">
        <v>679</v>
      </c>
      <c r="R575" s="36" t="s">
        <v>679</v>
      </c>
      <c r="S575" s="16">
        <v>1</v>
      </c>
      <c r="T575" s="37" t="str">
        <f t="shared" si="34"/>
        <v>OK</v>
      </c>
      <c r="U575" s="12"/>
      <c r="V575" s="16"/>
      <c r="W575" s="12" t="s">
        <v>4223</v>
      </c>
    </row>
    <row r="576" spans="1:23" ht="22.35" customHeight="1">
      <c r="A576" s="12">
        <v>10060603</v>
      </c>
      <c r="B576" s="137">
        <v>1120010295</v>
      </c>
      <c r="C576" s="106">
        <v>1001322</v>
      </c>
      <c r="D576" s="13">
        <v>1012401</v>
      </c>
      <c r="E576" s="12" t="s">
        <v>773</v>
      </c>
      <c r="F576" s="190" t="s">
        <v>4205</v>
      </c>
      <c r="G576" s="13" t="s">
        <v>37</v>
      </c>
      <c r="H576" s="15">
        <v>123.05</v>
      </c>
      <c r="I576" s="105">
        <v>2</v>
      </c>
      <c r="J576" s="26">
        <f t="shared" si="32"/>
        <v>246.1</v>
      </c>
      <c r="K576" s="113">
        <f>IFERROR(SUMIFS(RECEIVING_HISTORY!$H:$H,RECEIVING_HISTORY!$B:$B,MASTER_SHEET!$A576),0)</f>
        <v>0</v>
      </c>
      <c r="L576" s="26">
        <f>IFERROR(SUMIFS(RECEIVING_HISTORY!$I:$I,RECEIVING_HISTORY!$B:$B,MASTER_SHEET!$A576),0)</f>
        <v>0</v>
      </c>
      <c r="M576" s="35">
        <f>IFERROR(SUMIF(ISSUANCE_HISTORY!$B:$B,A576,ISSUANCE_HISTORY!$H:$H),0)</f>
        <v>0</v>
      </c>
      <c r="N576" s="26">
        <f>IFERROR(SUMIF(ISSUANCE_HISTORY!$B:$B,A576,ISSUANCE_HISTORY!$I:$I),0)</f>
        <v>0</v>
      </c>
      <c r="O576" s="112">
        <f t="shared" si="33"/>
        <v>2</v>
      </c>
      <c r="P576" s="26">
        <f t="shared" si="35"/>
        <v>246.1</v>
      </c>
      <c r="Q576" s="36" t="s">
        <v>679</v>
      </c>
      <c r="R576" s="36" t="s">
        <v>679</v>
      </c>
      <c r="S576" s="16">
        <v>2</v>
      </c>
      <c r="T576" s="37" t="str">
        <f t="shared" si="34"/>
        <v>OK</v>
      </c>
      <c r="U576" s="12"/>
      <c r="V576" s="16"/>
      <c r="W576" s="12" t="s">
        <v>4223</v>
      </c>
    </row>
    <row r="577" spans="1:23" ht="22.35" customHeight="1">
      <c r="A577" s="12">
        <v>10060604</v>
      </c>
      <c r="B577" s="137">
        <v>1120010296</v>
      </c>
      <c r="C577" s="106">
        <v>1001361</v>
      </c>
      <c r="D577" s="13">
        <v>1012440</v>
      </c>
      <c r="E577" s="12" t="s">
        <v>774</v>
      </c>
      <c r="F577" s="190" t="s">
        <v>4205</v>
      </c>
      <c r="G577" s="13" t="s">
        <v>37</v>
      </c>
      <c r="H577" s="15">
        <v>95.165800000000004</v>
      </c>
      <c r="I577" s="105">
        <v>1</v>
      </c>
      <c r="J577" s="26">
        <f t="shared" ref="J577:J640" si="36">I577*H577</f>
        <v>95.165800000000004</v>
      </c>
      <c r="K577" s="113">
        <f>IFERROR(SUMIFS(RECEIVING_HISTORY!$H:$H,RECEIVING_HISTORY!$B:$B,MASTER_SHEET!$A577),0)</f>
        <v>0</v>
      </c>
      <c r="L577" s="26">
        <f>IFERROR(SUMIFS(RECEIVING_HISTORY!$I:$I,RECEIVING_HISTORY!$B:$B,MASTER_SHEET!$A577),0)</f>
        <v>0</v>
      </c>
      <c r="M577" s="35">
        <f>IFERROR(SUMIF(ISSUANCE_HISTORY!$B:$B,A577,ISSUANCE_HISTORY!$H:$H),0)</f>
        <v>0</v>
      </c>
      <c r="N577" s="26">
        <f>IFERROR(SUMIF(ISSUANCE_HISTORY!$B:$B,A577,ISSUANCE_HISTORY!$I:$I),0)</f>
        <v>0</v>
      </c>
      <c r="O577" s="112">
        <f t="shared" ref="O577:O640" si="37">N(I577)+N(K577)-N(M577)</f>
        <v>1</v>
      </c>
      <c r="P577" s="26">
        <f t="shared" si="35"/>
        <v>95.165800000000004</v>
      </c>
      <c r="Q577" s="36" t="s">
        <v>679</v>
      </c>
      <c r="R577" s="36" t="s">
        <v>679</v>
      </c>
      <c r="S577" s="16">
        <v>1</v>
      </c>
      <c r="T577" s="37" t="str">
        <f t="shared" si="34"/>
        <v>OK</v>
      </c>
      <c r="U577" s="12"/>
      <c r="V577" s="16"/>
      <c r="W577" s="12" t="s">
        <v>4223</v>
      </c>
    </row>
    <row r="578" spans="1:23" ht="22.35" customHeight="1">
      <c r="A578" s="12">
        <v>10060605</v>
      </c>
      <c r="B578" s="137">
        <v>1120010300</v>
      </c>
      <c r="C578" s="106">
        <v>1001151</v>
      </c>
      <c r="D578" s="13">
        <v>1012556</v>
      </c>
      <c r="E578" s="12" t="s">
        <v>775</v>
      </c>
      <c r="F578" s="190" t="s">
        <v>4205</v>
      </c>
      <c r="G578" s="13" t="s">
        <v>37</v>
      </c>
      <c r="H578" s="15">
        <v>90.95</v>
      </c>
      <c r="I578" s="105">
        <v>2</v>
      </c>
      <c r="J578" s="26">
        <f t="shared" si="36"/>
        <v>181.9</v>
      </c>
      <c r="K578" s="113">
        <f>IFERROR(SUMIFS(RECEIVING_HISTORY!$H:$H,RECEIVING_HISTORY!$B:$B,MASTER_SHEET!$A578),0)</f>
        <v>0</v>
      </c>
      <c r="L578" s="26">
        <f>IFERROR(SUMIFS(RECEIVING_HISTORY!$I:$I,RECEIVING_HISTORY!$B:$B,MASTER_SHEET!$A578),0)</f>
        <v>0</v>
      </c>
      <c r="M578" s="35">
        <f>IFERROR(SUMIF(ISSUANCE_HISTORY!$B:$B,A578,ISSUANCE_HISTORY!$H:$H),0)</f>
        <v>0</v>
      </c>
      <c r="N578" s="26">
        <f>IFERROR(SUMIF(ISSUANCE_HISTORY!$B:$B,A578,ISSUANCE_HISTORY!$I:$I),0)</f>
        <v>0</v>
      </c>
      <c r="O578" s="112">
        <f t="shared" si="37"/>
        <v>2</v>
      </c>
      <c r="P578" s="26">
        <f t="shared" si="35"/>
        <v>181.9</v>
      </c>
      <c r="Q578" s="36" t="s">
        <v>679</v>
      </c>
      <c r="R578" s="36" t="s">
        <v>679</v>
      </c>
      <c r="S578" s="16">
        <v>2</v>
      </c>
      <c r="T578" s="37" t="str">
        <f t="shared" ref="T578:T641" si="38">IF(S578="", "", IF(U578&lt;&gt;"", "BSR in Process", IF(O578&lt;S578, "Re-Order Now", "OK")))</f>
        <v>OK</v>
      </c>
      <c r="U578" s="12"/>
      <c r="V578" s="16"/>
      <c r="W578" s="12" t="s">
        <v>4223</v>
      </c>
    </row>
    <row r="579" spans="1:23" ht="22.35" customHeight="1">
      <c r="A579" s="12">
        <v>10060606</v>
      </c>
      <c r="B579" s="137">
        <v>1120010301</v>
      </c>
      <c r="C579" s="106">
        <v>1001164</v>
      </c>
      <c r="D579" s="13">
        <v>1012569</v>
      </c>
      <c r="E579" s="12" t="s">
        <v>776</v>
      </c>
      <c r="F579" s="190" t="s">
        <v>4205</v>
      </c>
      <c r="G579" s="13" t="s">
        <v>37</v>
      </c>
      <c r="H579" s="15">
        <v>144.44999999999999</v>
      </c>
      <c r="I579" s="105">
        <v>1</v>
      </c>
      <c r="J579" s="26">
        <f t="shared" si="36"/>
        <v>144.44999999999999</v>
      </c>
      <c r="K579" s="113">
        <f>IFERROR(SUMIFS(RECEIVING_HISTORY!$H:$H,RECEIVING_HISTORY!$B:$B,MASTER_SHEET!$A579),0)</f>
        <v>0</v>
      </c>
      <c r="L579" s="26">
        <f>IFERROR(SUMIFS(RECEIVING_HISTORY!$I:$I,RECEIVING_HISTORY!$B:$B,MASTER_SHEET!$A579),0)</f>
        <v>0</v>
      </c>
      <c r="M579" s="35">
        <f>IFERROR(SUMIF(ISSUANCE_HISTORY!$B:$B,A579,ISSUANCE_HISTORY!$H:$H),0)</f>
        <v>0</v>
      </c>
      <c r="N579" s="26">
        <f>IFERROR(SUMIF(ISSUANCE_HISTORY!$B:$B,A579,ISSUANCE_HISTORY!$I:$I),0)</f>
        <v>0</v>
      </c>
      <c r="O579" s="112">
        <f t="shared" si="37"/>
        <v>1</v>
      </c>
      <c r="P579" s="26">
        <f t="shared" ref="P579:P642" si="39">N(J579)+N(L579)-N(N579)</f>
        <v>144.44999999999999</v>
      </c>
      <c r="Q579" s="36" t="s">
        <v>679</v>
      </c>
      <c r="R579" s="36" t="s">
        <v>679</v>
      </c>
      <c r="S579" s="16">
        <v>1</v>
      </c>
      <c r="T579" s="37" t="str">
        <f t="shared" si="38"/>
        <v>OK</v>
      </c>
      <c r="U579" s="12"/>
      <c r="V579" s="16"/>
      <c r="W579" s="12" t="s">
        <v>4223</v>
      </c>
    </row>
    <row r="580" spans="1:23" ht="22.35" customHeight="1">
      <c r="A580" s="12">
        <v>10060607</v>
      </c>
      <c r="B580" s="137">
        <v>1120010320</v>
      </c>
      <c r="C580" s="106">
        <v>1001291</v>
      </c>
      <c r="D580" s="13">
        <v>1012370</v>
      </c>
      <c r="E580" s="12" t="s">
        <v>777</v>
      </c>
      <c r="F580" s="190" t="s">
        <v>4205</v>
      </c>
      <c r="G580" s="13" t="s">
        <v>37</v>
      </c>
      <c r="H580" s="15">
        <v>310.3</v>
      </c>
      <c r="I580" s="105">
        <v>3</v>
      </c>
      <c r="J580" s="26">
        <f t="shared" si="36"/>
        <v>930.90000000000009</v>
      </c>
      <c r="K580" s="113">
        <f>IFERROR(SUMIFS(RECEIVING_HISTORY!$H:$H,RECEIVING_HISTORY!$B:$B,MASTER_SHEET!$A580),0)</f>
        <v>0</v>
      </c>
      <c r="L580" s="26">
        <f>IFERROR(SUMIFS(RECEIVING_HISTORY!$I:$I,RECEIVING_HISTORY!$B:$B,MASTER_SHEET!$A580),0)</f>
        <v>0</v>
      </c>
      <c r="M580" s="35">
        <f>IFERROR(SUMIF(ISSUANCE_HISTORY!$B:$B,A580,ISSUANCE_HISTORY!$H:$H),0)</f>
        <v>0</v>
      </c>
      <c r="N580" s="26">
        <f>IFERROR(SUMIF(ISSUANCE_HISTORY!$B:$B,A580,ISSUANCE_HISTORY!$I:$I),0)</f>
        <v>0</v>
      </c>
      <c r="O580" s="112">
        <f t="shared" si="37"/>
        <v>3</v>
      </c>
      <c r="P580" s="26">
        <f t="shared" si="39"/>
        <v>930.90000000000009</v>
      </c>
      <c r="Q580" s="36" t="s">
        <v>679</v>
      </c>
      <c r="R580" s="36" t="s">
        <v>679</v>
      </c>
      <c r="S580" s="16">
        <v>3</v>
      </c>
      <c r="T580" s="37" t="str">
        <f t="shared" si="38"/>
        <v>OK</v>
      </c>
      <c r="U580" s="12"/>
      <c r="V580" s="16"/>
      <c r="W580" s="12" t="s">
        <v>4223</v>
      </c>
    </row>
    <row r="581" spans="1:23" ht="22.35" customHeight="1">
      <c r="A581" s="12">
        <v>10060608</v>
      </c>
      <c r="B581" s="137">
        <v>1120010324</v>
      </c>
      <c r="C581" s="106">
        <v>1001265</v>
      </c>
      <c r="D581" s="13">
        <v>1012344</v>
      </c>
      <c r="E581" s="12" t="s">
        <v>778</v>
      </c>
      <c r="F581" s="190" t="s">
        <v>4205</v>
      </c>
      <c r="G581" s="13" t="s">
        <v>37</v>
      </c>
      <c r="H581" s="15">
        <v>299.60000000000002</v>
      </c>
      <c r="I581" s="105">
        <v>3</v>
      </c>
      <c r="J581" s="26">
        <f t="shared" si="36"/>
        <v>898.80000000000007</v>
      </c>
      <c r="K581" s="113">
        <f>IFERROR(SUMIFS(RECEIVING_HISTORY!$H:$H,RECEIVING_HISTORY!$B:$B,MASTER_SHEET!$A581),0)</f>
        <v>0</v>
      </c>
      <c r="L581" s="26">
        <f>IFERROR(SUMIFS(RECEIVING_HISTORY!$I:$I,RECEIVING_HISTORY!$B:$B,MASTER_SHEET!$A581),0)</f>
        <v>0</v>
      </c>
      <c r="M581" s="35">
        <f>IFERROR(SUMIF(ISSUANCE_HISTORY!$B:$B,A581,ISSUANCE_HISTORY!$H:$H),0)</f>
        <v>0</v>
      </c>
      <c r="N581" s="26">
        <f>IFERROR(SUMIF(ISSUANCE_HISTORY!$B:$B,A581,ISSUANCE_HISTORY!$I:$I),0)</f>
        <v>0</v>
      </c>
      <c r="O581" s="112">
        <f t="shared" si="37"/>
        <v>3</v>
      </c>
      <c r="P581" s="26">
        <f t="shared" si="39"/>
        <v>898.80000000000007</v>
      </c>
      <c r="Q581" s="36" t="s">
        <v>679</v>
      </c>
      <c r="R581" s="36" t="s">
        <v>679</v>
      </c>
      <c r="S581" s="16">
        <v>3</v>
      </c>
      <c r="T581" s="37" t="str">
        <f t="shared" si="38"/>
        <v>OK</v>
      </c>
      <c r="U581" s="12"/>
      <c r="V581" s="16"/>
      <c r="W581" s="12" t="s">
        <v>4223</v>
      </c>
    </row>
    <row r="582" spans="1:23" ht="22.35" customHeight="1">
      <c r="A582" s="12">
        <v>10060609</v>
      </c>
      <c r="B582" s="137">
        <v>1120010275</v>
      </c>
      <c r="C582" s="106">
        <v>1001398</v>
      </c>
      <c r="D582" s="13">
        <v>1012477</v>
      </c>
      <c r="E582" s="12" t="s">
        <v>779</v>
      </c>
      <c r="F582" s="190" t="s">
        <v>4205</v>
      </c>
      <c r="G582" s="13" t="s">
        <v>37</v>
      </c>
      <c r="H582" s="15">
        <v>111.28</v>
      </c>
      <c r="I582" s="105">
        <v>5</v>
      </c>
      <c r="J582" s="26">
        <f t="shared" si="36"/>
        <v>556.4</v>
      </c>
      <c r="K582" s="113">
        <f>IFERROR(SUMIFS(RECEIVING_HISTORY!$H:$H,RECEIVING_HISTORY!$B:$B,MASTER_SHEET!$A582),0)</f>
        <v>0</v>
      </c>
      <c r="L582" s="26">
        <f>IFERROR(SUMIFS(RECEIVING_HISTORY!$I:$I,RECEIVING_HISTORY!$B:$B,MASTER_SHEET!$A582),0)</f>
        <v>0</v>
      </c>
      <c r="M582" s="35">
        <f>IFERROR(SUMIF(ISSUANCE_HISTORY!$B:$B,A582,ISSUANCE_HISTORY!$H:$H),0)</f>
        <v>0</v>
      </c>
      <c r="N582" s="26">
        <f>IFERROR(SUMIF(ISSUANCE_HISTORY!$B:$B,A582,ISSUANCE_HISTORY!$I:$I),0)</f>
        <v>0</v>
      </c>
      <c r="O582" s="112">
        <f t="shared" si="37"/>
        <v>5</v>
      </c>
      <c r="P582" s="26">
        <f t="shared" si="39"/>
        <v>556.4</v>
      </c>
      <c r="Q582" s="36" t="s">
        <v>676</v>
      </c>
      <c r="R582" s="36" t="s">
        <v>676</v>
      </c>
      <c r="S582" s="16">
        <v>5</v>
      </c>
      <c r="T582" s="37" t="str">
        <f t="shared" si="38"/>
        <v>OK</v>
      </c>
      <c r="U582" s="12"/>
      <c r="V582" s="16"/>
      <c r="W582" s="12" t="s">
        <v>4223</v>
      </c>
    </row>
    <row r="583" spans="1:23" ht="22.35" customHeight="1">
      <c r="A583" s="12">
        <v>10060610</v>
      </c>
      <c r="B583" s="137">
        <v>1120010283</v>
      </c>
      <c r="C583" s="106">
        <v>1001264</v>
      </c>
      <c r="D583" s="13">
        <v>1012343</v>
      </c>
      <c r="E583" s="12" t="s">
        <v>781</v>
      </c>
      <c r="F583" s="190" t="s">
        <v>4205</v>
      </c>
      <c r="G583" s="13" t="s">
        <v>37</v>
      </c>
      <c r="H583" s="15">
        <v>1005.8</v>
      </c>
      <c r="I583" s="105">
        <v>4</v>
      </c>
      <c r="J583" s="26">
        <f t="shared" si="36"/>
        <v>4023.2</v>
      </c>
      <c r="K583" s="113">
        <f>IFERROR(SUMIFS(RECEIVING_HISTORY!$H:$H,RECEIVING_HISTORY!$B:$B,MASTER_SHEET!$A583),0)</f>
        <v>0</v>
      </c>
      <c r="L583" s="26">
        <f>IFERROR(SUMIFS(RECEIVING_HISTORY!$I:$I,RECEIVING_HISTORY!$B:$B,MASTER_SHEET!$A583),0)</f>
        <v>0</v>
      </c>
      <c r="M583" s="35">
        <f>IFERROR(SUMIF(ISSUANCE_HISTORY!$B:$B,A583,ISSUANCE_HISTORY!$H:$H),0)</f>
        <v>0</v>
      </c>
      <c r="N583" s="26">
        <f>IFERROR(SUMIF(ISSUANCE_HISTORY!$B:$B,A583,ISSUANCE_HISTORY!$I:$I),0)</f>
        <v>0</v>
      </c>
      <c r="O583" s="112">
        <f t="shared" si="37"/>
        <v>4</v>
      </c>
      <c r="P583" s="26">
        <f t="shared" si="39"/>
        <v>4023.2</v>
      </c>
      <c r="Q583" s="36" t="s">
        <v>676</v>
      </c>
      <c r="R583" s="36" t="s">
        <v>676</v>
      </c>
      <c r="S583" s="16">
        <v>4</v>
      </c>
      <c r="T583" s="37" t="str">
        <f t="shared" si="38"/>
        <v>OK</v>
      </c>
      <c r="U583" s="12"/>
      <c r="V583" s="16"/>
      <c r="W583" s="12" t="s">
        <v>4223</v>
      </c>
    </row>
    <row r="584" spans="1:23" ht="22.35" customHeight="1">
      <c r="A584" s="12">
        <v>10060611</v>
      </c>
      <c r="B584" s="137">
        <v>1120010286</v>
      </c>
      <c r="C584" s="106">
        <v>1001392</v>
      </c>
      <c r="D584" s="13">
        <v>1012471</v>
      </c>
      <c r="E584" s="12" t="s">
        <v>782</v>
      </c>
      <c r="F584" s="190" t="s">
        <v>4205</v>
      </c>
      <c r="G584" s="13" t="s">
        <v>37</v>
      </c>
      <c r="H584" s="15">
        <v>48.7</v>
      </c>
      <c r="I584" s="105">
        <v>2</v>
      </c>
      <c r="J584" s="26">
        <f t="shared" si="36"/>
        <v>97.4</v>
      </c>
      <c r="K584" s="113">
        <f>IFERROR(SUMIFS(RECEIVING_HISTORY!$H:$H,RECEIVING_HISTORY!$B:$B,MASTER_SHEET!$A584),0)</f>
        <v>0</v>
      </c>
      <c r="L584" s="26">
        <f>IFERROR(SUMIFS(RECEIVING_HISTORY!$I:$I,RECEIVING_HISTORY!$B:$B,MASTER_SHEET!$A584),0)</f>
        <v>0</v>
      </c>
      <c r="M584" s="35">
        <f>IFERROR(SUMIF(ISSUANCE_HISTORY!$B:$B,A584,ISSUANCE_HISTORY!$H:$H),0)</f>
        <v>0</v>
      </c>
      <c r="N584" s="26">
        <f>IFERROR(SUMIF(ISSUANCE_HISTORY!$B:$B,A584,ISSUANCE_HISTORY!$I:$I),0)</f>
        <v>0</v>
      </c>
      <c r="O584" s="112">
        <f t="shared" si="37"/>
        <v>2</v>
      </c>
      <c r="P584" s="26">
        <f t="shared" si="39"/>
        <v>97.4</v>
      </c>
      <c r="Q584" s="36" t="s">
        <v>676</v>
      </c>
      <c r="R584" s="36" t="s">
        <v>676</v>
      </c>
      <c r="S584" s="16">
        <v>2</v>
      </c>
      <c r="T584" s="37" t="str">
        <f t="shared" si="38"/>
        <v>OK</v>
      </c>
      <c r="U584" s="12"/>
      <c r="V584" s="16"/>
      <c r="W584" s="12" t="s">
        <v>4222</v>
      </c>
    </row>
    <row r="585" spans="1:23" ht="22.35" customHeight="1">
      <c r="A585" s="12">
        <v>10060612</v>
      </c>
      <c r="B585" s="137">
        <v>1120010330</v>
      </c>
      <c r="C585" s="106">
        <v>1001276</v>
      </c>
      <c r="D585" s="13">
        <v>1012355</v>
      </c>
      <c r="E585" s="12" t="s">
        <v>783</v>
      </c>
      <c r="F585" s="190" t="s">
        <v>4205</v>
      </c>
      <c r="G585" s="13" t="s">
        <v>37</v>
      </c>
      <c r="H585" s="15">
        <v>267.5</v>
      </c>
      <c r="I585" s="105">
        <v>7</v>
      </c>
      <c r="J585" s="26">
        <f t="shared" si="36"/>
        <v>1872.5</v>
      </c>
      <c r="K585" s="113">
        <f>IFERROR(SUMIFS(RECEIVING_HISTORY!$H:$H,RECEIVING_HISTORY!$B:$B,MASTER_SHEET!$A585),0)</f>
        <v>0</v>
      </c>
      <c r="L585" s="26">
        <f>IFERROR(SUMIFS(RECEIVING_HISTORY!$I:$I,RECEIVING_HISTORY!$B:$B,MASTER_SHEET!$A585),0)</f>
        <v>0</v>
      </c>
      <c r="M585" s="35">
        <f>IFERROR(SUMIF(ISSUANCE_HISTORY!$B:$B,A585,ISSUANCE_HISTORY!$H:$H),0)</f>
        <v>0</v>
      </c>
      <c r="N585" s="26">
        <f>IFERROR(SUMIF(ISSUANCE_HISTORY!$B:$B,A585,ISSUANCE_HISTORY!$I:$I),0)</f>
        <v>0</v>
      </c>
      <c r="O585" s="112">
        <f t="shared" si="37"/>
        <v>7</v>
      </c>
      <c r="P585" s="26">
        <f t="shared" si="39"/>
        <v>1872.5</v>
      </c>
      <c r="Q585" s="36" t="s">
        <v>676</v>
      </c>
      <c r="R585" s="36" t="s">
        <v>676</v>
      </c>
      <c r="S585" s="16">
        <v>5</v>
      </c>
      <c r="T585" s="37" t="str">
        <f t="shared" si="38"/>
        <v>OK</v>
      </c>
      <c r="U585" s="12"/>
      <c r="V585" s="16"/>
      <c r="W585" s="12" t="s">
        <v>4223</v>
      </c>
    </row>
    <row r="586" spans="1:23" ht="22.35" customHeight="1">
      <c r="A586" s="12">
        <v>10060613</v>
      </c>
      <c r="B586" s="137">
        <v>1120010284</v>
      </c>
      <c r="C586" s="106">
        <v>1001290</v>
      </c>
      <c r="D586" s="13">
        <v>1012369</v>
      </c>
      <c r="E586" s="12" t="s">
        <v>784</v>
      </c>
      <c r="F586" s="190" t="s">
        <v>4205</v>
      </c>
      <c r="G586" s="13" t="s">
        <v>37</v>
      </c>
      <c r="H586" s="15">
        <v>342.4</v>
      </c>
      <c r="I586" s="105">
        <v>2</v>
      </c>
      <c r="J586" s="26">
        <f t="shared" si="36"/>
        <v>684.8</v>
      </c>
      <c r="K586" s="113">
        <f>IFERROR(SUMIFS(RECEIVING_HISTORY!$H:$H,RECEIVING_HISTORY!$B:$B,MASTER_SHEET!$A586),0)</f>
        <v>0</v>
      </c>
      <c r="L586" s="26">
        <f>IFERROR(SUMIFS(RECEIVING_HISTORY!$I:$I,RECEIVING_HISTORY!$B:$B,MASTER_SHEET!$A586),0)</f>
        <v>0</v>
      </c>
      <c r="M586" s="35">
        <f>IFERROR(SUMIF(ISSUANCE_HISTORY!$B:$B,A586,ISSUANCE_HISTORY!$H:$H),0)</f>
        <v>0</v>
      </c>
      <c r="N586" s="26">
        <f>IFERROR(SUMIF(ISSUANCE_HISTORY!$B:$B,A586,ISSUANCE_HISTORY!$I:$I),0)</f>
        <v>0</v>
      </c>
      <c r="O586" s="112">
        <f t="shared" si="37"/>
        <v>2</v>
      </c>
      <c r="P586" s="26">
        <f t="shared" si="39"/>
        <v>684.8</v>
      </c>
      <c r="Q586" s="36" t="s">
        <v>676</v>
      </c>
      <c r="R586" s="36" t="s">
        <v>676</v>
      </c>
      <c r="S586" s="16">
        <v>2</v>
      </c>
      <c r="T586" s="37" t="str">
        <f t="shared" si="38"/>
        <v>OK</v>
      </c>
      <c r="U586" s="12"/>
      <c r="V586" s="16"/>
      <c r="W586" s="12" t="s">
        <v>4223</v>
      </c>
    </row>
    <row r="587" spans="1:23" ht="22.35" customHeight="1">
      <c r="A587" s="12">
        <v>10060614</v>
      </c>
      <c r="B587" s="137">
        <v>1120010287</v>
      </c>
      <c r="C587" s="106">
        <v>1001391</v>
      </c>
      <c r="D587" s="13">
        <v>1012470</v>
      </c>
      <c r="E587" s="12" t="s">
        <v>785</v>
      </c>
      <c r="F587" s="190" t="s">
        <v>4205</v>
      </c>
      <c r="G587" s="13" t="s">
        <v>37</v>
      </c>
      <c r="H587" s="15">
        <v>48.695700000000002</v>
      </c>
      <c r="I587" s="105">
        <v>2</v>
      </c>
      <c r="J587" s="26">
        <f t="shared" si="36"/>
        <v>97.391400000000004</v>
      </c>
      <c r="K587" s="113">
        <f>IFERROR(SUMIFS(RECEIVING_HISTORY!$H:$H,RECEIVING_HISTORY!$B:$B,MASTER_SHEET!$A587),0)</f>
        <v>0</v>
      </c>
      <c r="L587" s="26">
        <f>IFERROR(SUMIFS(RECEIVING_HISTORY!$I:$I,RECEIVING_HISTORY!$B:$B,MASTER_SHEET!$A587),0)</f>
        <v>0</v>
      </c>
      <c r="M587" s="35">
        <f>IFERROR(SUMIF(ISSUANCE_HISTORY!$B:$B,A587,ISSUANCE_HISTORY!$H:$H),0)</f>
        <v>0</v>
      </c>
      <c r="N587" s="26">
        <f>IFERROR(SUMIF(ISSUANCE_HISTORY!$B:$B,A587,ISSUANCE_HISTORY!$I:$I),0)</f>
        <v>0</v>
      </c>
      <c r="O587" s="112">
        <f t="shared" si="37"/>
        <v>2</v>
      </c>
      <c r="P587" s="26">
        <f t="shared" si="39"/>
        <v>97.391400000000004</v>
      </c>
      <c r="Q587" s="36" t="s">
        <v>676</v>
      </c>
      <c r="R587" s="36" t="s">
        <v>676</v>
      </c>
      <c r="S587" s="16">
        <v>2</v>
      </c>
      <c r="T587" s="37" t="str">
        <f t="shared" si="38"/>
        <v>OK</v>
      </c>
      <c r="U587" s="12"/>
      <c r="V587" s="16"/>
      <c r="W587" s="12" t="s">
        <v>4223</v>
      </c>
    </row>
    <row r="588" spans="1:23" ht="22.35" customHeight="1">
      <c r="A588" s="12">
        <v>10060615</v>
      </c>
      <c r="B588" s="137">
        <v>1120010288</v>
      </c>
      <c r="C588" s="106">
        <v>1001357</v>
      </c>
      <c r="D588" s="13">
        <v>1012436</v>
      </c>
      <c r="E588" s="12" t="s">
        <v>786</v>
      </c>
      <c r="F588" s="190" t="s">
        <v>4205</v>
      </c>
      <c r="G588" s="13" t="s">
        <v>37</v>
      </c>
      <c r="H588" s="15">
        <v>86.819800000000001</v>
      </c>
      <c r="I588" s="105">
        <v>1</v>
      </c>
      <c r="J588" s="26">
        <f t="shared" si="36"/>
        <v>86.819800000000001</v>
      </c>
      <c r="K588" s="113">
        <f>IFERROR(SUMIFS(RECEIVING_HISTORY!$H:$H,RECEIVING_HISTORY!$B:$B,MASTER_SHEET!$A588),0)</f>
        <v>0</v>
      </c>
      <c r="L588" s="26">
        <f>IFERROR(SUMIFS(RECEIVING_HISTORY!$I:$I,RECEIVING_HISTORY!$B:$B,MASTER_SHEET!$A588),0)</f>
        <v>0</v>
      </c>
      <c r="M588" s="35">
        <f>IFERROR(SUMIF(ISSUANCE_HISTORY!$B:$B,A588,ISSUANCE_HISTORY!$H:$H),0)</f>
        <v>0</v>
      </c>
      <c r="N588" s="26">
        <f>IFERROR(SUMIF(ISSUANCE_HISTORY!$B:$B,A588,ISSUANCE_HISTORY!$I:$I),0)</f>
        <v>0</v>
      </c>
      <c r="O588" s="112">
        <f t="shared" si="37"/>
        <v>1</v>
      </c>
      <c r="P588" s="26">
        <f t="shared" si="39"/>
        <v>86.819800000000001</v>
      </c>
      <c r="Q588" s="36" t="s">
        <v>676</v>
      </c>
      <c r="R588" s="36" t="s">
        <v>676</v>
      </c>
      <c r="S588" s="16">
        <v>1</v>
      </c>
      <c r="T588" s="37" t="str">
        <f t="shared" si="38"/>
        <v>OK</v>
      </c>
      <c r="U588" s="12"/>
      <c r="V588" s="16"/>
      <c r="W588" s="12" t="s">
        <v>4223</v>
      </c>
    </row>
    <row r="589" spans="1:23" ht="22.35" customHeight="1">
      <c r="A589" s="12">
        <v>10060616</v>
      </c>
      <c r="B589" s="137">
        <v>1120010297</v>
      </c>
      <c r="C589" s="106">
        <v>1001294</v>
      </c>
      <c r="D589" s="13">
        <v>1012373</v>
      </c>
      <c r="E589" s="12" t="s">
        <v>787</v>
      </c>
      <c r="F589" s="190" t="s">
        <v>4205</v>
      </c>
      <c r="G589" s="13" t="s">
        <v>37</v>
      </c>
      <c r="H589" s="15">
        <v>331.7</v>
      </c>
      <c r="I589" s="105">
        <v>2</v>
      </c>
      <c r="J589" s="26">
        <f t="shared" si="36"/>
        <v>663.4</v>
      </c>
      <c r="K589" s="113">
        <f>IFERROR(SUMIFS(RECEIVING_HISTORY!$H:$H,RECEIVING_HISTORY!$B:$B,MASTER_SHEET!$A589),0)</f>
        <v>0</v>
      </c>
      <c r="L589" s="26">
        <f>IFERROR(SUMIFS(RECEIVING_HISTORY!$I:$I,RECEIVING_HISTORY!$B:$B,MASTER_SHEET!$A589),0)</f>
        <v>0</v>
      </c>
      <c r="M589" s="35">
        <f>IFERROR(SUMIF(ISSUANCE_HISTORY!$B:$B,A589,ISSUANCE_HISTORY!$H:$H),0)</f>
        <v>0</v>
      </c>
      <c r="N589" s="26">
        <f>IFERROR(SUMIF(ISSUANCE_HISTORY!$B:$B,A589,ISSUANCE_HISTORY!$I:$I),0)</f>
        <v>0</v>
      </c>
      <c r="O589" s="112">
        <f t="shared" si="37"/>
        <v>2</v>
      </c>
      <c r="P589" s="26">
        <f t="shared" si="39"/>
        <v>663.4</v>
      </c>
      <c r="Q589" s="36" t="s">
        <v>676</v>
      </c>
      <c r="R589" s="36" t="s">
        <v>676</v>
      </c>
      <c r="S589" s="16">
        <v>2</v>
      </c>
      <c r="T589" s="37" t="str">
        <f t="shared" si="38"/>
        <v>OK</v>
      </c>
      <c r="U589" s="12"/>
      <c r="V589" s="16"/>
      <c r="W589" s="12" t="s">
        <v>4223</v>
      </c>
    </row>
    <row r="590" spans="1:23" ht="22.35" customHeight="1">
      <c r="A590" s="12">
        <v>10060617</v>
      </c>
      <c r="B590" s="137">
        <v>1120010298</v>
      </c>
      <c r="C590" s="106">
        <v>1001320</v>
      </c>
      <c r="D590" s="13">
        <v>1012399</v>
      </c>
      <c r="E590" s="12" t="s">
        <v>788</v>
      </c>
      <c r="F590" s="190" t="s">
        <v>4205</v>
      </c>
      <c r="G590" s="13" t="s">
        <v>37</v>
      </c>
      <c r="H590" s="15">
        <v>165.85</v>
      </c>
      <c r="I590" s="105">
        <v>2</v>
      </c>
      <c r="J590" s="26">
        <f t="shared" si="36"/>
        <v>331.7</v>
      </c>
      <c r="K590" s="113">
        <f>IFERROR(SUMIFS(RECEIVING_HISTORY!$H:$H,RECEIVING_HISTORY!$B:$B,MASTER_SHEET!$A590),0)</f>
        <v>0</v>
      </c>
      <c r="L590" s="26">
        <f>IFERROR(SUMIFS(RECEIVING_HISTORY!$I:$I,RECEIVING_HISTORY!$B:$B,MASTER_SHEET!$A590),0)</f>
        <v>0</v>
      </c>
      <c r="M590" s="35">
        <f>IFERROR(SUMIF(ISSUANCE_HISTORY!$B:$B,A590,ISSUANCE_HISTORY!$H:$H),0)</f>
        <v>0</v>
      </c>
      <c r="N590" s="26">
        <f>IFERROR(SUMIF(ISSUANCE_HISTORY!$B:$B,A590,ISSUANCE_HISTORY!$I:$I),0)</f>
        <v>0</v>
      </c>
      <c r="O590" s="112">
        <f t="shared" si="37"/>
        <v>2</v>
      </c>
      <c r="P590" s="26">
        <f t="shared" si="39"/>
        <v>331.7</v>
      </c>
      <c r="Q590" s="36" t="s">
        <v>676</v>
      </c>
      <c r="R590" s="36" t="s">
        <v>676</v>
      </c>
      <c r="S590" s="16">
        <v>2</v>
      </c>
      <c r="T590" s="37" t="str">
        <f t="shared" si="38"/>
        <v>OK</v>
      </c>
      <c r="U590" s="12"/>
      <c r="V590" s="16"/>
      <c r="W590" s="12" t="s">
        <v>4223</v>
      </c>
    </row>
    <row r="591" spans="1:23" ht="22.35" customHeight="1">
      <c r="A591" s="12">
        <v>10060618</v>
      </c>
      <c r="B591" s="137">
        <v>1120010319</v>
      </c>
      <c r="C591" s="106">
        <v>1001323</v>
      </c>
      <c r="D591" s="13">
        <v>1012402</v>
      </c>
      <c r="E591" s="12" t="s">
        <v>789</v>
      </c>
      <c r="F591" s="190" t="s">
        <v>4205</v>
      </c>
      <c r="G591" s="13" t="s">
        <v>37</v>
      </c>
      <c r="H591" s="15">
        <v>107</v>
      </c>
      <c r="I591" s="105">
        <v>2</v>
      </c>
      <c r="J591" s="26">
        <f t="shared" si="36"/>
        <v>214</v>
      </c>
      <c r="K591" s="113">
        <f>IFERROR(SUMIFS(RECEIVING_HISTORY!$H:$H,RECEIVING_HISTORY!$B:$B,MASTER_SHEET!$A591),0)</f>
        <v>0</v>
      </c>
      <c r="L591" s="26">
        <f>IFERROR(SUMIFS(RECEIVING_HISTORY!$I:$I,RECEIVING_HISTORY!$B:$B,MASTER_SHEET!$A591),0)</f>
        <v>0</v>
      </c>
      <c r="M591" s="35">
        <f>IFERROR(SUMIF(ISSUANCE_HISTORY!$B:$B,A591,ISSUANCE_HISTORY!$H:$H),0)</f>
        <v>0</v>
      </c>
      <c r="N591" s="26">
        <f>IFERROR(SUMIF(ISSUANCE_HISTORY!$B:$B,A591,ISSUANCE_HISTORY!$I:$I),0)</f>
        <v>0</v>
      </c>
      <c r="O591" s="112">
        <f t="shared" si="37"/>
        <v>2</v>
      </c>
      <c r="P591" s="26">
        <f t="shared" si="39"/>
        <v>214</v>
      </c>
      <c r="Q591" s="36" t="s">
        <v>676</v>
      </c>
      <c r="R591" s="36" t="s">
        <v>676</v>
      </c>
      <c r="S591" s="16">
        <v>2</v>
      </c>
      <c r="T591" s="37" t="str">
        <f t="shared" si="38"/>
        <v>OK</v>
      </c>
      <c r="U591" s="12"/>
      <c r="V591" s="16"/>
      <c r="W591" s="12" t="s">
        <v>4223</v>
      </c>
    </row>
    <row r="592" spans="1:23" ht="22.35" customHeight="1">
      <c r="A592" s="12">
        <v>10060619</v>
      </c>
      <c r="B592" s="137">
        <v>1120010327</v>
      </c>
      <c r="C592" s="106">
        <v>1001268</v>
      </c>
      <c r="D592" s="13">
        <v>1012347</v>
      </c>
      <c r="E592" s="12" t="s">
        <v>790</v>
      </c>
      <c r="F592" s="190" t="s">
        <v>4205</v>
      </c>
      <c r="G592" s="13" t="s">
        <v>37</v>
      </c>
      <c r="H592" s="15">
        <v>652.70000000000005</v>
      </c>
      <c r="I592" s="105">
        <v>5</v>
      </c>
      <c r="J592" s="26">
        <f t="shared" si="36"/>
        <v>3263.5</v>
      </c>
      <c r="K592" s="113">
        <f>IFERROR(SUMIFS(RECEIVING_HISTORY!$H:$H,RECEIVING_HISTORY!$B:$B,MASTER_SHEET!$A592),0)</f>
        <v>0</v>
      </c>
      <c r="L592" s="26">
        <f>IFERROR(SUMIFS(RECEIVING_HISTORY!$I:$I,RECEIVING_HISTORY!$B:$B,MASTER_SHEET!$A592),0)</f>
        <v>0</v>
      </c>
      <c r="M592" s="35">
        <f>IFERROR(SUMIF(ISSUANCE_HISTORY!$B:$B,A592,ISSUANCE_HISTORY!$H:$H),0)</f>
        <v>0</v>
      </c>
      <c r="N592" s="26">
        <f>IFERROR(SUMIF(ISSUANCE_HISTORY!$B:$B,A592,ISSUANCE_HISTORY!$I:$I),0)</f>
        <v>0</v>
      </c>
      <c r="O592" s="112">
        <f t="shared" si="37"/>
        <v>5</v>
      </c>
      <c r="P592" s="26">
        <f t="shared" si="39"/>
        <v>3263.5</v>
      </c>
      <c r="Q592" s="36" t="s">
        <v>676</v>
      </c>
      <c r="R592" s="36" t="s">
        <v>676</v>
      </c>
      <c r="S592" s="16">
        <v>5</v>
      </c>
      <c r="T592" s="37" t="str">
        <f t="shared" si="38"/>
        <v>OK</v>
      </c>
      <c r="U592" s="12"/>
      <c r="V592" s="16"/>
      <c r="W592" s="12" t="s">
        <v>4223</v>
      </c>
    </row>
    <row r="593" spans="1:23" ht="22.35" customHeight="1">
      <c r="A593" s="12">
        <v>10060620</v>
      </c>
      <c r="B593" s="137">
        <v>1120010331</v>
      </c>
      <c r="C593" s="106">
        <v>1001271</v>
      </c>
      <c r="D593" s="13">
        <v>1012350</v>
      </c>
      <c r="E593" s="12" t="s">
        <v>791</v>
      </c>
      <c r="F593" s="190" t="s">
        <v>4205</v>
      </c>
      <c r="G593" s="13" t="s">
        <v>37</v>
      </c>
      <c r="H593" s="15">
        <v>203.3</v>
      </c>
      <c r="I593" s="105">
        <v>1</v>
      </c>
      <c r="J593" s="26">
        <f t="shared" si="36"/>
        <v>203.3</v>
      </c>
      <c r="K593" s="113">
        <f>IFERROR(SUMIFS(RECEIVING_HISTORY!$H:$H,RECEIVING_HISTORY!$B:$B,MASTER_SHEET!$A593),0)</f>
        <v>0</v>
      </c>
      <c r="L593" s="26">
        <f>IFERROR(SUMIFS(RECEIVING_HISTORY!$I:$I,RECEIVING_HISTORY!$B:$B,MASTER_SHEET!$A593),0)</f>
        <v>0</v>
      </c>
      <c r="M593" s="35">
        <f>IFERROR(SUMIF(ISSUANCE_HISTORY!$B:$B,A593,ISSUANCE_HISTORY!$H:$H),0)</f>
        <v>0</v>
      </c>
      <c r="N593" s="26">
        <f>IFERROR(SUMIF(ISSUANCE_HISTORY!$B:$B,A593,ISSUANCE_HISTORY!$I:$I),0)</f>
        <v>0</v>
      </c>
      <c r="O593" s="112">
        <f t="shared" si="37"/>
        <v>1</v>
      </c>
      <c r="P593" s="26">
        <f t="shared" si="39"/>
        <v>203.3</v>
      </c>
      <c r="Q593" s="36" t="s">
        <v>676</v>
      </c>
      <c r="R593" s="36" t="s">
        <v>676</v>
      </c>
      <c r="S593" s="16">
        <v>1</v>
      </c>
      <c r="T593" s="37" t="str">
        <f t="shared" si="38"/>
        <v>OK</v>
      </c>
      <c r="U593" s="12"/>
      <c r="V593" s="16"/>
      <c r="W593" s="12" t="s">
        <v>4223</v>
      </c>
    </row>
    <row r="594" spans="1:23" ht="22.35" customHeight="1">
      <c r="A594" s="12">
        <v>10060621</v>
      </c>
      <c r="B594" s="137">
        <v>3000002876</v>
      </c>
      <c r="C594" s="106">
        <v>1005765</v>
      </c>
      <c r="D594" s="13">
        <v>1015245</v>
      </c>
      <c r="E594" s="12" t="s">
        <v>792</v>
      </c>
      <c r="F594" s="190" t="s">
        <v>4205</v>
      </c>
      <c r="G594" s="13" t="s">
        <v>21</v>
      </c>
      <c r="H594" s="15">
        <v>412</v>
      </c>
      <c r="I594" s="105">
        <v>5</v>
      </c>
      <c r="J594" s="26">
        <f t="shared" si="36"/>
        <v>2060</v>
      </c>
      <c r="K594" s="113">
        <f>IFERROR(SUMIFS(RECEIVING_HISTORY!$H:$H,RECEIVING_HISTORY!$B:$B,MASTER_SHEET!$A594),0)</f>
        <v>0</v>
      </c>
      <c r="L594" s="26">
        <f>IFERROR(SUMIFS(RECEIVING_HISTORY!$I:$I,RECEIVING_HISTORY!$B:$B,MASTER_SHEET!$A594),0)</f>
        <v>0</v>
      </c>
      <c r="M594" s="35">
        <f>IFERROR(SUMIF(ISSUANCE_HISTORY!$B:$B,A594,ISSUANCE_HISTORY!$H:$H),0)</f>
        <v>0</v>
      </c>
      <c r="N594" s="26">
        <f>IFERROR(SUMIF(ISSUANCE_HISTORY!$B:$B,A594,ISSUANCE_HISTORY!$I:$I),0)</f>
        <v>0</v>
      </c>
      <c r="O594" s="112">
        <f t="shared" si="37"/>
        <v>5</v>
      </c>
      <c r="P594" s="26">
        <f t="shared" si="39"/>
        <v>2060</v>
      </c>
      <c r="Q594" s="36" t="s">
        <v>3878</v>
      </c>
      <c r="R594" s="36" t="s">
        <v>3878</v>
      </c>
      <c r="S594" s="16">
        <v>5</v>
      </c>
      <c r="T594" s="37" t="str">
        <f t="shared" si="38"/>
        <v>OK</v>
      </c>
      <c r="U594" s="12"/>
      <c r="V594" s="16"/>
      <c r="W594" s="12" t="s">
        <v>4222</v>
      </c>
    </row>
    <row r="595" spans="1:23" ht="22.35" customHeight="1">
      <c r="A595" s="12">
        <v>10060622</v>
      </c>
      <c r="B595" s="137">
        <v>1120010293</v>
      </c>
      <c r="C595" s="106">
        <v>1001270</v>
      </c>
      <c r="D595" s="13">
        <v>1012349</v>
      </c>
      <c r="E595" s="12" t="s">
        <v>794</v>
      </c>
      <c r="F595" s="190" t="s">
        <v>4205</v>
      </c>
      <c r="G595" s="13" t="s">
        <v>37</v>
      </c>
      <c r="H595" s="15">
        <v>1177</v>
      </c>
      <c r="I595" s="105">
        <v>4</v>
      </c>
      <c r="J595" s="26">
        <f t="shared" si="36"/>
        <v>4708</v>
      </c>
      <c r="K595" s="113">
        <f>IFERROR(SUMIFS(RECEIVING_HISTORY!$H:$H,RECEIVING_HISTORY!$B:$B,MASTER_SHEET!$A595),0)</f>
        <v>0</v>
      </c>
      <c r="L595" s="26">
        <f>IFERROR(SUMIFS(RECEIVING_HISTORY!$I:$I,RECEIVING_HISTORY!$B:$B,MASTER_SHEET!$A595),0)</f>
        <v>0</v>
      </c>
      <c r="M595" s="35">
        <f>IFERROR(SUMIF(ISSUANCE_HISTORY!$B:$B,A595,ISSUANCE_HISTORY!$H:$H),0)</f>
        <v>0</v>
      </c>
      <c r="N595" s="26">
        <f>IFERROR(SUMIF(ISSUANCE_HISTORY!$B:$B,A595,ISSUANCE_HISTORY!$I:$I),0)</f>
        <v>0</v>
      </c>
      <c r="O595" s="112">
        <f t="shared" si="37"/>
        <v>4</v>
      </c>
      <c r="P595" s="26">
        <f t="shared" si="39"/>
        <v>4708</v>
      </c>
      <c r="Q595" s="36" t="s">
        <v>972</v>
      </c>
      <c r="R595" s="36" t="s">
        <v>972</v>
      </c>
      <c r="S595" s="16">
        <v>4</v>
      </c>
      <c r="T595" s="37" t="str">
        <f t="shared" si="38"/>
        <v>OK</v>
      </c>
      <c r="U595" s="12"/>
      <c r="V595" s="16"/>
      <c r="W595" s="12" t="s">
        <v>4223</v>
      </c>
    </row>
    <row r="596" spans="1:23" ht="22.35" customHeight="1">
      <c r="A596" s="12">
        <v>10060623</v>
      </c>
      <c r="B596" s="137">
        <v>1120010294</v>
      </c>
      <c r="C596" s="106">
        <v>1001356</v>
      </c>
      <c r="D596" s="13">
        <v>1012435</v>
      </c>
      <c r="E596" s="12" t="s">
        <v>796</v>
      </c>
      <c r="F596" s="190" t="s">
        <v>4205</v>
      </c>
      <c r="G596" s="13" t="s">
        <v>37</v>
      </c>
      <c r="H596" s="15">
        <v>469.46249999999998</v>
      </c>
      <c r="I596" s="105">
        <v>3</v>
      </c>
      <c r="J596" s="26">
        <f t="shared" si="36"/>
        <v>1408.3874999999998</v>
      </c>
      <c r="K596" s="113">
        <f>IFERROR(SUMIFS(RECEIVING_HISTORY!$H:$H,RECEIVING_HISTORY!$B:$B,MASTER_SHEET!$A596),0)</f>
        <v>0</v>
      </c>
      <c r="L596" s="26">
        <f>IFERROR(SUMIFS(RECEIVING_HISTORY!$I:$I,RECEIVING_HISTORY!$B:$B,MASTER_SHEET!$A596),0)</f>
        <v>0</v>
      </c>
      <c r="M596" s="35">
        <f>IFERROR(SUMIF(ISSUANCE_HISTORY!$B:$B,A596,ISSUANCE_HISTORY!$H:$H),0)</f>
        <v>0</v>
      </c>
      <c r="N596" s="26">
        <f>IFERROR(SUMIF(ISSUANCE_HISTORY!$B:$B,A596,ISSUANCE_HISTORY!$I:$I),0)</f>
        <v>0</v>
      </c>
      <c r="O596" s="112">
        <f t="shared" si="37"/>
        <v>3</v>
      </c>
      <c r="P596" s="26">
        <f t="shared" si="39"/>
        <v>1408.3874999999998</v>
      </c>
      <c r="Q596" s="36" t="s">
        <v>963</v>
      </c>
      <c r="R596" s="36" t="s">
        <v>963</v>
      </c>
      <c r="S596" s="16">
        <v>3</v>
      </c>
      <c r="T596" s="37" t="str">
        <f t="shared" si="38"/>
        <v>OK</v>
      </c>
      <c r="U596" s="12"/>
      <c r="V596" s="16"/>
      <c r="W596" s="12" t="s">
        <v>4223</v>
      </c>
    </row>
    <row r="597" spans="1:23" ht="22.35" customHeight="1">
      <c r="A597" s="12">
        <v>10060624</v>
      </c>
      <c r="B597" s="137">
        <v>1120010323</v>
      </c>
      <c r="C597" s="106">
        <v>1001292</v>
      </c>
      <c r="D597" s="13">
        <v>1012371</v>
      </c>
      <c r="E597" s="12" t="s">
        <v>797</v>
      </c>
      <c r="F597" s="190" t="s">
        <v>4205</v>
      </c>
      <c r="G597" s="13" t="s">
        <v>37</v>
      </c>
      <c r="H597" s="15">
        <v>973.7</v>
      </c>
      <c r="I597" s="105">
        <v>1</v>
      </c>
      <c r="J597" s="26">
        <f t="shared" si="36"/>
        <v>973.7</v>
      </c>
      <c r="K597" s="113">
        <f>IFERROR(SUMIFS(RECEIVING_HISTORY!$H:$H,RECEIVING_HISTORY!$B:$B,MASTER_SHEET!$A597),0)</f>
        <v>0</v>
      </c>
      <c r="L597" s="26">
        <f>IFERROR(SUMIFS(RECEIVING_HISTORY!$I:$I,RECEIVING_HISTORY!$B:$B,MASTER_SHEET!$A597),0)</f>
        <v>0</v>
      </c>
      <c r="M597" s="35">
        <f>IFERROR(SUMIF(ISSUANCE_HISTORY!$B:$B,A597,ISSUANCE_HISTORY!$H:$H),0)</f>
        <v>0</v>
      </c>
      <c r="N597" s="26">
        <f>IFERROR(SUMIF(ISSUANCE_HISTORY!$B:$B,A597,ISSUANCE_HISTORY!$I:$I),0)</f>
        <v>0</v>
      </c>
      <c r="O597" s="112">
        <f t="shared" si="37"/>
        <v>1</v>
      </c>
      <c r="P597" s="26">
        <f t="shared" si="39"/>
        <v>973.7</v>
      </c>
      <c r="Q597" s="36" t="s">
        <v>972</v>
      </c>
      <c r="R597" s="36" t="s">
        <v>972</v>
      </c>
      <c r="S597" s="16">
        <v>1</v>
      </c>
      <c r="T597" s="37" t="str">
        <f t="shared" si="38"/>
        <v>OK</v>
      </c>
      <c r="U597" s="12"/>
      <c r="V597" s="16"/>
      <c r="W597" s="12" t="s">
        <v>4223</v>
      </c>
    </row>
    <row r="598" spans="1:23" ht="22.35" customHeight="1">
      <c r="A598" s="12">
        <v>10060625</v>
      </c>
      <c r="B598" s="137">
        <v>1120010203</v>
      </c>
      <c r="C598" s="106">
        <v>1001353</v>
      </c>
      <c r="D598" s="13">
        <v>1012432</v>
      </c>
      <c r="E598" s="12" t="s">
        <v>798</v>
      </c>
      <c r="F598" s="190" t="s">
        <v>4205</v>
      </c>
      <c r="G598" s="13" t="s">
        <v>37</v>
      </c>
      <c r="H598" s="15">
        <v>58.860700000000001</v>
      </c>
      <c r="I598" s="105">
        <v>14</v>
      </c>
      <c r="J598" s="26">
        <f t="shared" si="36"/>
        <v>824.0498</v>
      </c>
      <c r="K598" s="113">
        <f>IFERROR(SUMIFS(RECEIVING_HISTORY!$H:$H,RECEIVING_HISTORY!$B:$B,MASTER_SHEET!$A598),0)</f>
        <v>0</v>
      </c>
      <c r="L598" s="26">
        <f>IFERROR(SUMIFS(RECEIVING_HISTORY!$I:$I,RECEIVING_HISTORY!$B:$B,MASTER_SHEET!$A598),0)</f>
        <v>0</v>
      </c>
      <c r="M598" s="35">
        <f>IFERROR(SUMIF(ISSUANCE_HISTORY!$B:$B,A598,ISSUANCE_HISTORY!$H:$H),0)</f>
        <v>0</v>
      </c>
      <c r="N598" s="26">
        <f>IFERROR(SUMIF(ISSUANCE_HISTORY!$B:$B,A598,ISSUANCE_HISTORY!$I:$I),0)</f>
        <v>0</v>
      </c>
      <c r="O598" s="112">
        <f t="shared" si="37"/>
        <v>14</v>
      </c>
      <c r="P598" s="26">
        <f t="shared" si="39"/>
        <v>824.0498</v>
      </c>
      <c r="Q598" s="36" t="s">
        <v>3975</v>
      </c>
      <c r="R598" s="36" t="s">
        <v>3975</v>
      </c>
      <c r="S598" s="16">
        <v>8</v>
      </c>
      <c r="T598" s="37" t="str">
        <f t="shared" si="38"/>
        <v>OK</v>
      </c>
      <c r="U598" s="12"/>
      <c r="V598" s="16"/>
      <c r="W598" s="12" t="s">
        <v>4223</v>
      </c>
    </row>
    <row r="599" spans="1:23" ht="22.35" customHeight="1">
      <c r="A599" s="12">
        <v>10060626</v>
      </c>
      <c r="B599" s="137">
        <v>1120010210</v>
      </c>
      <c r="C599" s="106">
        <v>1001425</v>
      </c>
      <c r="D599" s="13">
        <v>1012504</v>
      </c>
      <c r="E599" s="12" t="s">
        <v>799</v>
      </c>
      <c r="F599" s="190" t="s">
        <v>4205</v>
      </c>
      <c r="G599" s="13" t="s">
        <v>37</v>
      </c>
      <c r="H599" s="15">
        <v>53.5</v>
      </c>
      <c r="I599" s="105">
        <v>6</v>
      </c>
      <c r="J599" s="26">
        <f t="shared" si="36"/>
        <v>321</v>
      </c>
      <c r="K599" s="113">
        <f>IFERROR(SUMIFS(RECEIVING_HISTORY!$H:$H,RECEIVING_HISTORY!$B:$B,MASTER_SHEET!$A599),0)</f>
        <v>0</v>
      </c>
      <c r="L599" s="26">
        <f>IFERROR(SUMIFS(RECEIVING_HISTORY!$I:$I,RECEIVING_HISTORY!$B:$B,MASTER_SHEET!$A599),0)</f>
        <v>0</v>
      </c>
      <c r="M599" s="35">
        <f>IFERROR(SUMIF(ISSUANCE_HISTORY!$B:$B,A599,ISSUANCE_HISTORY!$H:$H),0)</f>
        <v>0</v>
      </c>
      <c r="N599" s="26">
        <f>IFERROR(SUMIF(ISSUANCE_HISTORY!$B:$B,A599,ISSUANCE_HISTORY!$I:$I),0)</f>
        <v>0</v>
      </c>
      <c r="O599" s="112">
        <f t="shared" si="37"/>
        <v>6</v>
      </c>
      <c r="P599" s="26">
        <f t="shared" si="39"/>
        <v>321</v>
      </c>
      <c r="Q599" s="36" t="s">
        <v>3975</v>
      </c>
      <c r="R599" s="36" t="s">
        <v>3975</v>
      </c>
      <c r="S599" s="16">
        <v>6</v>
      </c>
      <c r="T599" s="37" t="str">
        <f t="shared" si="38"/>
        <v>OK</v>
      </c>
      <c r="U599" s="12"/>
      <c r="V599" s="16"/>
      <c r="W599" s="12" t="s">
        <v>4223</v>
      </c>
    </row>
    <row r="600" spans="1:23" ht="22.35" customHeight="1">
      <c r="A600" s="12">
        <v>10060627</v>
      </c>
      <c r="B600" s="137" t="e">
        <v>#N/A</v>
      </c>
      <c r="C600" s="106">
        <v>1001573</v>
      </c>
      <c r="D600" s="13">
        <v>1012320</v>
      </c>
      <c r="E600" s="12" t="s">
        <v>800</v>
      </c>
      <c r="F600" s="190" t="s">
        <v>2049</v>
      </c>
      <c r="G600" s="13" t="s">
        <v>37</v>
      </c>
      <c r="H600" s="15">
        <v>852.79</v>
      </c>
      <c r="I600" s="105">
        <v>0</v>
      </c>
      <c r="J600" s="26">
        <f t="shared" si="36"/>
        <v>0</v>
      </c>
      <c r="K600" s="113">
        <f>IFERROR(SUMIFS(RECEIVING_HISTORY!$H:$H,RECEIVING_HISTORY!$B:$B,MASTER_SHEET!$A600),0)</f>
        <v>0</v>
      </c>
      <c r="L600" s="26">
        <f>IFERROR(SUMIFS(RECEIVING_HISTORY!$I:$I,RECEIVING_HISTORY!$B:$B,MASTER_SHEET!$A600),0)</f>
        <v>0</v>
      </c>
      <c r="M600" s="35">
        <f>IFERROR(SUMIF(ISSUANCE_HISTORY!$B:$B,A600,ISSUANCE_HISTORY!$H:$H),0)</f>
        <v>0</v>
      </c>
      <c r="N600" s="26">
        <f>IFERROR(SUMIF(ISSUANCE_HISTORY!$B:$B,A600,ISSUANCE_HISTORY!$I:$I),0)</f>
        <v>0</v>
      </c>
      <c r="O600" s="112">
        <f t="shared" si="37"/>
        <v>0</v>
      </c>
      <c r="P600" s="26">
        <f t="shared" si="39"/>
        <v>0</v>
      </c>
      <c r="Q600" s="36" t="e">
        <v>#N/A</v>
      </c>
      <c r="R600" s="36" t="e">
        <v>#N/A</v>
      </c>
      <c r="S600" s="16"/>
      <c r="T600" s="37" t="str">
        <f t="shared" si="38"/>
        <v/>
      </c>
      <c r="U600" s="12"/>
      <c r="V600" s="16"/>
      <c r="W600" s="12" t="e">
        <v>#N/A</v>
      </c>
    </row>
    <row r="601" spans="1:23" ht="22.35" customHeight="1">
      <c r="A601" s="12">
        <v>10060628</v>
      </c>
      <c r="B601" s="137">
        <v>1120010186</v>
      </c>
      <c r="C601" s="106">
        <v>1001284</v>
      </c>
      <c r="D601" s="13">
        <v>1012363</v>
      </c>
      <c r="E601" s="12" t="s">
        <v>801</v>
      </c>
      <c r="F601" s="190" t="s">
        <v>4205</v>
      </c>
      <c r="G601" s="13" t="s">
        <v>37</v>
      </c>
      <c r="H601" s="15">
        <v>1115.4749999999999</v>
      </c>
      <c r="I601" s="105">
        <v>8</v>
      </c>
      <c r="J601" s="26">
        <f t="shared" si="36"/>
        <v>8923.7999999999993</v>
      </c>
      <c r="K601" s="113">
        <f>IFERROR(SUMIFS(RECEIVING_HISTORY!$H:$H,RECEIVING_HISTORY!$B:$B,MASTER_SHEET!$A601),0)</f>
        <v>0</v>
      </c>
      <c r="L601" s="26">
        <f>IFERROR(SUMIFS(RECEIVING_HISTORY!$I:$I,RECEIVING_HISTORY!$B:$B,MASTER_SHEET!$A601),0)</f>
        <v>0</v>
      </c>
      <c r="M601" s="35">
        <f>IFERROR(SUMIF(ISSUANCE_HISTORY!$B:$B,A601,ISSUANCE_HISTORY!$H:$H),0)</f>
        <v>0</v>
      </c>
      <c r="N601" s="26">
        <f>IFERROR(SUMIF(ISSUANCE_HISTORY!$B:$B,A601,ISSUANCE_HISTORY!$I:$I),0)</f>
        <v>0</v>
      </c>
      <c r="O601" s="112">
        <f t="shared" si="37"/>
        <v>8</v>
      </c>
      <c r="P601" s="26">
        <f t="shared" si="39"/>
        <v>8923.7999999999993</v>
      </c>
      <c r="Q601" s="36" t="s">
        <v>697</v>
      </c>
      <c r="R601" s="36" t="s">
        <v>697</v>
      </c>
      <c r="S601" s="16">
        <v>8</v>
      </c>
      <c r="T601" s="37" t="str">
        <f t="shared" si="38"/>
        <v>OK</v>
      </c>
      <c r="U601" s="12"/>
      <c r="V601" s="16"/>
      <c r="W601" s="12" t="s">
        <v>4223</v>
      </c>
    </row>
    <row r="602" spans="1:23" ht="22.35" customHeight="1">
      <c r="A602" s="12">
        <v>10060629</v>
      </c>
      <c r="B602" s="137">
        <v>3000002886</v>
      </c>
      <c r="C602" s="106">
        <v>1006063</v>
      </c>
      <c r="D602" s="13">
        <v>1014966</v>
      </c>
      <c r="E602" s="12" t="s">
        <v>803</v>
      </c>
      <c r="F602" s="190" t="s">
        <v>4215</v>
      </c>
      <c r="G602" s="13" t="s">
        <v>81</v>
      </c>
      <c r="H602" s="15">
        <v>1250</v>
      </c>
      <c r="I602" s="105">
        <v>30</v>
      </c>
      <c r="J602" s="26">
        <f t="shared" si="36"/>
        <v>37500</v>
      </c>
      <c r="K602" s="113">
        <f>IFERROR(SUMIFS(RECEIVING_HISTORY!$H:$H,RECEIVING_HISTORY!$B:$B,MASTER_SHEET!$A602),0)</f>
        <v>0</v>
      </c>
      <c r="L602" s="26">
        <f>IFERROR(SUMIFS(RECEIVING_HISTORY!$I:$I,RECEIVING_HISTORY!$B:$B,MASTER_SHEET!$A602),0)</f>
        <v>0</v>
      </c>
      <c r="M602" s="35">
        <f>IFERROR(SUMIF(ISSUANCE_HISTORY!$B:$B,A602,ISSUANCE_HISTORY!$H:$H),0)</f>
        <v>0</v>
      </c>
      <c r="N602" s="26">
        <f>IFERROR(SUMIF(ISSUANCE_HISTORY!$B:$B,A602,ISSUANCE_HISTORY!$I:$I),0)</f>
        <v>0</v>
      </c>
      <c r="O602" s="112">
        <f t="shared" si="37"/>
        <v>30</v>
      </c>
      <c r="P602" s="26">
        <f t="shared" si="39"/>
        <v>37500</v>
      </c>
      <c r="Q602" s="36" t="s">
        <v>721</v>
      </c>
      <c r="R602" s="36" t="s">
        <v>721</v>
      </c>
      <c r="S602" s="16">
        <v>14</v>
      </c>
      <c r="T602" s="37" t="str">
        <f t="shared" si="38"/>
        <v>OK</v>
      </c>
      <c r="U602" s="12"/>
      <c r="V602" s="16"/>
      <c r="W602" s="12" t="s">
        <v>4222</v>
      </c>
    </row>
    <row r="603" spans="1:23" ht="22.35" customHeight="1">
      <c r="A603" s="12">
        <v>10060630</v>
      </c>
      <c r="B603" s="137">
        <v>1120010171</v>
      </c>
      <c r="C603" s="106">
        <v>1001546</v>
      </c>
      <c r="D603" s="13">
        <v>1012293</v>
      </c>
      <c r="E603" s="12" t="s">
        <v>804</v>
      </c>
      <c r="F603" s="191" t="s">
        <v>4206</v>
      </c>
      <c r="G603" s="13" t="s">
        <v>37</v>
      </c>
      <c r="H603" s="15">
        <v>34.24</v>
      </c>
      <c r="I603" s="105">
        <v>4</v>
      </c>
      <c r="J603" s="26">
        <f t="shared" si="36"/>
        <v>136.96</v>
      </c>
      <c r="K603" s="113">
        <f>IFERROR(SUMIFS(RECEIVING_HISTORY!$H:$H,RECEIVING_HISTORY!$B:$B,MASTER_SHEET!$A603),0)</f>
        <v>0</v>
      </c>
      <c r="L603" s="26">
        <f>IFERROR(SUMIFS(RECEIVING_HISTORY!$I:$I,RECEIVING_HISTORY!$B:$B,MASTER_SHEET!$A603),0)</f>
        <v>0</v>
      </c>
      <c r="M603" s="35">
        <f>IFERROR(SUMIF(ISSUANCE_HISTORY!$B:$B,A603,ISSUANCE_HISTORY!$H:$H),0)</f>
        <v>0</v>
      </c>
      <c r="N603" s="26">
        <f>IFERROR(SUMIF(ISSUANCE_HISTORY!$B:$B,A603,ISSUANCE_HISTORY!$I:$I),0)</f>
        <v>0</v>
      </c>
      <c r="O603" s="112">
        <f t="shared" si="37"/>
        <v>4</v>
      </c>
      <c r="P603" s="26">
        <f t="shared" si="39"/>
        <v>136.96</v>
      </c>
      <c r="Q603" s="36" t="s">
        <v>848</v>
      </c>
      <c r="R603" s="36" t="s">
        <v>848</v>
      </c>
      <c r="S603" s="16">
        <v>4</v>
      </c>
      <c r="T603" s="37" t="str">
        <f t="shared" si="38"/>
        <v>OK</v>
      </c>
      <c r="U603" s="12"/>
      <c r="V603" s="16"/>
      <c r="W603" s="12" t="s">
        <v>4222</v>
      </c>
    </row>
    <row r="604" spans="1:23" ht="22.35" customHeight="1">
      <c r="A604" s="12">
        <v>10060631</v>
      </c>
      <c r="B604" s="137">
        <v>1120010184</v>
      </c>
      <c r="C604" s="106">
        <v>1001376</v>
      </c>
      <c r="D604" s="13">
        <v>1012455</v>
      </c>
      <c r="E604" s="12" t="s">
        <v>806</v>
      </c>
      <c r="F604" s="190" t="s">
        <v>4205</v>
      </c>
      <c r="G604" s="13" t="s">
        <v>37</v>
      </c>
      <c r="H604" s="15">
        <v>1116.9302</v>
      </c>
      <c r="I604" s="105">
        <v>2</v>
      </c>
      <c r="J604" s="26">
        <f t="shared" si="36"/>
        <v>2233.8604</v>
      </c>
      <c r="K604" s="113">
        <f>IFERROR(SUMIFS(RECEIVING_HISTORY!$H:$H,RECEIVING_HISTORY!$B:$B,MASTER_SHEET!$A604),0)</f>
        <v>0</v>
      </c>
      <c r="L604" s="26">
        <f>IFERROR(SUMIFS(RECEIVING_HISTORY!$I:$I,RECEIVING_HISTORY!$B:$B,MASTER_SHEET!$A604),0)</f>
        <v>0</v>
      </c>
      <c r="M604" s="35">
        <f>IFERROR(SUMIF(ISSUANCE_HISTORY!$B:$B,A604,ISSUANCE_HISTORY!$H:$H),0)</f>
        <v>0</v>
      </c>
      <c r="N604" s="26">
        <f>IFERROR(SUMIF(ISSUANCE_HISTORY!$B:$B,A604,ISSUANCE_HISTORY!$I:$I),0)</f>
        <v>0</v>
      </c>
      <c r="O604" s="112">
        <f t="shared" si="37"/>
        <v>2</v>
      </c>
      <c r="P604" s="26">
        <f t="shared" si="39"/>
        <v>2233.8604</v>
      </c>
      <c r="Q604" s="36" t="s">
        <v>848</v>
      </c>
      <c r="R604" s="36" t="s">
        <v>848</v>
      </c>
      <c r="S604" s="16">
        <v>2</v>
      </c>
      <c r="T604" s="37" t="str">
        <f t="shared" si="38"/>
        <v>OK</v>
      </c>
      <c r="U604" s="12"/>
      <c r="V604" s="16"/>
      <c r="W604" s="12" t="s">
        <v>4222</v>
      </c>
    </row>
    <row r="605" spans="1:23" ht="22.35" customHeight="1">
      <c r="A605" s="12">
        <v>10060632</v>
      </c>
      <c r="B605" s="137">
        <v>1120010185</v>
      </c>
      <c r="C605" s="106">
        <v>1001378</v>
      </c>
      <c r="D605" s="13">
        <v>1012457</v>
      </c>
      <c r="E605" s="12" t="s">
        <v>807</v>
      </c>
      <c r="F605" s="190" t="s">
        <v>4205</v>
      </c>
      <c r="G605" s="13" t="s">
        <v>37</v>
      </c>
      <c r="H605" s="15">
        <v>728.40250000000003</v>
      </c>
      <c r="I605" s="105">
        <v>2</v>
      </c>
      <c r="J605" s="26">
        <f t="shared" si="36"/>
        <v>1456.8050000000001</v>
      </c>
      <c r="K605" s="113">
        <f>IFERROR(SUMIFS(RECEIVING_HISTORY!$H:$H,RECEIVING_HISTORY!$B:$B,MASTER_SHEET!$A605),0)</f>
        <v>0</v>
      </c>
      <c r="L605" s="26">
        <f>IFERROR(SUMIFS(RECEIVING_HISTORY!$I:$I,RECEIVING_HISTORY!$B:$B,MASTER_SHEET!$A605),0)</f>
        <v>0</v>
      </c>
      <c r="M605" s="35">
        <f>IFERROR(SUMIF(ISSUANCE_HISTORY!$B:$B,A605,ISSUANCE_HISTORY!$H:$H),0)</f>
        <v>0</v>
      </c>
      <c r="N605" s="26">
        <f>IFERROR(SUMIF(ISSUANCE_HISTORY!$B:$B,A605,ISSUANCE_HISTORY!$I:$I),0)</f>
        <v>0</v>
      </c>
      <c r="O605" s="112">
        <f t="shared" si="37"/>
        <v>2</v>
      </c>
      <c r="P605" s="26">
        <f t="shared" si="39"/>
        <v>1456.8050000000001</v>
      </c>
      <c r="Q605" s="36" t="s">
        <v>848</v>
      </c>
      <c r="R605" s="36" t="s">
        <v>848</v>
      </c>
      <c r="S605" s="16">
        <v>2</v>
      </c>
      <c r="T605" s="37" t="str">
        <f t="shared" si="38"/>
        <v>OK</v>
      </c>
      <c r="U605" s="12"/>
      <c r="V605" s="16"/>
      <c r="W605" s="12" t="s">
        <v>4222</v>
      </c>
    </row>
    <row r="606" spans="1:23" ht="22.35" customHeight="1">
      <c r="A606" s="12">
        <v>10060633</v>
      </c>
      <c r="B606" s="137">
        <v>1120010236</v>
      </c>
      <c r="C606" s="106">
        <v>1001558</v>
      </c>
      <c r="D606" s="13">
        <v>1012305</v>
      </c>
      <c r="E606" s="12" t="s">
        <v>808</v>
      </c>
      <c r="F606" s="190" t="s">
        <v>4205</v>
      </c>
      <c r="G606" s="13" t="s">
        <v>37</v>
      </c>
      <c r="H606" s="15">
        <v>31.03</v>
      </c>
      <c r="I606" s="105">
        <v>14</v>
      </c>
      <c r="J606" s="26">
        <f t="shared" si="36"/>
        <v>434.42</v>
      </c>
      <c r="K606" s="113">
        <f>IFERROR(SUMIFS(RECEIVING_HISTORY!$H:$H,RECEIVING_HISTORY!$B:$B,MASTER_SHEET!$A606),0)</f>
        <v>0</v>
      </c>
      <c r="L606" s="26">
        <f>IFERROR(SUMIFS(RECEIVING_HISTORY!$I:$I,RECEIVING_HISTORY!$B:$B,MASTER_SHEET!$A606),0)</f>
        <v>0</v>
      </c>
      <c r="M606" s="35">
        <f>IFERROR(SUMIF(ISSUANCE_HISTORY!$B:$B,A606,ISSUANCE_HISTORY!$H:$H),0)</f>
        <v>0</v>
      </c>
      <c r="N606" s="26">
        <f>IFERROR(SUMIF(ISSUANCE_HISTORY!$B:$B,A606,ISSUANCE_HISTORY!$I:$I),0)</f>
        <v>0</v>
      </c>
      <c r="O606" s="112">
        <f t="shared" si="37"/>
        <v>14</v>
      </c>
      <c r="P606" s="26">
        <f t="shared" si="39"/>
        <v>434.42</v>
      </c>
      <c r="Q606" s="36" t="s">
        <v>848</v>
      </c>
      <c r="R606" s="36" t="s">
        <v>848</v>
      </c>
      <c r="S606" s="16">
        <v>14</v>
      </c>
      <c r="T606" s="37" t="str">
        <f t="shared" si="38"/>
        <v>OK</v>
      </c>
      <c r="U606" s="12"/>
      <c r="V606" s="16"/>
      <c r="W606" s="12" t="s">
        <v>4222</v>
      </c>
    </row>
    <row r="607" spans="1:23" ht="22.35" customHeight="1">
      <c r="A607" s="12">
        <v>10060634</v>
      </c>
      <c r="B607" s="137">
        <v>1120010307</v>
      </c>
      <c r="C607" s="106">
        <v>1001285</v>
      </c>
      <c r="D607" s="13">
        <v>1012364</v>
      </c>
      <c r="E607" s="12" t="s">
        <v>809</v>
      </c>
      <c r="F607" s="190" t="s">
        <v>1262</v>
      </c>
      <c r="G607" s="13" t="s">
        <v>37</v>
      </c>
      <c r="H607" s="15">
        <v>269.64</v>
      </c>
      <c r="I607" s="105">
        <v>8</v>
      </c>
      <c r="J607" s="26">
        <f t="shared" si="36"/>
        <v>2157.12</v>
      </c>
      <c r="K607" s="113">
        <f>IFERROR(SUMIFS(RECEIVING_HISTORY!$H:$H,RECEIVING_HISTORY!$B:$B,MASTER_SHEET!$A607),0)</f>
        <v>0</v>
      </c>
      <c r="L607" s="26">
        <f>IFERROR(SUMIFS(RECEIVING_HISTORY!$I:$I,RECEIVING_HISTORY!$B:$B,MASTER_SHEET!$A607),0)</f>
        <v>0</v>
      </c>
      <c r="M607" s="35">
        <f>IFERROR(SUMIF(ISSUANCE_HISTORY!$B:$B,A607,ISSUANCE_HISTORY!$H:$H),0)</f>
        <v>0</v>
      </c>
      <c r="N607" s="26">
        <f>IFERROR(SUMIF(ISSUANCE_HISTORY!$B:$B,A607,ISSUANCE_HISTORY!$I:$I),0)</f>
        <v>0</v>
      </c>
      <c r="O607" s="112">
        <f t="shared" si="37"/>
        <v>8</v>
      </c>
      <c r="P607" s="26">
        <f t="shared" si="39"/>
        <v>2157.12</v>
      </c>
      <c r="Q607" s="36" t="s">
        <v>886</v>
      </c>
      <c r="R607" s="36" t="s">
        <v>886</v>
      </c>
      <c r="S607" s="16">
        <v>5</v>
      </c>
      <c r="T607" s="37" t="str">
        <f t="shared" si="38"/>
        <v>OK</v>
      </c>
      <c r="U607" s="12"/>
      <c r="V607" s="16"/>
      <c r="W607" s="12" t="s">
        <v>4223</v>
      </c>
    </row>
    <row r="608" spans="1:23" ht="22.35" customHeight="1">
      <c r="A608" s="12">
        <v>10060635</v>
      </c>
      <c r="B608" s="137">
        <v>1120010312</v>
      </c>
      <c r="C608" s="106">
        <v>1001286</v>
      </c>
      <c r="D608" s="13">
        <v>1012365</v>
      </c>
      <c r="E608" s="12" t="s">
        <v>810</v>
      </c>
      <c r="F608" s="190" t="s">
        <v>1262</v>
      </c>
      <c r="G608" s="13" t="s">
        <v>37</v>
      </c>
      <c r="H608" s="15">
        <v>537.67499999999995</v>
      </c>
      <c r="I608" s="105">
        <v>8</v>
      </c>
      <c r="J608" s="26">
        <f t="shared" si="36"/>
        <v>4301.3999999999996</v>
      </c>
      <c r="K608" s="113">
        <f>IFERROR(SUMIFS(RECEIVING_HISTORY!$H:$H,RECEIVING_HISTORY!$B:$B,MASTER_SHEET!$A608),0)</f>
        <v>0</v>
      </c>
      <c r="L608" s="26">
        <f>IFERROR(SUMIFS(RECEIVING_HISTORY!$I:$I,RECEIVING_HISTORY!$B:$B,MASTER_SHEET!$A608),0)</f>
        <v>0</v>
      </c>
      <c r="M608" s="35">
        <f>IFERROR(SUMIF(ISSUANCE_HISTORY!$B:$B,A608,ISSUANCE_HISTORY!$H:$H),0)</f>
        <v>0</v>
      </c>
      <c r="N608" s="26">
        <f>IFERROR(SUMIF(ISSUANCE_HISTORY!$B:$B,A608,ISSUANCE_HISTORY!$I:$I),0)</f>
        <v>0</v>
      </c>
      <c r="O608" s="112">
        <f t="shared" si="37"/>
        <v>8</v>
      </c>
      <c r="P608" s="26">
        <f t="shared" si="39"/>
        <v>4301.3999999999996</v>
      </c>
      <c r="Q608" s="36" t="s">
        <v>848</v>
      </c>
      <c r="R608" s="36" t="s">
        <v>848</v>
      </c>
      <c r="S608" s="16">
        <v>5</v>
      </c>
      <c r="T608" s="37" t="str">
        <f t="shared" si="38"/>
        <v>OK</v>
      </c>
      <c r="U608" s="12"/>
      <c r="V608" s="16"/>
      <c r="W608" s="12" t="s">
        <v>4223</v>
      </c>
    </row>
    <row r="609" spans="1:23" ht="22.35" customHeight="1">
      <c r="A609" s="12">
        <v>10060636</v>
      </c>
      <c r="B609" s="137">
        <v>1120010314</v>
      </c>
      <c r="C609" s="106">
        <v>1001379</v>
      </c>
      <c r="D609" s="13">
        <v>1012458</v>
      </c>
      <c r="E609" s="12" t="s">
        <v>811</v>
      </c>
      <c r="F609" s="190" t="s">
        <v>1262</v>
      </c>
      <c r="G609" s="13" t="s">
        <v>37</v>
      </c>
      <c r="H609" s="15">
        <v>215.05930000000001</v>
      </c>
      <c r="I609" s="105">
        <v>1</v>
      </c>
      <c r="J609" s="26">
        <f t="shared" si="36"/>
        <v>215.05930000000001</v>
      </c>
      <c r="K609" s="113">
        <f>IFERROR(SUMIFS(RECEIVING_HISTORY!$H:$H,RECEIVING_HISTORY!$B:$B,MASTER_SHEET!$A609),0)</f>
        <v>0</v>
      </c>
      <c r="L609" s="26">
        <f>IFERROR(SUMIFS(RECEIVING_HISTORY!$I:$I,RECEIVING_HISTORY!$B:$B,MASTER_SHEET!$A609),0)</f>
        <v>0</v>
      </c>
      <c r="M609" s="35">
        <f>IFERROR(SUMIF(ISSUANCE_HISTORY!$B:$B,A609,ISSUANCE_HISTORY!$H:$H),0)</f>
        <v>0</v>
      </c>
      <c r="N609" s="26">
        <f>IFERROR(SUMIF(ISSUANCE_HISTORY!$B:$B,A609,ISSUANCE_HISTORY!$I:$I),0)</f>
        <v>0</v>
      </c>
      <c r="O609" s="112">
        <f t="shared" si="37"/>
        <v>1</v>
      </c>
      <c r="P609" s="26">
        <f t="shared" si="39"/>
        <v>215.05930000000001</v>
      </c>
      <c r="Q609" s="36" t="s">
        <v>848</v>
      </c>
      <c r="R609" s="36" t="s">
        <v>848</v>
      </c>
      <c r="S609" s="16">
        <v>1</v>
      </c>
      <c r="T609" s="37" t="str">
        <f t="shared" si="38"/>
        <v>OK</v>
      </c>
      <c r="U609" s="12"/>
      <c r="V609" s="16"/>
      <c r="W609" s="12" t="s">
        <v>4223</v>
      </c>
    </row>
    <row r="610" spans="1:23" ht="22.35" customHeight="1">
      <c r="A610" s="12">
        <v>10060637</v>
      </c>
      <c r="B610" s="137">
        <v>1120010336</v>
      </c>
      <c r="C610" s="106">
        <v>1001366</v>
      </c>
      <c r="D610" s="13">
        <v>1012445</v>
      </c>
      <c r="E610" s="12" t="s">
        <v>812</v>
      </c>
      <c r="F610" s="190" t="s">
        <v>1262</v>
      </c>
      <c r="G610" s="13" t="s">
        <v>37</v>
      </c>
      <c r="H610" s="15">
        <v>123.1356</v>
      </c>
      <c r="I610" s="105">
        <v>2</v>
      </c>
      <c r="J610" s="26">
        <f t="shared" si="36"/>
        <v>246.27119999999999</v>
      </c>
      <c r="K610" s="113">
        <f>IFERROR(SUMIFS(RECEIVING_HISTORY!$H:$H,RECEIVING_HISTORY!$B:$B,MASTER_SHEET!$A610),0)</f>
        <v>0</v>
      </c>
      <c r="L610" s="26">
        <f>IFERROR(SUMIFS(RECEIVING_HISTORY!$I:$I,RECEIVING_HISTORY!$B:$B,MASTER_SHEET!$A610),0)</f>
        <v>0</v>
      </c>
      <c r="M610" s="35">
        <f>IFERROR(SUMIF(ISSUANCE_HISTORY!$B:$B,A610,ISSUANCE_HISTORY!$H:$H),0)</f>
        <v>0</v>
      </c>
      <c r="N610" s="26">
        <f>IFERROR(SUMIF(ISSUANCE_HISTORY!$B:$B,A610,ISSUANCE_HISTORY!$I:$I),0)</f>
        <v>0</v>
      </c>
      <c r="O610" s="112">
        <f t="shared" si="37"/>
        <v>2</v>
      </c>
      <c r="P610" s="26">
        <f t="shared" si="39"/>
        <v>246.27119999999999</v>
      </c>
      <c r="Q610" s="36" t="s">
        <v>848</v>
      </c>
      <c r="R610" s="36" t="s">
        <v>848</v>
      </c>
      <c r="S610" s="16">
        <v>2</v>
      </c>
      <c r="T610" s="37" t="str">
        <f t="shared" si="38"/>
        <v>OK</v>
      </c>
      <c r="U610" s="12"/>
      <c r="V610" s="16"/>
      <c r="W610" s="12" t="s">
        <v>4223</v>
      </c>
    </row>
    <row r="611" spans="1:23" ht="22.35" customHeight="1">
      <c r="A611" s="12">
        <v>10060638</v>
      </c>
      <c r="B611" s="137">
        <v>1120010337</v>
      </c>
      <c r="C611" s="106">
        <v>1001371</v>
      </c>
      <c r="D611" s="13">
        <v>1012450</v>
      </c>
      <c r="E611" s="12" t="s">
        <v>813</v>
      </c>
      <c r="F611" s="190" t="s">
        <v>1262</v>
      </c>
      <c r="G611" s="13" t="s">
        <v>37</v>
      </c>
      <c r="H611" s="15">
        <v>13.8779</v>
      </c>
      <c r="I611" s="105">
        <v>4</v>
      </c>
      <c r="J611" s="26">
        <f t="shared" si="36"/>
        <v>55.511600000000001</v>
      </c>
      <c r="K611" s="113">
        <f>IFERROR(SUMIFS(RECEIVING_HISTORY!$H:$H,RECEIVING_HISTORY!$B:$B,MASTER_SHEET!$A611),0)</f>
        <v>0</v>
      </c>
      <c r="L611" s="26">
        <f>IFERROR(SUMIFS(RECEIVING_HISTORY!$I:$I,RECEIVING_HISTORY!$B:$B,MASTER_SHEET!$A611),0)</f>
        <v>0</v>
      </c>
      <c r="M611" s="35">
        <f>IFERROR(SUMIF(ISSUANCE_HISTORY!$B:$B,A611,ISSUANCE_HISTORY!$H:$H),0)</f>
        <v>0</v>
      </c>
      <c r="N611" s="26">
        <f>IFERROR(SUMIF(ISSUANCE_HISTORY!$B:$B,A611,ISSUANCE_HISTORY!$I:$I),0)</f>
        <v>0</v>
      </c>
      <c r="O611" s="112">
        <f t="shared" si="37"/>
        <v>4</v>
      </c>
      <c r="P611" s="26">
        <f t="shared" si="39"/>
        <v>55.511600000000001</v>
      </c>
      <c r="Q611" s="36" t="s">
        <v>3879</v>
      </c>
      <c r="R611" s="36" t="s">
        <v>3879</v>
      </c>
      <c r="S611" s="16">
        <v>4</v>
      </c>
      <c r="T611" s="37" t="str">
        <f t="shared" si="38"/>
        <v>OK</v>
      </c>
      <c r="U611" s="12"/>
      <c r="V611" s="16"/>
      <c r="W611" s="12" t="s">
        <v>4223</v>
      </c>
    </row>
    <row r="612" spans="1:23" ht="22.35" customHeight="1">
      <c r="A612" s="12">
        <v>10060639</v>
      </c>
      <c r="B612" s="137">
        <v>1120010338</v>
      </c>
      <c r="C612" s="106">
        <v>1001370</v>
      </c>
      <c r="D612" s="13">
        <v>1012449</v>
      </c>
      <c r="E612" s="12" t="s">
        <v>815</v>
      </c>
      <c r="F612" s="190" t="s">
        <v>1262</v>
      </c>
      <c r="G612" s="13" t="s">
        <v>37</v>
      </c>
      <c r="H612" s="15">
        <v>20.811499999999999</v>
      </c>
      <c r="I612" s="105">
        <v>3</v>
      </c>
      <c r="J612" s="26">
        <f t="shared" si="36"/>
        <v>62.4345</v>
      </c>
      <c r="K612" s="113">
        <f>IFERROR(SUMIFS(RECEIVING_HISTORY!$H:$H,RECEIVING_HISTORY!$B:$B,MASTER_SHEET!$A612),0)</f>
        <v>0</v>
      </c>
      <c r="L612" s="26">
        <f>IFERROR(SUMIFS(RECEIVING_HISTORY!$I:$I,RECEIVING_HISTORY!$B:$B,MASTER_SHEET!$A612),0)</f>
        <v>0</v>
      </c>
      <c r="M612" s="35">
        <f>IFERROR(SUMIF(ISSUANCE_HISTORY!$B:$B,A612,ISSUANCE_HISTORY!$H:$H),0)</f>
        <v>0</v>
      </c>
      <c r="N612" s="26">
        <f>IFERROR(SUMIF(ISSUANCE_HISTORY!$B:$B,A612,ISSUANCE_HISTORY!$I:$I),0)</f>
        <v>0</v>
      </c>
      <c r="O612" s="112">
        <f t="shared" si="37"/>
        <v>3</v>
      </c>
      <c r="P612" s="26">
        <f t="shared" si="39"/>
        <v>62.4345</v>
      </c>
      <c r="Q612" s="36" t="s">
        <v>3879</v>
      </c>
      <c r="R612" s="36" t="s">
        <v>3879</v>
      </c>
      <c r="S612" s="16">
        <v>3</v>
      </c>
      <c r="T612" s="37" t="str">
        <f t="shared" si="38"/>
        <v>OK</v>
      </c>
      <c r="U612" s="12"/>
      <c r="V612" s="16"/>
      <c r="W612" s="12" t="s">
        <v>4223</v>
      </c>
    </row>
    <row r="613" spans="1:23" ht="22.35" customHeight="1">
      <c r="A613" s="12">
        <v>10060640</v>
      </c>
      <c r="B613" s="137">
        <v>1240300370</v>
      </c>
      <c r="C613" s="106">
        <v>1007072</v>
      </c>
      <c r="D613" s="13">
        <v>1013881</v>
      </c>
      <c r="E613" s="12" t="s">
        <v>816</v>
      </c>
      <c r="F613" s="190" t="s">
        <v>4205</v>
      </c>
      <c r="G613" s="13" t="s">
        <v>37</v>
      </c>
      <c r="H613" s="15">
        <v>290</v>
      </c>
      <c r="I613" s="105">
        <v>16</v>
      </c>
      <c r="J613" s="26">
        <f t="shared" si="36"/>
        <v>4640</v>
      </c>
      <c r="K613" s="113">
        <f>IFERROR(SUMIFS(RECEIVING_HISTORY!$H:$H,RECEIVING_HISTORY!$B:$B,MASTER_SHEET!$A613),0)</f>
        <v>0</v>
      </c>
      <c r="L613" s="26">
        <f>IFERROR(SUMIFS(RECEIVING_HISTORY!$I:$I,RECEIVING_HISTORY!$B:$B,MASTER_SHEET!$A613),0)</f>
        <v>0</v>
      </c>
      <c r="M613" s="35">
        <f>IFERROR(SUMIF(ISSUANCE_HISTORY!$B:$B,A613,ISSUANCE_HISTORY!$H:$H),0)</f>
        <v>0</v>
      </c>
      <c r="N613" s="26">
        <f>IFERROR(SUMIF(ISSUANCE_HISTORY!$B:$B,A613,ISSUANCE_HISTORY!$I:$I),0)</f>
        <v>0</v>
      </c>
      <c r="O613" s="112">
        <f t="shared" si="37"/>
        <v>16</v>
      </c>
      <c r="P613" s="26">
        <f t="shared" si="39"/>
        <v>4640</v>
      </c>
      <c r="Q613" s="36" t="s">
        <v>886</v>
      </c>
      <c r="R613" s="36" t="s">
        <v>886</v>
      </c>
      <c r="S613" s="16">
        <v>8</v>
      </c>
      <c r="T613" s="37" t="str">
        <f t="shared" si="38"/>
        <v>OK</v>
      </c>
      <c r="U613" s="12"/>
      <c r="V613" s="16"/>
      <c r="W613" s="12" t="s">
        <v>4223</v>
      </c>
    </row>
    <row r="614" spans="1:23" ht="22.35" customHeight="1">
      <c r="A614" s="12">
        <v>10060641</v>
      </c>
      <c r="B614" s="137">
        <v>1610030706</v>
      </c>
      <c r="C614" s="106">
        <v>1004434</v>
      </c>
      <c r="D614" s="13">
        <v>1016516</v>
      </c>
      <c r="E614" s="12" t="s">
        <v>817</v>
      </c>
      <c r="F614" s="190" t="s">
        <v>4205</v>
      </c>
      <c r="G614" s="13" t="s">
        <v>21</v>
      </c>
      <c r="H614" s="15">
        <v>545</v>
      </c>
      <c r="I614" s="105">
        <v>16</v>
      </c>
      <c r="J614" s="26">
        <f t="shared" si="36"/>
        <v>8720</v>
      </c>
      <c r="K614" s="113">
        <f>IFERROR(SUMIFS(RECEIVING_HISTORY!$H:$H,RECEIVING_HISTORY!$B:$B,MASTER_SHEET!$A614),0)</f>
        <v>0</v>
      </c>
      <c r="L614" s="26">
        <f>IFERROR(SUMIFS(RECEIVING_HISTORY!$I:$I,RECEIVING_HISTORY!$B:$B,MASTER_SHEET!$A614),0)</f>
        <v>0</v>
      </c>
      <c r="M614" s="35">
        <f>IFERROR(SUMIF(ISSUANCE_HISTORY!$B:$B,A614,ISSUANCE_HISTORY!$H:$H),0)</f>
        <v>0</v>
      </c>
      <c r="N614" s="26">
        <f>IFERROR(SUMIF(ISSUANCE_HISTORY!$B:$B,A614,ISSUANCE_HISTORY!$I:$I),0)</f>
        <v>0</v>
      </c>
      <c r="O614" s="112">
        <f t="shared" si="37"/>
        <v>16</v>
      </c>
      <c r="P614" s="26">
        <f t="shared" si="39"/>
        <v>8720</v>
      </c>
      <c r="Q614" s="36" t="s">
        <v>886</v>
      </c>
      <c r="R614" s="36" t="s">
        <v>886</v>
      </c>
      <c r="S614" s="16">
        <v>8</v>
      </c>
      <c r="T614" s="37" t="str">
        <f t="shared" si="38"/>
        <v>OK</v>
      </c>
      <c r="U614" s="12"/>
      <c r="V614" s="16"/>
      <c r="W614" s="12" t="s">
        <v>4223</v>
      </c>
    </row>
    <row r="615" spans="1:23" ht="22.35" customHeight="1">
      <c r="A615" s="12">
        <v>10060642</v>
      </c>
      <c r="B615" s="137">
        <v>1240130170</v>
      </c>
      <c r="C615" s="106">
        <v>1004435</v>
      </c>
      <c r="D615" s="13">
        <v>1016517</v>
      </c>
      <c r="E615" s="12" t="s">
        <v>818</v>
      </c>
      <c r="F615" s="190" t="s">
        <v>4205</v>
      </c>
      <c r="G615" s="13" t="s">
        <v>21</v>
      </c>
      <c r="H615" s="15">
        <v>420</v>
      </c>
      <c r="I615" s="105">
        <v>13</v>
      </c>
      <c r="J615" s="26">
        <f t="shared" si="36"/>
        <v>5460</v>
      </c>
      <c r="K615" s="113">
        <f>IFERROR(SUMIFS(RECEIVING_HISTORY!$H:$H,RECEIVING_HISTORY!$B:$B,MASTER_SHEET!$A615),0)</f>
        <v>0</v>
      </c>
      <c r="L615" s="26">
        <f>IFERROR(SUMIFS(RECEIVING_HISTORY!$I:$I,RECEIVING_HISTORY!$B:$B,MASTER_SHEET!$A615),0)</f>
        <v>0</v>
      </c>
      <c r="M615" s="35">
        <f>IFERROR(SUMIF(ISSUANCE_HISTORY!$B:$B,A615,ISSUANCE_HISTORY!$H:$H),0)</f>
        <v>0</v>
      </c>
      <c r="N615" s="26">
        <f>IFERROR(SUMIF(ISSUANCE_HISTORY!$B:$B,A615,ISSUANCE_HISTORY!$I:$I),0)</f>
        <v>0</v>
      </c>
      <c r="O615" s="112">
        <f t="shared" si="37"/>
        <v>13</v>
      </c>
      <c r="P615" s="26">
        <f t="shared" si="39"/>
        <v>5460</v>
      </c>
      <c r="Q615" s="36" t="s">
        <v>886</v>
      </c>
      <c r="R615" s="36" t="s">
        <v>886</v>
      </c>
      <c r="S615" s="16">
        <v>8</v>
      </c>
      <c r="T615" s="37" t="str">
        <f t="shared" si="38"/>
        <v>OK</v>
      </c>
      <c r="U615" s="12"/>
      <c r="V615" s="16"/>
      <c r="W615" s="12" t="s">
        <v>4223</v>
      </c>
    </row>
    <row r="616" spans="1:23" ht="22.35" customHeight="1">
      <c r="A616" s="12">
        <v>10060643</v>
      </c>
      <c r="B616" s="137">
        <v>1240300369</v>
      </c>
      <c r="C616" s="106">
        <v>1004436</v>
      </c>
      <c r="D616" s="13">
        <v>1016518</v>
      </c>
      <c r="E616" s="12" t="s">
        <v>819</v>
      </c>
      <c r="F616" s="190" t="s">
        <v>4205</v>
      </c>
      <c r="G616" s="13" t="s">
        <v>21</v>
      </c>
      <c r="H616" s="15">
        <v>350</v>
      </c>
      <c r="I616" s="105">
        <v>15</v>
      </c>
      <c r="J616" s="26">
        <f t="shared" si="36"/>
        <v>5250</v>
      </c>
      <c r="K616" s="113">
        <f>IFERROR(SUMIFS(RECEIVING_HISTORY!$H:$H,RECEIVING_HISTORY!$B:$B,MASTER_SHEET!$A616),0)</f>
        <v>0</v>
      </c>
      <c r="L616" s="26">
        <f>IFERROR(SUMIFS(RECEIVING_HISTORY!$I:$I,RECEIVING_HISTORY!$B:$B,MASTER_SHEET!$A616),0)</f>
        <v>0</v>
      </c>
      <c r="M616" s="35">
        <f>IFERROR(SUMIF(ISSUANCE_HISTORY!$B:$B,A616,ISSUANCE_HISTORY!$H:$H),0)</f>
        <v>0</v>
      </c>
      <c r="N616" s="26">
        <f>IFERROR(SUMIF(ISSUANCE_HISTORY!$B:$B,A616,ISSUANCE_HISTORY!$I:$I),0)</f>
        <v>0</v>
      </c>
      <c r="O616" s="112">
        <f t="shared" si="37"/>
        <v>15</v>
      </c>
      <c r="P616" s="26">
        <f t="shared" si="39"/>
        <v>5250</v>
      </c>
      <c r="Q616" s="36" t="s">
        <v>886</v>
      </c>
      <c r="R616" s="36" t="s">
        <v>886</v>
      </c>
      <c r="S616" s="16">
        <v>8</v>
      </c>
      <c r="T616" s="37" t="str">
        <f t="shared" si="38"/>
        <v>OK</v>
      </c>
      <c r="U616" s="12"/>
      <c r="V616" s="16"/>
      <c r="W616" s="12" t="s">
        <v>4223</v>
      </c>
    </row>
    <row r="617" spans="1:23" ht="22.35" customHeight="1">
      <c r="A617" s="12">
        <v>10060644</v>
      </c>
      <c r="B617" s="137">
        <v>1120010182</v>
      </c>
      <c r="C617" s="106">
        <v>1001372</v>
      </c>
      <c r="D617" s="13">
        <v>1012451</v>
      </c>
      <c r="E617" s="12" t="s">
        <v>820</v>
      </c>
      <c r="F617" s="190" t="s">
        <v>4205</v>
      </c>
      <c r="G617" s="13" t="s">
        <v>37</v>
      </c>
      <c r="H617" s="15">
        <v>379.03680000000003</v>
      </c>
      <c r="I617" s="105">
        <v>2</v>
      </c>
      <c r="J617" s="26">
        <f t="shared" si="36"/>
        <v>758.07360000000006</v>
      </c>
      <c r="K617" s="113">
        <f>IFERROR(SUMIFS(RECEIVING_HISTORY!$H:$H,RECEIVING_HISTORY!$B:$B,MASTER_SHEET!$A617),0)</f>
        <v>0</v>
      </c>
      <c r="L617" s="26">
        <f>IFERROR(SUMIFS(RECEIVING_HISTORY!$I:$I,RECEIVING_HISTORY!$B:$B,MASTER_SHEET!$A617),0)</f>
        <v>0</v>
      </c>
      <c r="M617" s="35">
        <f>IFERROR(SUMIF(ISSUANCE_HISTORY!$B:$B,A617,ISSUANCE_HISTORY!$H:$H),0)</f>
        <v>0</v>
      </c>
      <c r="N617" s="26">
        <f>IFERROR(SUMIF(ISSUANCE_HISTORY!$B:$B,A617,ISSUANCE_HISTORY!$I:$I),0)</f>
        <v>0</v>
      </c>
      <c r="O617" s="112">
        <f t="shared" si="37"/>
        <v>2</v>
      </c>
      <c r="P617" s="26">
        <f t="shared" si="39"/>
        <v>758.07360000000006</v>
      </c>
      <c r="Q617" s="36" t="s">
        <v>848</v>
      </c>
      <c r="R617" s="36" t="s">
        <v>848</v>
      </c>
      <c r="S617" s="16">
        <v>2</v>
      </c>
      <c r="T617" s="37" t="str">
        <f t="shared" si="38"/>
        <v>OK</v>
      </c>
      <c r="U617" s="12"/>
      <c r="V617" s="16"/>
      <c r="W617" s="12" t="s">
        <v>4222</v>
      </c>
    </row>
    <row r="618" spans="1:23" ht="22.35" customHeight="1">
      <c r="A618" s="12">
        <v>10060645</v>
      </c>
      <c r="B618" s="137">
        <v>1120010183</v>
      </c>
      <c r="C618" s="106">
        <v>1001375</v>
      </c>
      <c r="D618" s="13">
        <v>1012454</v>
      </c>
      <c r="E618" s="12" t="s">
        <v>821</v>
      </c>
      <c r="F618" s="190" t="s">
        <v>4205</v>
      </c>
      <c r="G618" s="13" t="s">
        <v>37</v>
      </c>
      <c r="H618" s="15">
        <v>776.99120000000005</v>
      </c>
      <c r="I618" s="105">
        <v>2</v>
      </c>
      <c r="J618" s="26">
        <f t="shared" si="36"/>
        <v>1553.9824000000001</v>
      </c>
      <c r="K618" s="113">
        <f>IFERROR(SUMIFS(RECEIVING_HISTORY!$H:$H,RECEIVING_HISTORY!$B:$B,MASTER_SHEET!$A618),0)</f>
        <v>0</v>
      </c>
      <c r="L618" s="26">
        <f>IFERROR(SUMIFS(RECEIVING_HISTORY!$I:$I,RECEIVING_HISTORY!$B:$B,MASTER_SHEET!$A618),0)</f>
        <v>0</v>
      </c>
      <c r="M618" s="35">
        <f>IFERROR(SUMIF(ISSUANCE_HISTORY!$B:$B,A618,ISSUANCE_HISTORY!$H:$H),0)</f>
        <v>0</v>
      </c>
      <c r="N618" s="26">
        <f>IFERROR(SUMIF(ISSUANCE_HISTORY!$B:$B,A618,ISSUANCE_HISTORY!$I:$I),0)</f>
        <v>0</v>
      </c>
      <c r="O618" s="112">
        <f t="shared" si="37"/>
        <v>2</v>
      </c>
      <c r="P618" s="26">
        <f t="shared" si="39"/>
        <v>1553.9824000000001</v>
      </c>
      <c r="Q618" s="36" t="s">
        <v>3879</v>
      </c>
      <c r="R618" s="36" t="s">
        <v>3879</v>
      </c>
      <c r="S618" s="16">
        <v>2</v>
      </c>
      <c r="T618" s="37" t="str">
        <f t="shared" si="38"/>
        <v>OK</v>
      </c>
      <c r="U618" s="12"/>
      <c r="V618" s="16"/>
      <c r="W618" s="12" t="s">
        <v>4222</v>
      </c>
    </row>
    <row r="619" spans="1:23" ht="22.35" customHeight="1">
      <c r="A619" s="12">
        <v>10060646</v>
      </c>
      <c r="B619" s="137">
        <v>1120010187</v>
      </c>
      <c r="C619" s="106">
        <v>1001377</v>
      </c>
      <c r="D619" s="13">
        <v>1012456</v>
      </c>
      <c r="E619" s="12" t="s">
        <v>822</v>
      </c>
      <c r="F619" s="190" t="s">
        <v>4205</v>
      </c>
      <c r="G619" s="13" t="s">
        <v>37</v>
      </c>
      <c r="H619" s="15">
        <v>326.06110000000001</v>
      </c>
      <c r="I619" s="105">
        <v>2</v>
      </c>
      <c r="J619" s="26">
        <f t="shared" si="36"/>
        <v>652.12220000000002</v>
      </c>
      <c r="K619" s="113">
        <f>IFERROR(SUMIFS(RECEIVING_HISTORY!$H:$H,RECEIVING_HISTORY!$B:$B,MASTER_SHEET!$A619),0)</f>
        <v>0</v>
      </c>
      <c r="L619" s="26">
        <f>IFERROR(SUMIFS(RECEIVING_HISTORY!$I:$I,RECEIVING_HISTORY!$B:$B,MASTER_SHEET!$A619),0)</f>
        <v>0</v>
      </c>
      <c r="M619" s="35">
        <f>IFERROR(SUMIF(ISSUANCE_HISTORY!$B:$B,A619,ISSUANCE_HISTORY!$H:$H),0)</f>
        <v>0</v>
      </c>
      <c r="N619" s="26">
        <f>IFERROR(SUMIF(ISSUANCE_HISTORY!$B:$B,A619,ISSUANCE_HISTORY!$I:$I),0)</f>
        <v>0</v>
      </c>
      <c r="O619" s="112">
        <f t="shared" si="37"/>
        <v>2</v>
      </c>
      <c r="P619" s="26">
        <f t="shared" si="39"/>
        <v>652.12220000000002</v>
      </c>
      <c r="Q619" s="36" t="s">
        <v>3879</v>
      </c>
      <c r="R619" s="36" t="s">
        <v>3879</v>
      </c>
      <c r="S619" s="16">
        <v>2</v>
      </c>
      <c r="T619" s="37" t="str">
        <f t="shared" si="38"/>
        <v>OK</v>
      </c>
      <c r="U619" s="12"/>
      <c r="V619" s="16"/>
      <c r="W619" s="12" t="s">
        <v>4223</v>
      </c>
    </row>
    <row r="620" spans="1:23" ht="22.35" customHeight="1">
      <c r="A620" s="12">
        <v>10060647</v>
      </c>
      <c r="B620" s="137">
        <v>1120010246</v>
      </c>
      <c r="C620" s="106">
        <v>1001363</v>
      </c>
      <c r="D620" s="13">
        <v>1012442</v>
      </c>
      <c r="E620" s="12" t="s">
        <v>823</v>
      </c>
      <c r="F620" s="190" t="s">
        <v>4205</v>
      </c>
      <c r="G620" s="13" t="s">
        <v>37</v>
      </c>
      <c r="H620" s="15">
        <v>72.845600000000005</v>
      </c>
      <c r="I620" s="105">
        <v>4</v>
      </c>
      <c r="J620" s="26">
        <f t="shared" si="36"/>
        <v>291.38240000000002</v>
      </c>
      <c r="K620" s="113">
        <f>IFERROR(SUMIFS(RECEIVING_HISTORY!$H:$H,RECEIVING_HISTORY!$B:$B,MASTER_SHEET!$A620),0)</f>
        <v>0</v>
      </c>
      <c r="L620" s="26">
        <f>IFERROR(SUMIFS(RECEIVING_HISTORY!$I:$I,RECEIVING_HISTORY!$B:$B,MASTER_SHEET!$A620),0)</f>
        <v>0</v>
      </c>
      <c r="M620" s="35">
        <f>IFERROR(SUMIF(ISSUANCE_HISTORY!$B:$B,A620,ISSUANCE_HISTORY!$H:$H),0)</f>
        <v>0</v>
      </c>
      <c r="N620" s="26">
        <f>IFERROR(SUMIF(ISSUANCE_HISTORY!$B:$B,A620,ISSUANCE_HISTORY!$I:$I),0)</f>
        <v>0</v>
      </c>
      <c r="O620" s="112">
        <f t="shared" si="37"/>
        <v>4</v>
      </c>
      <c r="P620" s="26">
        <f t="shared" si="39"/>
        <v>291.38240000000002</v>
      </c>
      <c r="Q620" s="36" t="s">
        <v>848</v>
      </c>
      <c r="R620" s="36" t="s">
        <v>848</v>
      </c>
      <c r="S620" s="16">
        <v>4</v>
      </c>
      <c r="T620" s="37" t="str">
        <f t="shared" si="38"/>
        <v>OK</v>
      </c>
      <c r="U620" s="12"/>
      <c r="V620" s="16"/>
      <c r="W620" s="12" t="s">
        <v>4222</v>
      </c>
    </row>
    <row r="621" spans="1:23" ht="22.35" customHeight="1">
      <c r="A621" s="12">
        <v>10060648</v>
      </c>
      <c r="B621" s="137">
        <v>1120010247</v>
      </c>
      <c r="C621" s="106">
        <v>1001362</v>
      </c>
      <c r="D621" s="13">
        <v>1012441</v>
      </c>
      <c r="E621" s="12" t="s">
        <v>824</v>
      </c>
      <c r="F621" s="190" t="s">
        <v>4205</v>
      </c>
      <c r="G621" s="13" t="s">
        <v>37</v>
      </c>
      <c r="H621" s="15">
        <v>23.9359</v>
      </c>
      <c r="I621" s="105">
        <v>4</v>
      </c>
      <c r="J621" s="26">
        <f t="shared" si="36"/>
        <v>95.743600000000001</v>
      </c>
      <c r="K621" s="113">
        <f>IFERROR(SUMIFS(RECEIVING_HISTORY!$H:$H,RECEIVING_HISTORY!$B:$B,MASTER_SHEET!$A621),0)</f>
        <v>0</v>
      </c>
      <c r="L621" s="26">
        <f>IFERROR(SUMIFS(RECEIVING_HISTORY!$I:$I,RECEIVING_HISTORY!$B:$B,MASTER_SHEET!$A621),0)</f>
        <v>0</v>
      </c>
      <c r="M621" s="35">
        <f>IFERROR(SUMIF(ISSUANCE_HISTORY!$B:$B,A621,ISSUANCE_HISTORY!$H:$H),0)</f>
        <v>0</v>
      </c>
      <c r="N621" s="26">
        <f>IFERROR(SUMIF(ISSUANCE_HISTORY!$B:$B,A621,ISSUANCE_HISTORY!$I:$I),0)</f>
        <v>0</v>
      </c>
      <c r="O621" s="112">
        <f t="shared" si="37"/>
        <v>4</v>
      </c>
      <c r="P621" s="26">
        <f t="shared" si="39"/>
        <v>95.743600000000001</v>
      </c>
      <c r="Q621" s="36" t="s">
        <v>848</v>
      </c>
      <c r="R621" s="36" t="s">
        <v>848</v>
      </c>
      <c r="S621" s="16">
        <v>4</v>
      </c>
      <c r="T621" s="37" t="str">
        <f t="shared" si="38"/>
        <v>OK</v>
      </c>
      <c r="U621" s="12"/>
      <c r="V621" s="16"/>
      <c r="W621" s="12" t="s">
        <v>4222</v>
      </c>
    </row>
    <row r="622" spans="1:23" ht="22.35" customHeight="1">
      <c r="A622" s="12">
        <v>10060649</v>
      </c>
      <c r="B622" s="137">
        <v>1120010302</v>
      </c>
      <c r="C622" s="106">
        <v>1001381</v>
      </c>
      <c r="D622" s="13">
        <v>1012460</v>
      </c>
      <c r="E622" s="12" t="s">
        <v>825</v>
      </c>
      <c r="F622" s="190" t="s">
        <v>1262</v>
      </c>
      <c r="G622" s="13" t="s">
        <v>37</v>
      </c>
      <c r="H622" s="15">
        <v>13.8779</v>
      </c>
      <c r="I622" s="105">
        <v>2</v>
      </c>
      <c r="J622" s="26">
        <f t="shared" si="36"/>
        <v>27.755800000000001</v>
      </c>
      <c r="K622" s="113">
        <f>IFERROR(SUMIFS(RECEIVING_HISTORY!$H:$H,RECEIVING_HISTORY!$B:$B,MASTER_SHEET!$A622),0)</f>
        <v>0</v>
      </c>
      <c r="L622" s="26">
        <f>IFERROR(SUMIFS(RECEIVING_HISTORY!$I:$I,RECEIVING_HISTORY!$B:$B,MASTER_SHEET!$A622),0)</f>
        <v>0</v>
      </c>
      <c r="M622" s="35">
        <f>IFERROR(SUMIF(ISSUANCE_HISTORY!$B:$B,A622,ISSUANCE_HISTORY!$H:$H),0)</f>
        <v>0</v>
      </c>
      <c r="N622" s="26">
        <f>IFERROR(SUMIF(ISSUANCE_HISTORY!$B:$B,A622,ISSUANCE_HISTORY!$I:$I),0)</f>
        <v>0</v>
      </c>
      <c r="O622" s="112">
        <f t="shared" si="37"/>
        <v>2</v>
      </c>
      <c r="P622" s="26">
        <f t="shared" si="39"/>
        <v>27.755800000000001</v>
      </c>
      <c r="Q622" s="36" t="s">
        <v>3879</v>
      </c>
      <c r="R622" s="36" t="s">
        <v>3879</v>
      </c>
      <c r="S622" s="16">
        <v>2</v>
      </c>
      <c r="T622" s="37" t="str">
        <f t="shared" si="38"/>
        <v>OK</v>
      </c>
      <c r="U622" s="12"/>
      <c r="V622" s="16"/>
      <c r="W622" s="12" t="s">
        <v>4223</v>
      </c>
    </row>
    <row r="623" spans="1:23" ht="22.35" customHeight="1">
      <c r="A623" s="12">
        <v>10060650</v>
      </c>
      <c r="B623" s="137">
        <v>1120010303</v>
      </c>
      <c r="C623" s="106">
        <v>1001365</v>
      </c>
      <c r="D623" s="13">
        <v>1012444</v>
      </c>
      <c r="E623" s="12" t="s">
        <v>826</v>
      </c>
      <c r="F623" s="190" t="s">
        <v>1262</v>
      </c>
      <c r="G623" s="13" t="s">
        <v>37</v>
      </c>
      <c r="H623" s="15">
        <v>123.1356</v>
      </c>
      <c r="I623" s="105">
        <v>10</v>
      </c>
      <c r="J623" s="26">
        <f t="shared" si="36"/>
        <v>1231.356</v>
      </c>
      <c r="K623" s="113">
        <f>IFERROR(SUMIFS(RECEIVING_HISTORY!$H:$H,RECEIVING_HISTORY!$B:$B,MASTER_SHEET!$A623),0)</f>
        <v>0</v>
      </c>
      <c r="L623" s="26">
        <f>IFERROR(SUMIFS(RECEIVING_HISTORY!$I:$I,RECEIVING_HISTORY!$B:$B,MASTER_SHEET!$A623),0)</f>
        <v>0</v>
      </c>
      <c r="M623" s="35">
        <f>IFERROR(SUMIF(ISSUANCE_HISTORY!$B:$B,A623,ISSUANCE_HISTORY!$H:$H),0)</f>
        <v>0</v>
      </c>
      <c r="N623" s="26">
        <f>IFERROR(SUMIF(ISSUANCE_HISTORY!$B:$B,A623,ISSUANCE_HISTORY!$I:$I),0)</f>
        <v>0</v>
      </c>
      <c r="O623" s="112">
        <f t="shared" si="37"/>
        <v>10</v>
      </c>
      <c r="P623" s="26">
        <f t="shared" si="39"/>
        <v>1231.356</v>
      </c>
      <c r="Q623" s="36" t="s">
        <v>3879</v>
      </c>
      <c r="R623" s="36" t="s">
        <v>3879</v>
      </c>
      <c r="S623" s="16">
        <v>10</v>
      </c>
      <c r="T623" s="37" t="str">
        <f t="shared" si="38"/>
        <v>OK</v>
      </c>
      <c r="U623" s="12"/>
      <c r="V623" s="16"/>
      <c r="W623" s="12" t="s">
        <v>4223</v>
      </c>
    </row>
    <row r="624" spans="1:23" ht="22.35" customHeight="1">
      <c r="A624" s="12">
        <v>10060651</v>
      </c>
      <c r="B624" s="137">
        <v>1120010304</v>
      </c>
      <c r="C624" s="106">
        <v>1001364</v>
      </c>
      <c r="D624" s="13">
        <v>1012443</v>
      </c>
      <c r="E624" s="12" t="s">
        <v>827</v>
      </c>
      <c r="F624" s="190" t="s">
        <v>1262</v>
      </c>
      <c r="G624" s="13" t="s">
        <v>37</v>
      </c>
      <c r="H624" s="15">
        <v>31.03</v>
      </c>
      <c r="I624" s="105">
        <v>10</v>
      </c>
      <c r="J624" s="26">
        <f t="shared" si="36"/>
        <v>310.3</v>
      </c>
      <c r="K624" s="113">
        <f>IFERROR(SUMIFS(RECEIVING_HISTORY!$H:$H,RECEIVING_HISTORY!$B:$B,MASTER_SHEET!$A624),0)</f>
        <v>0</v>
      </c>
      <c r="L624" s="26">
        <f>IFERROR(SUMIFS(RECEIVING_HISTORY!$I:$I,RECEIVING_HISTORY!$B:$B,MASTER_SHEET!$A624),0)</f>
        <v>0</v>
      </c>
      <c r="M624" s="35">
        <f>IFERROR(SUMIF(ISSUANCE_HISTORY!$B:$B,A624,ISSUANCE_HISTORY!$H:$H),0)</f>
        <v>0</v>
      </c>
      <c r="N624" s="26">
        <f>IFERROR(SUMIF(ISSUANCE_HISTORY!$B:$B,A624,ISSUANCE_HISTORY!$I:$I),0)</f>
        <v>0</v>
      </c>
      <c r="O624" s="112">
        <f t="shared" si="37"/>
        <v>10</v>
      </c>
      <c r="P624" s="26">
        <f t="shared" si="39"/>
        <v>310.3</v>
      </c>
      <c r="Q624" s="36" t="s">
        <v>3879</v>
      </c>
      <c r="R624" s="36" t="s">
        <v>3879</v>
      </c>
      <c r="S624" s="16">
        <v>10</v>
      </c>
      <c r="T624" s="37" t="str">
        <f t="shared" si="38"/>
        <v>OK</v>
      </c>
      <c r="U624" s="12"/>
      <c r="V624" s="16"/>
      <c r="W624" s="12" t="s">
        <v>4223</v>
      </c>
    </row>
    <row r="625" spans="1:23" ht="22.35" customHeight="1">
      <c r="A625" s="12">
        <v>10060652</v>
      </c>
      <c r="B625" s="137">
        <v>1120010308</v>
      </c>
      <c r="C625" s="106">
        <v>1001369</v>
      </c>
      <c r="D625" s="13">
        <v>1012448</v>
      </c>
      <c r="E625" s="12" t="s">
        <v>828</v>
      </c>
      <c r="F625" s="190" t="s">
        <v>1262</v>
      </c>
      <c r="G625" s="13" t="s">
        <v>37</v>
      </c>
      <c r="H625" s="15">
        <v>235.8708</v>
      </c>
      <c r="I625" s="105">
        <v>2</v>
      </c>
      <c r="J625" s="26">
        <f t="shared" si="36"/>
        <v>471.74160000000001</v>
      </c>
      <c r="K625" s="113">
        <f>IFERROR(SUMIFS(RECEIVING_HISTORY!$H:$H,RECEIVING_HISTORY!$B:$B,MASTER_SHEET!$A625),0)</f>
        <v>0</v>
      </c>
      <c r="L625" s="26">
        <f>IFERROR(SUMIFS(RECEIVING_HISTORY!$I:$I,RECEIVING_HISTORY!$B:$B,MASTER_SHEET!$A625),0)</f>
        <v>0</v>
      </c>
      <c r="M625" s="35">
        <f>IFERROR(SUMIF(ISSUANCE_HISTORY!$B:$B,A625,ISSUANCE_HISTORY!$H:$H),0)</f>
        <v>0</v>
      </c>
      <c r="N625" s="26">
        <f>IFERROR(SUMIF(ISSUANCE_HISTORY!$B:$B,A625,ISSUANCE_HISTORY!$I:$I),0)</f>
        <v>0</v>
      </c>
      <c r="O625" s="112">
        <f t="shared" si="37"/>
        <v>2</v>
      </c>
      <c r="P625" s="26">
        <f t="shared" si="39"/>
        <v>471.74160000000001</v>
      </c>
      <c r="Q625" s="36" t="s">
        <v>3879</v>
      </c>
      <c r="R625" s="36" t="s">
        <v>3879</v>
      </c>
      <c r="S625" s="16">
        <v>2</v>
      </c>
      <c r="T625" s="37" t="str">
        <f t="shared" si="38"/>
        <v>OK</v>
      </c>
      <c r="U625" s="12"/>
      <c r="V625" s="16"/>
      <c r="W625" s="12" t="s">
        <v>4223</v>
      </c>
    </row>
    <row r="626" spans="1:23" ht="22.35" customHeight="1">
      <c r="A626" s="12">
        <v>10060653</v>
      </c>
      <c r="B626" s="137">
        <v>1120010309</v>
      </c>
      <c r="C626" s="106">
        <v>1001368</v>
      </c>
      <c r="D626" s="13">
        <v>1012447</v>
      </c>
      <c r="E626" s="12" t="s">
        <v>829</v>
      </c>
      <c r="F626" s="190" t="s">
        <v>1262</v>
      </c>
      <c r="G626" s="13" t="s">
        <v>37</v>
      </c>
      <c r="H626" s="15">
        <v>72.845600000000005</v>
      </c>
      <c r="I626" s="105">
        <v>2</v>
      </c>
      <c r="J626" s="26">
        <f t="shared" si="36"/>
        <v>145.69120000000001</v>
      </c>
      <c r="K626" s="113">
        <f>IFERROR(SUMIFS(RECEIVING_HISTORY!$H:$H,RECEIVING_HISTORY!$B:$B,MASTER_SHEET!$A626),0)</f>
        <v>0</v>
      </c>
      <c r="L626" s="26">
        <f>IFERROR(SUMIFS(RECEIVING_HISTORY!$I:$I,RECEIVING_HISTORY!$B:$B,MASTER_SHEET!$A626),0)</f>
        <v>0</v>
      </c>
      <c r="M626" s="35">
        <f>IFERROR(SUMIF(ISSUANCE_HISTORY!$B:$B,A626,ISSUANCE_HISTORY!$H:$H),0)</f>
        <v>0</v>
      </c>
      <c r="N626" s="26">
        <f>IFERROR(SUMIF(ISSUANCE_HISTORY!$B:$B,A626,ISSUANCE_HISTORY!$I:$I),0)</f>
        <v>0</v>
      </c>
      <c r="O626" s="112">
        <f t="shared" si="37"/>
        <v>2</v>
      </c>
      <c r="P626" s="26">
        <f t="shared" si="39"/>
        <v>145.69120000000001</v>
      </c>
      <c r="Q626" s="36" t="s">
        <v>3879</v>
      </c>
      <c r="R626" s="36" t="s">
        <v>3879</v>
      </c>
      <c r="S626" s="16">
        <v>2</v>
      </c>
      <c r="T626" s="37" t="str">
        <f t="shared" si="38"/>
        <v>OK</v>
      </c>
      <c r="U626" s="12"/>
      <c r="V626" s="16"/>
      <c r="W626" s="12" t="s">
        <v>4223</v>
      </c>
    </row>
    <row r="627" spans="1:23" ht="22.35" customHeight="1">
      <c r="A627" s="12">
        <v>10060654</v>
      </c>
      <c r="B627" s="137">
        <v>1120010317</v>
      </c>
      <c r="C627" s="106">
        <v>1001374</v>
      </c>
      <c r="D627" s="13">
        <v>1012453</v>
      </c>
      <c r="E627" s="12" t="s">
        <v>830</v>
      </c>
      <c r="F627" s="190" t="s">
        <v>1262</v>
      </c>
      <c r="G627" s="13" t="s">
        <v>37</v>
      </c>
      <c r="H627" s="15">
        <v>52.034100000000002</v>
      </c>
      <c r="I627" s="105">
        <v>4</v>
      </c>
      <c r="J627" s="26">
        <f t="shared" si="36"/>
        <v>208.13640000000001</v>
      </c>
      <c r="K627" s="113">
        <f>IFERROR(SUMIFS(RECEIVING_HISTORY!$H:$H,RECEIVING_HISTORY!$B:$B,MASTER_SHEET!$A627),0)</f>
        <v>0</v>
      </c>
      <c r="L627" s="26">
        <f>IFERROR(SUMIFS(RECEIVING_HISTORY!$I:$I,RECEIVING_HISTORY!$B:$B,MASTER_SHEET!$A627),0)</f>
        <v>0</v>
      </c>
      <c r="M627" s="35">
        <f>IFERROR(SUMIF(ISSUANCE_HISTORY!$B:$B,A627,ISSUANCE_HISTORY!$H:$H),0)</f>
        <v>0</v>
      </c>
      <c r="N627" s="26">
        <f>IFERROR(SUMIF(ISSUANCE_HISTORY!$B:$B,A627,ISSUANCE_HISTORY!$I:$I),0)</f>
        <v>0</v>
      </c>
      <c r="O627" s="112">
        <f t="shared" si="37"/>
        <v>4</v>
      </c>
      <c r="P627" s="26">
        <f t="shared" si="39"/>
        <v>208.13640000000001</v>
      </c>
      <c r="Q627" s="36" t="s">
        <v>3879</v>
      </c>
      <c r="R627" s="36" t="s">
        <v>3879</v>
      </c>
      <c r="S627" s="16">
        <v>4</v>
      </c>
      <c r="T627" s="37" t="str">
        <f t="shared" si="38"/>
        <v>OK</v>
      </c>
      <c r="U627" s="12"/>
      <c r="V627" s="16"/>
      <c r="W627" s="12" t="s">
        <v>4223</v>
      </c>
    </row>
    <row r="628" spans="1:23" ht="22.35" customHeight="1">
      <c r="A628" s="12">
        <v>10060655</v>
      </c>
      <c r="B628" s="137">
        <v>1120010318</v>
      </c>
      <c r="C628" s="106">
        <v>1001373</v>
      </c>
      <c r="D628" s="13">
        <v>1012452</v>
      </c>
      <c r="E628" s="12" t="s">
        <v>831</v>
      </c>
      <c r="F628" s="190" t="s">
        <v>1262</v>
      </c>
      <c r="G628" s="13" t="s">
        <v>37</v>
      </c>
      <c r="H628" s="15">
        <v>26.011700000000001</v>
      </c>
      <c r="I628" s="105">
        <v>4</v>
      </c>
      <c r="J628" s="26">
        <f t="shared" si="36"/>
        <v>104.0468</v>
      </c>
      <c r="K628" s="113">
        <f>IFERROR(SUMIFS(RECEIVING_HISTORY!$H:$H,RECEIVING_HISTORY!$B:$B,MASTER_SHEET!$A628),0)</f>
        <v>0</v>
      </c>
      <c r="L628" s="26">
        <f>IFERROR(SUMIFS(RECEIVING_HISTORY!$I:$I,RECEIVING_HISTORY!$B:$B,MASTER_SHEET!$A628),0)</f>
        <v>0</v>
      </c>
      <c r="M628" s="35">
        <f>IFERROR(SUMIF(ISSUANCE_HISTORY!$B:$B,A628,ISSUANCE_HISTORY!$H:$H),0)</f>
        <v>0</v>
      </c>
      <c r="N628" s="26">
        <f>IFERROR(SUMIF(ISSUANCE_HISTORY!$B:$B,A628,ISSUANCE_HISTORY!$I:$I),0)</f>
        <v>0</v>
      </c>
      <c r="O628" s="112">
        <f t="shared" si="37"/>
        <v>4</v>
      </c>
      <c r="P628" s="26">
        <f t="shared" si="39"/>
        <v>104.0468</v>
      </c>
      <c r="Q628" s="36" t="s">
        <v>3879</v>
      </c>
      <c r="R628" s="36" t="s">
        <v>3879</v>
      </c>
      <c r="S628" s="16">
        <v>4</v>
      </c>
      <c r="T628" s="37" t="str">
        <f t="shared" si="38"/>
        <v>OK</v>
      </c>
      <c r="U628" s="12"/>
      <c r="V628" s="16"/>
      <c r="W628" s="12" t="s">
        <v>4223</v>
      </c>
    </row>
    <row r="629" spans="1:23" ht="22.35" customHeight="1">
      <c r="A629" s="12">
        <v>10060656</v>
      </c>
      <c r="B629" s="137">
        <v>1120010339</v>
      </c>
      <c r="C629" s="106">
        <v>1001382</v>
      </c>
      <c r="D629" s="13">
        <v>1012461</v>
      </c>
      <c r="E629" s="12" t="s">
        <v>832</v>
      </c>
      <c r="F629" s="190" t="s">
        <v>1262</v>
      </c>
      <c r="G629" s="13" t="s">
        <v>37</v>
      </c>
      <c r="H629" s="15">
        <v>180.3699</v>
      </c>
      <c r="I629" s="105">
        <v>2</v>
      </c>
      <c r="J629" s="26">
        <f t="shared" si="36"/>
        <v>360.7398</v>
      </c>
      <c r="K629" s="113">
        <f>IFERROR(SUMIFS(RECEIVING_HISTORY!$H:$H,RECEIVING_HISTORY!$B:$B,MASTER_SHEET!$A629),0)</f>
        <v>0</v>
      </c>
      <c r="L629" s="26">
        <f>IFERROR(SUMIFS(RECEIVING_HISTORY!$I:$I,RECEIVING_HISTORY!$B:$B,MASTER_SHEET!$A629),0)</f>
        <v>0</v>
      </c>
      <c r="M629" s="35">
        <f>IFERROR(SUMIF(ISSUANCE_HISTORY!$B:$B,A629,ISSUANCE_HISTORY!$H:$H),0)</f>
        <v>0</v>
      </c>
      <c r="N629" s="26">
        <f>IFERROR(SUMIF(ISSUANCE_HISTORY!$B:$B,A629,ISSUANCE_HISTORY!$I:$I),0)</f>
        <v>0</v>
      </c>
      <c r="O629" s="112">
        <f t="shared" si="37"/>
        <v>2</v>
      </c>
      <c r="P629" s="26">
        <f t="shared" si="39"/>
        <v>360.7398</v>
      </c>
      <c r="Q629" s="36" t="s">
        <v>848</v>
      </c>
      <c r="R629" s="36" t="s">
        <v>848</v>
      </c>
      <c r="S629" s="16">
        <v>2</v>
      </c>
      <c r="T629" s="37" t="str">
        <f t="shared" si="38"/>
        <v>OK</v>
      </c>
      <c r="U629" s="12"/>
      <c r="V629" s="16"/>
      <c r="W629" s="12" t="s">
        <v>4223</v>
      </c>
    </row>
    <row r="630" spans="1:23" ht="22.35" customHeight="1">
      <c r="A630" s="12">
        <v>10060657</v>
      </c>
      <c r="B630" s="137">
        <v>1120010340</v>
      </c>
      <c r="C630" s="106">
        <v>1001380</v>
      </c>
      <c r="D630" s="13">
        <v>1012459</v>
      </c>
      <c r="E630" s="12" t="s">
        <v>833</v>
      </c>
      <c r="F630" s="190" t="s">
        <v>1262</v>
      </c>
      <c r="G630" s="13" t="s">
        <v>37</v>
      </c>
      <c r="H630" s="15">
        <v>45.089799999999997</v>
      </c>
      <c r="I630" s="105">
        <v>2</v>
      </c>
      <c r="J630" s="26">
        <f t="shared" si="36"/>
        <v>90.179599999999994</v>
      </c>
      <c r="K630" s="113">
        <f>IFERROR(SUMIFS(RECEIVING_HISTORY!$H:$H,RECEIVING_HISTORY!$B:$B,MASTER_SHEET!$A630),0)</f>
        <v>0</v>
      </c>
      <c r="L630" s="26">
        <f>IFERROR(SUMIFS(RECEIVING_HISTORY!$I:$I,RECEIVING_HISTORY!$B:$B,MASTER_SHEET!$A630),0)</f>
        <v>0</v>
      </c>
      <c r="M630" s="35">
        <f>IFERROR(SUMIF(ISSUANCE_HISTORY!$B:$B,A630,ISSUANCE_HISTORY!$H:$H),0)</f>
        <v>0</v>
      </c>
      <c r="N630" s="26">
        <f>IFERROR(SUMIF(ISSUANCE_HISTORY!$B:$B,A630,ISSUANCE_HISTORY!$I:$I),0)</f>
        <v>0</v>
      </c>
      <c r="O630" s="112">
        <f t="shared" si="37"/>
        <v>2</v>
      </c>
      <c r="P630" s="26">
        <f t="shared" si="39"/>
        <v>90.179599999999994</v>
      </c>
      <c r="Q630" s="36" t="s">
        <v>848</v>
      </c>
      <c r="R630" s="36" t="s">
        <v>848</v>
      </c>
      <c r="S630" s="16">
        <v>2</v>
      </c>
      <c r="T630" s="37" t="str">
        <f t="shared" si="38"/>
        <v>OK</v>
      </c>
      <c r="U630" s="12"/>
      <c r="V630" s="16"/>
      <c r="W630" s="12" t="s">
        <v>4223</v>
      </c>
    </row>
    <row r="631" spans="1:23" ht="22.35" customHeight="1">
      <c r="A631" s="12">
        <v>10060658</v>
      </c>
      <c r="B631" s="137">
        <v>1120010341</v>
      </c>
      <c r="C631" s="106">
        <v>1001367</v>
      </c>
      <c r="D631" s="13">
        <v>1012446</v>
      </c>
      <c r="E631" s="12" t="s">
        <v>834</v>
      </c>
      <c r="F631" s="190" t="s">
        <v>1262</v>
      </c>
      <c r="G631" s="13" t="s">
        <v>37</v>
      </c>
      <c r="H631" s="15">
        <v>264.5575</v>
      </c>
      <c r="I631" s="105">
        <v>2</v>
      </c>
      <c r="J631" s="26">
        <f t="shared" si="36"/>
        <v>529.11500000000001</v>
      </c>
      <c r="K631" s="113">
        <f>IFERROR(SUMIFS(RECEIVING_HISTORY!$H:$H,RECEIVING_HISTORY!$B:$B,MASTER_SHEET!$A631),0)</f>
        <v>0</v>
      </c>
      <c r="L631" s="26">
        <f>IFERROR(SUMIFS(RECEIVING_HISTORY!$I:$I,RECEIVING_HISTORY!$B:$B,MASTER_SHEET!$A631),0)</f>
        <v>0</v>
      </c>
      <c r="M631" s="35">
        <f>IFERROR(SUMIF(ISSUANCE_HISTORY!$B:$B,A631,ISSUANCE_HISTORY!$H:$H),0)</f>
        <v>0</v>
      </c>
      <c r="N631" s="26">
        <f>IFERROR(SUMIF(ISSUANCE_HISTORY!$B:$B,A631,ISSUANCE_HISTORY!$I:$I),0)</f>
        <v>0</v>
      </c>
      <c r="O631" s="112">
        <f t="shared" si="37"/>
        <v>2</v>
      </c>
      <c r="P631" s="26">
        <f t="shared" si="39"/>
        <v>529.11500000000001</v>
      </c>
      <c r="Q631" s="36" t="s">
        <v>848</v>
      </c>
      <c r="R631" s="36" t="s">
        <v>848</v>
      </c>
      <c r="S631" s="16">
        <v>2</v>
      </c>
      <c r="T631" s="37" t="str">
        <f t="shared" si="38"/>
        <v>OK</v>
      </c>
      <c r="U631" s="12"/>
      <c r="V631" s="16"/>
      <c r="W631" s="12" t="s">
        <v>4223</v>
      </c>
    </row>
    <row r="632" spans="1:23" ht="22.35" customHeight="1">
      <c r="A632" s="12">
        <v>10060659</v>
      </c>
      <c r="B632" s="137">
        <v>3000002874</v>
      </c>
      <c r="C632" s="106">
        <v>1005736</v>
      </c>
      <c r="D632" s="13">
        <v>1015216</v>
      </c>
      <c r="E632" s="12" t="s">
        <v>835</v>
      </c>
      <c r="F632" s="190" t="s">
        <v>4205</v>
      </c>
      <c r="G632" s="13" t="s">
        <v>21</v>
      </c>
      <c r="H632" s="15">
        <v>625</v>
      </c>
      <c r="I632" s="105">
        <v>3</v>
      </c>
      <c r="J632" s="26">
        <f t="shared" si="36"/>
        <v>1875</v>
      </c>
      <c r="K632" s="113">
        <f>IFERROR(SUMIFS(RECEIVING_HISTORY!$H:$H,RECEIVING_HISTORY!$B:$B,MASTER_SHEET!$A632),0)</f>
        <v>0</v>
      </c>
      <c r="L632" s="26">
        <f>IFERROR(SUMIFS(RECEIVING_HISTORY!$I:$I,RECEIVING_HISTORY!$B:$B,MASTER_SHEET!$A632),0)</f>
        <v>0</v>
      </c>
      <c r="M632" s="35">
        <f>IFERROR(SUMIF(ISSUANCE_HISTORY!$B:$B,A632,ISSUANCE_HISTORY!$H:$H),0)</f>
        <v>0</v>
      </c>
      <c r="N632" s="26">
        <f>IFERROR(SUMIF(ISSUANCE_HISTORY!$B:$B,A632,ISSUANCE_HISTORY!$I:$I),0)</f>
        <v>0</v>
      </c>
      <c r="O632" s="112">
        <f t="shared" si="37"/>
        <v>3</v>
      </c>
      <c r="P632" s="26">
        <f t="shared" si="39"/>
        <v>1875</v>
      </c>
      <c r="Q632" s="36" t="s">
        <v>802</v>
      </c>
      <c r="R632" s="36" t="s">
        <v>802</v>
      </c>
      <c r="S632" s="16">
        <v>3</v>
      </c>
      <c r="T632" s="37" t="str">
        <f t="shared" si="38"/>
        <v>OK</v>
      </c>
      <c r="U632" s="12"/>
      <c r="V632" s="16"/>
      <c r="W632" s="12" t="s">
        <v>4222</v>
      </c>
    </row>
    <row r="633" spans="1:23" ht="22.35" customHeight="1">
      <c r="A633" s="12">
        <v>10060660</v>
      </c>
      <c r="B633" s="137">
        <v>1910060010</v>
      </c>
      <c r="C633" s="106">
        <v>1001316</v>
      </c>
      <c r="D633" s="13">
        <v>1012395</v>
      </c>
      <c r="E633" s="12" t="s">
        <v>837</v>
      </c>
      <c r="F633" s="190" t="s">
        <v>1262</v>
      </c>
      <c r="G633" s="13" t="s">
        <v>37</v>
      </c>
      <c r="H633" s="15">
        <v>3638</v>
      </c>
      <c r="I633" s="105">
        <v>2</v>
      </c>
      <c r="J633" s="26">
        <f t="shared" si="36"/>
        <v>7276</v>
      </c>
      <c r="K633" s="113">
        <f>IFERROR(SUMIFS(RECEIVING_HISTORY!$H:$H,RECEIVING_HISTORY!$B:$B,MASTER_SHEET!$A633),0)</f>
        <v>0</v>
      </c>
      <c r="L633" s="26">
        <f>IFERROR(SUMIFS(RECEIVING_HISTORY!$I:$I,RECEIVING_HISTORY!$B:$B,MASTER_SHEET!$A633),0)</f>
        <v>0</v>
      </c>
      <c r="M633" s="35">
        <f>IFERROR(SUMIF(ISSUANCE_HISTORY!$B:$B,A633,ISSUANCE_HISTORY!$H:$H),0)</f>
        <v>0</v>
      </c>
      <c r="N633" s="26">
        <f>IFERROR(SUMIF(ISSUANCE_HISTORY!$B:$B,A633,ISSUANCE_HISTORY!$I:$I),0)</f>
        <v>0</v>
      </c>
      <c r="O633" s="112">
        <f t="shared" si="37"/>
        <v>2</v>
      </c>
      <c r="P633" s="26">
        <f t="shared" si="39"/>
        <v>7276</v>
      </c>
      <c r="Q633" s="36" t="s">
        <v>805</v>
      </c>
      <c r="R633" s="36" t="s">
        <v>805</v>
      </c>
      <c r="S633" s="16">
        <v>2</v>
      </c>
      <c r="T633" s="37" t="str">
        <f t="shared" si="38"/>
        <v>OK</v>
      </c>
      <c r="U633" s="12"/>
      <c r="V633" s="16"/>
      <c r="W633" s="12" t="s">
        <v>4223</v>
      </c>
    </row>
    <row r="634" spans="1:23" ht="22.35" customHeight="1">
      <c r="A634" s="12">
        <v>10060661</v>
      </c>
      <c r="B634" s="137">
        <v>1120010306</v>
      </c>
      <c r="C634" s="106">
        <v>1001288</v>
      </c>
      <c r="D634" s="13">
        <v>1012367</v>
      </c>
      <c r="E634" s="12" t="s">
        <v>838</v>
      </c>
      <c r="F634" s="190" t="s">
        <v>1262</v>
      </c>
      <c r="G634" s="13" t="s">
        <v>37</v>
      </c>
      <c r="H634" s="15">
        <v>2669.65</v>
      </c>
      <c r="I634" s="105">
        <v>3</v>
      </c>
      <c r="J634" s="26">
        <f t="shared" si="36"/>
        <v>8008.9500000000007</v>
      </c>
      <c r="K634" s="113">
        <f>IFERROR(SUMIFS(RECEIVING_HISTORY!$H:$H,RECEIVING_HISTORY!$B:$B,MASTER_SHEET!$A634),0)</f>
        <v>0</v>
      </c>
      <c r="L634" s="26">
        <f>IFERROR(SUMIFS(RECEIVING_HISTORY!$I:$I,RECEIVING_HISTORY!$B:$B,MASTER_SHEET!$A634),0)</f>
        <v>0</v>
      </c>
      <c r="M634" s="35">
        <f>IFERROR(SUMIF(ISSUANCE_HISTORY!$B:$B,A634,ISSUANCE_HISTORY!$H:$H),0)</f>
        <v>0</v>
      </c>
      <c r="N634" s="26">
        <f>IFERROR(SUMIF(ISSUANCE_HISTORY!$B:$B,A634,ISSUANCE_HISTORY!$I:$I),0)</f>
        <v>0</v>
      </c>
      <c r="O634" s="112">
        <f t="shared" si="37"/>
        <v>3</v>
      </c>
      <c r="P634" s="26">
        <f t="shared" si="39"/>
        <v>8008.9500000000007</v>
      </c>
      <c r="Q634" s="36" t="s">
        <v>805</v>
      </c>
      <c r="R634" s="36" t="s">
        <v>805</v>
      </c>
      <c r="S634" s="16">
        <v>3</v>
      </c>
      <c r="T634" s="37" t="str">
        <f t="shared" si="38"/>
        <v>OK</v>
      </c>
      <c r="U634" s="12"/>
      <c r="V634" s="16"/>
      <c r="W634" s="12" t="s">
        <v>4223</v>
      </c>
    </row>
    <row r="635" spans="1:23" ht="22.35" customHeight="1">
      <c r="A635" s="12">
        <v>10060662</v>
      </c>
      <c r="B635" s="137">
        <v>1670030577</v>
      </c>
      <c r="C635" s="106">
        <v>1001434</v>
      </c>
      <c r="D635" s="13">
        <v>1012181</v>
      </c>
      <c r="E635" s="12" t="s">
        <v>839</v>
      </c>
      <c r="F635" s="190" t="s">
        <v>4205</v>
      </c>
      <c r="G635" s="13" t="s">
        <v>37</v>
      </c>
      <c r="H635" s="15">
        <v>155.15</v>
      </c>
      <c r="I635" s="105">
        <v>18</v>
      </c>
      <c r="J635" s="26">
        <f t="shared" si="36"/>
        <v>2792.7000000000003</v>
      </c>
      <c r="K635" s="113">
        <f>IFERROR(SUMIFS(RECEIVING_HISTORY!$H:$H,RECEIVING_HISTORY!$B:$B,MASTER_SHEET!$A635),0)</f>
        <v>0</v>
      </c>
      <c r="L635" s="26">
        <f>IFERROR(SUMIFS(RECEIVING_HISTORY!$I:$I,RECEIVING_HISTORY!$B:$B,MASTER_SHEET!$A635),0)</f>
        <v>0</v>
      </c>
      <c r="M635" s="35">
        <f>IFERROR(SUMIF(ISSUANCE_HISTORY!$B:$B,A635,ISSUANCE_HISTORY!$H:$H),0)</f>
        <v>0</v>
      </c>
      <c r="N635" s="26">
        <f>IFERROR(SUMIF(ISSUANCE_HISTORY!$B:$B,A635,ISSUANCE_HISTORY!$I:$I),0)</f>
        <v>0</v>
      </c>
      <c r="O635" s="112">
        <f t="shared" si="37"/>
        <v>18</v>
      </c>
      <c r="P635" s="26">
        <f t="shared" si="39"/>
        <v>2792.7000000000003</v>
      </c>
      <c r="Q635" s="168" t="s">
        <v>219</v>
      </c>
      <c r="R635" s="168" t="s">
        <v>219</v>
      </c>
      <c r="S635" s="16">
        <v>18</v>
      </c>
      <c r="T635" s="37" t="str">
        <f t="shared" si="38"/>
        <v>OK</v>
      </c>
      <c r="U635" s="12"/>
      <c r="V635" s="16"/>
      <c r="W635" s="12" t="s">
        <v>4223</v>
      </c>
    </row>
    <row r="636" spans="1:23" ht="22.35" customHeight="1">
      <c r="A636" s="12">
        <v>10060663</v>
      </c>
      <c r="B636" s="137">
        <v>1120010349</v>
      </c>
      <c r="C636" s="106">
        <v>1000623</v>
      </c>
      <c r="D636" s="13">
        <v>1013380</v>
      </c>
      <c r="E636" s="12" t="s">
        <v>840</v>
      </c>
      <c r="F636" s="190" t="s">
        <v>4205</v>
      </c>
      <c r="G636" s="13" t="s">
        <v>21</v>
      </c>
      <c r="H636" s="15">
        <v>8.5</v>
      </c>
      <c r="I636" s="105">
        <v>29</v>
      </c>
      <c r="J636" s="26">
        <f t="shared" si="36"/>
        <v>246.5</v>
      </c>
      <c r="K636" s="113">
        <f>IFERROR(SUMIFS(RECEIVING_HISTORY!$H:$H,RECEIVING_HISTORY!$B:$B,MASTER_SHEET!$A636),0)</f>
        <v>0</v>
      </c>
      <c r="L636" s="26">
        <f>IFERROR(SUMIFS(RECEIVING_HISTORY!$I:$I,RECEIVING_HISTORY!$B:$B,MASTER_SHEET!$A636),0)</f>
        <v>0</v>
      </c>
      <c r="M636" s="35">
        <f>IFERROR(SUMIF(ISSUANCE_HISTORY!$B:$B,A636,ISSUANCE_HISTORY!$H:$H),0)</f>
        <v>0</v>
      </c>
      <c r="N636" s="26">
        <f>IFERROR(SUMIF(ISSUANCE_HISTORY!$B:$B,A636,ISSUANCE_HISTORY!$I:$I),0)</f>
        <v>0</v>
      </c>
      <c r="O636" s="112">
        <f t="shared" si="37"/>
        <v>29</v>
      </c>
      <c r="P636" s="26">
        <f t="shared" si="39"/>
        <v>246.5</v>
      </c>
      <c r="Q636" s="168" t="s">
        <v>4058</v>
      </c>
      <c r="R636" s="168" t="s">
        <v>4058</v>
      </c>
      <c r="S636" s="16">
        <v>10</v>
      </c>
      <c r="T636" s="37" t="str">
        <f t="shared" si="38"/>
        <v>OK</v>
      </c>
      <c r="U636" s="12"/>
      <c r="V636" s="16"/>
      <c r="W636" s="12" t="s">
        <v>4222</v>
      </c>
    </row>
    <row r="637" spans="1:23" ht="22.35" customHeight="1">
      <c r="A637" s="12">
        <v>10060664</v>
      </c>
      <c r="B637" s="137">
        <v>1120010227</v>
      </c>
      <c r="C637" s="106">
        <v>1001154</v>
      </c>
      <c r="D637" s="13">
        <v>1012559</v>
      </c>
      <c r="E637" s="12" t="s">
        <v>841</v>
      </c>
      <c r="F637" s="190" t="s">
        <v>4205</v>
      </c>
      <c r="G637" s="13" t="s">
        <v>37</v>
      </c>
      <c r="H637" s="15">
        <v>2088.64</v>
      </c>
      <c r="I637" s="105">
        <v>1</v>
      </c>
      <c r="J637" s="26">
        <f t="shared" si="36"/>
        <v>2088.64</v>
      </c>
      <c r="K637" s="113">
        <f>IFERROR(SUMIFS(RECEIVING_HISTORY!$H:$H,RECEIVING_HISTORY!$B:$B,MASTER_SHEET!$A637),0)</f>
        <v>0</v>
      </c>
      <c r="L637" s="26">
        <f>IFERROR(SUMIFS(RECEIVING_HISTORY!$I:$I,RECEIVING_HISTORY!$B:$B,MASTER_SHEET!$A637),0)</f>
        <v>0</v>
      </c>
      <c r="M637" s="35">
        <f>IFERROR(SUMIF(ISSUANCE_HISTORY!$B:$B,A637,ISSUANCE_HISTORY!$H:$H),0)</f>
        <v>0</v>
      </c>
      <c r="N637" s="26">
        <f>IFERROR(SUMIF(ISSUANCE_HISTORY!$B:$B,A637,ISSUANCE_HISTORY!$I:$I),0)</f>
        <v>0</v>
      </c>
      <c r="O637" s="112">
        <f t="shared" si="37"/>
        <v>1</v>
      </c>
      <c r="P637" s="26">
        <f t="shared" si="39"/>
        <v>2088.64</v>
      </c>
      <c r="Q637" s="36" t="s">
        <v>1056</v>
      </c>
      <c r="R637" s="36" t="s">
        <v>1056</v>
      </c>
      <c r="S637" s="16">
        <v>1</v>
      </c>
      <c r="T637" s="37" t="str">
        <f t="shared" si="38"/>
        <v>OK</v>
      </c>
      <c r="U637" s="12"/>
      <c r="V637" s="16"/>
      <c r="W637" s="12" t="s">
        <v>4223</v>
      </c>
    </row>
    <row r="638" spans="1:23" ht="22.35" customHeight="1">
      <c r="A638" s="12">
        <v>10060665</v>
      </c>
      <c r="B638" s="137">
        <v>1120010228</v>
      </c>
      <c r="C638" s="106">
        <v>1001115</v>
      </c>
      <c r="D638" s="13">
        <v>1012520</v>
      </c>
      <c r="E638" s="12" t="s">
        <v>843</v>
      </c>
      <c r="F638" s="190" t="s">
        <v>4205</v>
      </c>
      <c r="G638" s="13" t="s">
        <v>37</v>
      </c>
      <c r="H638" s="15">
        <v>2322.9699999999998</v>
      </c>
      <c r="I638" s="105">
        <v>1</v>
      </c>
      <c r="J638" s="26">
        <f t="shared" si="36"/>
        <v>2322.9699999999998</v>
      </c>
      <c r="K638" s="113">
        <f>IFERROR(SUMIFS(RECEIVING_HISTORY!$H:$H,RECEIVING_HISTORY!$B:$B,MASTER_SHEET!$A638),0)</f>
        <v>0</v>
      </c>
      <c r="L638" s="26">
        <f>IFERROR(SUMIFS(RECEIVING_HISTORY!$I:$I,RECEIVING_HISTORY!$B:$B,MASTER_SHEET!$A638),0)</f>
        <v>0</v>
      </c>
      <c r="M638" s="35">
        <f>IFERROR(SUMIF(ISSUANCE_HISTORY!$B:$B,A638,ISSUANCE_HISTORY!$H:$H),0)</f>
        <v>0</v>
      </c>
      <c r="N638" s="26">
        <f>IFERROR(SUMIF(ISSUANCE_HISTORY!$B:$B,A638,ISSUANCE_HISTORY!$I:$I),0)</f>
        <v>0</v>
      </c>
      <c r="O638" s="112">
        <f t="shared" si="37"/>
        <v>1</v>
      </c>
      <c r="P638" s="26">
        <f t="shared" si="39"/>
        <v>2322.9699999999998</v>
      </c>
      <c r="Q638" s="36" t="s">
        <v>732</v>
      </c>
      <c r="R638" s="36" t="s">
        <v>732</v>
      </c>
      <c r="S638" s="16">
        <v>1</v>
      </c>
      <c r="T638" s="37" t="str">
        <f t="shared" si="38"/>
        <v>OK</v>
      </c>
      <c r="U638" s="12"/>
      <c r="V638" s="16"/>
      <c r="W638" s="12" t="s">
        <v>4223</v>
      </c>
    </row>
    <row r="639" spans="1:23" ht="22.35" customHeight="1">
      <c r="A639" s="12">
        <v>10060666</v>
      </c>
      <c r="B639" s="137">
        <v>1120010177</v>
      </c>
      <c r="C639" s="106">
        <v>1001238</v>
      </c>
      <c r="D639" s="13">
        <v>1012643</v>
      </c>
      <c r="E639" s="12" t="s">
        <v>844</v>
      </c>
      <c r="F639" s="190" t="s">
        <v>2049</v>
      </c>
      <c r="G639" s="13" t="s">
        <v>37</v>
      </c>
      <c r="H639" s="15">
        <v>331.7</v>
      </c>
      <c r="I639" s="105">
        <v>17</v>
      </c>
      <c r="J639" s="26">
        <f t="shared" si="36"/>
        <v>5638.9</v>
      </c>
      <c r="K639" s="113">
        <f>IFERROR(SUMIFS(RECEIVING_HISTORY!$H:$H,RECEIVING_HISTORY!$B:$B,MASTER_SHEET!$A639),0)</f>
        <v>0</v>
      </c>
      <c r="L639" s="26">
        <f>IFERROR(SUMIFS(RECEIVING_HISTORY!$I:$I,RECEIVING_HISTORY!$B:$B,MASTER_SHEET!$A639),0)</f>
        <v>0</v>
      </c>
      <c r="M639" s="35">
        <f>IFERROR(SUMIF(ISSUANCE_HISTORY!$B:$B,A639,ISSUANCE_HISTORY!$H:$H),0)</f>
        <v>0</v>
      </c>
      <c r="N639" s="26">
        <f>IFERROR(SUMIF(ISSUANCE_HISTORY!$B:$B,A639,ISSUANCE_HISTORY!$I:$I),0)</f>
        <v>0</v>
      </c>
      <c r="O639" s="112">
        <f t="shared" si="37"/>
        <v>17</v>
      </c>
      <c r="P639" s="26">
        <f t="shared" si="39"/>
        <v>5638.9</v>
      </c>
      <c r="Q639" s="36" t="s">
        <v>715</v>
      </c>
      <c r="R639" s="36" t="s">
        <v>715</v>
      </c>
      <c r="S639" s="16">
        <v>10</v>
      </c>
      <c r="T639" s="37" t="str">
        <f t="shared" si="38"/>
        <v>OK</v>
      </c>
      <c r="U639" s="12"/>
      <c r="V639" s="16"/>
      <c r="W639" s="12" t="s">
        <v>4223</v>
      </c>
    </row>
    <row r="640" spans="1:23" ht="22.35" customHeight="1">
      <c r="A640" s="12">
        <v>10060667</v>
      </c>
      <c r="B640" s="137">
        <v>1120011833</v>
      </c>
      <c r="C640" s="106">
        <v>1006480</v>
      </c>
      <c r="D640" s="13">
        <v>1014456</v>
      </c>
      <c r="E640" s="12" t="s">
        <v>845</v>
      </c>
      <c r="F640" s="190" t="s">
        <v>4205</v>
      </c>
      <c r="G640" s="13" t="s">
        <v>37</v>
      </c>
      <c r="H640" s="15">
        <v>18.5</v>
      </c>
      <c r="I640" s="105">
        <v>10</v>
      </c>
      <c r="J640" s="26">
        <f t="shared" si="36"/>
        <v>185</v>
      </c>
      <c r="K640" s="113">
        <f>IFERROR(SUMIFS(RECEIVING_HISTORY!$H:$H,RECEIVING_HISTORY!$B:$B,MASTER_SHEET!$A640),0)</f>
        <v>0</v>
      </c>
      <c r="L640" s="26">
        <f>IFERROR(SUMIFS(RECEIVING_HISTORY!$I:$I,RECEIVING_HISTORY!$B:$B,MASTER_SHEET!$A640),0)</f>
        <v>0</v>
      </c>
      <c r="M640" s="35">
        <f>IFERROR(SUMIF(ISSUANCE_HISTORY!$B:$B,A640,ISSUANCE_HISTORY!$H:$H),0)</f>
        <v>0</v>
      </c>
      <c r="N640" s="26">
        <f>IFERROR(SUMIF(ISSUANCE_HISTORY!$B:$B,A640,ISSUANCE_HISTORY!$I:$I),0)</f>
        <v>0</v>
      </c>
      <c r="O640" s="112">
        <f t="shared" si="37"/>
        <v>10</v>
      </c>
      <c r="P640" s="26">
        <f t="shared" si="39"/>
        <v>185</v>
      </c>
      <c r="Q640" s="36" t="s">
        <v>4059</v>
      </c>
      <c r="R640" s="36" t="s">
        <v>4059</v>
      </c>
      <c r="S640" s="16">
        <v>10</v>
      </c>
      <c r="T640" s="37" t="str">
        <f t="shared" si="38"/>
        <v>OK</v>
      </c>
      <c r="U640" s="12"/>
      <c r="V640" s="16"/>
      <c r="W640" s="12" t="s">
        <v>4222</v>
      </c>
    </row>
    <row r="641" spans="1:23" ht="22.35" customHeight="1">
      <c r="A641" s="12">
        <v>10060668</v>
      </c>
      <c r="B641" s="137">
        <v>1670030168</v>
      </c>
      <c r="C641" s="106">
        <v>1001591</v>
      </c>
      <c r="D641" s="13">
        <v>1012338</v>
      </c>
      <c r="E641" s="12" t="s">
        <v>846</v>
      </c>
      <c r="F641" s="190" t="s">
        <v>4205</v>
      </c>
      <c r="G641" s="13" t="s">
        <v>21</v>
      </c>
      <c r="H641" s="15">
        <v>17</v>
      </c>
      <c r="I641" s="105">
        <v>13</v>
      </c>
      <c r="J641" s="26">
        <f t="shared" ref="J641:J704" si="40">I641*H641</f>
        <v>221</v>
      </c>
      <c r="K641" s="113">
        <f>IFERROR(SUMIFS(RECEIVING_HISTORY!$H:$H,RECEIVING_HISTORY!$B:$B,MASTER_SHEET!$A641),0)</f>
        <v>0</v>
      </c>
      <c r="L641" s="26">
        <f>IFERROR(SUMIFS(RECEIVING_HISTORY!$I:$I,RECEIVING_HISTORY!$B:$B,MASTER_SHEET!$A641),0)</f>
        <v>0</v>
      </c>
      <c r="M641" s="35">
        <f>IFERROR(SUMIF(ISSUANCE_HISTORY!$B:$B,A641,ISSUANCE_HISTORY!$H:$H),0)</f>
        <v>0</v>
      </c>
      <c r="N641" s="26">
        <f>IFERROR(SUMIF(ISSUANCE_HISTORY!$B:$B,A641,ISSUANCE_HISTORY!$I:$I),0)</f>
        <v>0</v>
      </c>
      <c r="O641" s="112">
        <f t="shared" ref="O641:O704" si="41">N(I641)+N(K641)-N(M641)</f>
        <v>13</v>
      </c>
      <c r="P641" s="26">
        <f t="shared" si="39"/>
        <v>221</v>
      </c>
      <c r="Q641" s="36" t="s">
        <v>4060</v>
      </c>
      <c r="R641" s="36" t="s">
        <v>4060</v>
      </c>
      <c r="S641" s="16">
        <v>10</v>
      </c>
      <c r="T641" s="37" t="str">
        <f t="shared" si="38"/>
        <v>OK</v>
      </c>
      <c r="U641" s="12"/>
      <c r="V641" s="16"/>
      <c r="W641" s="12" t="s">
        <v>4222</v>
      </c>
    </row>
    <row r="642" spans="1:23" ht="22.35" customHeight="1">
      <c r="A642" s="12">
        <v>10060669</v>
      </c>
      <c r="B642" s="137">
        <v>1120010279</v>
      </c>
      <c r="C642" s="106">
        <v>1001134</v>
      </c>
      <c r="D642" s="13">
        <v>1012539</v>
      </c>
      <c r="E642" s="12" t="s">
        <v>847</v>
      </c>
      <c r="F642" s="190" t="s">
        <v>4205</v>
      </c>
      <c r="G642" s="13" t="s">
        <v>37</v>
      </c>
      <c r="H642" s="15">
        <v>87.74</v>
      </c>
      <c r="I642" s="105">
        <v>4</v>
      </c>
      <c r="J642" s="26">
        <f t="shared" si="40"/>
        <v>350.96</v>
      </c>
      <c r="K642" s="113">
        <f>IFERROR(SUMIFS(RECEIVING_HISTORY!$H:$H,RECEIVING_HISTORY!$B:$B,MASTER_SHEET!$A642),0)</f>
        <v>0</v>
      </c>
      <c r="L642" s="26">
        <f>IFERROR(SUMIFS(RECEIVING_HISTORY!$I:$I,RECEIVING_HISTORY!$B:$B,MASTER_SHEET!$A642),0)</f>
        <v>0</v>
      </c>
      <c r="M642" s="35">
        <f>IFERROR(SUMIF(ISSUANCE_HISTORY!$B:$B,A642,ISSUANCE_HISTORY!$H:$H),0)</f>
        <v>0</v>
      </c>
      <c r="N642" s="26">
        <f>IFERROR(SUMIF(ISSUANCE_HISTORY!$B:$B,A642,ISSUANCE_HISTORY!$I:$I),0)</f>
        <v>0</v>
      </c>
      <c r="O642" s="112">
        <f t="shared" si="41"/>
        <v>4</v>
      </c>
      <c r="P642" s="26">
        <f t="shared" si="39"/>
        <v>350.96</v>
      </c>
      <c r="Q642" s="36" t="s">
        <v>692</v>
      </c>
      <c r="R642" s="36" t="s">
        <v>692</v>
      </c>
      <c r="S642" s="16">
        <v>4</v>
      </c>
      <c r="T642" s="37" t="str">
        <f t="shared" ref="T642:T705" si="42">IF(S642="", "", IF(U642&lt;&gt;"", "BSR in Process", IF(O642&lt;S642, "Re-Order Now", "OK")))</f>
        <v>OK</v>
      </c>
      <c r="U642" s="12"/>
      <c r="V642" s="16"/>
      <c r="W642" s="12" t="s">
        <v>4222</v>
      </c>
    </row>
    <row r="643" spans="1:23" ht="22.35" customHeight="1">
      <c r="A643" s="12">
        <v>10060670</v>
      </c>
      <c r="B643" s="137">
        <v>1120010281</v>
      </c>
      <c r="C643" s="106">
        <v>1001541</v>
      </c>
      <c r="D643" s="13">
        <v>1012288</v>
      </c>
      <c r="E643" s="12" t="s">
        <v>849</v>
      </c>
      <c r="F643" s="190" t="s">
        <v>4205</v>
      </c>
      <c r="G643" s="13" t="s">
        <v>37</v>
      </c>
      <c r="H643" s="15">
        <v>324.20999999999998</v>
      </c>
      <c r="I643" s="105">
        <v>4</v>
      </c>
      <c r="J643" s="26">
        <f t="shared" si="40"/>
        <v>1296.8399999999999</v>
      </c>
      <c r="K643" s="113">
        <f>IFERROR(SUMIFS(RECEIVING_HISTORY!$H:$H,RECEIVING_HISTORY!$B:$B,MASTER_SHEET!$A643),0)</f>
        <v>0</v>
      </c>
      <c r="L643" s="26">
        <f>IFERROR(SUMIFS(RECEIVING_HISTORY!$I:$I,RECEIVING_HISTORY!$B:$B,MASTER_SHEET!$A643),0)</f>
        <v>0</v>
      </c>
      <c r="M643" s="35">
        <f>IFERROR(SUMIF(ISSUANCE_HISTORY!$B:$B,A643,ISSUANCE_HISTORY!$H:$H),0)</f>
        <v>0</v>
      </c>
      <c r="N643" s="26">
        <f>IFERROR(SUMIF(ISSUANCE_HISTORY!$B:$B,A643,ISSUANCE_HISTORY!$I:$I),0)</f>
        <v>0</v>
      </c>
      <c r="O643" s="112">
        <f t="shared" si="41"/>
        <v>4</v>
      </c>
      <c r="P643" s="26">
        <f t="shared" ref="P643:P706" si="43">N(J643)+N(L643)-N(N643)</f>
        <v>1296.8399999999999</v>
      </c>
      <c r="Q643" s="36" t="s">
        <v>692</v>
      </c>
      <c r="R643" s="36" t="s">
        <v>692</v>
      </c>
      <c r="S643" s="16">
        <v>4</v>
      </c>
      <c r="T643" s="37" t="str">
        <f t="shared" si="42"/>
        <v>OK</v>
      </c>
      <c r="U643" s="12"/>
      <c r="V643" s="16"/>
      <c r="W643" s="12" t="s">
        <v>4222</v>
      </c>
    </row>
    <row r="644" spans="1:23" ht="22.35" customHeight="1">
      <c r="A644" s="12">
        <v>10060671</v>
      </c>
      <c r="B644" s="137">
        <v>1120010282</v>
      </c>
      <c r="C644" s="106">
        <v>1001532</v>
      </c>
      <c r="D644" s="13">
        <v>1012279</v>
      </c>
      <c r="E644" s="12" t="s">
        <v>850</v>
      </c>
      <c r="F644" s="190" t="s">
        <v>4205</v>
      </c>
      <c r="G644" s="13" t="s">
        <v>37</v>
      </c>
      <c r="H644" s="15">
        <v>586.36</v>
      </c>
      <c r="I644" s="105">
        <v>4</v>
      </c>
      <c r="J644" s="26">
        <f t="shared" si="40"/>
        <v>2345.44</v>
      </c>
      <c r="K644" s="113">
        <f>IFERROR(SUMIFS(RECEIVING_HISTORY!$H:$H,RECEIVING_HISTORY!$B:$B,MASTER_SHEET!$A644),0)</f>
        <v>0</v>
      </c>
      <c r="L644" s="26">
        <f>IFERROR(SUMIFS(RECEIVING_HISTORY!$I:$I,RECEIVING_HISTORY!$B:$B,MASTER_SHEET!$A644),0)</f>
        <v>0</v>
      </c>
      <c r="M644" s="35">
        <f>IFERROR(SUMIF(ISSUANCE_HISTORY!$B:$B,A644,ISSUANCE_HISTORY!$H:$H),0)</f>
        <v>0</v>
      </c>
      <c r="N644" s="26">
        <f>IFERROR(SUMIF(ISSUANCE_HISTORY!$B:$B,A644,ISSUANCE_HISTORY!$I:$I),0)</f>
        <v>0</v>
      </c>
      <c r="O644" s="112">
        <f t="shared" si="41"/>
        <v>4</v>
      </c>
      <c r="P644" s="26">
        <f t="shared" si="43"/>
        <v>2345.44</v>
      </c>
      <c r="Q644" s="36" t="s">
        <v>692</v>
      </c>
      <c r="R644" s="36" t="s">
        <v>692</v>
      </c>
      <c r="S644" s="16">
        <v>4</v>
      </c>
      <c r="T644" s="37" t="str">
        <f t="shared" si="42"/>
        <v>OK</v>
      </c>
      <c r="U644" s="12"/>
      <c r="V644" s="16"/>
      <c r="W644" s="12" t="s">
        <v>4222</v>
      </c>
    </row>
    <row r="645" spans="1:23" ht="22.35" customHeight="1">
      <c r="A645" s="12">
        <v>10060672</v>
      </c>
      <c r="B645" s="137">
        <v>1120010333</v>
      </c>
      <c r="C645" s="106">
        <v>1001554</v>
      </c>
      <c r="D645" s="13">
        <v>1012301</v>
      </c>
      <c r="E645" s="12" t="s">
        <v>851</v>
      </c>
      <c r="F645" s="190" t="s">
        <v>4205</v>
      </c>
      <c r="G645" s="13" t="s">
        <v>37</v>
      </c>
      <c r="H645" s="15">
        <v>256.8</v>
      </c>
      <c r="I645" s="105">
        <v>5</v>
      </c>
      <c r="J645" s="26">
        <f t="shared" si="40"/>
        <v>1284</v>
      </c>
      <c r="K645" s="113">
        <f>IFERROR(SUMIFS(RECEIVING_HISTORY!$H:$H,RECEIVING_HISTORY!$B:$B,MASTER_SHEET!$A645),0)</f>
        <v>0</v>
      </c>
      <c r="L645" s="26">
        <f>IFERROR(SUMIFS(RECEIVING_HISTORY!$I:$I,RECEIVING_HISTORY!$B:$B,MASTER_SHEET!$A645),0)</f>
        <v>0</v>
      </c>
      <c r="M645" s="35">
        <f>IFERROR(SUMIF(ISSUANCE_HISTORY!$B:$B,A645,ISSUANCE_HISTORY!$H:$H),0)</f>
        <v>0</v>
      </c>
      <c r="N645" s="26">
        <f>IFERROR(SUMIF(ISSUANCE_HISTORY!$B:$B,A645,ISSUANCE_HISTORY!$I:$I),0)</f>
        <v>0</v>
      </c>
      <c r="O645" s="112">
        <f t="shared" si="41"/>
        <v>5</v>
      </c>
      <c r="P645" s="26">
        <f t="shared" si="43"/>
        <v>1284</v>
      </c>
      <c r="Q645" s="36" t="s">
        <v>692</v>
      </c>
      <c r="R645" s="36" t="s">
        <v>692</v>
      </c>
      <c r="S645" s="16">
        <v>5</v>
      </c>
      <c r="T645" s="37" t="str">
        <f t="shared" si="42"/>
        <v>OK</v>
      </c>
      <c r="U645" s="12"/>
      <c r="V645" s="16"/>
      <c r="W645" s="12" t="s">
        <v>4222</v>
      </c>
    </row>
    <row r="646" spans="1:23" ht="22.35" customHeight="1">
      <c r="A646" s="12">
        <v>10060673</v>
      </c>
      <c r="B646" s="137">
        <v>1120010334</v>
      </c>
      <c r="C646" s="106">
        <v>1001555</v>
      </c>
      <c r="D646" s="13">
        <v>1012302</v>
      </c>
      <c r="E646" s="12" t="s">
        <v>852</v>
      </c>
      <c r="F646" s="190" t="s">
        <v>4205</v>
      </c>
      <c r="G646" s="13" t="s">
        <v>37</v>
      </c>
      <c r="H646" s="15">
        <v>374.5</v>
      </c>
      <c r="I646" s="105">
        <v>5</v>
      </c>
      <c r="J646" s="26">
        <f t="shared" si="40"/>
        <v>1872.5</v>
      </c>
      <c r="K646" s="113">
        <f>IFERROR(SUMIFS(RECEIVING_HISTORY!$H:$H,RECEIVING_HISTORY!$B:$B,MASTER_SHEET!$A646),0)</f>
        <v>0</v>
      </c>
      <c r="L646" s="26">
        <f>IFERROR(SUMIFS(RECEIVING_HISTORY!$I:$I,RECEIVING_HISTORY!$B:$B,MASTER_SHEET!$A646),0)</f>
        <v>0</v>
      </c>
      <c r="M646" s="35">
        <f>IFERROR(SUMIF(ISSUANCE_HISTORY!$B:$B,A646,ISSUANCE_HISTORY!$H:$H),0)</f>
        <v>0</v>
      </c>
      <c r="N646" s="26">
        <f>IFERROR(SUMIF(ISSUANCE_HISTORY!$B:$B,A646,ISSUANCE_HISTORY!$I:$I),0)</f>
        <v>0</v>
      </c>
      <c r="O646" s="112">
        <f t="shared" si="41"/>
        <v>5</v>
      </c>
      <c r="P646" s="26">
        <f t="shared" si="43"/>
        <v>1872.5</v>
      </c>
      <c r="Q646" s="36" t="s">
        <v>692</v>
      </c>
      <c r="R646" s="36" t="s">
        <v>692</v>
      </c>
      <c r="S646" s="16">
        <v>5</v>
      </c>
      <c r="T646" s="37" t="str">
        <f t="shared" si="42"/>
        <v>OK</v>
      </c>
      <c r="U646" s="12"/>
      <c r="V646" s="16"/>
      <c r="W646" s="12" t="s">
        <v>4222</v>
      </c>
    </row>
    <row r="647" spans="1:23" ht="22.35" customHeight="1">
      <c r="A647" s="12">
        <v>10060674</v>
      </c>
      <c r="B647" s="137">
        <v>1120010335</v>
      </c>
      <c r="C647" s="106">
        <v>1001301</v>
      </c>
      <c r="D647" s="13">
        <v>1012380</v>
      </c>
      <c r="E647" s="12" t="s">
        <v>853</v>
      </c>
      <c r="F647" s="190" t="s">
        <v>4205</v>
      </c>
      <c r="G647" s="13" t="s">
        <v>37</v>
      </c>
      <c r="H647" s="15">
        <v>112.35</v>
      </c>
      <c r="I647" s="105">
        <v>8</v>
      </c>
      <c r="J647" s="26">
        <f t="shared" si="40"/>
        <v>898.8</v>
      </c>
      <c r="K647" s="113">
        <f>IFERROR(SUMIFS(RECEIVING_HISTORY!$H:$H,RECEIVING_HISTORY!$B:$B,MASTER_SHEET!$A647),0)</f>
        <v>0</v>
      </c>
      <c r="L647" s="26">
        <f>IFERROR(SUMIFS(RECEIVING_HISTORY!$I:$I,RECEIVING_HISTORY!$B:$B,MASTER_SHEET!$A647),0)</f>
        <v>0</v>
      </c>
      <c r="M647" s="35">
        <f>IFERROR(SUMIF(ISSUANCE_HISTORY!$B:$B,A647,ISSUANCE_HISTORY!$H:$H),0)</f>
        <v>0</v>
      </c>
      <c r="N647" s="26">
        <f>IFERROR(SUMIF(ISSUANCE_HISTORY!$B:$B,A647,ISSUANCE_HISTORY!$I:$I),0)</f>
        <v>0</v>
      </c>
      <c r="O647" s="112">
        <f t="shared" si="41"/>
        <v>8</v>
      </c>
      <c r="P647" s="26">
        <f t="shared" si="43"/>
        <v>898.8</v>
      </c>
      <c r="Q647" s="36" t="s">
        <v>692</v>
      </c>
      <c r="R647" s="36" t="s">
        <v>692</v>
      </c>
      <c r="S647" s="16">
        <v>5</v>
      </c>
      <c r="T647" s="37" t="str">
        <f t="shared" si="42"/>
        <v>OK</v>
      </c>
      <c r="U647" s="12"/>
      <c r="V647" s="16"/>
      <c r="W647" s="12" t="s">
        <v>4222</v>
      </c>
    </row>
    <row r="648" spans="1:23" ht="22.35" customHeight="1">
      <c r="A648" s="12">
        <v>10060675</v>
      </c>
      <c r="B648" s="137">
        <v>1670030665</v>
      </c>
      <c r="C648" s="106">
        <v>1006489</v>
      </c>
      <c r="D648" s="13">
        <v>1014465</v>
      </c>
      <c r="E648" s="12" t="s">
        <v>854</v>
      </c>
      <c r="F648" s="192" t="s">
        <v>4205</v>
      </c>
      <c r="G648" s="13" t="s">
        <v>21</v>
      </c>
      <c r="H648" s="15">
        <v>7</v>
      </c>
      <c r="I648" s="105">
        <v>16</v>
      </c>
      <c r="J648" s="26">
        <f t="shared" si="40"/>
        <v>112</v>
      </c>
      <c r="K648" s="113">
        <f>IFERROR(SUMIFS(RECEIVING_HISTORY!$H:$H,RECEIVING_HISTORY!$B:$B,MASTER_SHEET!$A648),0)</f>
        <v>0</v>
      </c>
      <c r="L648" s="26">
        <f>IFERROR(SUMIFS(RECEIVING_HISTORY!$I:$I,RECEIVING_HISTORY!$B:$B,MASTER_SHEET!$A648),0)</f>
        <v>0</v>
      </c>
      <c r="M648" s="35">
        <f>IFERROR(SUMIF(ISSUANCE_HISTORY!$B:$B,A648,ISSUANCE_HISTORY!$H:$H),0)</f>
        <v>0</v>
      </c>
      <c r="N648" s="26">
        <f>IFERROR(SUMIF(ISSUANCE_HISTORY!$B:$B,A648,ISSUANCE_HISTORY!$I:$I),0)</f>
        <v>0</v>
      </c>
      <c r="O648" s="112">
        <f t="shared" si="41"/>
        <v>16</v>
      </c>
      <c r="P648" s="26">
        <f t="shared" si="43"/>
        <v>112</v>
      </c>
      <c r="Q648" s="36" t="s">
        <v>4061</v>
      </c>
      <c r="R648" s="36" t="s">
        <v>4061</v>
      </c>
      <c r="S648" s="16">
        <v>10</v>
      </c>
      <c r="T648" s="37" t="str">
        <f t="shared" si="42"/>
        <v>OK</v>
      </c>
      <c r="U648" s="12"/>
      <c r="V648" s="16"/>
      <c r="W648" s="12" t="s">
        <v>4222</v>
      </c>
    </row>
    <row r="649" spans="1:23" ht="22.35" customHeight="1">
      <c r="A649" s="12">
        <v>10060676</v>
      </c>
      <c r="B649" s="137">
        <v>1670030661</v>
      </c>
      <c r="C649" s="106">
        <v>1006493</v>
      </c>
      <c r="D649" s="13">
        <v>1014469</v>
      </c>
      <c r="E649" s="12" t="s">
        <v>855</v>
      </c>
      <c r="F649" s="190" t="s">
        <v>4205</v>
      </c>
      <c r="G649" s="13" t="s">
        <v>21</v>
      </c>
      <c r="H649" s="15">
        <v>9</v>
      </c>
      <c r="I649" s="105">
        <v>27</v>
      </c>
      <c r="J649" s="26">
        <f t="shared" si="40"/>
        <v>243</v>
      </c>
      <c r="K649" s="113">
        <f>IFERROR(SUMIFS(RECEIVING_HISTORY!$H:$H,RECEIVING_HISTORY!$B:$B,MASTER_SHEET!$A649),0)</f>
        <v>0</v>
      </c>
      <c r="L649" s="26">
        <f>IFERROR(SUMIFS(RECEIVING_HISTORY!$I:$I,RECEIVING_HISTORY!$B:$B,MASTER_SHEET!$A649),0)</f>
        <v>0</v>
      </c>
      <c r="M649" s="35">
        <f>IFERROR(SUMIF(ISSUANCE_HISTORY!$B:$B,A649,ISSUANCE_HISTORY!$H:$H),0)</f>
        <v>0</v>
      </c>
      <c r="N649" s="26">
        <f>IFERROR(SUMIF(ISSUANCE_HISTORY!$B:$B,A649,ISSUANCE_HISTORY!$I:$I),0)</f>
        <v>0</v>
      </c>
      <c r="O649" s="112">
        <f t="shared" si="41"/>
        <v>27</v>
      </c>
      <c r="P649" s="26">
        <f t="shared" si="43"/>
        <v>243</v>
      </c>
      <c r="Q649" s="36" t="s">
        <v>4459</v>
      </c>
      <c r="R649" s="36" t="s">
        <v>4459</v>
      </c>
      <c r="S649" s="16">
        <v>10</v>
      </c>
      <c r="T649" s="37" t="str">
        <f t="shared" si="42"/>
        <v>OK</v>
      </c>
      <c r="U649" s="12"/>
      <c r="V649" s="16"/>
      <c r="W649" s="12" t="s">
        <v>4222</v>
      </c>
    </row>
    <row r="650" spans="1:23" ht="22.35" customHeight="1">
      <c r="A650" s="12">
        <v>10060677</v>
      </c>
      <c r="B650" s="137">
        <v>1670030283</v>
      </c>
      <c r="C650" s="106">
        <v>1001502</v>
      </c>
      <c r="D650" s="13">
        <v>1012249</v>
      </c>
      <c r="E650" s="12" t="s">
        <v>856</v>
      </c>
      <c r="F650" s="190" t="s">
        <v>4205</v>
      </c>
      <c r="G650" s="13" t="s">
        <v>37</v>
      </c>
      <c r="H650" s="15">
        <v>19.099499999999999</v>
      </c>
      <c r="I650" s="105">
        <v>14</v>
      </c>
      <c r="J650" s="26">
        <f t="shared" si="40"/>
        <v>267.39299999999997</v>
      </c>
      <c r="K650" s="113">
        <f>IFERROR(SUMIFS(RECEIVING_HISTORY!$H:$H,RECEIVING_HISTORY!$B:$B,MASTER_SHEET!$A650),0)</f>
        <v>0</v>
      </c>
      <c r="L650" s="26">
        <f>IFERROR(SUMIFS(RECEIVING_HISTORY!$I:$I,RECEIVING_HISTORY!$B:$B,MASTER_SHEET!$A650),0)</f>
        <v>0</v>
      </c>
      <c r="M650" s="35">
        <f>IFERROR(SUMIF(ISSUANCE_HISTORY!$B:$B,A650,ISSUANCE_HISTORY!$H:$H),0)</f>
        <v>0</v>
      </c>
      <c r="N650" s="26">
        <f>IFERROR(SUMIF(ISSUANCE_HISTORY!$B:$B,A650,ISSUANCE_HISTORY!$I:$I),0)</f>
        <v>0</v>
      </c>
      <c r="O650" s="112">
        <f t="shared" si="41"/>
        <v>14</v>
      </c>
      <c r="P650" s="26">
        <f t="shared" si="43"/>
        <v>267.39299999999997</v>
      </c>
      <c r="Q650" s="36" t="s">
        <v>4062</v>
      </c>
      <c r="R650" s="36" t="s">
        <v>4062</v>
      </c>
      <c r="S650" s="16">
        <v>10</v>
      </c>
      <c r="T650" s="37" t="str">
        <f t="shared" si="42"/>
        <v>OK</v>
      </c>
      <c r="U650" s="12"/>
      <c r="V650" s="16"/>
      <c r="W650" s="12" t="s">
        <v>4222</v>
      </c>
    </row>
    <row r="651" spans="1:23" ht="22.35" customHeight="1">
      <c r="A651" s="12">
        <v>10060678</v>
      </c>
      <c r="B651" s="137">
        <v>1670030618</v>
      </c>
      <c r="C651" s="106">
        <v>1000312</v>
      </c>
      <c r="D651" s="13">
        <v>1013384</v>
      </c>
      <c r="E651" s="12" t="s">
        <v>857</v>
      </c>
      <c r="F651" s="192" t="s">
        <v>4205</v>
      </c>
      <c r="G651" s="13" t="s">
        <v>21</v>
      </c>
      <c r="H651" s="15">
        <v>7</v>
      </c>
      <c r="I651" s="105">
        <v>48</v>
      </c>
      <c r="J651" s="26">
        <f t="shared" si="40"/>
        <v>336</v>
      </c>
      <c r="K651" s="113">
        <f>IFERROR(SUMIFS(RECEIVING_HISTORY!$H:$H,RECEIVING_HISTORY!$B:$B,MASTER_SHEET!$A651),0)</f>
        <v>0</v>
      </c>
      <c r="L651" s="26">
        <f>IFERROR(SUMIFS(RECEIVING_HISTORY!$I:$I,RECEIVING_HISTORY!$B:$B,MASTER_SHEET!$A651),0)</f>
        <v>0</v>
      </c>
      <c r="M651" s="35">
        <f>IFERROR(SUMIF(ISSUANCE_HISTORY!$B:$B,A651,ISSUANCE_HISTORY!$H:$H),0)</f>
        <v>0</v>
      </c>
      <c r="N651" s="26">
        <f>IFERROR(SUMIF(ISSUANCE_HISTORY!$B:$B,A651,ISSUANCE_HISTORY!$I:$I),0)</f>
        <v>0</v>
      </c>
      <c r="O651" s="112">
        <f t="shared" si="41"/>
        <v>48</v>
      </c>
      <c r="P651" s="26">
        <f t="shared" si="43"/>
        <v>336</v>
      </c>
      <c r="Q651" s="36" t="s">
        <v>4063</v>
      </c>
      <c r="R651" s="36" t="s">
        <v>4063</v>
      </c>
      <c r="S651" s="16">
        <v>10</v>
      </c>
      <c r="T651" s="37" t="str">
        <f t="shared" si="42"/>
        <v>OK</v>
      </c>
      <c r="U651" s="12"/>
      <c r="V651" s="16"/>
      <c r="W651" s="12" t="s">
        <v>4222</v>
      </c>
    </row>
    <row r="652" spans="1:23" ht="22.35" customHeight="1">
      <c r="A652" s="12">
        <v>10060679</v>
      </c>
      <c r="B652" s="137">
        <v>1120010239</v>
      </c>
      <c r="C652" s="106">
        <v>1001452</v>
      </c>
      <c r="D652" s="13">
        <v>1012199</v>
      </c>
      <c r="E652" s="12" t="s">
        <v>858</v>
      </c>
      <c r="F652" s="190" t="s">
        <v>4205</v>
      </c>
      <c r="G652" s="13" t="s">
        <v>37</v>
      </c>
      <c r="H652" s="15">
        <v>875</v>
      </c>
      <c r="I652" s="105">
        <v>8</v>
      </c>
      <c r="J652" s="26">
        <f t="shared" si="40"/>
        <v>7000</v>
      </c>
      <c r="K652" s="113">
        <f>IFERROR(SUMIFS(RECEIVING_HISTORY!$H:$H,RECEIVING_HISTORY!$B:$B,MASTER_SHEET!$A652),0)</f>
        <v>0</v>
      </c>
      <c r="L652" s="26">
        <f>IFERROR(SUMIFS(RECEIVING_HISTORY!$I:$I,RECEIVING_HISTORY!$B:$B,MASTER_SHEET!$A652),0)</f>
        <v>0</v>
      </c>
      <c r="M652" s="35">
        <f>IFERROR(SUMIF(ISSUANCE_HISTORY!$B:$B,A652,ISSUANCE_HISTORY!$H:$H),0)</f>
        <v>0</v>
      </c>
      <c r="N652" s="26">
        <f>IFERROR(SUMIF(ISSUANCE_HISTORY!$B:$B,A652,ISSUANCE_HISTORY!$I:$I),0)</f>
        <v>0</v>
      </c>
      <c r="O652" s="112">
        <f t="shared" si="41"/>
        <v>8</v>
      </c>
      <c r="P652" s="26">
        <f t="shared" si="43"/>
        <v>7000</v>
      </c>
      <c r="Q652" s="36" t="s">
        <v>675</v>
      </c>
      <c r="R652" s="36" t="s">
        <v>675</v>
      </c>
      <c r="S652" s="16">
        <v>4</v>
      </c>
      <c r="T652" s="37" t="str">
        <f t="shared" si="42"/>
        <v>OK</v>
      </c>
      <c r="U652" s="12"/>
      <c r="V652" s="16"/>
      <c r="W652" s="12" t="s">
        <v>4223</v>
      </c>
    </row>
    <row r="653" spans="1:23" ht="22.35" customHeight="1">
      <c r="A653" s="12">
        <v>10060680</v>
      </c>
      <c r="B653" s="137">
        <v>1120010240</v>
      </c>
      <c r="C653" s="106">
        <v>1001454</v>
      </c>
      <c r="D653" s="13">
        <v>1012201</v>
      </c>
      <c r="E653" s="12" t="s">
        <v>860</v>
      </c>
      <c r="F653" s="190" t="s">
        <v>4205</v>
      </c>
      <c r="G653" s="13" t="s">
        <v>37</v>
      </c>
      <c r="H653" s="15">
        <v>528.30999999999995</v>
      </c>
      <c r="I653" s="105">
        <v>5</v>
      </c>
      <c r="J653" s="26">
        <f t="shared" si="40"/>
        <v>2641.5499999999997</v>
      </c>
      <c r="K653" s="113">
        <f>IFERROR(SUMIFS(RECEIVING_HISTORY!$H:$H,RECEIVING_HISTORY!$B:$B,MASTER_SHEET!$A653),0)</f>
        <v>0</v>
      </c>
      <c r="L653" s="26">
        <f>IFERROR(SUMIFS(RECEIVING_HISTORY!$I:$I,RECEIVING_HISTORY!$B:$B,MASTER_SHEET!$A653),0)</f>
        <v>0</v>
      </c>
      <c r="M653" s="35">
        <f>IFERROR(SUMIF(ISSUANCE_HISTORY!$B:$B,A653,ISSUANCE_HISTORY!$H:$H),0)</f>
        <v>0</v>
      </c>
      <c r="N653" s="26">
        <f>IFERROR(SUMIF(ISSUANCE_HISTORY!$B:$B,A653,ISSUANCE_HISTORY!$I:$I),0)</f>
        <v>0</v>
      </c>
      <c r="O653" s="112">
        <f t="shared" si="41"/>
        <v>5</v>
      </c>
      <c r="P653" s="26">
        <f t="shared" si="43"/>
        <v>2641.5499999999997</v>
      </c>
      <c r="Q653" s="36" t="s">
        <v>675</v>
      </c>
      <c r="R653" s="36" t="s">
        <v>675</v>
      </c>
      <c r="S653" s="16">
        <v>4</v>
      </c>
      <c r="T653" s="37" t="str">
        <f t="shared" si="42"/>
        <v>OK</v>
      </c>
      <c r="U653" s="12"/>
      <c r="V653" s="16"/>
      <c r="W653" s="12" t="s">
        <v>4223</v>
      </c>
    </row>
    <row r="654" spans="1:23" ht="22.35" customHeight="1">
      <c r="A654" s="12">
        <v>10060681</v>
      </c>
      <c r="B654" s="137">
        <v>314119008064</v>
      </c>
      <c r="C654" s="106">
        <v>1001453</v>
      </c>
      <c r="D654" s="13">
        <v>1012200</v>
      </c>
      <c r="E654" s="12" t="s">
        <v>861</v>
      </c>
      <c r="F654" s="190" t="s">
        <v>4205</v>
      </c>
      <c r="G654" s="13" t="s">
        <v>37</v>
      </c>
      <c r="H654" s="15">
        <v>688.81</v>
      </c>
      <c r="I654" s="105">
        <v>5</v>
      </c>
      <c r="J654" s="26">
        <f t="shared" si="40"/>
        <v>3444.0499999999997</v>
      </c>
      <c r="K654" s="113">
        <f>IFERROR(SUMIFS(RECEIVING_HISTORY!$H:$H,RECEIVING_HISTORY!$B:$B,MASTER_SHEET!$A654),0)</f>
        <v>0</v>
      </c>
      <c r="L654" s="26">
        <f>IFERROR(SUMIFS(RECEIVING_HISTORY!$I:$I,RECEIVING_HISTORY!$B:$B,MASTER_SHEET!$A654),0)</f>
        <v>0</v>
      </c>
      <c r="M654" s="35">
        <f>IFERROR(SUMIF(ISSUANCE_HISTORY!$B:$B,A654,ISSUANCE_HISTORY!$H:$H),0)</f>
        <v>0</v>
      </c>
      <c r="N654" s="26">
        <f>IFERROR(SUMIF(ISSUANCE_HISTORY!$B:$B,A654,ISSUANCE_HISTORY!$I:$I),0)</f>
        <v>0</v>
      </c>
      <c r="O654" s="112">
        <f t="shared" si="41"/>
        <v>5</v>
      </c>
      <c r="P654" s="26">
        <f t="shared" si="43"/>
        <v>3444.0499999999997</v>
      </c>
      <c r="Q654" s="36" t="s">
        <v>675</v>
      </c>
      <c r="R654" s="36" t="s">
        <v>675</v>
      </c>
      <c r="S654" s="16">
        <v>4</v>
      </c>
      <c r="T654" s="37" t="str">
        <f t="shared" si="42"/>
        <v>OK</v>
      </c>
      <c r="U654" s="12"/>
      <c r="V654" s="16"/>
      <c r="W654" s="12" t="s">
        <v>4223</v>
      </c>
    </row>
    <row r="655" spans="1:23" ht="22.35" customHeight="1">
      <c r="A655" s="12">
        <v>10060682</v>
      </c>
      <c r="B655" s="137" t="e">
        <v>#N/A</v>
      </c>
      <c r="C655" s="106">
        <v>1001534</v>
      </c>
      <c r="D655" s="13">
        <v>1012281</v>
      </c>
      <c r="E655" s="12" t="s">
        <v>862</v>
      </c>
      <c r="F655" s="190" t="s">
        <v>4205</v>
      </c>
      <c r="G655" s="13" t="s">
        <v>37</v>
      </c>
      <c r="H655" s="15">
        <v>445.12</v>
      </c>
      <c r="I655" s="105">
        <v>0</v>
      </c>
      <c r="J655" s="26">
        <f t="shared" si="40"/>
        <v>0</v>
      </c>
      <c r="K655" s="113">
        <f>IFERROR(SUMIFS(RECEIVING_HISTORY!$H:$H,RECEIVING_HISTORY!$B:$B,MASTER_SHEET!$A655),0)</f>
        <v>0</v>
      </c>
      <c r="L655" s="26">
        <f>IFERROR(SUMIFS(RECEIVING_HISTORY!$I:$I,RECEIVING_HISTORY!$B:$B,MASTER_SHEET!$A655),0)</f>
        <v>0</v>
      </c>
      <c r="M655" s="35">
        <f>IFERROR(SUMIF(ISSUANCE_HISTORY!$B:$B,A655,ISSUANCE_HISTORY!$H:$H),0)</f>
        <v>0</v>
      </c>
      <c r="N655" s="26">
        <f>IFERROR(SUMIF(ISSUANCE_HISTORY!$B:$B,A655,ISSUANCE_HISTORY!$I:$I),0)</f>
        <v>0</v>
      </c>
      <c r="O655" s="112">
        <f t="shared" si="41"/>
        <v>0</v>
      </c>
      <c r="P655" s="26">
        <f t="shared" si="43"/>
        <v>0</v>
      </c>
      <c r="Q655" s="36" t="e">
        <v>#N/A</v>
      </c>
      <c r="R655" s="36" t="e">
        <v>#N/A</v>
      </c>
      <c r="S655" s="16"/>
      <c r="T655" s="37" t="str">
        <f t="shared" si="42"/>
        <v/>
      </c>
      <c r="U655" s="12"/>
      <c r="V655" s="16"/>
      <c r="W655" s="12" t="e">
        <v>#N/A</v>
      </c>
    </row>
    <row r="656" spans="1:23" ht="22.35" customHeight="1">
      <c r="A656" s="12">
        <v>10060683</v>
      </c>
      <c r="B656" s="137" t="e">
        <v>#N/A</v>
      </c>
      <c r="C656" s="106">
        <v>1001408</v>
      </c>
      <c r="D656" s="13">
        <v>1012487</v>
      </c>
      <c r="E656" s="12" t="s">
        <v>863</v>
      </c>
      <c r="F656" s="190" t="s">
        <v>1262</v>
      </c>
      <c r="G656" s="13" t="s">
        <v>37</v>
      </c>
      <c r="H656" s="15">
        <v>882.75</v>
      </c>
      <c r="I656" s="105">
        <v>0</v>
      </c>
      <c r="J656" s="26">
        <f t="shared" si="40"/>
        <v>0</v>
      </c>
      <c r="K656" s="113">
        <f>IFERROR(SUMIFS(RECEIVING_HISTORY!$H:$H,RECEIVING_HISTORY!$B:$B,MASTER_SHEET!$A656),0)</f>
        <v>0</v>
      </c>
      <c r="L656" s="26">
        <f>IFERROR(SUMIFS(RECEIVING_HISTORY!$I:$I,RECEIVING_HISTORY!$B:$B,MASTER_SHEET!$A656),0)</f>
        <v>0</v>
      </c>
      <c r="M656" s="35">
        <f>IFERROR(SUMIF(ISSUANCE_HISTORY!$B:$B,A656,ISSUANCE_HISTORY!$H:$H),0)</f>
        <v>0</v>
      </c>
      <c r="N656" s="26">
        <f>IFERROR(SUMIF(ISSUANCE_HISTORY!$B:$B,A656,ISSUANCE_HISTORY!$I:$I),0)</f>
        <v>0</v>
      </c>
      <c r="O656" s="112">
        <f t="shared" si="41"/>
        <v>0</v>
      </c>
      <c r="P656" s="26">
        <f t="shared" si="43"/>
        <v>0</v>
      </c>
      <c r="Q656" s="36" t="e">
        <v>#N/A</v>
      </c>
      <c r="R656" s="36" t="e">
        <v>#N/A</v>
      </c>
      <c r="S656" s="16"/>
      <c r="T656" s="37" t="str">
        <f t="shared" si="42"/>
        <v/>
      </c>
      <c r="U656" s="12"/>
      <c r="V656" s="16"/>
      <c r="W656" s="12" t="e">
        <v>#N/A</v>
      </c>
    </row>
    <row r="657" spans="1:23" ht="22.35" customHeight="1">
      <c r="A657" s="12">
        <v>10060684</v>
      </c>
      <c r="B657" s="137">
        <v>1120010316</v>
      </c>
      <c r="C657" s="106">
        <v>1001277</v>
      </c>
      <c r="D657" s="13">
        <v>1012356</v>
      </c>
      <c r="E657" s="12" t="s">
        <v>864</v>
      </c>
      <c r="F657" s="190" t="s">
        <v>1262</v>
      </c>
      <c r="G657" s="13" t="s">
        <v>37</v>
      </c>
      <c r="H657" s="15">
        <v>852</v>
      </c>
      <c r="I657" s="105">
        <v>7</v>
      </c>
      <c r="J657" s="26">
        <f t="shared" si="40"/>
        <v>5964</v>
      </c>
      <c r="K657" s="113">
        <f>IFERROR(SUMIFS(RECEIVING_HISTORY!$H:$H,RECEIVING_HISTORY!$B:$B,MASTER_SHEET!$A657),0)</f>
        <v>0</v>
      </c>
      <c r="L657" s="26">
        <f>IFERROR(SUMIFS(RECEIVING_HISTORY!$I:$I,RECEIVING_HISTORY!$B:$B,MASTER_SHEET!$A657),0)</f>
        <v>0</v>
      </c>
      <c r="M657" s="35">
        <f>IFERROR(SUMIF(ISSUANCE_HISTORY!$B:$B,A657,ISSUANCE_HISTORY!$H:$H),0)</f>
        <v>0</v>
      </c>
      <c r="N657" s="26">
        <f>IFERROR(SUMIF(ISSUANCE_HISTORY!$B:$B,A657,ISSUANCE_HISTORY!$I:$I),0)</f>
        <v>0</v>
      </c>
      <c r="O657" s="112">
        <f t="shared" si="41"/>
        <v>7</v>
      </c>
      <c r="P657" s="26">
        <f t="shared" si="43"/>
        <v>5964</v>
      </c>
      <c r="Q657" s="36" t="s">
        <v>675</v>
      </c>
      <c r="R657" s="36" t="s">
        <v>675</v>
      </c>
      <c r="S657" s="16">
        <v>4</v>
      </c>
      <c r="T657" s="37" t="str">
        <f t="shared" si="42"/>
        <v>OK</v>
      </c>
      <c r="U657" s="12"/>
      <c r="V657" s="16"/>
      <c r="W657" s="12" t="s">
        <v>4223</v>
      </c>
    </row>
    <row r="658" spans="1:23" ht="22.35" customHeight="1">
      <c r="A658" s="12">
        <v>10060685</v>
      </c>
      <c r="B658" s="137">
        <v>1670030372</v>
      </c>
      <c r="C658" s="106">
        <v>1001724</v>
      </c>
      <c r="D658" s="13">
        <v>1012139</v>
      </c>
      <c r="E658" s="12" t="s">
        <v>865</v>
      </c>
      <c r="F658" s="190" t="s">
        <v>4205</v>
      </c>
      <c r="G658" s="13" t="s">
        <v>37</v>
      </c>
      <c r="H658" s="15">
        <v>23.54</v>
      </c>
      <c r="I658" s="105">
        <v>12</v>
      </c>
      <c r="J658" s="26">
        <f t="shared" si="40"/>
        <v>282.48</v>
      </c>
      <c r="K658" s="113">
        <f>IFERROR(SUMIFS(RECEIVING_HISTORY!$H:$H,RECEIVING_HISTORY!$B:$B,MASTER_SHEET!$A658),0)</f>
        <v>0</v>
      </c>
      <c r="L658" s="26">
        <f>IFERROR(SUMIFS(RECEIVING_HISTORY!$I:$I,RECEIVING_HISTORY!$B:$B,MASTER_SHEET!$A658),0)</f>
        <v>0</v>
      </c>
      <c r="M658" s="35">
        <f>IFERROR(SUMIF(ISSUANCE_HISTORY!$B:$B,A658,ISSUANCE_HISTORY!$H:$H),0)</f>
        <v>4</v>
      </c>
      <c r="N658" s="26">
        <f>IFERROR(SUMIF(ISSUANCE_HISTORY!$B:$B,A658,ISSUANCE_HISTORY!$I:$I),0)</f>
        <v>94.16</v>
      </c>
      <c r="O658" s="112">
        <f t="shared" si="41"/>
        <v>8</v>
      </c>
      <c r="P658" s="26">
        <f t="shared" si="43"/>
        <v>188.32000000000002</v>
      </c>
      <c r="Q658" s="36" t="s">
        <v>4063</v>
      </c>
      <c r="R658" s="36" t="s">
        <v>4063</v>
      </c>
      <c r="S658" s="16">
        <v>10</v>
      </c>
      <c r="T658" s="37" t="str">
        <f t="shared" si="42"/>
        <v>Re-Order Now</v>
      </c>
      <c r="U658" s="12"/>
      <c r="V658" s="16" t="s">
        <v>4000</v>
      </c>
      <c r="W658" s="12" t="s">
        <v>4222</v>
      </c>
    </row>
    <row r="659" spans="1:23" ht="22.35" customHeight="1">
      <c r="A659" s="12">
        <v>10060686</v>
      </c>
      <c r="B659" s="137">
        <v>1120013231</v>
      </c>
      <c r="C659" s="106">
        <v>1001672</v>
      </c>
      <c r="D659" s="13">
        <v>1012087</v>
      </c>
      <c r="E659" s="12" t="s">
        <v>866</v>
      </c>
      <c r="F659" s="190" t="s">
        <v>4205</v>
      </c>
      <c r="G659" s="13" t="s">
        <v>37</v>
      </c>
      <c r="H659" s="15">
        <v>15</v>
      </c>
      <c r="I659" s="105">
        <v>20</v>
      </c>
      <c r="J659" s="26">
        <f t="shared" si="40"/>
        <v>300</v>
      </c>
      <c r="K659" s="113">
        <f>IFERROR(SUMIFS(RECEIVING_HISTORY!$H:$H,RECEIVING_HISTORY!$B:$B,MASTER_SHEET!$A659),0)</f>
        <v>0</v>
      </c>
      <c r="L659" s="26">
        <f>IFERROR(SUMIFS(RECEIVING_HISTORY!$I:$I,RECEIVING_HISTORY!$B:$B,MASTER_SHEET!$A659),0)</f>
        <v>0</v>
      </c>
      <c r="M659" s="35">
        <f>IFERROR(SUMIF(ISSUANCE_HISTORY!$B:$B,A659,ISSUANCE_HISTORY!$H:$H),0)</f>
        <v>5</v>
      </c>
      <c r="N659" s="26">
        <f>IFERROR(SUMIF(ISSUANCE_HISTORY!$B:$B,A659,ISSUANCE_HISTORY!$I:$I),0)</f>
        <v>75</v>
      </c>
      <c r="O659" s="112">
        <f t="shared" si="41"/>
        <v>15</v>
      </c>
      <c r="P659" s="26">
        <f t="shared" si="43"/>
        <v>225</v>
      </c>
      <c r="Q659" s="36" t="s">
        <v>4064</v>
      </c>
      <c r="R659" s="36" t="s">
        <v>4064</v>
      </c>
      <c r="S659" s="16">
        <v>10</v>
      </c>
      <c r="T659" s="37" t="str">
        <f t="shared" si="42"/>
        <v>OK</v>
      </c>
      <c r="U659" s="12"/>
      <c r="V659" s="16"/>
      <c r="W659" s="12" t="s">
        <v>4222</v>
      </c>
    </row>
    <row r="660" spans="1:23" ht="22.35" customHeight="1">
      <c r="A660" s="12">
        <v>10060687</v>
      </c>
      <c r="B660" s="137">
        <v>411100006299</v>
      </c>
      <c r="C660" s="106">
        <v>1007156</v>
      </c>
      <c r="D660" s="13">
        <v>1013965</v>
      </c>
      <c r="E660" s="12" t="s">
        <v>867</v>
      </c>
      <c r="F660" s="190" t="s">
        <v>4205</v>
      </c>
      <c r="G660" s="13" t="s">
        <v>21</v>
      </c>
      <c r="H660" s="15">
        <v>68</v>
      </c>
      <c r="I660" s="105">
        <v>13</v>
      </c>
      <c r="J660" s="26">
        <f t="shared" si="40"/>
        <v>884</v>
      </c>
      <c r="K660" s="113">
        <f>IFERROR(SUMIFS(RECEIVING_HISTORY!$H:$H,RECEIVING_HISTORY!$B:$B,MASTER_SHEET!$A660),0)</f>
        <v>0</v>
      </c>
      <c r="L660" s="26">
        <f>IFERROR(SUMIFS(RECEIVING_HISTORY!$I:$I,RECEIVING_HISTORY!$B:$B,MASTER_SHEET!$A660),0)</f>
        <v>0</v>
      </c>
      <c r="M660" s="35">
        <f>IFERROR(SUMIF(ISSUANCE_HISTORY!$B:$B,A660,ISSUANCE_HISTORY!$H:$H),0)</f>
        <v>0</v>
      </c>
      <c r="N660" s="26">
        <f>IFERROR(SUMIF(ISSUANCE_HISTORY!$B:$B,A660,ISSUANCE_HISTORY!$I:$I),0)</f>
        <v>0</v>
      </c>
      <c r="O660" s="112">
        <f t="shared" si="41"/>
        <v>13</v>
      </c>
      <c r="P660" s="26">
        <f t="shared" si="43"/>
        <v>884</v>
      </c>
      <c r="Q660" s="36" t="s">
        <v>675</v>
      </c>
      <c r="R660" s="36" t="s">
        <v>675</v>
      </c>
      <c r="S660" s="16">
        <v>10</v>
      </c>
      <c r="T660" s="37" t="str">
        <f t="shared" si="42"/>
        <v>OK</v>
      </c>
      <c r="U660" s="12"/>
      <c r="V660" s="16"/>
      <c r="W660" s="12" t="s">
        <v>4222</v>
      </c>
    </row>
    <row r="661" spans="1:23" ht="22.35" customHeight="1">
      <c r="A661" s="12">
        <v>10060688</v>
      </c>
      <c r="B661" s="137">
        <v>432015426354</v>
      </c>
      <c r="C661" s="106">
        <v>1004689</v>
      </c>
      <c r="D661" s="13">
        <v>1016449</v>
      </c>
      <c r="E661" s="12" t="s">
        <v>868</v>
      </c>
      <c r="F661" s="190" t="s">
        <v>4205</v>
      </c>
      <c r="G661" s="13" t="s">
        <v>21</v>
      </c>
      <c r="H661" s="15">
        <v>50</v>
      </c>
      <c r="I661" s="105">
        <v>10</v>
      </c>
      <c r="J661" s="26">
        <f t="shared" si="40"/>
        <v>500</v>
      </c>
      <c r="K661" s="113">
        <f>IFERROR(SUMIFS(RECEIVING_HISTORY!$H:$H,RECEIVING_HISTORY!$B:$B,MASTER_SHEET!$A661),0)</f>
        <v>0</v>
      </c>
      <c r="L661" s="26">
        <f>IFERROR(SUMIFS(RECEIVING_HISTORY!$I:$I,RECEIVING_HISTORY!$B:$B,MASTER_SHEET!$A661),0)</f>
        <v>0</v>
      </c>
      <c r="M661" s="35">
        <f>IFERROR(SUMIF(ISSUANCE_HISTORY!$B:$B,A661,ISSUANCE_HISTORY!$H:$H),0)</f>
        <v>0</v>
      </c>
      <c r="N661" s="26">
        <f>IFERROR(SUMIF(ISSUANCE_HISTORY!$B:$B,A661,ISSUANCE_HISTORY!$I:$I),0)</f>
        <v>0</v>
      </c>
      <c r="O661" s="112">
        <f t="shared" si="41"/>
        <v>10</v>
      </c>
      <c r="P661" s="26">
        <f t="shared" si="43"/>
        <v>500</v>
      </c>
      <c r="Q661" s="36" t="s">
        <v>675</v>
      </c>
      <c r="R661" s="36" t="s">
        <v>675</v>
      </c>
      <c r="S661" s="16">
        <v>5</v>
      </c>
      <c r="T661" s="37" t="str">
        <f t="shared" si="42"/>
        <v>OK</v>
      </c>
      <c r="U661" s="12"/>
      <c r="V661" s="16"/>
      <c r="W661" s="12" t="s">
        <v>4222</v>
      </c>
    </row>
    <row r="662" spans="1:23" ht="22.35" customHeight="1">
      <c r="A662" s="12">
        <v>10060689</v>
      </c>
      <c r="B662" s="137">
        <v>1530310162</v>
      </c>
      <c r="C662" s="106">
        <v>1004511</v>
      </c>
      <c r="D662" s="13">
        <v>1016593</v>
      </c>
      <c r="E662" s="12" t="s">
        <v>869</v>
      </c>
      <c r="F662" s="190" t="s">
        <v>4215</v>
      </c>
      <c r="G662" s="13" t="s">
        <v>21</v>
      </c>
      <c r="H662" s="15">
        <v>1250</v>
      </c>
      <c r="I662" s="105">
        <v>5</v>
      </c>
      <c r="J662" s="26">
        <f t="shared" si="40"/>
        <v>6250</v>
      </c>
      <c r="K662" s="113">
        <f>IFERROR(SUMIFS(RECEIVING_HISTORY!$H:$H,RECEIVING_HISTORY!$B:$B,MASTER_SHEET!$A662),0)</f>
        <v>0</v>
      </c>
      <c r="L662" s="26">
        <f>IFERROR(SUMIFS(RECEIVING_HISTORY!$I:$I,RECEIVING_HISTORY!$B:$B,MASTER_SHEET!$A662),0)</f>
        <v>0</v>
      </c>
      <c r="M662" s="35">
        <f>IFERROR(SUMIF(ISSUANCE_HISTORY!$B:$B,A662,ISSUANCE_HISTORY!$H:$H),0)</f>
        <v>0</v>
      </c>
      <c r="N662" s="26">
        <f>IFERROR(SUMIF(ISSUANCE_HISTORY!$B:$B,A662,ISSUANCE_HISTORY!$I:$I),0)</f>
        <v>0</v>
      </c>
      <c r="O662" s="112">
        <f t="shared" si="41"/>
        <v>5</v>
      </c>
      <c r="P662" s="26">
        <f t="shared" si="43"/>
        <v>6250</v>
      </c>
      <c r="Q662" s="36" t="s">
        <v>675</v>
      </c>
      <c r="R662" s="36" t="s">
        <v>675</v>
      </c>
      <c r="S662" s="16">
        <v>5</v>
      </c>
      <c r="T662" s="37" t="str">
        <f t="shared" si="42"/>
        <v>OK</v>
      </c>
      <c r="U662" s="12"/>
      <c r="V662" s="16"/>
      <c r="W662" s="12" t="s">
        <v>4222</v>
      </c>
    </row>
    <row r="663" spans="1:23" ht="22.35" customHeight="1">
      <c r="A663" s="12">
        <v>10060690</v>
      </c>
      <c r="B663" s="137">
        <v>1620040017</v>
      </c>
      <c r="C663" s="106">
        <v>1004771</v>
      </c>
      <c r="D663" s="13">
        <v>1016212</v>
      </c>
      <c r="E663" s="12" t="s">
        <v>870</v>
      </c>
      <c r="F663" s="190" t="s">
        <v>2049</v>
      </c>
      <c r="G663" s="13" t="s">
        <v>21</v>
      </c>
      <c r="H663" s="15">
        <v>445</v>
      </c>
      <c r="I663" s="105">
        <v>4</v>
      </c>
      <c r="J663" s="26">
        <f t="shared" si="40"/>
        <v>1780</v>
      </c>
      <c r="K663" s="113">
        <f>IFERROR(SUMIFS(RECEIVING_HISTORY!$H:$H,RECEIVING_HISTORY!$B:$B,MASTER_SHEET!$A663),0)</f>
        <v>0</v>
      </c>
      <c r="L663" s="26">
        <f>IFERROR(SUMIFS(RECEIVING_HISTORY!$I:$I,RECEIVING_HISTORY!$B:$B,MASTER_SHEET!$A663),0)</f>
        <v>0</v>
      </c>
      <c r="M663" s="35">
        <f>IFERROR(SUMIF(ISSUANCE_HISTORY!$B:$B,A663,ISSUANCE_HISTORY!$H:$H),0)</f>
        <v>0</v>
      </c>
      <c r="N663" s="26">
        <f>IFERROR(SUMIF(ISSUANCE_HISTORY!$B:$B,A663,ISSUANCE_HISTORY!$I:$I),0)</f>
        <v>0</v>
      </c>
      <c r="O663" s="112">
        <f t="shared" si="41"/>
        <v>4</v>
      </c>
      <c r="P663" s="26">
        <f t="shared" si="43"/>
        <v>1780</v>
      </c>
      <c r="Q663" s="36" t="s">
        <v>675</v>
      </c>
      <c r="R663" s="36" t="s">
        <v>675</v>
      </c>
      <c r="S663" s="16">
        <v>4</v>
      </c>
      <c r="T663" s="37" t="str">
        <f t="shared" si="42"/>
        <v>OK</v>
      </c>
      <c r="U663" s="12"/>
      <c r="V663" s="16"/>
      <c r="W663" s="12" t="s">
        <v>4222</v>
      </c>
    </row>
    <row r="664" spans="1:23" ht="22.35" customHeight="1">
      <c r="A664" s="12">
        <v>10060691</v>
      </c>
      <c r="B664" s="137">
        <v>1670030695</v>
      </c>
      <c r="C664" s="106">
        <v>1004772</v>
      </c>
      <c r="D664" s="13">
        <v>1016213</v>
      </c>
      <c r="E664" s="12" t="s">
        <v>871</v>
      </c>
      <c r="F664" s="190" t="s">
        <v>4215</v>
      </c>
      <c r="G664" s="13" t="s">
        <v>21</v>
      </c>
      <c r="H664" s="15">
        <v>496</v>
      </c>
      <c r="I664" s="105">
        <v>2</v>
      </c>
      <c r="J664" s="26">
        <f t="shared" si="40"/>
        <v>992</v>
      </c>
      <c r="K664" s="113">
        <f>IFERROR(SUMIFS(RECEIVING_HISTORY!$H:$H,RECEIVING_HISTORY!$B:$B,MASTER_SHEET!$A664),0)</f>
        <v>0</v>
      </c>
      <c r="L664" s="26">
        <f>IFERROR(SUMIFS(RECEIVING_HISTORY!$I:$I,RECEIVING_HISTORY!$B:$B,MASTER_SHEET!$A664),0)</f>
        <v>0</v>
      </c>
      <c r="M664" s="35">
        <f>IFERROR(SUMIF(ISSUANCE_HISTORY!$B:$B,A664,ISSUANCE_HISTORY!$H:$H),0)</f>
        <v>0</v>
      </c>
      <c r="N664" s="26">
        <f>IFERROR(SUMIF(ISSUANCE_HISTORY!$B:$B,A664,ISSUANCE_HISTORY!$I:$I),0)</f>
        <v>0</v>
      </c>
      <c r="O664" s="112">
        <f t="shared" si="41"/>
        <v>2</v>
      </c>
      <c r="P664" s="26">
        <f t="shared" si="43"/>
        <v>992</v>
      </c>
      <c r="Q664" s="36" t="s">
        <v>675</v>
      </c>
      <c r="R664" s="36" t="s">
        <v>675</v>
      </c>
      <c r="S664" s="16">
        <v>2</v>
      </c>
      <c r="T664" s="37" t="str">
        <f t="shared" si="42"/>
        <v>OK</v>
      </c>
      <c r="U664" s="12"/>
      <c r="V664" s="16"/>
      <c r="W664" s="12" t="s">
        <v>4222</v>
      </c>
    </row>
    <row r="665" spans="1:23" ht="22.35" customHeight="1">
      <c r="A665" s="12">
        <v>10060692</v>
      </c>
      <c r="B665" s="137">
        <v>1910060020</v>
      </c>
      <c r="C665" s="106">
        <v>1004773</v>
      </c>
      <c r="D665" s="13">
        <v>1016214</v>
      </c>
      <c r="E665" s="12" t="s">
        <v>872</v>
      </c>
      <c r="F665" s="190" t="s">
        <v>2049</v>
      </c>
      <c r="G665" s="13" t="s">
        <v>21</v>
      </c>
      <c r="H665" s="15">
        <v>925</v>
      </c>
      <c r="I665" s="105">
        <v>6</v>
      </c>
      <c r="J665" s="26">
        <f t="shared" si="40"/>
        <v>5550</v>
      </c>
      <c r="K665" s="113">
        <f>IFERROR(SUMIFS(RECEIVING_HISTORY!$H:$H,RECEIVING_HISTORY!$B:$B,MASTER_SHEET!$A665),0)</f>
        <v>0</v>
      </c>
      <c r="L665" s="26">
        <f>IFERROR(SUMIFS(RECEIVING_HISTORY!$I:$I,RECEIVING_HISTORY!$B:$B,MASTER_SHEET!$A665),0)</f>
        <v>0</v>
      </c>
      <c r="M665" s="35">
        <f>IFERROR(SUMIF(ISSUANCE_HISTORY!$B:$B,A665,ISSUANCE_HISTORY!$H:$H),0)</f>
        <v>0</v>
      </c>
      <c r="N665" s="26">
        <f>IFERROR(SUMIF(ISSUANCE_HISTORY!$B:$B,A665,ISSUANCE_HISTORY!$I:$I),0)</f>
        <v>0</v>
      </c>
      <c r="O665" s="112">
        <f t="shared" si="41"/>
        <v>6</v>
      </c>
      <c r="P665" s="26">
        <f t="shared" si="43"/>
        <v>5550</v>
      </c>
      <c r="Q665" s="36" t="s">
        <v>675</v>
      </c>
      <c r="R665" s="36" t="s">
        <v>675</v>
      </c>
      <c r="S665" s="16">
        <v>4</v>
      </c>
      <c r="T665" s="37" t="str">
        <f t="shared" si="42"/>
        <v>OK</v>
      </c>
      <c r="U665" s="12"/>
      <c r="V665" s="16"/>
      <c r="W665" s="12" t="s">
        <v>4222</v>
      </c>
    </row>
    <row r="666" spans="1:23" ht="22.35" customHeight="1">
      <c r="A666" s="12">
        <v>10060693</v>
      </c>
      <c r="B666" s="137">
        <v>1820290006</v>
      </c>
      <c r="C666" s="106">
        <v>1004696</v>
      </c>
      <c r="D666" s="13">
        <v>1016456</v>
      </c>
      <c r="E666" s="12" t="s">
        <v>873</v>
      </c>
      <c r="F666" s="190" t="s">
        <v>4205</v>
      </c>
      <c r="G666" s="13" t="s">
        <v>21</v>
      </c>
      <c r="H666" s="15">
        <v>390</v>
      </c>
      <c r="I666" s="105">
        <v>15</v>
      </c>
      <c r="J666" s="26">
        <f t="shared" si="40"/>
        <v>5850</v>
      </c>
      <c r="K666" s="113">
        <f>IFERROR(SUMIFS(RECEIVING_HISTORY!$H:$H,RECEIVING_HISTORY!$B:$B,MASTER_SHEET!$A666),0)</f>
        <v>0</v>
      </c>
      <c r="L666" s="26">
        <f>IFERROR(SUMIFS(RECEIVING_HISTORY!$I:$I,RECEIVING_HISTORY!$B:$B,MASTER_SHEET!$A666),0)</f>
        <v>0</v>
      </c>
      <c r="M666" s="35">
        <f>IFERROR(SUMIF(ISSUANCE_HISTORY!$B:$B,A666,ISSUANCE_HISTORY!$H:$H),0)</f>
        <v>0</v>
      </c>
      <c r="N666" s="26">
        <f>IFERROR(SUMIF(ISSUANCE_HISTORY!$B:$B,A666,ISSUANCE_HISTORY!$I:$I),0)</f>
        <v>0</v>
      </c>
      <c r="O666" s="112">
        <f t="shared" si="41"/>
        <v>15</v>
      </c>
      <c r="P666" s="26">
        <f t="shared" si="43"/>
        <v>5850</v>
      </c>
      <c r="Q666" s="36" t="s">
        <v>675</v>
      </c>
      <c r="R666" s="36" t="s">
        <v>675</v>
      </c>
      <c r="S666" s="16">
        <v>10</v>
      </c>
      <c r="T666" s="37" t="str">
        <f t="shared" si="42"/>
        <v>OK</v>
      </c>
      <c r="U666" s="12"/>
      <c r="V666" s="16"/>
      <c r="W666" s="12" t="s">
        <v>4223</v>
      </c>
    </row>
    <row r="667" spans="1:23" ht="22.35" customHeight="1">
      <c r="A667" s="12">
        <v>10060694</v>
      </c>
      <c r="B667" s="137">
        <v>271121005734</v>
      </c>
      <c r="C667" s="106">
        <v>1005664</v>
      </c>
      <c r="D667" s="13">
        <v>1015421</v>
      </c>
      <c r="E667" s="12" t="s">
        <v>874</v>
      </c>
      <c r="F667" s="190" t="s">
        <v>4215</v>
      </c>
      <c r="G667" s="13" t="s">
        <v>21</v>
      </c>
      <c r="H667" s="15">
        <v>185</v>
      </c>
      <c r="I667" s="105">
        <v>11</v>
      </c>
      <c r="J667" s="26">
        <f t="shared" si="40"/>
        <v>2035</v>
      </c>
      <c r="K667" s="113">
        <f>IFERROR(SUMIFS(RECEIVING_HISTORY!$H:$H,RECEIVING_HISTORY!$B:$B,MASTER_SHEET!$A667),0)</f>
        <v>0</v>
      </c>
      <c r="L667" s="26">
        <f>IFERROR(SUMIFS(RECEIVING_HISTORY!$I:$I,RECEIVING_HISTORY!$B:$B,MASTER_SHEET!$A667),0)</f>
        <v>0</v>
      </c>
      <c r="M667" s="35">
        <f>IFERROR(SUMIF(ISSUANCE_HISTORY!$B:$B,A667,ISSUANCE_HISTORY!$H:$H),0)</f>
        <v>0</v>
      </c>
      <c r="N667" s="26">
        <f>IFERROR(SUMIF(ISSUANCE_HISTORY!$B:$B,A667,ISSUANCE_HISTORY!$I:$I),0)</f>
        <v>0</v>
      </c>
      <c r="O667" s="112">
        <f t="shared" si="41"/>
        <v>11</v>
      </c>
      <c r="P667" s="26">
        <f t="shared" si="43"/>
        <v>2035</v>
      </c>
      <c r="Q667" s="36" t="s">
        <v>675</v>
      </c>
      <c r="R667" s="36" t="s">
        <v>675</v>
      </c>
      <c r="S667" s="16">
        <v>10</v>
      </c>
      <c r="T667" s="37" t="str">
        <f t="shared" si="42"/>
        <v>OK</v>
      </c>
      <c r="U667" s="12"/>
      <c r="V667" s="16"/>
      <c r="W667" s="12" t="s">
        <v>4222</v>
      </c>
    </row>
    <row r="668" spans="1:23" ht="22.35" customHeight="1">
      <c r="A668" s="12">
        <v>10060695</v>
      </c>
      <c r="B668" s="137">
        <v>1120010243</v>
      </c>
      <c r="C668" s="106">
        <v>1001399</v>
      </c>
      <c r="D668" s="13">
        <v>1012478</v>
      </c>
      <c r="E668" s="12" t="s">
        <v>876</v>
      </c>
      <c r="F668" s="190" t="s">
        <v>4205</v>
      </c>
      <c r="G668" s="13" t="s">
        <v>37</v>
      </c>
      <c r="H668" s="15">
        <v>111.28</v>
      </c>
      <c r="I668" s="105">
        <v>2</v>
      </c>
      <c r="J668" s="26">
        <f t="shared" si="40"/>
        <v>222.56</v>
      </c>
      <c r="K668" s="113">
        <f>IFERROR(SUMIFS(RECEIVING_HISTORY!$H:$H,RECEIVING_HISTORY!$B:$B,MASTER_SHEET!$A668),0)</f>
        <v>0</v>
      </c>
      <c r="L668" s="26">
        <f>IFERROR(SUMIFS(RECEIVING_HISTORY!$I:$I,RECEIVING_HISTORY!$B:$B,MASTER_SHEET!$A668),0)</f>
        <v>0</v>
      </c>
      <c r="M668" s="35">
        <f>IFERROR(SUMIF(ISSUANCE_HISTORY!$B:$B,A668,ISSUANCE_HISTORY!$H:$H),0)</f>
        <v>0</v>
      </c>
      <c r="N668" s="26">
        <f>IFERROR(SUMIF(ISSUANCE_HISTORY!$B:$B,A668,ISSUANCE_HISTORY!$I:$I),0)</f>
        <v>0</v>
      </c>
      <c r="O668" s="112">
        <f t="shared" si="41"/>
        <v>2</v>
      </c>
      <c r="P668" s="26">
        <f t="shared" si="43"/>
        <v>222.56</v>
      </c>
      <c r="Q668" s="36" t="s">
        <v>836</v>
      </c>
      <c r="R668" s="36" t="s">
        <v>836</v>
      </c>
      <c r="S668" s="16">
        <v>2</v>
      </c>
      <c r="T668" s="37" t="str">
        <f t="shared" si="42"/>
        <v>OK</v>
      </c>
      <c r="U668" s="12"/>
      <c r="V668" s="16"/>
      <c r="W668" s="12" t="s">
        <v>4222</v>
      </c>
    </row>
    <row r="669" spans="1:23" ht="22.35" customHeight="1">
      <c r="A669" s="12">
        <v>10060696</v>
      </c>
      <c r="B669" s="137">
        <v>1120010253</v>
      </c>
      <c r="C669" s="106">
        <v>1001810</v>
      </c>
      <c r="D669" s="13">
        <v>1011893</v>
      </c>
      <c r="E669" s="12" t="s">
        <v>877</v>
      </c>
      <c r="F669" s="190" t="s">
        <v>4212</v>
      </c>
      <c r="G669" s="13" t="s">
        <v>37</v>
      </c>
      <c r="H669" s="15">
        <v>12.84</v>
      </c>
      <c r="I669" s="105">
        <v>13</v>
      </c>
      <c r="J669" s="26">
        <f t="shared" si="40"/>
        <v>166.92</v>
      </c>
      <c r="K669" s="113">
        <f>IFERROR(SUMIFS(RECEIVING_HISTORY!$H:$H,RECEIVING_HISTORY!$B:$B,MASTER_SHEET!$A669),0)</f>
        <v>0</v>
      </c>
      <c r="L669" s="26">
        <f>IFERROR(SUMIFS(RECEIVING_HISTORY!$I:$I,RECEIVING_HISTORY!$B:$B,MASTER_SHEET!$A669),0)</f>
        <v>0</v>
      </c>
      <c r="M669" s="35">
        <f>IFERROR(SUMIF(ISSUANCE_HISTORY!$B:$B,A669,ISSUANCE_HISTORY!$H:$H),0)</f>
        <v>0</v>
      </c>
      <c r="N669" s="26">
        <f>IFERROR(SUMIF(ISSUANCE_HISTORY!$B:$B,A669,ISSUANCE_HISTORY!$I:$I),0)</f>
        <v>0</v>
      </c>
      <c r="O669" s="112">
        <f t="shared" si="41"/>
        <v>13</v>
      </c>
      <c r="P669" s="26">
        <f t="shared" si="43"/>
        <v>166.92</v>
      </c>
      <c r="Q669" s="36" t="s">
        <v>836</v>
      </c>
      <c r="R669" s="36" t="s">
        <v>836</v>
      </c>
      <c r="S669" s="16">
        <v>10</v>
      </c>
      <c r="T669" s="37" t="str">
        <f t="shared" si="42"/>
        <v>OK</v>
      </c>
      <c r="U669" s="12"/>
      <c r="V669" s="16"/>
      <c r="W669" s="12" t="s">
        <v>4222</v>
      </c>
    </row>
    <row r="670" spans="1:23" ht="22.35" customHeight="1">
      <c r="A670" s="12">
        <v>10060697</v>
      </c>
      <c r="B670" s="137">
        <v>1120010257</v>
      </c>
      <c r="C670" s="106">
        <v>1001225</v>
      </c>
      <c r="D670" s="13">
        <v>1012630</v>
      </c>
      <c r="E670" s="12" t="s">
        <v>878</v>
      </c>
      <c r="F670" s="190" t="s">
        <v>4205</v>
      </c>
      <c r="G670" s="13" t="s">
        <v>37</v>
      </c>
      <c r="H670" s="15">
        <v>465.45</v>
      </c>
      <c r="I670" s="105">
        <v>1</v>
      </c>
      <c r="J670" s="26">
        <f t="shared" si="40"/>
        <v>465.45</v>
      </c>
      <c r="K670" s="113">
        <f>IFERROR(SUMIFS(RECEIVING_HISTORY!$H:$H,RECEIVING_HISTORY!$B:$B,MASTER_SHEET!$A670),0)</f>
        <v>0</v>
      </c>
      <c r="L670" s="26">
        <f>IFERROR(SUMIFS(RECEIVING_HISTORY!$I:$I,RECEIVING_HISTORY!$B:$B,MASTER_SHEET!$A670),0)</f>
        <v>0</v>
      </c>
      <c r="M670" s="35">
        <f>IFERROR(SUMIF(ISSUANCE_HISTORY!$B:$B,A670,ISSUANCE_HISTORY!$H:$H),0)</f>
        <v>0</v>
      </c>
      <c r="N670" s="26">
        <f>IFERROR(SUMIF(ISSUANCE_HISTORY!$B:$B,A670,ISSUANCE_HISTORY!$I:$I),0)</f>
        <v>0</v>
      </c>
      <c r="O670" s="112">
        <f t="shared" si="41"/>
        <v>1</v>
      </c>
      <c r="P670" s="26">
        <f t="shared" si="43"/>
        <v>465.45</v>
      </c>
      <c r="Q670" s="36" t="s">
        <v>805</v>
      </c>
      <c r="R670" s="36" t="s">
        <v>805</v>
      </c>
      <c r="S670" s="16">
        <v>1</v>
      </c>
      <c r="T670" s="37" t="str">
        <f t="shared" si="42"/>
        <v>OK</v>
      </c>
      <c r="U670" s="12"/>
      <c r="V670" s="16"/>
      <c r="W670" s="12" t="s">
        <v>4223</v>
      </c>
    </row>
    <row r="671" spans="1:23" ht="22.35" customHeight="1">
      <c r="A671" s="12">
        <v>10060698</v>
      </c>
      <c r="B671" s="137">
        <v>1670030183</v>
      </c>
      <c r="C671" s="106">
        <v>1001694</v>
      </c>
      <c r="D671" s="13">
        <v>1012109</v>
      </c>
      <c r="E671" s="12" t="s">
        <v>879</v>
      </c>
      <c r="F671" s="190" t="s">
        <v>4205</v>
      </c>
      <c r="G671" s="13" t="s">
        <v>21</v>
      </c>
      <c r="H671" s="15">
        <v>13</v>
      </c>
      <c r="I671" s="105">
        <v>27</v>
      </c>
      <c r="J671" s="26">
        <f t="shared" si="40"/>
        <v>351</v>
      </c>
      <c r="K671" s="113">
        <f>IFERROR(SUMIFS(RECEIVING_HISTORY!$H:$H,RECEIVING_HISTORY!$B:$B,MASTER_SHEET!$A671),0)</f>
        <v>0</v>
      </c>
      <c r="L671" s="26">
        <f>IFERROR(SUMIFS(RECEIVING_HISTORY!$I:$I,RECEIVING_HISTORY!$B:$B,MASTER_SHEET!$A671),0)</f>
        <v>0</v>
      </c>
      <c r="M671" s="35">
        <f>IFERROR(SUMIF(ISSUANCE_HISTORY!$B:$B,A671,ISSUANCE_HISTORY!$H:$H),0)</f>
        <v>0</v>
      </c>
      <c r="N671" s="26">
        <f>IFERROR(SUMIF(ISSUANCE_HISTORY!$B:$B,A671,ISSUANCE_HISTORY!$I:$I),0)</f>
        <v>0</v>
      </c>
      <c r="O671" s="112">
        <f t="shared" si="41"/>
        <v>27</v>
      </c>
      <c r="P671" s="26">
        <f t="shared" si="43"/>
        <v>351</v>
      </c>
      <c r="Q671" s="36" t="s">
        <v>989</v>
      </c>
      <c r="R671" s="36" t="s">
        <v>989</v>
      </c>
      <c r="S671" s="16">
        <v>10</v>
      </c>
      <c r="T671" s="37" t="str">
        <f t="shared" si="42"/>
        <v>OK</v>
      </c>
      <c r="U671" s="12"/>
      <c r="V671" s="16"/>
      <c r="W671" s="12" t="s">
        <v>4222</v>
      </c>
    </row>
    <row r="672" spans="1:23" ht="22.35" customHeight="1">
      <c r="A672" s="12">
        <v>10060699</v>
      </c>
      <c r="B672" s="137">
        <v>1120013022</v>
      </c>
      <c r="C672" s="106">
        <v>1001576</v>
      </c>
      <c r="D672" s="13">
        <v>1012323</v>
      </c>
      <c r="E672" s="12" t="s">
        <v>880</v>
      </c>
      <c r="F672" s="190" t="s">
        <v>4205</v>
      </c>
      <c r="G672" s="13" t="s">
        <v>37</v>
      </c>
      <c r="H672" s="15">
        <v>25.68</v>
      </c>
      <c r="I672" s="105">
        <v>30</v>
      </c>
      <c r="J672" s="26">
        <f t="shared" si="40"/>
        <v>770.4</v>
      </c>
      <c r="K672" s="113">
        <f>IFERROR(SUMIFS(RECEIVING_HISTORY!$H:$H,RECEIVING_HISTORY!$B:$B,MASTER_SHEET!$A672),0)</f>
        <v>0</v>
      </c>
      <c r="L672" s="26">
        <f>IFERROR(SUMIFS(RECEIVING_HISTORY!$I:$I,RECEIVING_HISTORY!$B:$B,MASTER_SHEET!$A672),0)</f>
        <v>0</v>
      </c>
      <c r="M672" s="35">
        <f>IFERROR(SUMIF(ISSUANCE_HISTORY!$B:$B,A672,ISSUANCE_HISTORY!$H:$H),0)</f>
        <v>0</v>
      </c>
      <c r="N672" s="26">
        <f>IFERROR(SUMIF(ISSUANCE_HISTORY!$B:$B,A672,ISSUANCE_HISTORY!$I:$I),0)</f>
        <v>0</v>
      </c>
      <c r="O672" s="112">
        <f t="shared" si="41"/>
        <v>30</v>
      </c>
      <c r="P672" s="26">
        <f t="shared" si="43"/>
        <v>770.4</v>
      </c>
      <c r="Q672" s="168" t="s">
        <v>211</v>
      </c>
      <c r="R672" s="168" t="s">
        <v>211</v>
      </c>
      <c r="S672" s="16">
        <v>10</v>
      </c>
      <c r="T672" s="37" t="str">
        <f t="shared" si="42"/>
        <v>OK</v>
      </c>
      <c r="U672" s="12"/>
      <c r="V672" s="16"/>
      <c r="W672" s="12" t="s">
        <v>4222</v>
      </c>
    </row>
    <row r="673" spans="1:23" ht="22.35" customHeight="1">
      <c r="A673" s="12">
        <v>10060700</v>
      </c>
      <c r="B673" s="137">
        <v>1670030341</v>
      </c>
      <c r="C673" s="106">
        <v>1001739</v>
      </c>
      <c r="D673" s="13">
        <v>1012154</v>
      </c>
      <c r="E673" s="12" t="s">
        <v>881</v>
      </c>
      <c r="F673" s="190" t="s">
        <v>4205</v>
      </c>
      <c r="G673" s="13" t="s">
        <v>37</v>
      </c>
      <c r="H673" s="15">
        <v>111.28</v>
      </c>
      <c r="I673" s="105">
        <v>15</v>
      </c>
      <c r="J673" s="26">
        <f t="shared" si="40"/>
        <v>1669.2</v>
      </c>
      <c r="K673" s="113">
        <f>IFERROR(SUMIFS(RECEIVING_HISTORY!$H:$H,RECEIVING_HISTORY!$B:$B,MASTER_SHEET!$A673),0)</f>
        <v>0</v>
      </c>
      <c r="L673" s="26">
        <f>IFERROR(SUMIFS(RECEIVING_HISTORY!$I:$I,RECEIVING_HISTORY!$B:$B,MASTER_SHEET!$A673),0)</f>
        <v>0</v>
      </c>
      <c r="M673" s="35">
        <f>IFERROR(SUMIF(ISSUANCE_HISTORY!$B:$B,A673,ISSUANCE_HISTORY!$H:$H),0)</f>
        <v>0</v>
      </c>
      <c r="N673" s="26">
        <f>IFERROR(SUMIF(ISSUANCE_HISTORY!$B:$B,A673,ISSUANCE_HISTORY!$I:$I),0)</f>
        <v>0</v>
      </c>
      <c r="O673" s="112">
        <f t="shared" si="41"/>
        <v>15</v>
      </c>
      <c r="P673" s="26">
        <f t="shared" si="43"/>
        <v>1669.2</v>
      </c>
      <c r="Q673" s="168" t="s">
        <v>215</v>
      </c>
      <c r="R673" s="168" t="s">
        <v>215</v>
      </c>
      <c r="S673" s="16">
        <v>10</v>
      </c>
      <c r="T673" s="37" t="str">
        <f t="shared" si="42"/>
        <v>OK</v>
      </c>
      <c r="U673" s="12"/>
      <c r="V673" s="16"/>
      <c r="W673" s="12" t="s">
        <v>4223</v>
      </c>
    </row>
    <row r="674" spans="1:23" ht="22.35" customHeight="1">
      <c r="A674" s="12">
        <v>10060701</v>
      </c>
      <c r="B674" s="137">
        <v>1120010254</v>
      </c>
      <c r="C674" s="106">
        <v>1001170</v>
      </c>
      <c r="D674" s="13">
        <v>1012575</v>
      </c>
      <c r="E674" s="12" t="s">
        <v>882</v>
      </c>
      <c r="F674" s="190" t="s">
        <v>4205</v>
      </c>
      <c r="G674" s="13" t="s">
        <v>37</v>
      </c>
      <c r="H674" s="15">
        <v>1829.7</v>
      </c>
      <c r="I674" s="105">
        <v>3</v>
      </c>
      <c r="J674" s="26">
        <f t="shared" si="40"/>
        <v>5489.1</v>
      </c>
      <c r="K674" s="113">
        <f>IFERROR(SUMIFS(RECEIVING_HISTORY!$H:$H,RECEIVING_HISTORY!$B:$B,MASTER_SHEET!$A674),0)</f>
        <v>0</v>
      </c>
      <c r="L674" s="26">
        <f>IFERROR(SUMIFS(RECEIVING_HISTORY!$I:$I,RECEIVING_HISTORY!$B:$B,MASTER_SHEET!$A674),0)</f>
        <v>0</v>
      </c>
      <c r="M674" s="35">
        <f>IFERROR(SUMIF(ISSUANCE_HISTORY!$B:$B,A674,ISSUANCE_HISTORY!$H:$H),0)</f>
        <v>0</v>
      </c>
      <c r="N674" s="26">
        <f>IFERROR(SUMIF(ISSUANCE_HISTORY!$B:$B,A674,ISSUANCE_HISTORY!$I:$I),0)</f>
        <v>0</v>
      </c>
      <c r="O674" s="112">
        <f t="shared" si="41"/>
        <v>3</v>
      </c>
      <c r="P674" s="26">
        <f t="shared" si="43"/>
        <v>5489.1</v>
      </c>
      <c r="Q674" s="36" t="s">
        <v>795</v>
      </c>
      <c r="R674" s="36" t="s">
        <v>795</v>
      </c>
      <c r="S674" s="16">
        <v>3</v>
      </c>
      <c r="T674" s="37" t="str">
        <f t="shared" si="42"/>
        <v>OK</v>
      </c>
      <c r="U674" s="12"/>
      <c r="V674" s="16"/>
      <c r="W674" s="12" t="s">
        <v>4223</v>
      </c>
    </row>
    <row r="675" spans="1:23" ht="22.35" customHeight="1">
      <c r="A675" s="12">
        <v>10060702</v>
      </c>
      <c r="B675" s="137">
        <v>391215296343</v>
      </c>
      <c r="C675" s="106">
        <v>1000094</v>
      </c>
      <c r="D675" s="13">
        <v>1013777</v>
      </c>
      <c r="E675" s="12" t="s">
        <v>884</v>
      </c>
      <c r="F675" s="190" t="s">
        <v>2049</v>
      </c>
      <c r="G675" s="13" t="s">
        <v>21</v>
      </c>
      <c r="H675" s="15">
        <v>1425</v>
      </c>
      <c r="I675" s="105">
        <v>1</v>
      </c>
      <c r="J675" s="26">
        <f t="shared" si="40"/>
        <v>1425</v>
      </c>
      <c r="K675" s="113">
        <f>IFERROR(SUMIFS(RECEIVING_HISTORY!$H:$H,RECEIVING_HISTORY!$B:$B,MASTER_SHEET!$A675),0)</f>
        <v>0</v>
      </c>
      <c r="L675" s="26">
        <f>IFERROR(SUMIFS(RECEIVING_HISTORY!$I:$I,RECEIVING_HISTORY!$B:$B,MASTER_SHEET!$A675),0)</f>
        <v>0</v>
      </c>
      <c r="M675" s="35">
        <f>IFERROR(SUMIF(ISSUANCE_HISTORY!$B:$B,A675,ISSUANCE_HISTORY!$H:$H),0)</f>
        <v>0</v>
      </c>
      <c r="N675" s="26">
        <f>IFERROR(SUMIF(ISSUANCE_HISTORY!$B:$B,A675,ISSUANCE_HISTORY!$I:$I),0)</f>
        <v>0</v>
      </c>
      <c r="O675" s="112">
        <f t="shared" si="41"/>
        <v>1</v>
      </c>
      <c r="P675" s="26">
        <f t="shared" si="43"/>
        <v>1425</v>
      </c>
      <c r="Q675" s="36" t="s">
        <v>933</v>
      </c>
      <c r="R675" s="36" t="s">
        <v>933</v>
      </c>
      <c r="S675" s="16">
        <v>1</v>
      </c>
      <c r="T675" s="37" t="str">
        <f t="shared" si="42"/>
        <v>OK</v>
      </c>
      <c r="U675" s="12"/>
      <c r="V675" s="16"/>
      <c r="W675" s="12" t="s">
        <v>4222</v>
      </c>
    </row>
    <row r="676" spans="1:23" ht="22.35" customHeight="1">
      <c r="A676" s="12">
        <v>10060703</v>
      </c>
      <c r="B676" s="137">
        <v>1120010172</v>
      </c>
      <c r="C676" s="106">
        <v>1001545</v>
      </c>
      <c r="D676" s="13">
        <v>1012292</v>
      </c>
      <c r="E676" s="12" t="s">
        <v>885</v>
      </c>
      <c r="F676" s="190" t="s">
        <v>4205</v>
      </c>
      <c r="G676" s="13" t="s">
        <v>37</v>
      </c>
      <c r="H676" s="15">
        <v>20.329999999999998</v>
      </c>
      <c r="I676" s="105">
        <v>16</v>
      </c>
      <c r="J676" s="26">
        <f t="shared" si="40"/>
        <v>325.27999999999997</v>
      </c>
      <c r="K676" s="113">
        <f>IFERROR(SUMIFS(RECEIVING_HISTORY!$H:$H,RECEIVING_HISTORY!$B:$B,MASTER_SHEET!$A676),0)</f>
        <v>0</v>
      </c>
      <c r="L676" s="26">
        <f>IFERROR(SUMIFS(RECEIVING_HISTORY!$I:$I,RECEIVING_HISTORY!$B:$B,MASTER_SHEET!$A676),0)</f>
        <v>0</v>
      </c>
      <c r="M676" s="35">
        <f>IFERROR(SUMIF(ISSUANCE_HISTORY!$B:$B,A676,ISSUANCE_HISTORY!$H:$H),0)</f>
        <v>0</v>
      </c>
      <c r="N676" s="26">
        <f>IFERROR(SUMIF(ISSUANCE_HISTORY!$B:$B,A676,ISSUANCE_HISTORY!$I:$I),0)</f>
        <v>0</v>
      </c>
      <c r="O676" s="112">
        <f t="shared" si="41"/>
        <v>16</v>
      </c>
      <c r="P676" s="26">
        <f t="shared" si="43"/>
        <v>325.27999999999997</v>
      </c>
      <c r="Q676" s="36" t="s">
        <v>711</v>
      </c>
      <c r="R676" s="36" t="s">
        <v>711</v>
      </c>
      <c r="S676" s="16">
        <v>10</v>
      </c>
      <c r="T676" s="37" t="str">
        <f t="shared" si="42"/>
        <v>OK</v>
      </c>
      <c r="U676" s="12"/>
      <c r="V676" s="16"/>
      <c r="W676" s="12" t="s">
        <v>4222</v>
      </c>
    </row>
    <row r="677" spans="1:23" ht="22.35" customHeight="1">
      <c r="A677" s="12">
        <v>10060704</v>
      </c>
      <c r="B677" s="137">
        <v>1120010219</v>
      </c>
      <c r="C677" s="106">
        <v>1001175</v>
      </c>
      <c r="D677" s="13">
        <v>1012580</v>
      </c>
      <c r="E677" s="12" t="s">
        <v>887</v>
      </c>
      <c r="F677" s="190" t="s">
        <v>4205</v>
      </c>
      <c r="G677" s="13" t="s">
        <v>37</v>
      </c>
      <c r="H677" s="15">
        <v>37.450000000000003</v>
      </c>
      <c r="I677" s="105">
        <v>2</v>
      </c>
      <c r="J677" s="26">
        <f t="shared" si="40"/>
        <v>74.900000000000006</v>
      </c>
      <c r="K677" s="113">
        <f>IFERROR(SUMIFS(RECEIVING_HISTORY!$H:$H,RECEIVING_HISTORY!$B:$B,MASTER_SHEET!$A677),0)</f>
        <v>0</v>
      </c>
      <c r="L677" s="26">
        <f>IFERROR(SUMIFS(RECEIVING_HISTORY!$I:$I,RECEIVING_HISTORY!$B:$B,MASTER_SHEET!$A677),0)</f>
        <v>0</v>
      </c>
      <c r="M677" s="35">
        <f>IFERROR(SUMIF(ISSUANCE_HISTORY!$B:$B,A677,ISSUANCE_HISTORY!$H:$H),0)</f>
        <v>0</v>
      </c>
      <c r="N677" s="26">
        <f>IFERROR(SUMIF(ISSUANCE_HISTORY!$B:$B,A677,ISSUANCE_HISTORY!$I:$I),0)</f>
        <v>0</v>
      </c>
      <c r="O677" s="112">
        <f t="shared" si="41"/>
        <v>2</v>
      </c>
      <c r="P677" s="26">
        <f t="shared" si="43"/>
        <v>74.900000000000006</v>
      </c>
      <c r="Q677" s="36" t="s">
        <v>711</v>
      </c>
      <c r="R677" s="36" t="s">
        <v>711</v>
      </c>
      <c r="S677" s="16">
        <v>2</v>
      </c>
      <c r="T677" s="37" t="str">
        <f t="shared" si="42"/>
        <v>OK</v>
      </c>
      <c r="U677" s="12"/>
      <c r="V677" s="16"/>
      <c r="W677" s="12" t="s">
        <v>4222</v>
      </c>
    </row>
    <row r="678" spans="1:23" ht="22.35" customHeight="1">
      <c r="A678" s="12">
        <v>10060705</v>
      </c>
      <c r="B678" s="137">
        <v>1120010220</v>
      </c>
      <c r="C678" s="106">
        <v>1001113</v>
      </c>
      <c r="D678" s="13">
        <v>1012518</v>
      </c>
      <c r="E678" s="12" t="s">
        <v>888</v>
      </c>
      <c r="F678" s="190" t="s">
        <v>4205</v>
      </c>
      <c r="G678" s="13" t="s">
        <v>37</v>
      </c>
      <c r="H678" s="15">
        <v>128.4</v>
      </c>
      <c r="I678" s="105">
        <v>15</v>
      </c>
      <c r="J678" s="26">
        <f t="shared" si="40"/>
        <v>1926</v>
      </c>
      <c r="K678" s="113">
        <f>IFERROR(SUMIFS(RECEIVING_HISTORY!$H:$H,RECEIVING_HISTORY!$B:$B,MASTER_SHEET!$A678),0)</f>
        <v>0</v>
      </c>
      <c r="L678" s="26">
        <f>IFERROR(SUMIFS(RECEIVING_HISTORY!$I:$I,RECEIVING_HISTORY!$B:$B,MASTER_SHEET!$A678),0)</f>
        <v>0</v>
      </c>
      <c r="M678" s="35">
        <f>IFERROR(SUMIF(ISSUANCE_HISTORY!$B:$B,A678,ISSUANCE_HISTORY!$H:$H),0)</f>
        <v>0</v>
      </c>
      <c r="N678" s="26">
        <f>IFERROR(SUMIF(ISSUANCE_HISTORY!$B:$B,A678,ISSUANCE_HISTORY!$I:$I),0)</f>
        <v>0</v>
      </c>
      <c r="O678" s="112">
        <f t="shared" si="41"/>
        <v>15</v>
      </c>
      <c r="P678" s="26">
        <f t="shared" si="43"/>
        <v>1926</v>
      </c>
      <c r="Q678" s="36" t="s">
        <v>711</v>
      </c>
      <c r="R678" s="36" t="s">
        <v>711</v>
      </c>
      <c r="S678" s="16">
        <v>10</v>
      </c>
      <c r="T678" s="37" t="str">
        <f t="shared" si="42"/>
        <v>OK</v>
      </c>
      <c r="U678" s="12"/>
      <c r="V678" s="16"/>
      <c r="W678" s="12" t="s">
        <v>4222</v>
      </c>
    </row>
    <row r="679" spans="1:23" ht="22.35" customHeight="1">
      <c r="A679" s="12">
        <v>10060706</v>
      </c>
      <c r="B679" s="137">
        <v>1120010221</v>
      </c>
      <c r="C679" s="106">
        <v>1001153</v>
      </c>
      <c r="D679" s="13">
        <v>1012558</v>
      </c>
      <c r="E679" s="12" t="s">
        <v>889</v>
      </c>
      <c r="F679" s="190" t="s">
        <v>4205</v>
      </c>
      <c r="G679" s="13" t="s">
        <v>37</v>
      </c>
      <c r="H679" s="15">
        <v>23.38</v>
      </c>
      <c r="I679" s="105">
        <v>16</v>
      </c>
      <c r="J679" s="26">
        <f t="shared" si="40"/>
        <v>374.08</v>
      </c>
      <c r="K679" s="113">
        <f>IFERROR(SUMIFS(RECEIVING_HISTORY!$H:$H,RECEIVING_HISTORY!$B:$B,MASTER_SHEET!$A679),0)</f>
        <v>0</v>
      </c>
      <c r="L679" s="26">
        <f>IFERROR(SUMIFS(RECEIVING_HISTORY!$I:$I,RECEIVING_HISTORY!$B:$B,MASTER_SHEET!$A679),0)</f>
        <v>0</v>
      </c>
      <c r="M679" s="35">
        <f>IFERROR(SUMIF(ISSUANCE_HISTORY!$B:$B,A679,ISSUANCE_HISTORY!$H:$H),0)</f>
        <v>0</v>
      </c>
      <c r="N679" s="26">
        <f>IFERROR(SUMIF(ISSUANCE_HISTORY!$B:$B,A679,ISSUANCE_HISTORY!$I:$I),0)</f>
        <v>0</v>
      </c>
      <c r="O679" s="112">
        <f t="shared" si="41"/>
        <v>16</v>
      </c>
      <c r="P679" s="26">
        <f t="shared" si="43"/>
        <v>374.08</v>
      </c>
      <c r="Q679" s="36" t="s">
        <v>711</v>
      </c>
      <c r="R679" s="36" t="s">
        <v>711</v>
      </c>
      <c r="S679" s="16">
        <v>10</v>
      </c>
      <c r="T679" s="37" t="str">
        <f t="shared" si="42"/>
        <v>OK</v>
      </c>
      <c r="U679" s="12"/>
      <c r="V679" s="16"/>
      <c r="W679" s="12" t="s">
        <v>4222</v>
      </c>
    </row>
    <row r="680" spans="1:23" ht="22.35" customHeight="1">
      <c r="A680" s="12">
        <v>10060707</v>
      </c>
      <c r="B680" s="137">
        <v>1120010223</v>
      </c>
      <c r="C680" s="106">
        <v>1001516</v>
      </c>
      <c r="D680" s="13">
        <v>1012263</v>
      </c>
      <c r="E680" s="12" t="s">
        <v>890</v>
      </c>
      <c r="F680" s="190" t="s">
        <v>4205</v>
      </c>
      <c r="G680" s="13" t="s">
        <v>37</v>
      </c>
      <c r="H680" s="15">
        <v>24.61</v>
      </c>
      <c r="I680" s="105">
        <v>3</v>
      </c>
      <c r="J680" s="26">
        <f t="shared" si="40"/>
        <v>73.83</v>
      </c>
      <c r="K680" s="113">
        <f>IFERROR(SUMIFS(RECEIVING_HISTORY!$H:$H,RECEIVING_HISTORY!$B:$B,MASTER_SHEET!$A680),0)</f>
        <v>0</v>
      </c>
      <c r="L680" s="26">
        <f>IFERROR(SUMIFS(RECEIVING_HISTORY!$I:$I,RECEIVING_HISTORY!$B:$B,MASTER_SHEET!$A680),0)</f>
        <v>0</v>
      </c>
      <c r="M680" s="35">
        <f>IFERROR(SUMIF(ISSUANCE_HISTORY!$B:$B,A680,ISSUANCE_HISTORY!$H:$H),0)</f>
        <v>0</v>
      </c>
      <c r="N680" s="26">
        <f>IFERROR(SUMIF(ISSUANCE_HISTORY!$B:$B,A680,ISSUANCE_HISTORY!$I:$I),0)</f>
        <v>0</v>
      </c>
      <c r="O680" s="112">
        <f t="shared" si="41"/>
        <v>3</v>
      </c>
      <c r="P680" s="26">
        <f t="shared" si="43"/>
        <v>73.83</v>
      </c>
      <c r="Q680" s="36" t="s">
        <v>711</v>
      </c>
      <c r="R680" s="36" t="s">
        <v>711</v>
      </c>
      <c r="S680" s="16">
        <v>2</v>
      </c>
      <c r="T680" s="37" t="str">
        <f t="shared" si="42"/>
        <v>OK</v>
      </c>
      <c r="U680" s="12"/>
      <c r="V680" s="16"/>
      <c r="W680" s="12" t="s">
        <v>4222</v>
      </c>
    </row>
    <row r="681" spans="1:23" ht="22.35" customHeight="1">
      <c r="A681" s="12">
        <v>10060708</v>
      </c>
      <c r="B681" s="137">
        <v>1120010224</v>
      </c>
      <c r="C681" s="106">
        <v>1001517</v>
      </c>
      <c r="D681" s="13">
        <v>1012264</v>
      </c>
      <c r="E681" s="12" t="s">
        <v>891</v>
      </c>
      <c r="F681" s="190" t="s">
        <v>4205</v>
      </c>
      <c r="G681" s="13" t="s">
        <v>37</v>
      </c>
      <c r="H681" s="15">
        <v>9.6300000000000008</v>
      </c>
      <c r="I681" s="105">
        <v>13</v>
      </c>
      <c r="J681" s="26">
        <f t="shared" si="40"/>
        <v>125.19000000000001</v>
      </c>
      <c r="K681" s="113">
        <f>IFERROR(SUMIFS(RECEIVING_HISTORY!$H:$H,RECEIVING_HISTORY!$B:$B,MASTER_SHEET!$A681),0)</f>
        <v>0</v>
      </c>
      <c r="L681" s="26">
        <f>IFERROR(SUMIFS(RECEIVING_HISTORY!$I:$I,RECEIVING_HISTORY!$B:$B,MASTER_SHEET!$A681),0)</f>
        <v>0</v>
      </c>
      <c r="M681" s="35">
        <f>IFERROR(SUMIF(ISSUANCE_HISTORY!$B:$B,A681,ISSUANCE_HISTORY!$H:$H),0)</f>
        <v>0</v>
      </c>
      <c r="N681" s="26">
        <f>IFERROR(SUMIF(ISSUANCE_HISTORY!$B:$B,A681,ISSUANCE_HISTORY!$I:$I),0)</f>
        <v>0</v>
      </c>
      <c r="O681" s="112">
        <f t="shared" si="41"/>
        <v>13</v>
      </c>
      <c r="P681" s="26">
        <f t="shared" si="43"/>
        <v>125.19000000000001</v>
      </c>
      <c r="Q681" s="36" t="s">
        <v>711</v>
      </c>
      <c r="R681" s="36" t="s">
        <v>711</v>
      </c>
      <c r="S681" s="16">
        <v>10</v>
      </c>
      <c r="T681" s="37" t="str">
        <f t="shared" si="42"/>
        <v>OK</v>
      </c>
      <c r="U681" s="12"/>
      <c r="V681" s="16"/>
      <c r="W681" s="12" t="s">
        <v>4222</v>
      </c>
    </row>
    <row r="682" spans="1:23" ht="22.35" customHeight="1">
      <c r="A682" s="12">
        <v>10060709</v>
      </c>
      <c r="B682" s="137">
        <v>1120010174</v>
      </c>
      <c r="C682" s="106">
        <v>1001336</v>
      </c>
      <c r="D682" s="13">
        <v>1012415</v>
      </c>
      <c r="E682" s="12" t="s">
        <v>892</v>
      </c>
      <c r="F682" s="190" t="s">
        <v>2049</v>
      </c>
      <c r="G682" s="13" t="s">
        <v>37</v>
      </c>
      <c r="H682" s="15">
        <v>107</v>
      </c>
      <c r="I682" s="105">
        <v>3</v>
      </c>
      <c r="J682" s="26">
        <f t="shared" si="40"/>
        <v>321</v>
      </c>
      <c r="K682" s="113">
        <f>IFERROR(SUMIFS(RECEIVING_HISTORY!$H:$H,RECEIVING_HISTORY!$B:$B,MASTER_SHEET!$A682),0)</f>
        <v>0</v>
      </c>
      <c r="L682" s="26">
        <f>IFERROR(SUMIFS(RECEIVING_HISTORY!$I:$I,RECEIVING_HISTORY!$B:$B,MASTER_SHEET!$A682),0)</f>
        <v>0</v>
      </c>
      <c r="M682" s="35">
        <f>IFERROR(SUMIF(ISSUANCE_HISTORY!$B:$B,A682,ISSUANCE_HISTORY!$H:$H),0)</f>
        <v>0</v>
      </c>
      <c r="N682" s="26">
        <f>IFERROR(SUMIF(ISSUANCE_HISTORY!$B:$B,A682,ISSUANCE_HISTORY!$I:$I),0)</f>
        <v>0</v>
      </c>
      <c r="O682" s="112">
        <f t="shared" si="41"/>
        <v>3</v>
      </c>
      <c r="P682" s="26">
        <f t="shared" si="43"/>
        <v>321</v>
      </c>
      <c r="Q682" s="36" t="s">
        <v>711</v>
      </c>
      <c r="R682" s="36" t="s">
        <v>711</v>
      </c>
      <c r="S682" s="16">
        <v>2</v>
      </c>
      <c r="T682" s="37" t="str">
        <f t="shared" si="42"/>
        <v>OK</v>
      </c>
      <c r="U682" s="12"/>
      <c r="V682" s="16"/>
      <c r="W682" s="12" t="s">
        <v>4222</v>
      </c>
    </row>
    <row r="683" spans="1:23" ht="22.35" customHeight="1">
      <c r="A683" s="12">
        <v>10060710</v>
      </c>
      <c r="B683" s="137">
        <v>1120010215</v>
      </c>
      <c r="C683" s="106">
        <v>1001592</v>
      </c>
      <c r="D683" s="13">
        <v>1012339</v>
      </c>
      <c r="E683" s="12" t="s">
        <v>893</v>
      </c>
      <c r="F683" s="190" t="s">
        <v>4205</v>
      </c>
      <c r="G683" s="13" t="s">
        <v>37</v>
      </c>
      <c r="H683" s="15">
        <v>34.24</v>
      </c>
      <c r="I683" s="105">
        <v>23</v>
      </c>
      <c r="J683" s="26">
        <f t="shared" si="40"/>
        <v>787.5200000000001</v>
      </c>
      <c r="K683" s="113">
        <f>IFERROR(SUMIFS(RECEIVING_HISTORY!$H:$H,RECEIVING_HISTORY!$B:$B,MASTER_SHEET!$A683),0)</f>
        <v>0</v>
      </c>
      <c r="L683" s="26">
        <f>IFERROR(SUMIFS(RECEIVING_HISTORY!$I:$I,RECEIVING_HISTORY!$B:$B,MASTER_SHEET!$A683),0)</f>
        <v>0</v>
      </c>
      <c r="M683" s="35">
        <f>IFERROR(SUMIF(ISSUANCE_HISTORY!$B:$B,A683,ISSUANCE_HISTORY!$H:$H),0)</f>
        <v>0</v>
      </c>
      <c r="N683" s="26">
        <f>IFERROR(SUMIF(ISSUANCE_HISTORY!$B:$B,A683,ISSUANCE_HISTORY!$I:$I),0)</f>
        <v>0</v>
      </c>
      <c r="O683" s="112">
        <f t="shared" si="41"/>
        <v>23</v>
      </c>
      <c r="P683" s="26">
        <f t="shared" si="43"/>
        <v>787.5200000000001</v>
      </c>
      <c r="Q683" s="36" t="s">
        <v>711</v>
      </c>
      <c r="R683" s="36" t="s">
        <v>711</v>
      </c>
      <c r="S683" s="16">
        <v>10</v>
      </c>
      <c r="T683" s="37" t="str">
        <f t="shared" si="42"/>
        <v>OK</v>
      </c>
      <c r="U683" s="12"/>
      <c r="V683" s="16"/>
      <c r="W683" s="12" t="s">
        <v>4222</v>
      </c>
    </row>
    <row r="684" spans="1:23" ht="22.35" customHeight="1">
      <c r="A684" s="12">
        <v>10060711</v>
      </c>
      <c r="B684" s="137">
        <v>1120010216</v>
      </c>
      <c r="C684" s="106">
        <v>1001112</v>
      </c>
      <c r="D684" s="13">
        <v>1012517</v>
      </c>
      <c r="E684" s="12" t="s">
        <v>894</v>
      </c>
      <c r="F684" s="190" t="s">
        <v>4205</v>
      </c>
      <c r="G684" s="13" t="s">
        <v>37</v>
      </c>
      <c r="H684" s="15">
        <v>133.75</v>
      </c>
      <c r="I684" s="105">
        <v>13</v>
      </c>
      <c r="J684" s="26">
        <f t="shared" si="40"/>
        <v>1738.75</v>
      </c>
      <c r="K684" s="113">
        <f>IFERROR(SUMIFS(RECEIVING_HISTORY!$H:$H,RECEIVING_HISTORY!$B:$B,MASTER_SHEET!$A684),0)</f>
        <v>0</v>
      </c>
      <c r="L684" s="26">
        <f>IFERROR(SUMIFS(RECEIVING_HISTORY!$I:$I,RECEIVING_HISTORY!$B:$B,MASTER_SHEET!$A684),0)</f>
        <v>0</v>
      </c>
      <c r="M684" s="35">
        <f>IFERROR(SUMIF(ISSUANCE_HISTORY!$B:$B,A684,ISSUANCE_HISTORY!$H:$H),0)</f>
        <v>0</v>
      </c>
      <c r="N684" s="26">
        <f>IFERROR(SUMIF(ISSUANCE_HISTORY!$B:$B,A684,ISSUANCE_HISTORY!$I:$I),0)</f>
        <v>0</v>
      </c>
      <c r="O684" s="112">
        <f t="shared" si="41"/>
        <v>13</v>
      </c>
      <c r="P684" s="26">
        <f t="shared" si="43"/>
        <v>1738.75</v>
      </c>
      <c r="Q684" s="36" t="s">
        <v>711</v>
      </c>
      <c r="R684" s="36" t="s">
        <v>711</v>
      </c>
      <c r="S684" s="16">
        <v>10</v>
      </c>
      <c r="T684" s="37" t="str">
        <f t="shared" si="42"/>
        <v>OK</v>
      </c>
      <c r="U684" s="12"/>
      <c r="V684" s="16"/>
      <c r="W684" s="12" t="s">
        <v>4222</v>
      </c>
    </row>
    <row r="685" spans="1:23" ht="22.35" customHeight="1">
      <c r="A685" s="12">
        <v>10060712</v>
      </c>
      <c r="B685" s="137">
        <v>1120010217</v>
      </c>
      <c r="C685" s="106">
        <v>1001519</v>
      </c>
      <c r="D685" s="13">
        <v>1012266</v>
      </c>
      <c r="E685" s="12" t="s">
        <v>895</v>
      </c>
      <c r="F685" s="190" t="s">
        <v>4205</v>
      </c>
      <c r="G685" s="13" t="s">
        <v>37</v>
      </c>
      <c r="H685" s="15">
        <v>21.4</v>
      </c>
      <c r="I685" s="105">
        <v>17</v>
      </c>
      <c r="J685" s="26">
        <f t="shared" si="40"/>
        <v>363.79999999999995</v>
      </c>
      <c r="K685" s="113">
        <f>IFERROR(SUMIFS(RECEIVING_HISTORY!$H:$H,RECEIVING_HISTORY!$B:$B,MASTER_SHEET!$A685),0)</f>
        <v>0</v>
      </c>
      <c r="L685" s="26">
        <f>IFERROR(SUMIFS(RECEIVING_HISTORY!$I:$I,RECEIVING_HISTORY!$B:$B,MASTER_SHEET!$A685),0)</f>
        <v>0</v>
      </c>
      <c r="M685" s="35">
        <f>IFERROR(SUMIF(ISSUANCE_HISTORY!$B:$B,A685,ISSUANCE_HISTORY!$H:$H),0)</f>
        <v>0</v>
      </c>
      <c r="N685" s="26">
        <f>IFERROR(SUMIF(ISSUANCE_HISTORY!$B:$B,A685,ISSUANCE_HISTORY!$I:$I),0)</f>
        <v>0</v>
      </c>
      <c r="O685" s="112">
        <f t="shared" si="41"/>
        <v>17</v>
      </c>
      <c r="P685" s="26">
        <f t="shared" si="43"/>
        <v>363.79999999999995</v>
      </c>
      <c r="Q685" s="36" t="s">
        <v>711</v>
      </c>
      <c r="R685" s="36" t="s">
        <v>711</v>
      </c>
      <c r="S685" s="16">
        <v>10</v>
      </c>
      <c r="T685" s="37" t="str">
        <f t="shared" si="42"/>
        <v>OK</v>
      </c>
      <c r="U685" s="12"/>
      <c r="V685" s="16"/>
      <c r="W685" s="12" t="s">
        <v>4222</v>
      </c>
    </row>
    <row r="686" spans="1:23" ht="22.35" customHeight="1">
      <c r="A686" s="12">
        <v>10060713</v>
      </c>
      <c r="B686" s="137">
        <v>1120010218</v>
      </c>
      <c r="C686" s="106">
        <v>1001410</v>
      </c>
      <c r="D686" s="13">
        <v>1012489</v>
      </c>
      <c r="E686" s="12" t="s">
        <v>896</v>
      </c>
      <c r="F686" s="190" t="s">
        <v>4205</v>
      </c>
      <c r="G686" s="13" t="s">
        <v>37</v>
      </c>
      <c r="H686" s="15">
        <v>90.95</v>
      </c>
      <c r="I686" s="105">
        <v>16</v>
      </c>
      <c r="J686" s="26">
        <f t="shared" si="40"/>
        <v>1455.2</v>
      </c>
      <c r="K686" s="113">
        <f>IFERROR(SUMIFS(RECEIVING_HISTORY!$H:$H,RECEIVING_HISTORY!$B:$B,MASTER_SHEET!$A686),0)</f>
        <v>0</v>
      </c>
      <c r="L686" s="26">
        <f>IFERROR(SUMIFS(RECEIVING_HISTORY!$I:$I,RECEIVING_HISTORY!$B:$B,MASTER_SHEET!$A686),0)</f>
        <v>0</v>
      </c>
      <c r="M686" s="35">
        <f>IFERROR(SUMIF(ISSUANCE_HISTORY!$B:$B,A686,ISSUANCE_HISTORY!$H:$H),0)</f>
        <v>0</v>
      </c>
      <c r="N686" s="26">
        <f>IFERROR(SUMIF(ISSUANCE_HISTORY!$B:$B,A686,ISSUANCE_HISTORY!$I:$I),0)</f>
        <v>0</v>
      </c>
      <c r="O686" s="112">
        <f t="shared" si="41"/>
        <v>16</v>
      </c>
      <c r="P686" s="26">
        <f t="shared" si="43"/>
        <v>1455.2</v>
      </c>
      <c r="Q686" s="36" t="s">
        <v>711</v>
      </c>
      <c r="R686" s="36" t="s">
        <v>711</v>
      </c>
      <c r="S686" s="16">
        <v>10</v>
      </c>
      <c r="T686" s="37" t="str">
        <f t="shared" si="42"/>
        <v>OK</v>
      </c>
      <c r="U686" s="12"/>
      <c r="V686" s="16"/>
      <c r="W686" s="12" t="s">
        <v>4222</v>
      </c>
    </row>
    <row r="687" spans="1:23" ht="22.35" customHeight="1">
      <c r="A687" s="12">
        <v>10060714</v>
      </c>
      <c r="B687" s="137">
        <v>1120010222</v>
      </c>
      <c r="C687" s="106">
        <v>1001518</v>
      </c>
      <c r="D687" s="13">
        <v>1012265</v>
      </c>
      <c r="E687" s="12" t="s">
        <v>897</v>
      </c>
      <c r="F687" s="190" t="s">
        <v>4205</v>
      </c>
      <c r="G687" s="13" t="s">
        <v>37</v>
      </c>
      <c r="H687" s="15">
        <v>38</v>
      </c>
      <c r="I687" s="105">
        <v>15</v>
      </c>
      <c r="J687" s="26">
        <f t="shared" si="40"/>
        <v>570</v>
      </c>
      <c r="K687" s="113">
        <f>IFERROR(SUMIFS(RECEIVING_HISTORY!$H:$H,RECEIVING_HISTORY!$B:$B,MASTER_SHEET!$A687),0)</f>
        <v>0</v>
      </c>
      <c r="L687" s="26">
        <f>IFERROR(SUMIFS(RECEIVING_HISTORY!$I:$I,RECEIVING_HISTORY!$B:$B,MASTER_SHEET!$A687),0)</f>
        <v>0</v>
      </c>
      <c r="M687" s="35">
        <f>IFERROR(SUMIF(ISSUANCE_HISTORY!$B:$B,A687,ISSUANCE_HISTORY!$H:$H),0)</f>
        <v>0</v>
      </c>
      <c r="N687" s="26">
        <f>IFERROR(SUMIF(ISSUANCE_HISTORY!$B:$B,A687,ISSUANCE_HISTORY!$I:$I),0)</f>
        <v>0</v>
      </c>
      <c r="O687" s="112">
        <f t="shared" si="41"/>
        <v>15</v>
      </c>
      <c r="P687" s="26">
        <f t="shared" si="43"/>
        <v>570</v>
      </c>
      <c r="Q687" s="36" t="s">
        <v>692</v>
      </c>
      <c r="R687" s="36" t="s">
        <v>692</v>
      </c>
      <c r="S687" s="16">
        <v>10</v>
      </c>
      <c r="T687" s="37" t="str">
        <f t="shared" si="42"/>
        <v>OK</v>
      </c>
      <c r="U687" s="12"/>
      <c r="V687" s="16"/>
      <c r="W687" s="12" t="s">
        <v>4222</v>
      </c>
    </row>
    <row r="688" spans="1:23" ht="22.35" customHeight="1">
      <c r="A688" s="12">
        <v>10060715</v>
      </c>
      <c r="B688" s="137">
        <v>3000002893</v>
      </c>
      <c r="C688" s="106">
        <v>1007061</v>
      </c>
      <c r="D688" s="13">
        <v>1013870</v>
      </c>
      <c r="E688" s="12" t="s">
        <v>898</v>
      </c>
      <c r="F688" s="190" t="s">
        <v>4205</v>
      </c>
      <c r="G688" s="13" t="s">
        <v>37</v>
      </c>
      <c r="H688" s="15">
        <v>19</v>
      </c>
      <c r="I688" s="105">
        <v>60</v>
      </c>
      <c r="J688" s="26">
        <f t="shared" si="40"/>
        <v>1140</v>
      </c>
      <c r="K688" s="113">
        <f>IFERROR(SUMIFS(RECEIVING_HISTORY!$H:$H,RECEIVING_HISTORY!$B:$B,MASTER_SHEET!$A688),0)</f>
        <v>0</v>
      </c>
      <c r="L688" s="26">
        <f>IFERROR(SUMIFS(RECEIVING_HISTORY!$I:$I,RECEIVING_HISTORY!$B:$B,MASTER_SHEET!$A688),0)</f>
        <v>0</v>
      </c>
      <c r="M688" s="35">
        <f>IFERROR(SUMIF(ISSUANCE_HISTORY!$B:$B,A688,ISSUANCE_HISTORY!$H:$H),0)</f>
        <v>0</v>
      </c>
      <c r="N688" s="26">
        <f>IFERROR(SUMIF(ISSUANCE_HISTORY!$B:$B,A688,ISSUANCE_HISTORY!$I:$I),0)</f>
        <v>0</v>
      </c>
      <c r="O688" s="112">
        <f t="shared" si="41"/>
        <v>60</v>
      </c>
      <c r="P688" s="26">
        <f t="shared" si="43"/>
        <v>1140</v>
      </c>
      <c r="Q688" s="36" t="s">
        <v>711</v>
      </c>
      <c r="R688" s="36" t="s">
        <v>711</v>
      </c>
      <c r="S688" s="16">
        <v>10</v>
      </c>
      <c r="T688" s="37" t="str">
        <f t="shared" si="42"/>
        <v>OK</v>
      </c>
      <c r="U688" s="12"/>
      <c r="V688" s="16"/>
      <c r="W688" s="12" t="s">
        <v>4222</v>
      </c>
    </row>
    <row r="689" spans="1:23" ht="22.35" customHeight="1">
      <c r="A689" s="12">
        <v>10060716</v>
      </c>
      <c r="B689" s="137">
        <v>321215006425</v>
      </c>
      <c r="C689" s="106">
        <v>1003952</v>
      </c>
      <c r="D689" s="13">
        <v>1016910</v>
      </c>
      <c r="E689" s="12" t="s">
        <v>899</v>
      </c>
      <c r="F689" s="190" t="s">
        <v>4205</v>
      </c>
      <c r="G689" s="13" t="s">
        <v>21</v>
      </c>
      <c r="H689" s="15">
        <v>35</v>
      </c>
      <c r="I689" s="105">
        <v>16</v>
      </c>
      <c r="J689" s="26">
        <f t="shared" si="40"/>
        <v>560</v>
      </c>
      <c r="K689" s="113">
        <f>IFERROR(SUMIFS(RECEIVING_HISTORY!$H:$H,RECEIVING_HISTORY!$B:$B,MASTER_SHEET!$A689),0)</f>
        <v>0</v>
      </c>
      <c r="L689" s="26">
        <f>IFERROR(SUMIFS(RECEIVING_HISTORY!$I:$I,RECEIVING_HISTORY!$B:$B,MASTER_SHEET!$A689),0)</f>
        <v>0</v>
      </c>
      <c r="M689" s="35">
        <f>IFERROR(SUMIF(ISSUANCE_HISTORY!$B:$B,A689,ISSUANCE_HISTORY!$H:$H),0)</f>
        <v>0</v>
      </c>
      <c r="N689" s="26">
        <f>IFERROR(SUMIF(ISSUANCE_HISTORY!$B:$B,A689,ISSUANCE_HISTORY!$I:$I),0)</f>
        <v>0</v>
      </c>
      <c r="O689" s="112">
        <f t="shared" si="41"/>
        <v>16</v>
      </c>
      <c r="P689" s="26">
        <f t="shared" si="43"/>
        <v>560</v>
      </c>
      <c r="Q689" s="36" t="s">
        <v>711</v>
      </c>
      <c r="R689" s="36" t="s">
        <v>711</v>
      </c>
      <c r="S689" s="16">
        <v>2</v>
      </c>
      <c r="T689" s="37" t="str">
        <f t="shared" si="42"/>
        <v>OK</v>
      </c>
      <c r="U689" s="12"/>
      <c r="V689" s="16"/>
      <c r="W689" s="12" t="s">
        <v>4222</v>
      </c>
    </row>
    <row r="690" spans="1:23" ht="22.35" customHeight="1">
      <c r="A690" s="12">
        <v>10060717</v>
      </c>
      <c r="B690" s="137" t="e">
        <v>#N/A</v>
      </c>
      <c r="C690" s="106">
        <v>1001590</v>
      </c>
      <c r="D690" s="13">
        <v>1012337</v>
      </c>
      <c r="E690" s="12" t="s">
        <v>900</v>
      </c>
      <c r="F690" s="190" t="s">
        <v>2049</v>
      </c>
      <c r="G690" s="13" t="s">
        <v>37</v>
      </c>
      <c r="H690" s="15">
        <v>192.6</v>
      </c>
      <c r="I690" s="105">
        <v>8</v>
      </c>
      <c r="J690" s="26">
        <f t="shared" si="40"/>
        <v>1540.8</v>
      </c>
      <c r="K690" s="113">
        <f>IFERROR(SUMIFS(RECEIVING_HISTORY!$H:$H,RECEIVING_HISTORY!$B:$B,MASTER_SHEET!$A690),0)</f>
        <v>0</v>
      </c>
      <c r="L690" s="26">
        <f>IFERROR(SUMIFS(RECEIVING_HISTORY!$I:$I,RECEIVING_HISTORY!$B:$B,MASTER_SHEET!$A690),0)</f>
        <v>0</v>
      </c>
      <c r="M690" s="35">
        <f>IFERROR(SUMIF(ISSUANCE_HISTORY!$B:$B,A690,ISSUANCE_HISTORY!$H:$H),0)</f>
        <v>0</v>
      </c>
      <c r="N690" s="26">
        <f>IFERROR(SUMIF(ISSUANCE_HISTORY!$B:$B,A690,ISSUANCE_HISTORY!$I:$I),0)</f>
        <v>0</v>
      </c>
      <c r="O690" s="112">
        <f t="shared" si="41"/>
        <v>8</v>
      </c>
      <c r="P690" s="26">
        <f t="shared" si="43"/>
        <v>1540.8</v>
      </c>
      <c r="Q690" s="36" t="e">
        <v>#N/A</v>
      </c>
      <c r="R690" s="36" t="e">
        <v>#N/A</v>
      </c>
      <c r="S690" s="16"/>
      <c r="T690" s="37" t="str">
        <f t="shared" si="42"/>
        <v/>
      </c>
      <c r="U690" s="12"/>
      <c r="V690" s="16"/>
      <c r="W690" s="12" t="e">
        <v>#N/A</v>
      </c>
    </row>
    <row r="691" spans="1:23" ht="22.35" customHeight="1">
      <c r="A691" s="12">
        <v>10060718</v>
      </c>
      <c r="B691" s="137">
        <v>1120010277</v>
      </c>
      <c r="C691" s="106">
        <v>1001537</v>
      </c>
      <c r="D691" s="13">
        <v>1012284</v>
      </c>
      <c r="E691" s="12" t="s">
        <v>901</v>
      </c>
      <c r="F691" s="190" t="s">
        <v>4205</v>
      </c>
      <c r="G691" s="13" t="s">
        <v>37</v>
      </c>
      <c r="H691" s="15">
        <v>36.380000000000003</v>
      </c>
      <c r="I691" s="105">
        <v>16</v>
      </c>
      <c r="J691" s="26">
        <f t="shared" si="40"/>
        <v>582.08000000000004</v>
      </c>
      <c r="K691" s="113">
        <f>IFERROR(SUMIFS(RECEIVING_HISTORY!$H:$H,RECEIVING_HISTORY!$B:$B,MASTER_SHEET!$A691),0)</f>
        <v>0</v>
      </c>
      <c r="L691" s="26">
        <f>IFERROR(SUMIFS(RECEIVING_HISTORY!$I:$I,RECEIVING_HISTORY!$B:$B,MASTER_SHEET!$A691),0)</f>
        <v>0</v>
      </c>
      <c r="M691" s="35">
        <f>IFERROR(SUMIF(ISSUANCE_HISTORY!$B:$B,A691,ISSUANCE_HISTORY!$H:$H),0)</f>
        <v>0</v>
      </c>
      <c r="N691" s="26">
        <f>IFERROR(SUMIF(ISSUANCE_HISTORY!$B:$B,A691,ISSUANCE_HISTORY!$I:$I),0)</f>
        <v>0</v>
      </c>
      <c r="O691" s="112">
        <f t="shared" si="41"/>
        <v>16</v>
      </c>
      <c r="P691" s="26">
        <f t="shared" si="43"/>
        <v>582.08000000000004</v>
      </c>
      <c r="Q691" s="36" t="s">
        <v>705</v>
      </c>
      <c r="R691" s="36" t="s">
        <v>705</v>
      </c>
      <c r="S691" s="16">
        <v>10</v>
      </c>
      <c r="T691" s="37" t="str">
        <f t="shared" si="42"/>
        <v>OK</v>
      </c>
      <c r="U691" s="12"/>
      <c r="V691" s="16"/>
      <c r="W691" s="12" t="s">
        <v>4223</v>
      </c>
    </row>
    <row r="692" spans="1:23" ht="22.35" customHeight="1">
      <c r="A692" s="12">
        <v>10060719</v>
      </c>
      <c r="B692" s="137">
        <v>1120010311</v>
      </c>
      <c r="C692" s="106">
        <v>1001572</v>
      </c>
      <c r="D692" s="13">
        <v>1012319</v>
      </c>
      <c r="E692" s="12" t="s">
        <v>902</v>
      </c>
      <c r="F692" s="190" t="s">
        <v>4205</v>
      </c>
      <c r="G692" s="13" t="s">
        <v>37</v>
      </c>
      <c r="H692" s="15">
        <v>43.87</v>
      </c>
      <c r="I692" s="105">
        <v>430</v>
      </c>
      <c r="J692" s="26">
        <f t="shared" si="40"/>
        <v>18864.099999999999</v>
      </c>
      <c r="K692" s="113">
        <f>IFERROR(SUMIFS(RECEIVING_HISTORY!$H:$H,RECEIVING_HISTORY!$B:$B,MASTER_SHEET!$A692),0)</f>
        <v>0</v>
      </c>
      <c r="L692" s="26">
        <f>IFERROR(SUMIFS(RECEIVING_HISTORY!$I:$I,RECEIVING_HISTORY!$B:$B,MASTER_SHEET!$A692),0)</f>
        <v>0</v>
      </c>
      <c r="M692" s="35">
        <f>IFERROR(SUMIF(ISSUANCE_HISTORY!$B:$B,A692,ISSUANCE_HISTORY!$H:$H),0)</f>
        <v>0</v>
      </c>
      <c r="N692" s="26">
        <f>IFERROR(SUMIF(ISSUANCE_HISTORY!$B:$B,A692,ISSUANCE_HISTORY!$I:$I),0)</f>
        <v>0</v>
      </c>
      <c r="O692" s="112">
        <f t="shared" si="41"/>
        <v>430</v>
      </c>
      <c r="P692" s="26">
        <f t="shared" si="43"/>
        <v>18864.099999999999</v>
      </c>
      <c r="Q692" s="36" t="s">
        <v>705</v>
      </c>
      <c r="R692" s="36" t="s">
        <v>705</v>
      </c>
      <c r="S692" s="16">
        <v>100</v>
      </c>
      <c r="T692" s="37" t="str">
        <f t="shared" si="42"/>
        <v>OK</v>
      </c>
      <c r="U692" s="12"/>
      <c r="V692" s="16"/>
      <c r="W692" s="12" t="s">
        <v>4222</v>
      </c>
    </row>
    <row r="693" spans="1:23" ht="22.35" customHeight="1">
      <c r="A693" s="12">
        <v>10060720</v>
      </c>
      <c r="B693" s="137">
        <v>3000002879</v>
      </c>
      <c r="C693" s="106">
        <v>1004863</v>
      </c>
      <c r="D693" s="13">
        <v>1016304</v>
      </c>
      <c r="E693" s="12" t="s">
        <v>903</v>
      </c>
      <c r="F693" s="190" t="s">
        <v>4205</v>
      </c>
      <c r="G693" s="13" t="s">
        <v>21</v>
      </c>
      <c r="H693" s="15">
        <v>445</v>
      </c>
      <c r="I693" s="105">
        <v>24</v>
      </c>
      <c r="J693" s="26">
        <f t="shared" si="40"/>
        <v>10680</v>
      </c>
      <c r="K693" s="113">
        <f>IFERROR(SUMIFS(RECEIVING_HISTORY!$H:$H,RECEIVING_HISTORY!$B:$B,MASTER_SHEET!$A693),0)</f>
        <v>0</v>
      </c>
      <c r="L693" s="26">
        <f>IFERROR(SUMIFS(RECEIVING_HISTORY!$I:$I,RECEIVING_HISTORY!$B:$B,MASTER_SHEET!$A693),0)</f>
        <v>0</v>
      </c>
      <c r="M693" s="35">
        <f>IFERROR(SUMIF(ISSUANCE_HISTORY!$B:$B,A693,ISSUANCE_HISTORY!$H:$H),0)</f>
        <v>5</v>
      </c>
      <c r="N693" s="26">
        <f>IFERROR(SUMIF(ISSUANCE_HISTORY!$B:$B,A693,ISSUANCE_HISTORY!$I:$I),0)</f>
        <v>2225</v>
      </c>
      <c r="O693" s="112">
        <f t="shared" si="41"/>
        <v>19</v>
      </c>
      <c r="P693" s="26">
        <f t="shared" si="43"/>
        <v>8455</v>
      </c>
      <c r="Q693" s="36" t="s">
        <v>697</v>
      </c>
      <c r="R693" s="36" t="s">
        <v>697</v>
      </c>
      <c r="S693" s="16">
        <v>10</v>
      </c>
      <c r="T693" s="37" t="str">
        <f t="shared" si="42"/>
        <v>OK</v>
      </c>
      <c r="U693" s="12"/>
      <c r="V693" s="16"/>
      <c r="W693" s="12" t="s">
        <v>4222</v>
      </c>
    </row>
    <row r="694" spans="1:23" ht="22.35" customHeight="1">
      <c r="A694" s="12">
        <v>10060721</v>
      </c>
      <c r="B694" s="137">
        <v>1120010231</v>
      </c>
      <c r="C694" s="106">
        <v>1001460</v>
      </c>
      <c r="D694" s="13">
        <v>1012207</v>
      </c>
      <c r="E694" s="12" t="s">
        <v>904</v>
      </c>
      <c r="F694" s="190" t="s">
        <v>4205</v>
      </c>
      <c r="G694" s="13" t="s">
        <v>37</v>
      </c>
      <c r="H694" s="15">
        <v>32.1</v>
      </c>
      <c r="I694" s="105">
        <v>25</v>
      </c>
      <c r="J694" s="26">
        <f t="shared" si="40"/>
        <v>802.5</v>
      </c>
      <c r="K694" s="113">
        <f>IFERROR(SUMIFS(RECEIVING_HISTORY!$H:$H,RECEIVING_HISTORY!$B:$B,MASTER_SHEET!$A694),0)</f>
        <v>0</v>
      </c>
      <c r="L694" s="26">
        <f>IFERROR(SUMIFS(RECEIVING_HISTORY!$I:$I,RECEIVING_HISTORY!$B:$B,MASTER_SHEET!$A694),0)</f>
        <v>0</v>
      </c>
      <c r="M694" s="35">
        <f>IFERROR(SUMIF(ISSUANCE_HISTORY!$B:$B,A694,ISSUANCE_HISTORY!$H:$H),0)</f>
        <v>0</v>
      </c>
      <c r="N694" s="26">
        <f>IFERROR(SUMIF(ISSUANCE_HISTORY!$B:$B,A694,ISSUANCE_HISTORY!$I:$I),0)</f>
        <v>0</v>
      </c>
      <c r="O694" s="112">
        <f t="shared" si="41"/>
        <v>25</v>
      </c>
      <c r="P694" s="26">
        <f t="shared" si="43"/>
        <v>802.5</v>
      </c>
      <c r="Q694" s="36" t="s">
        <v>705</v>
      </c>
      <c r="R694" s="36" t="s">
        <v>705</v>
      </c>
      <c r="S694" s="16">
        <v>10</v>
      </c>
      <c r="T694" s="37" t="str">
        <f t="shared" si="42"/>
        <v>OK</v>
      </c>
      <c r="U694" s="12"/>
      <c r="V694" s="16"/>
      <c r="W694" s="12" t="s">
        <v>4222</v>
      </c>
    </row>
    <row r="695" spans="1:23" ht="22.35" customHeight="1">
      <c r="A695" s="12">
        <v>10060722</v>
      </c>
      <c r="B695" s="137">
        <v>1120010232</v>
      </c>
      <c r="C695" s="106">
        <v>1001459</v>
      </c>
      <c r="D695" s="13">
        <v>1012206</v>
      </c>
      <c r="E695" s="12" t="s">
        <v>905</v>
      </c>
      <c r="F695" s="190" t="s">
        <v>4205</v>
      </c>
      <c r="G695" s="13" t="s">
        <v>37</v>
      </c>
      <c r="H695" s="15">
        <v>42.8</v>
      </c>
      <c r="I695" s="105">
        <v>20</v>
      </c>
      <c r="J695" s="26">
        <f t="shared" si="40"/>
        <v>856</v>
      </c>
      <c r="K695" s="113">
        <f>IFERROR(SUMIFS(RECEIVING_HISTORY!$H:$H,RECEIVING_HISTORY!$B:$B,MASTER_SHEET!$A695),0)</f>
        <v>0</v>
      </c>
      <c r="L695" s="26">
        <f>IFERROR(SUMIFS(RECEIVING_HISTORY!$I:$I,RECEIVING_HISTORY!$B:$B,MASTER_SHEET!$A695),0)</f>
        <v>0</v>
      </c>
      <c r="M695" s="35">
        <f>IFERROR(SUMIF(ISSUANCE_HISTORY!$B:$B,A695,ISSUANCE_HISTORY!$H:$H),0)</f>
        <v>0</v>
      </c>
      <c r="N695" s="26">
        <f>IFERROR(SUMIF(ISSUANCE_HISTORY!$B:$B,A695,ISSUANCE_HISTORY!$I:$I),0)</f>
        <v>0</v>
      </c>
      <c r="O695" s="112">
        <f t="shared" si="41"/>
        <v>20</v>
      </c>
      <c r="P695" s="26">
        <f t="shared" si="43"/>
        <v>856</v>
      </c>
      <c r="Q695" s="36" t="s">
        <v>705</v>
      </c>
      <c r="R695" s="36" t="s">
        <v>705</v>
      </c>
      <c r="S695" s="16">
        <v>10</v>
      </c>
      <c r="T695" s="37" t="str">
        <f t="shared" si="42"/>
        <v>OK</v>
      </c>
      <c r="U695" s="12"/>
      <c r="V695" s="16"/>
      <c r="W695" s="12" t="s">
        <v>4222</v>
      </c>
    </row>
    <row r="696" spans="1:23" ht="22.35" customHeight="1">
      <c r="A696" s="12">
        <v>10060723</v>
      </c>
      <c r="B696" s="137">
        <v>1120010233</v>
      </c>
      <c r="C696" s="106">
        <v>1001458</v>
      </c>
      <c r="D696" s="13">
        <v>1012205</v>
      </c>
      <c r="E696" s="12" t="s">
        <v>906</v>
      </c>
      <c r="F696" s="190" t="s">
        <v>4205</v>
      </c>
      <c r="G696" s="13" t="s">
        <v>37</v>
      </c>
      <c r="H696" s="15">
        <v>42.8</v>
      </c>
      <c r="I696" s="105">
        <v>21</v>
      </c>
      <c r="J696" s="26">
        <f t="shared" si="40"/>
        <v>898.8</v>
      </c>
      <c r="K696" s="113">
        <f>IFERROR(SUMIFS(RECEIVING_HISTORY!$H:$H,RECEIVING_HISTORY!$B:$B,MASTER_SHEET!$A696),0)</f>
        <v>0</v>
      </c>
      <c r="L696" s="26">
        <f>IFERROR(SUMIFS(RECEIVING_HISTORY!$I:$I,RECEIVING_HISTORY!$B:$B,MASTER_SHEET!$A696),0)</f>
        <v>0</v>
      </c>
      <c r="M696" s="35">
        <f>IFERROR(SUMIF(ISSUANCE_HISTORY!$B:$B,A696,ISSUANCE_HISTORY!$H:$H),0)</f>
        <v>0</v>
      </c>
      <c r="N696" s="26">
        <f>IFERROR(SUMIF(ISSUANCE_HISTORY!$B:$B,A696,ISSUANCE_HISTORY!$I:$I),0)</f>
        <v>0</v>
      </c>
      <c r="O696" s="112">
        <f t="shared" si="41"/>
        <v>21</v>
      </c>
      <c r="P696" s="26">
        <f t="shared" si="43"/>
        <v>898.8</v>
      </c>
      <c r="Q696" s="36" t="s">
        <v>705</v>
      </c>
      <c r="R696" s="36" t="s">
        <v>705</v>
      </c>
      <c r="S696" s="16">
        <v>10</v>
      </c>
      <c r="T696" s="37" t="str">
        <f t="shared" si="42"/>
        <v>OK</v>
      </c>
      <c r="U696" s="12"/>
      <c r="V696" s="16"/>
      <c r="W696" s="12" t="s">
        <v>4222</v>
      </c>
    </row>
    <row r="697" spans="1:23" ht="22.35" customHeight="1">
      <c r="A697" s="12">
        <v>10060724</v>
      </c>
      <c r="B697" s="137">
        <v>1120010280</v>
      </c>
      <c r="C697" s="106">
        <v>1001457</v>
      </c>
      <c r="D697" s="13">
        <v>1012204</v>
      </c>
      <c r="E697" s="12" t="s">
        <v>907</v>
      </c>
      <c r="F697" s="190" t="s">
        <v>4205</v>
      </c>
      <c r="G697" s="13" t="s">
        <v>37</v>
      </c>
      <c r="H697" s="15">
        <v>69.55</v>
      </c>
      <c r="I697" s="105">
        <v>60</v>
      </c>
      <c r="J697" s="26">
        <f t="shared" si="40"/>
        <v>4173</v>
      </c>
      <c r="K697" s="113">
        <f>IFERROR(SUMIFS(RECEIVING_HISTORY!$H:$H,RECEIVING_HISTORY!$B:$B,MASTER_SHEET!$A697),0)</f>
        <v>0</v>
      </c>
      <c r="L697" s="26">
        <f>IFERROR(SUMIFS(RECEIVING_HISTORY!$I:$I,RECEIVING_HISTORY!$B:$B,MASTER_SHEET!$A697),0)</f>
        <v>0</v>
      </c>
      <c r="M697" s="35">
        <f>IFERROR(SUMIF(ISSUANCE_HISTORY!$B:$B,A697,ISSUANCE_HISTORY!$H:$H),0)</f>
        <v>0</v>
      </c>
      <c r="N697" s="26">
        <f>IFERROR(SUMIF(ISSUANCE_HISTORY!$B:$B,A697,ISSUANCE_HISTORY!$I:$I),0)</f>
        <v>0</v>
      </c>
      <c r="O697" s="112">
        <f t="shared" si="41"/>
        <v>60</v>
      </c>
      <c r="P697" s="26">
        <f t="shared" si="43"/>
        <v>4173</v>
      </c>
      <c r="Q697" s="36" t="s">
        <v>705</v>
      </c>
      <c r="R697" s="36" t="s">
        <v>705</v>
      </c>
      <c r="S697" s="16">
        <v>10</v>
      </c>
      <c r="T697" s="37" t="str">
        <f t="shared" si="42"/>
        <v>OK</v>
      </c>
      <c r="U697" s="12"/>
      <c r="V697" s="16"/>
      <c r="W697" s="12" t="s">
        <v>4223</v>
      </c>
    </row>
    <row r="698" spans="1:23" ht="22.35" customHeight="1">
      <c r="A698" s="12">
        <v>10060725</v>
      </c>
      <c r="B698" s="137">
        <v>1120010251</v>
      </c>
      <c r="C698" s="106">
        <v>1001148</v>
      </c>
      <c r="D698" s="13">
        <v>1012553</v>
      </c>
      <c r="E698" s="12" t="s">
        <v>908</v>
      </c>
      <c r="F698" s="190" t="s">
        <v>4205</v>
      </c>
      <c r="G698" s="13" t="s">
        <v>37</v>
      </c>
      <c r="H698" s="15">
        <v>1284</v>
      </c>
      <c r="I698" s="105">
        <v>1</v>
      </c>
      <c r="J698" s="26">
        <f t="shared" si="40"/>
        <v>1284</v>
      </c>
      <c r="K698" s="113">
        <f>IFERROR(SUMIFS(RECEIVING_HISTORY!$H:$H,RECEIVING_HISTORY!$B:$B,MASTER_SHEET!$A698),0)</f>
        <v>0</v>
      </c>
      <c r="L698" s="26">
        <f>IFERROR(SUMIFS(RECEIVING_HISTORY!$I:$I,RECEIVING_HISTORY!$B:$B,MASTER_SHEET!$A698),0)</f>
        <v>0</v>
      </c>
      <c r="M698" s="35">
        <f>IFERROR(SUMIF(ISSUANCE_HISTORY!$B:$B,A698,ISSUANCE_HISTORY!$H:$H),0)</f>
        <v>0</v>
      </c>
      <c r="N698" s="26">
        <f>IFERROR(SUMIF(ISSUANCE_HISTORY!$B:$B,A698,ISSUANCE_HISTORY!$I:$I),0)</f>
        <v>0</v>
      </c>
      <c r="O698" s="112">
        <f t="shared" si="41"/>
        <v>1</v>
      </c>
      <c r="P698" s="26">
        <f t="shared" si="43"/>
        <v>1284</v>
      </c>
      <c r="Q698" s="36" t="s">
        <v>814</v>
      </c>
      <c r="R698" s="36" t="s">
        <v>814</v>
      </c>
      <c r="S698" s="16">
        <v>1</v>
      </c>
      <c r="T698" s="37" t="str">
        <f t="shared" si="42"/>
        <v>OK</v>
      </c>
      <c r="U698" s="12"/>
      <c r="V698" s="16"/>
      <c r="W698" s="12" t="s">
        <v>4222</v>
      </c>
    </row>
    <row r="699" spans="1:23" ht="22.35" customHeight="1">
      <c r="A699" s="12">
        <v>10060726</v>
      </c>
      <c r="B699" s="137">
        <v>1120010305</v>
      </c>
      <c r="C699" s="106">
        <v>1001574</v>
      </c>
      <c r="D699" s="13">
        <v>1012321</v>
      </c>
      <c r="E699" s="12" t="s">
        <v>909</v>
      </c>
      <c r="F699" s="190" t="s">
        <v>4205</v>
      </c>
      <c r="G699" s="13" t="s">
        <v>37</v>
      </c>
      <c r="H699" s="15">
        <v>1449.85</v>
      </c>
      <c r="I699" s="105">
        <v>10</v>
      </c>
      <c r="J699" s="26">
        <f t="shared" si="40"/>
        <v>14498.5</v>
      </c>
      <c r="K699" s="113">
        <f>IFERROR(SUMIFS(RECEIVING_HISTORY!$H:$H,RECEIVING_HISTORY!$B:$B,MASTER_SHEET!$A699),0)</f>
        <v>0</v>
      </c>
      <c r="L699" s="26">
        <f>IFERROR(SUMIFS(RECEIVING_HISTORY!$I:$I,RECEIVING_HISTORY!$B:$B,MASTER_SHEET!$A699),0)</f>
        <v>0</v>
      </c>
      <c r="M699" s="35">
        <f>IFERROR(SUMIF(ISSUANCE_HISTORY!$B:$B,A699,ISSUANCE_HISTORY!$H:$H),0)</f>
        <v>0</v>
      </c>
      <c r="N699" s="26">
        <f>IFERROR(SUMIF(ISSUANCE_HISTORY!$B:$B,A699,ISSUANCE_HISTORY!$I:$I),0)</f>
        <v>0</v>
      </c>
      <c r="O699" s="112">
        <f t="shared" si="41"/>
        <v>10</v>
      </c>
      <c r="P699" s="26">
        <f t="shared" si="43"/>
        <v>14498.5</v>
      </c>
      <c r="Q699" s="36" t="s">
        <v>754</v>
      </c>
      <c r="R699" s="36" t="s">
        <v>754</v>
      </c>
      <c r="S699" s="16">
        <v>10</v>
      </c>
      <c r="T699" s="37" t="str">
        <f t="shared" si="42"/>
        <v>OK</v>
      </c>
      <c r="U699" s="12"/>
      <c r="V699" s="16"/>
      <c r="W699" s="12" t="s">
        <v>4222</v>
      </c>
    </row>
    <row r="700" spans="1:23" ht="22.35" customHeight="1">
      <c r="A700" s="12">
        <v>10060727</v>
      </c>
      <c r="B700" s="137">
        <v>1120010180</v>
      </c>
      <c r="C700" s="106">
        <v>1001237</v>
      </c>
      <c r="D700" s="13">
        <v>1012642</v>
      </c>
      <c r="E700" s="12" t="s">
        <v>910</v>
      </c>
      <c r="F700" s="190" t="s">
        <v>2049</v>
      </c>
      <c r="G700" s="13" t="s">
        <v>37</v>
      </c>
      <c r="H700" s="15">
        <v>240.75</v>
      </c>
      <c r="I700" s="105">
        <v>17</v>
      </c>
      <c r="J700" s="26">
        <f t="shared" si="40"/>
        <v>4092.75</v>
      </c>
      <c r="K700" s="113">
        <f>IFERROR(SUMIFS(RECEIVING_HISTORY!$H:$H,RECEIVING_HISTORY!$B:$B,MASTER_SHEET!$A700),0)</f>
        <v>0</v>
      </c>
      <c r="L700" s="26">
        <f>IFERROR(SUMIFS(RECEIVING_HISTORY!$I:$I,RECEIVING_HISTORY!$B:$B,MASTER_SHEET!$A700),0)</f>
        <v>0</v>
      </c>
      <c r="M700" s="35">
        <f>IFERROR(SUMIF(ISSUANCE_HISTORY!$B:$B,A700,ISSUANCE_HISTORY!$H:$H),0)</f>
        <v>0</v>
      </c>
      <c r="N700" s="26">
        <f>IFERROR(SUMIF(ISSUANCE_HISTORY!$B:$B,A700,ISSUANCE_HISTORY!$I:$I),0)</f>
        <v>0</v>
      </c>
      <c r="O700" s="112">
        <f t="shared" si="41"/>
        <v>17</v>
      </c>
      <c r="P700" s="26">
        <f t="shared" si="43"/>
        <v>4092.75</v>
      </c>
      <c r="Q700" s="36" t="s">
        <v>795</v>
      </c>
      <c r="R700" s="36" t="s">
        <v>795</v>
      </c>
      <c r="S700" s="16">
        <v>10</v>
      </c>
      <c r="T700" s="37" t="str">
        <f t="shared" si="42"/>
        <v>OK</v>
      </c>
      <c r="U700" s="12"/>
      <c r="V700" s="16"/>
      <c r="W700" s="12" t="s">
        <v>4223</v>
      </c>
    </row>
    <row r="701" spans="1:23" ht="22.35" customHeight="1">
      <c r="A701" s="12">
        <v>10060728</v>
      </c>
      <c r="B701" s="137" t="e">
        <v>#N/A</v>
      </c>
      <c r="C701" s="106">
        <v>1004499</v>
      </c>
      <c r="D701" s="13">
        <v>1016581</v>
      </c>
      <c r="E701" s="12" t="s">
        <v>911</v>
      </c>
      <c r="F701" s="190" t="s">
        <v>2049</v>
      </c>
      <c r="G701" s="13" t="s">
        <v>21</v>
      </c>
      <c r="H701" s="15">
        <v>41.59</v>
      </c>
      <c r="I701" s="105">
        <v>3</v>
      </c>
      <c r="J701" s="26">
        <f t="shared" si="40"/>
        <v>124.77000000000001</v>
      </c>
      <c r="K701" s="113">
        <f>IFERROR(SUMIFS(RECEIVING_HISTORY!$H:$H,RECEIVING_HISTORY!$B:$B,MASTER_SHEET!$A701),0)</f>
        <v>0</v>
      </c>
      <c r="L701" s="26">
        <f>IFERROR(SUMIFS(RECEIVING_HISTORY!$I:$I,RECEIVING_HISTORY!$B:$B,MASTER_SHEET!$A701),0)</f>
        <v>0</v>
      </c>
      <c r="M701" s="35">
        <f>IFERROR(SUMIF(ISSUANCE_HISTORY!$B:$B,A701,ISSUANCE_HISTORY!$H:$H),0)</f>
        <v>0</v>
      </c>
      <c r="N701" s="26">
        <f>IFERROR(SUMIF(ISSUANCE_HISTORY!$B:$B,A701,ISSUANCE_HISTORY!$I:$I),0)</f>
        <v>0</v>
      </c>
      <c r="O701" s="112">
        <f t="shared" si="41"/>
        <v>3</v>
      </c>
      <c r="P701" s="26">
        <f t="shared" si="43"/>
        <v>124.77000000000001</v>
      </c>
      <c r="Q701" s="36" t="s">
        <v>1843</v>
      </c>
      <c r="R701" s="36" t="s">
        <v>1843</v>
      </c>
      <c r="S701" s="16">
        <v>3</v>
      </c>
      <c r="T701" s="37" t="str">
        <f t="shared" si="42"/>
        <v>OK</v>
      </c>
      <c r="U701" s="12"/>
      <c r="V701" s="16"/>
      <c r="W701" s="12" t="e">
        <v>#N/A</v>
      </c>
    </row>
    <row r="702" spans="1:23" ht="22.35" customHeight="1">
      <c r="A702" s="12">
        <v>10060729</v>
      </c>
      <c r="B702" s="137" t="e">
        <v>#N/A</v>
      </c>
      <c r="C702" s="106">
        <v>1004507</v>
      </c>
      <c r="D702" s="30">
        <v>1016589</v>
      </c>
      <c r="E702" s="12" t="s">
        <v>912</v>
      </c>
      <c r="F702" s="190" t="s">
        <v>2049</v>
      </c>
      <c r="G702" s="13" t="s">
        <v>21</v>
      </c>
      <c r="H702" s="15">
        <v>208.05</v>
      </c>
      <c r="I702" s="105">
        <v>3</v>
      </c>
      <c r="J702" s="26">
        <f t="shared" si="40"/>
        <v>624.15000000000009</v>
      </c>
      <c r="K702" s="113">
        <f>IFERROR(SUMIFS(RECEIVING_HISTORY!$H:$H,RECEIVING_HISTORY!$B:$B,MASTER_SHEET!$A702),0)</f>
        <v>0</v>
      </c>
      <c r="L702" s="26">
        <f>IFERROR(SUMIFS(RECEIVING_HISTORY!$I:$I,RECEIVING_HISTORY!$B:$B,MASTER_SHEET!$A702),0)</f>
        <v>0</v>
      </c>
      <c r="M702" s="35">
        <f>IFERROR(SUMIF(ISSUANCE_HISTORY!$B:$B,A702,ISSUANCE_HISTORY!$H:$H),0)</f>
        <v>0</v>
      </c>
      <c r="N702" s="26">
        <f>IFERROR(SUMIF(ISSUANCE_HISTORY!$B:$B,A702,ISSUANCE_HISTORY!$I:$I),0)</f>
        <v>0</v>
      </c>
      <c r="O702" s="112">
        <f t="shared" si="41"/>
        <v>3</v>
      </c>
      <c r="P702" s="26">
        <f t="shared" si="43"/>
        <v>624.15000000000009</v>
      </c>
      <c r="Q702" s="36" t="s">
        <v>1151</v>
      </c>
      <c r="R702" s="36" t="s">
        <v>1151</v>
      </c>
      <c r="S702" s="16">
        <v>3</v>
      </c>
      <c r="T702" s="37" t="str">
        <f t="shared" si="42"/>
        <v>OK</v>
      </c>
      <c r="U702" s="12"/>
      <c r="V702" s="16"/>
      <c r="W702" s="12" t="e">
        <v>#N/A</v>
      </c>
    </row>
    <row r="703" spans="1:23" ht="22.35" customHeight="1">
      <c r="A703" s="12">
        <v>10060730</v>
      </c>
      <c r="B703" s="137">
        <v>1670030616</v>
      </c>
      <c r="C703" s="106">
        <v>1001664</v>
      </c>
      <c r="D703" s="13">
        <v>1012079</v>
      </c>
      <c r="E703" s="12" t="s">
        <v>913</v>
      </c>
      <c r="F703" s="190" t="s">
        <v>4205</v>
      </c>
      <c r="G703" s="13" t="s">
        <v>37</v>
      </c>
      <c r="H703" s="15">
        <v>21.4</v>
      </c>
      <c r="I703" s="105">
        <v>131</v>
      </c>
      <c r="J703" s="26">
        <f t="shared" si="40"/>
        <v>2803.3999999999996</v>
      </c>
      <c r="K703" s="113">
        <f>IFERROR(SUMIFS(RECEIVING_HISTORY!$H:$H,RECEIVING_HISTORY!$B:$B,MASTER_SHEET!$A703),0)</f>
        <v>0</v>
      </c>
      <c r="L703" s="26">
        <f>IFERROR(SUMIFS(RECEIVING_HISTORY!$I:$I,RECEIVING_HISTORY!$B:$B,MASTER_SHEET!$A703),0)</f>
        <v>0</v>
      </c>
      <c r="M703" s="35">
        <f>IFERROR(SUMIF(ISSUANCE_HISTORY!$B:$B,A703,ISSUANCE_HISTORY!$H:$H),0)</f>
        <v>0</v>
      </c>
      <c r="N703" s="26">
        <f>IFERROR(SUMIF(ISSUANCE_HISTORY!$B:$B,A703,ISSUANCE_HISTORY!$I:$I),0)</f>
        <v>0</v>
      </c>
      <c r="O703" s="112">
        <f t="shared" si="41"/>
        <v>131</v>
      </c>
      <c r="P703" s="26">
        <f t="shared" si="43"/>
        <v>2803.3999999999996</v>
      </c>
      <c r="Q703" s="168" t="s">
        <v>4065</v>
      </c>
      <c r="R703" s="168" t="s">
        <v>4065</v>
      </c>
      <c r="S703" s="16">
        <v>20</v>
      </c>
      <c r="T703" s="37" t="str">
        <f t="shared" si="42"/>
        <v>OK</v>
      </c>
      <c r="U703" s="12"/>
      <c r="V703" s="16"/>
      <c r="W703" s="12" t="s">
        <v>4222</v>
      </c>
    </row>
    <row r="704" spans="1:23" ht="22.35" customHeight="1">
      <c r="A704" s="12">
        <v>10060731</v>
      </c>
      <c r="B704" s="137">
        <v>1120013257</v>
      </c>
      <c r="C704" s="106">
        <v>1001471</v>
      </c>
      <c r="D704" s="13">
        <v>1012218</v>
      </c>
      <c r="E704" s="12" t="s">
        <v>914</v>
      </c>
      <c r="F704" s="190" t="s">
        <v>4205</v>
      </c>
      <c r="G704" s="13" t="s">
        <v>37</v>
      </c>
      <c r="H704" s="15">
        <v>28.140999999999998</v>
      </c>
      <c r="I704" s="105">
        <v>13</v>
      </c>
      <c r="J704" s="26">
        <f t="shared" si="40"/>
        <v>365.83299999999997</v>
      </c>
      <c r="K704" s="113">
        <f>IFERROR(SUMIFS(RECEIVING_HISTORY!$H:$H,RECEIVING_HISTORY!$B:$B,MASTER_SHEET!$A704),0)</f>
        <v>0</v>
      </c>
      <c r="L704" s="26">
        <f>IFERROR(SUMIFS(RECEIVING_HISTORY!$I:$I,RECEIVING_HISTORY!$B:$B,MASTER_SHEET!$A704),0)</f>
        <v>0</v>
      </c>
      <c r="M704" s="35">
        <f>IFERROR(SUMIF(ISSUANCE_HISTORY!$B:$B,A704,ISSUANCE_HISTORY!$H:$H),0)</f>
        <v>0</v>
      </c>
      <c r="N704" s="26">
        <f>IFERROR(SUMIF(ISSUANCE_HISTORY!$B:$B,A704,ISSUANCE_HISTORY!$I:$I),0)</f>
        <v>0</v>
      </c>
      <c r="O704" s="112">
        <f t="shared" si="41"/>
        <v>13</v>
      </c>
      <c r="P704" s="26">
        <f t="shared" si="43"/>
        <v>365.83299999999997</v>
      </c>
      <c r="Q704" s="168" t="s">
        <v>4034</v>
      </c>
      <c r="R704" s="168" t="s">
        <v>4034</v>
      </c>
      <c r="S704" s="16">
        <v>10</v>
      </c>
      <c r="T704" s="37" t="str">
        <f t="shared" si="42"/>
        <v>OK</v>
      </c>
      <c r="U704" s="12"/>
      <c r="V704" s="16"/>
      <c r="W704" s="12" t="s">
        <v>4222</v>
      </c>
    </row>
    <row r="705" spans="1:23" ht="22.35" customHeight="1">
      <c r="A705" s="12">
        <v>10060732</v>
      </c>
      <c r="B705" s="137">
        <v>1120010313</v>
      </c>
      <c r="C705" s="106">
        <v>1001389</v>
      </c>
      <c r="D705" s="13">
        <v>1012468</v>
      </c>
      <c r="E705" s="12" t="s">
        <v>915</v>
      </c>
      <c r="F705" s="190" t="s">
        <v>1262</v>
      </c>
      <c r="G705" s="13" t="s">
        <v>37</v>
      </c>
      <c r="H705" s="15">
        <v>495</v>
      </c>
      <c r="I705" s="105">
        <v>5</v>
      </c>
      <c r="J705" s="26">
        <f t="shared" ref="J705:J768" si="44">I705*H705</f>
        <v>2475</v>
      </c>
      <c r="K705" s="113">
        <f>IFERROR(SUMIFS(RECEIVING_HISTORY!$H:$H,RECEIVING_HISTORY!$B:$B,MASTER_SHEET!$A705),0)</f>
        <v>0</v>
      </c>
      <c r="L705" s="26">
        <f>IFERROR(SUMIFS(RECEIVING_HISTORY!$I:$I,RECEIVING_HISTORY!$B:$B,MASTER_SHEET!$A705),0)</f>
        <v>0</v>
      </c>
      <c r="M705" s="35">
        <f>IFERROR(SUMIF(ISSUANCE_HISTORY!$B:$B,A705,ISSUANCE_HISTORY!$H:$H),0)</f>
        <v>0</v>
      </c>
      <c r="N705" s="26">
        <f>IFERROR(SUMIF(ISSUANCE_HISTORY!$B:$B,A705,ISSUANCE_HISTORY!$I:$I),0)</f>
        <v>0</v>
      </c>
      <c r="O705" s="112">
        <f t="shared" ref="O705:O768" si="45">N(I705)+N(K705)-N(M705)</f>
        <v>5</v>
      </c>
      <c r="P705" s="26">
        <f t="shared" si="43"/>
        <v>2475</v>
      </c>
      <c r="Q705" s="36" t="s">
        <v>732</v>
      </c>
      <c r="R705" s="36" t="s">
        <v>732</v>
      </c>
      <c r="S705" s="16">
        <v>5</v>
      </c>
      <c r="T705" s="37" t="str">
        <f t="shared" si="42"/>
        <v>OK</v>
      </c>
      <c r="U705" s="12"/>
      <c r="V705" s="16"/>
      <c r="W705" s="12" t="s">
        <v>4223</v>
      </c>
    </row>
    <row r="706" spans="1:23" ht="22.35" customHeight="1">
      <c r="A706" s="12">
        <v>10060733</v>
      </c>
      <c r="B706" s="137">
        <v>1120010322</v>
      </c>
      <c r="C706" s="106">
        <v>1001329</v>
      </c>
      <c r="D706" s="13">
        <v>1012408</v>
      </c>
      <c r="E706" s="12" t="s">
        <v>917</v>
      </c>
      <c r="F706" s="190" t="s">
        <v>4205</v>
      </c>
      <c r="G706" s="13" t="s">
        <v>37</v>
      </c>
      <c r="H706" s="15">
        <v>31.03</v>
      </c>
      <c r="I706" s="105">
        <v>3</v>
      </c>
      <c r="J706" s="26">
        <f t="shared" si="44"/>
        <v>93.09</v>
      </c>
      <c r="K706" s="113">
        <f>IFERROR(SUMIFS(RECEIVING_HISTORY!$H:$H,RECEIVING_HISTORY!$B:$B,MASTER_SHEET!$A706),0)</f>
        <v>0</v>
      </c>
      <c r="L706" s="26">
        <f>IFERROR(SUMIFS(RECEIVING_HISTORY!$I:$I,RECEIVING_HISTORY!$B:$B,MASTER_SHEET!$A706),0)</f>
        <v>0</v>
      </c>
      <c r="M706" s="35">
        <f>IFERROR(SUMIF(ISSUANCE_HISTORY!$B:$B,A706,ISSUANCE_HISTORY!$H:$H),0)</f>
        <v>0</v>
      </c>
      <c r="N706" s="26">
        <f>IFERROR(SUMIF(ISSUANCE_HISTORY!$B:$B,A706,ISSUANCE_HISTORY!$I:$I),0)</f>
        <v>0</v>
      </c>
      <c r="O706" s="112">
        <f t="shared" si="45"/>
        <v>3</v>
      </c>
      <c r="P706" s="26">
        <f t="shared" si="43"/>
        <v>93.09</v>
      </c>
      <c r="Q706" s="36" t="s">
        <v>697</v>
      </c>
      <c r="R706" s="36" t="s">
        <v>697</v>
      </c>
      <c r="S706" s="16">
        <v>3</v>
      </c>
      <c r="T706" s="37" t="str">
        <f t="shared" ref="T706:T769" si="46">IF(S706="", "", IF(U706&lt;&gt;"", "BSR in Process", IF(O706&lt;S706, "Re-Order Now", "OK")))</f>
        <v>OK</v>
      </c>
      <c r="U706" s="12"/>
      <c r="V706" s="16"/>
      <c r="W706" s="12" t="s">
        <v>4222</v>
      </c>
    </row>
    <row r="707" spans="1:23" ht="22.35" customHeight="1">
      <c r="A707" s="12">
        <v>10060734</v>
      </c>
      <c r="B707" s="137">
        <v>3000002871</v>
      </c>
      <c r="C707" s="106">
        <v>1006327</v>
      </c>
      <c r="D707" s="13">
        <v>1014691</v>
      </c>
      <c r="E707" s="12" t="s">
        <v>918</v>
      </c>
      <c r="F707" s="190" t="s">
        <v>4205</v>
      </c>
      <c r="G707" s="13" t="s">
        <v>21</v>
      </c>
      <c r="H707" s="15">
        <v>55</v>
      </c>
      <c r="I707" s="105">
        <v>21</v>
      </c>
      <c r="J707" s="26">
        <f t="shared" si="44"/>
        <v>1155</v>
      </c>
      <c r="K707" s="113">
        <f>IFERROR(SUMIFS(RECEIVING_HISTORY!$H:$H,RECEIVING_HISTORY!$B:$B,MASTER_SHEET!$A707),0)</f>
        <v>0</v>
      </c>
      <c r="L707" s="26">
        <f>IFERROR(SUMIFS(RECEIVING_HISTORY!$I:$I,RECEIVING_HISTORY!$B:$B,MASTER_SHEET!$A707),0)</f>
        <v>0</v>
      </c>
      <c r="M707" s="35">
        <f>IFERROR(SUMIF(ISSUANCE_HISTORY!$B:$B,A707,ISSUANCE_HISTORY!$H:$H),0)</f>
        <v>0</v>
      </c>
      <c r="N707" s="26">
        <f>IFERROR(SUMIF(ISSUANCE_HISTORY!$B:$B,A707,ISSUANCE_HISTORY!$I:$I),0)</f>
        <v>0</v>
      </c>
      <c r="O707" s="112">
        <f t="shared" si="45"/>
        <v>21</v>
      </c>
      <c r="P707" s="26">
        <f t="shared" ref="P707:P770" si="47">N(J707)+N(L707)-N(N707)</f>
        <v>1155</v>
      </c>
      <c r="Q707" s="36" t="s">
        <v>732</v>
      </c>
      <c r="R707" s="36" t="s">
        <v>732</v>
      </c>
      <c r="S707" s="16">
        <v>10</v>
      </c>
      <c r="T707" s="37" t="str">
        <f t="shared" si="46"/>
        <v>OK</v>
      </c>
      <c r="U707" s="12"/>
      <c r="V707" s="16"/>
      <c r="W707" s="12" t="s">
        <v>4222</v>
      </c>
    </row>
    <row r="708" spans="1:23" ht="22.35" customHeight="1">
      <c r="A708" s="12">
        <v>10060735</v>
      </c>
      <c r="B708" s="137" t="e">
        <v>#N/A</v>
      </c>
      <c r="C708" s="106">
        <v>1002789</v>
      </c>
      <c r="D708" s="13">
        <v>1010952</v>
      </c>
      <c r="E708" s="12" t="s">
        <v>919</v>
      </c>
      <c r="F708" s="190" t="s">
        <v>4205</v>
      </c>
      <c r="G708" s="13" t="s">
        <v>21</v>
      </c>
      <c r="H708" s="15">
        <v>65</v>
      </c>
      <c r="I708" s="105">
        <v>0</v>
      </c>
      <c r="J708" s="26">
        <f t="shared" si="44"/>
        <v>0</v>
      </c>
      <c r="K708" s="113">
        <f>IFERROR(SUMIFS(RECEIVING_HISTORY!$H:$H,RECEIVING_HISTORY!$B:$B,MASTER_SHEET!$A708),0)</f>
        <v>0</v>
      </c>
      <c r="L708" s="26">
        <f>IFERROR(SUMIFS(RECEIVING_HISTORY!$I:$I,RECEIVING_HISTORY!$B:$B,MASTER_SHEET!$A708),0)</f>
        <v>0</v>
      </c>
      <c r="M708" s="35">
        <f>IFERROR(SUMIF(ISSUANCE_HISTORY!$B:$B,A708,ISSUANCE_HISTORY!$H:$H),0)</f>
        <v>0</v>
      </c>
      <c r="N708" s="26">
        <f>IFERROR(SUMIF(ISSUANCE_HISTORY!$B:$B,A708,ISSUANCE_HISTORY!$I:$I),0)</f>
        <v>0</v>
      </c>
      <c r="O708" s="112">
        <f t="shared" si="45"/>
        <v>0</v>
      </c>
      <c r="P708" s="26">
        <f t="shared" si="47"/>
        <v>0</v>
      </c>
      <c r="Q708" s="36" t="e">
        <v>#N/A</v>
      </c>
      <c r="R708" s="36" t="e">
        <v>#N/A</v>
      </c>
      <c r="S708" s="16"/>
      <c r="T708" s="37" t="str">
        <f t="shared" si="46"/>
        <v/>
      </c>
      <c r="U708" s="12"/>
      <c r="V708" s="16"/>
      <c r="W708" s="12" t="e">
        <v>#N/A</v>
      </c>
    </row>
    <row r="709" spans="1:23" ht="22.35" customHeight="1">
      <c r="A709" s="12">
        <v>10060736</v>
      </c>
      <c r="B709" s="137">
        <v>1120010225</v>
      </c>
      <c r="C709" s="106">
        <v>1001563</v>
      </c>
      <c r="D709" s="13">
        <v>1012310</v>
      </c>
      <c r="E709" s="12" t="s">
        <v>920</v>
      </c>
      <c r="F709" s="190" t="s">
        <v>4205</v>
      </c>
      <c r="G709" s="13" t="s">
        <v>37</v>
      </c>
      <c r="H709" s="15">
        <v>18</v>
      </c>
      <c r="I709" s="105">
        <v>23</v>
      </c>
      <c r="J709" s="26">
        <f t="shared" si="44"/>
        <v>414</v>
      </c>
      <c r="K709" s="113">
        <f>IFERROR(SUMIFS(RECEIVING_HISTORY!$H:$H,RECEIVING_HISTORY!$B:$B,MASTER_SHEET!$A709),0)</f>
        <v>0</v>
      </c>
      <c r="L709" s="26">
        <f>IFERROR(SUMIFS(RECEIVING_HISTORY!$I:$I,RECEIVING_HISTORY!$B:$B,MASTER_SHEET!$A709),0)</f>
        <v>0</v>
      </c>
      <c r="M709" s="35">
        <f>IFERROR(SUMIF(ISSUANCE_HISTORY!$B:$B,A709,ISSUANCE_HISTORY!$H:$H),0)</f>
        <v>0</v>
      </c>
      <c r="N709" s="26">
        <f>IFERROR(SUMIF(ISSUANCE_HISTORY!$B:$B,A709,ISSUANCE_HISTORY!$I:$I),0)</f>
        <v>0</v>
      </c>
      <c r="O709" s="112">
        <f t="shared" si="45"/>
        <v>23</v>
      </c>
      <c r="P709" s="26">
        <f t="shared" si="47"/>
        <v>414</v>
      </c>
      <c r="Q709" s="36" t="s">
        <v>692</v>
      </c>
      <c r="R709" s="36" t="s">
        <v>692</v>
      </c>
      <c r="S709" s="16">
        <v>10</v>
      </c>
      <c r="T709" s="37" t="str">
        <f t="shared" si="46"/>
        <v>OK</v>
      </c>
      <c r="U709" s="12"/>
      <c r="V709" s="16"/>
      <c r="W709" s="12" t="s">
        <v>4222</v>
      </c>
    </row>
    <row r="710" spans="1:23" ht="22.35" customHeight="1">
      <c r="A710" s="12">
        <v>10060737</v>
      </c>
      <c r="B710" s="137">
        <v>1120010173</v>
      </c>
      <c r="C710" s="106">
        <v>1001166</v>
      </c>
      <c r="D710" s="13">
        <v>1012571</v>
      </c>
      <c r="E710" s="12" t="s">
        <v>921</v>
      </c>
      <c r="F710" s="190" t="s">
        <v>4205</v>
      </c>
      <c r="G710" s="13" t="s">
        <v>37</v>
      </c>
      <c r="H710" s="15">
        <v>2947.85</v>
      </c>
      <c r="I710" s="105">
        <v>2</v>
      </c>
      <c r="J710" s="26">
        <f t="shared" si="44"/>
        <v>5895.7</v>
      </c>
      <c r="K710" s="113">
        <f>IFERROR(SUMIFS(RECEIVING_HISTORY!$H:$H,RECEIVING_HISTORY!$B:$B,MASTER_SHEET!$A710),0)</f>
        <v>0</v>
      </c>
      <c r="L710" s="26">
        <f>IFERROR(SUMIFS(RECEIVING_HISTORY!$I:$I,RECEIVING_HISTORY!$B:$B,MASTER_SHEET!$A710),0)</f>
        <v>0</v>
      </c>
      <c r="M710" s="35">
        <f>IFERROR(SUMIF(ISSUANCE_HISTORY!$B:$B,A710,ISSUANCE_HISTORY!$H:$H),0)</f>
        <v>0</v>
      </c>
      <c r="N710" s="26">
        <f>IFERROR(SUMIF(ISSUANCE_HISTORY!$B:$B,A710,ISSUANCE_HISTORY!$I:$I),0)</f>
        <v>0</v>
      </c>
      <c r="O710" s="112">
        <f t="shared" si="45"/>
        <v>2</v>
      </c>
      <c r="P710" s="26">
        <f t="shared" si="47"/>
        <v>5895.7</v>
      </c>
      <c r="Q710" s="36" t="s">
        <v>3878</v>
      </c>
      <c r="R710" s="36" t="s">
        <v>3878</v>
      </c>
      <c r="S710" s="16">
        <v>2</v>
      </c>
      <c r="T710" s="37" t="str">
        <f t="shared" si="46"/>
        <v>OK</v>
      </c>
      <c r="U710" s="12"/>
      <c r="V710" s="16"/>
      <c r="W710" s="12" t="s">
        <v>4223</v>
      </c>
    </row>
    <row r="711" spans="1:23" ht="22.35" customHeight="1">
      <c r="A711" s="12">
        <v>10060738</v>
      </c>
      <c r="B711" s="137">
        <v>1120010178</v>
      </c>
      <c r="C711" s="106">
        <v>1001235</v>
      </c>
      <c r="D711" s="13">
        <v>1012640</v>
      </c>
      <c r="E711" s="12" t="s">
        <v>922</v>
      </c>
      <c r="F711" s="190" t="s">
        <v>2049</v>
      </c>
      <c r="G711" s="13" t="s">
        <v>37</v>
      </c>
      <c r="H711" s="15">
        <v>53.5</v>
      </c>
      <c r="I711" s="105">
        <v>18</v>
      </c>
      <c r="J711" s="26">
        <f t="shared" si="44"/>
        <v>963</v>
      </c>
      <c r="K711" s="113">
        <f>IFERROR(SUMIFS(RECEIVING_HISTORY!$H:$H,RECEIVING_HISTORY!$B:$B,MASTER_SHEET!$A711),0)</f>
        <v>0</v>
      </c>
      <c r="L711" s="26">
        <f>IFERROR(SUMIFS(RECEIVING_HISTORY!$I:$I,RECEIVING_HISTORY!$B:$B,MASTER_SHEET!$A711),0)</f>
        <v>0</v>
      </c>
      <c r="M711" s="35">
        <f>IFERROR(SUMIF(ISSUANCE_HISTORY!$B:$B,A711,ISSUANCE_HISTORY!$H:$H),0)</f>
        <v>0</v>
      </c>
      <c r="N711" s="26">
        <f>IFERROR(SUMIF(ISSUANCE_HISTORY!$B:$B,A711,ISSUANCE_HISTORY!$I:$I),0)</f>
        <v>0</v>
      </c>
      <c r="O711" s="112">
        <f t="shared" si="45"/>
        <v>18</v>
      </c>
      <c r="P711" s="26">
        <f t="shared" si="47"/>
        <v>963</v>
      </c>
      <c r="Q711" s="36" t="s">
        <v>3878</v>
      </c>
      <c r="R711" s="36" t="s">
        <v>3878</v>
      </c>
      <c r="S711" s="16">
        <v>10</v>
      </c>
      <c r="T711" s="37" t="str">
        <f t="shared" si="46"/>
        <v>OK</v>
      </c>
      <c r="U711" s="12"/>
      <c r="V711" s="16"/>
      <c r="W711" s="12" t="s">
        <v>4222</v>
      </c>
    </row>
    <row r="712" spans="1:23" ht="22.35" customHeight="1">
      <c r="A712" s="12">
        <v>10060739</v>
      </c>
      <c r="B712" s="137">
        <v>1120010179</v>
      </c>
      <c r="C712" s="106">
        <v>1001236</v>
      </c>
      <c r="D712" s="13">
        <v>1012641</v>
      </c>
      <c r="E712" s="12" t="s">
        <v>923</v>
      </c>
      <c r="F712" s="190" t="s">
        <v>2049</v>
      </c>
      <c r="G712" s="13" t="s">
        <v>37</v>
      </c>
      <c r="H712" s="15">
        <v>69.55</v>
      </c>
      <c r="I712" s="105">
        <v>18</v>
      </c>
      <c r="J712" s="26">
        <f t="shared" si="44"/>
        <v>1251.8999999999999</v>
      </c>
      <c r="K712" s="113">
        <f>IFERROR(SUMIFS(RECEIVING_HISTORY!$H:$H,RECEIVING_HISTORY!$B:$B,MASTER_SHEET!$A712),0)</f>
        <v>0</v>
      </c>
      <c r="L712" s="26">
        <f>IFERROR(SUMIFS(RECEIVING_HISTORY!$I:$I,RECEIVING_HISTORY!$B:$B,MASTER_SHEET!$A712),0)</f>
        <v>0</v>
      </c>
      <c r="M712" s="35">
        <f>IFERROR(SUMIF(ISSUANCE_HISTORY!$B:$B,A712,ISSUANCE_HISTORY!$H:$H),0)</f>
        <v>0</v>
      </c>
      <c r="N712" s="26">
        <f>IFERROR(SUMIF(ISSUANCE_HISTORY!$B:$B,A712,ISSUANCE_HISTORY!$I:$I),0)</f>
        <v>0</v>
      </c>
      <c r="O712" s="112">
        <f t="shared" si="45"/>
        <v>18</v>
      </c>
      <c r="P712" s="26">
        <f t="shared" si="47"/>
        <v>1251.8999999999999</v>
      </c>
      <c r="Q712" s="36" t="s">
        <v>3878</v>
      </c>
      <c r="R712" s="36" t="s">
        <v>3878</v>
      </c>
      <c r="S712" s="16">
        <v>10</v>
      </c>
      <c r="T712" s="37" t="str">
        <f t="shared" si="46"/>
        <v>OK</v>
      </c>
      <c r="U712" s="12"/>
      <c r="V712" s="16"/>
      <c r="W712" s="12" t="s">
        <v>4223</v>
      </c>
    </row>
    <row r="713" spans="1:23" ht="22.35" customHeight="1">
      <c r="A713" s="12">
        <v>10060740</v>
      </c>
      <c r="B713" s="137">
        <v>1120010252</v>
      </c>
      <c r="C713" s="106">
        <v>1001132</v>
      </c>
      <c r="D713" s="13">
        <v>1012537</v>
      </c>
      <c r="E713" s="12" t="s">
        <v>924</v>
      </c>
      <c r="F713" s="190" t="s">
        <v>4205</v>
      </c>
      <c r="G713" s="13" t="s">
        <v>37</v>
      </c>
      <c r="H713" s="15">
        <v>246.1</v>
      </c>
      <c r="I713" s="105">
        <v>1</v>
      </c>
      <c r="J713" s="26">
        <f t="shared" si="44"/>
        <v>246.1</v>
      </c>
      <c r="K713" s="113">
        <f>IFERROR(SUMIFS(RECEIVING_HISTORY!$H:$H,RECEIVING_HISTORY!$B:$B,MASTER_SHEET!$A713),0)</f>
        <v>0</v>
      </c>
      <c r="L713" s="26">
        <f>IFERROR(SUMIFS(RECEIVING_HISTORY!$I:$I,RECEIVING_HISTORY!$B:$B,MASTER_SHEET!$A713),0)</f>
        <v>0</v>
      </c>
      <c r="M713" s="35">
        <f>IFERROR(SUMIF(ISSUANCE_HISTORY!$B:$B,A713,ISSUANCE_HISTORY!$H:$H),0)</f>
        <v>0</v>
      </c>
      <c r="N713" s="26">
        <f>IFERROR(SUMIF(ISSUANCE_HISTORY!$B:$B,A713,ISSUANCE_HISTORY!$I:$I),0)</f>
        <v>0</v>
      </c>
      <c r="O713" s="112">
        <f t="shared" si="45"/>
        <v>1</v>
      </c>
      <c r="P713" s="26">
        <f t="shared" si="47"/>
        <v>246.1</v>
      </c>
      <c r="Q713" s="36" t="s">
        <v>3878</v>
      </c>
      <c r="R713" s="36" t="s">
        <v>3878</v>
      </c>
      <c r="S713" s="16">
        <v>1</v>
      </c>
      <c r="T713" s="37" t="str">
        <f t="shared" si="46"/>
        <v>OK</v>
      </c>
      <c r="U713" s="12"/>
      <c r="V713" s="16"/>
      <c r="W713" s="12" t="s">
        <v>4223</v>
      </c>
    </row>
    <row r="714" spans="1:23" ht="22.35" customHeight="1">
      <c r="A714" s="12">
        <v>10060741</v>
      </c>
      <c r="B714" s="137">
        <v>1240130179</v>
      </c>
      <c r="C714" s="106">
        <v>1001241</v>
      </c>
      <c r="D714" s="13">
        <v>1012646</v>
      </c>
      <c r="E714" s="12" t="s">
        <v>925</v>
      </c>
      <c r="F714" s="190" t="s">
        <v>4205</v>
      </c>
      <c r="G714" s="13" t="s">
        <v>37</v>
      </c>
      <c r="H714" s="15">
        <v>64.2</v>
      </c>
      <c r="I714" s="105">
        <v>14</v>
      </c>
      <c r="J714" s="26">
        <f t="shared" si="44"/>
        <v>898.80000000000007</v>
      </c>
      <c r="K714" s="113">
        <f>IFERROR(SUMIFS(RECEIVING_HISTORY!$H:$H,RECEIVING_HISTORY!$B:$B,MASTER_SHEET!$A714),0)</f>
        <v>0</v>
      </c>
      <c r="L714" s="26">
        <f>IFERROR(SUMIFS(RECEIVING_HISTORY!$I:$I,RECEIVING_HISTORY!$B:$B,MASTER_SHEET!$A714),0)</f>
        <v>0</v>
      </c>
      <c r="M714" s="35">
        <f>IFERROR(SUMIF(ISSUANCE_HISTORY!$B:$B,A714,ISSUANCE_HISTORY!$H:$H),0)</f>
        <v>0</v>
      </c>
      <c r="N714" s="26">
        <f>IFERROR(SUMIF(ISSUANCE_HISTORY!$B:$B,A714,ISSUANCE_HISTORY!$I:$I),0)</f>
        <v>0</v>
      </c>
      <c r="O714" s="112">
        <f t="shared" si="45"/>
        <v>14</v>
      </c>
      <c r="P714" s="26">
        <f t="shared" si="47"/>
        <v>898.80000000000007</v>
      </c>
      <c r="Q714" s="36" t="s">
        <v>3878</v>
      </c>
      <c r="R714" s="36" t="s">
        <v>3878</v>
      </c>
      <c r="S714" s="16">
        <v>10</v>
      </c>
      <c r="T714" s="37" t="str">
        <f t="shared" si="46"/>
        <v>OK</v>
      </c>
      <c r="U714" s="12"/>
      <c r="V714" s="16"/>
      <c r="W714" s="12" t="s">
        <v>4222</v>
      </c>
    </row>
    <row r="715" spans="1:23" ht="22.35" customHeight="1">
      <c r="A715" s="12">
        <v>10060742</v>
      </c>
      <c r="B715" s="137">
        <v>3000002894</v>
      </c>
      <c r="C715" s="106">
        <v>1006281</v>
      </c>
      <c r="D715" s="13">
        <v>1014582</v>
      </c>
      <c r="E715" s="12" t="s">
        <v>926</v>
      </c>
      <c r="F715" s="190" t="s">
        <v>2049</v>
      </c>
      <c r="G715" s="13" t="s">
        <v>21</v>
      </c>
      <c r="H715" s="15">
        <v>320</v>
      </c>
      <c r="I715" s="105">
        <v>15</v>
      </c>
      <c r="J715" s="26">
        <f t="shared" si="44"/>
        <v>4800</v>
      </c>
      <c r="K715" s="113">
        <f>IFERROR(SUMIFS(RECEIVING_HISTORY!$H:$H,RECEIVING_HISTORY!$B:$B,MASTER_SHEET!$A715),0)</f>
        <v>0</v>
      </c>
      <c r="L715" s="26">
        <f>IFERROR(SUMIFS(RECEIVING_HISTORY!$I:$I,RECEIVING_HISTORY!$B:$B,MASTER_SHEET!$A715),0)</f>
        <v>0</v>
      </c>
      <c r="M715" s="35">
        <f>IFERROR(SUMIF(ISSUANCE_HISTORY!$B:$B,A715,ISSUANCE_HISTORY!$H:$H),0)</f>
        <v>0</v>
      </c>
      <c r="N715" s="26">
        <f>IFERROR(SUMIF(ISSUANCE_HISTORY!$B:$B,A715,ISSUANCE_HISTORY!$I:$I),0)</f>
        <v>0</v>
      </c>
      <c r="O715" s="112">
        <f t="shared" si="45"/>
        <v>15</v>
      </c>
      <c r="P715" s="26">
        <f t="shared" si="47"/>
        <v>4800</v>
      </c>
      <c r="Q715" s="36" t="s">
        <v>3878</v>
      </c>
      <c r="R715" s="36" t="s">
        <v>3878</v>
      </c>
      <c r="S715" s="16">
        <v>10</v>
      </c>
      <c r="T715" s="37" t="str">
        <f t="shared" si="46"/>
        <v>OK</v>
      </c>
      <c r="U715" s="12"/>
      <c r="V715" s="16"/>
      <c r="W715" s="12" t="s">
        <v>4222</v>
      </c>
    </row>
    <row r="716" spans="1:23" ht="22.35" customHeight="1">
      <c r="A716" s="12">
        <v>10060743</v>
      </c>
      <c r="B716" s="137">
        <v>3000002895</v>
      </c>
      <c r="C716" s="106">
        <v>1006308</v>
      </c>
      <c r="D716" s="13">
        <v>1014609</v>
      </c>
      <c r="E716" s="12" t="s">
        <v>927</v>
      </c>
      <c r="F716" s="190" t="s">
        <v>2049</v>
      </c>
      <c r="G716" s="13" t="s">
        <v>21</v>
      </c>
      <c r="H716" s="15">
        <v>465</v>
      </c>
      <c r="I716" s="105">
        <v>6</v>
      </c>
      <c r="J716" s="26">
        <f t="shared" si="44"/>
        <v>2790</v>
      </c>
      <c r="K716" s="113">
        <f>IFERROR(SUMIFS(RECEIVING_HISTORY!$H:$H,RECEIVING_HISTORY!$B:$B,MASTER_SHEET!$A716),0)</f>
        <v>0</v>
      </c>
      <c r="L716" s="26">
        <f>IFERROR(SUMIFS(RECEIVING_HISTORY!$I:$I,RECEIVING_HISTORY!$B:$B,MASTER_SHEET!$A716),0)</f>
        <v>0</v>
      </c>
      <c r="M716" s="35">
        <f>IFERROR(SUMIF(ISSUANCE_HISTORY!$B:$B,A716,ISSUANCE_HISTORY!$H:$H),0)</f>
        <v>0</v>
      </c>
      <c r="N716" s="26">
        <f>IFERROR(SUMIF(ISSUANCE_HISTORY!$B:$B,A716,ISSUANCE_HISTORY!$I:$I),0)</f>
        <v>0</v>
      </c>
      <c r="O716" s="112">
        <f t="shared" si="45"/>
        <v>6</v>
      </c>
      <c r="P716" s="26">
        <f t="shared" si="47"/>
        <v>2790</v>
      </c>
      <c r="Q716" s="36" t="s">
        <v>675</v>
      </c>
      <c r="R716" s="36" t="s">
        <v>675</v>
      </c>
      <c r="S716" s="16">
        <v>4</v>
      </c>
      <c r="T716" s="37" t="str">
        <f t="shared" si="46"/>
        <v>OK</v>
      </c>
      <c r="U716" s="12"/>
      <c r="V716" s="16"/>
      <c r="W716" s="12" t="s">
        <v>4222</v>
      </c>
    </row>
    <row r="717" spans="1:23" ht="22.35" customHeight="1">
      <c r="A717" s="12">
        <v>10060744</v>
      </c>
      <c r="B717" s="137">
        <v>3000002896</v>
      </c>
      <c r="C717" s="106">
        <v>1006309</v>
      </c>
      <c r="D717" s="13">
        <v>1014610</v>
      </c>
      <c r="E717" s="12" t="s">
        <v>928</v>
      </c>
      <c r="F717" s="190" t="s">
        <v>2049</v>
      </c>
      <c r="G717" s="13" t="s">
        <v>21</v>
      </c>
      <c r="H717" s="15">
        <v>775</v>
      </c>
      <c r="I717" s="105">
        <v>4</v>
      </c>
      <c r="J717" s="26">
        <f t="shared" si="44"/>
        <v>3100</v>
      </c>
      <c r="K717" s="113">
        <f>IFERROR(SUMIFS(RECEIVING_HISTORY!$H:$H,RECEIVING_HISTORY!$B:$B,MASTER_SHEET!$A717),0)</f>
        <v>0</v>
      </c>
      <c r="L717" s="26">
        <f>IFERROR(SUMIFS(RECEIVING_HISTORY!$I:$I,RECEIVING_HISTORY!$B:$B,MASTER_SHEET!$A717),0)</f>
        <v>0</v>
      </c>
      <c r="M717" s="35">
        <f>IFERROR(SUMIF(ISSUANCE_HISTORY!$B:$B,A717,ISSUANCE_HISTORY!$H:$H),0)</f>
        <v>0</v>
      </c>
      <c r="N717" s="26">
        <f>IFERROR(SUMIF(ISSUANCE_HISTORY!$B:$B,A717,ISSUANCE_HISTORY!$I:$I),0)</f>
        <v>0</v>
      </c>
      <c r="O717" s="112">
        <f t="shared" si="45"/>
        <v>4</v>
      </c>
      <c r="P717" s="26">
        <f t="shared" si="47"/>
        <v>3100</v>
      </c>
      <c r="Q717" s="36" t="s">
        <v>726</v>
      </c>
      <c r="R717" s="36" t="s">
        <v>726</v>
      </c>
      <c r="S717" s="16">
        <v>4</v>
      </c>
      <c r="T717" s="37" t="str">
        <f t="shared" si="46"/>
        <v>OK</v>
      </c>
      <c r="U717" s="12"/>
      <c r="V717" s="16"/>
      <c r="W717" s="12" t="s">
        <v>4222</v>
      </c>
    </row>
    <row r="718" spans="1:23" ht="22.35" customHeight="1">
      <c r="A718" s="12">
        <v>10060745</v>
      </c>
      <c r="B718" s="137">
        <v>3000002880</v>
      </c>
      <c r="C718" s="106">
        <v>1004864</v>
      </c>
      <c r="D718" s="13">
        <v>1016305</v>
      </c>
      <c r="E718" s="12" t="s">
        <v>929</v>
      </c>
      <c r="F718" s="190" t="s">
        <v>4205</v>
      </c>
      <c r="G718" s="13" t="s">
        <v>21</v>
      </c>
      <c r="H718" s="15">
        <v>125</v>
      </c>
      <c r="I718" s="105">
        <v>30</v>
      </c>
      <c r="J718" s="26">
        <f t="shared" si="44"/>
        <v>3750</v>
      </c>
      <c r="K718" s="113">
        <f>IFERROR(SUMIFS(RECEIVING_HISTORY!$H:$H,RECEIVING_HISTORY!$B:$B,MASTER_SHEET!$A718),0)</f>
        <v>0</v>
      </c>
      <c r="L718" s="26">
        <f>IFERROR(SUMIFS(RECEIVING_HISTORY!$I:$I,RECEIVING_HISTORY!$B:$B,MASTER_SHEET!$A718),0)</f>
        <v>0</v>
      </c>
      <c r="M718" s="35">
        <f>IFERROR(SUMIF(ISSUANCE_HISTORY!$B:$B,A718,ISSUANCE_HISTORY!$H:$H),0)</f>
        <v>0</v>
      </c>
      <c r="N718" s="26">
        <f>IFERROR(SUMIF(ISSUANCE_HISTORY!$B:$B,A718,ISSUANCE_HISTORY!$I:$I),0)</f>
        <v>0</v>
      </c>
      <c r="O718" s="112">
        <f t="shared" si="45"/>
        <v>30</v>
      </c>
      <c r="P718" s="26">
        <f t="shared" si="47"/>
        <v>3750</v>
      </c>
      <c r="Q718" s="36" t="s">
        <v>676</v>
      </c>
      <c r="R718" s="36" t="s">
        <v>676</v>
      </c>
      <c r="S718" s="16">
        <v>10</v>
      </c>
      <c r="T718" s="37" t="str">
        <f t="shared" si="46"/>
        <v>OK</v>
      </c>
      <c r="U718" s="12"/>
      <c r="V718" s="16"/>
      <c r="W718" s="12" t="s">
        <v>4222</v>
      </c>
    </row>
    <row r="719" spans="1:23" ht="22.35" customHeight="1">
      <c r="A719" s="12">
        <v>10060746</v>
      </c>
      <c r="B719" s="137">
        <v>391215235832</v>
      </c>
      <c r="C719" s="106">
        <v>1007666</v>
      </c>
      <c r="D719" s="13">
        <v>1010208</v>
      </c>
      <c r="E719" s="12" t="s">
        <v>930</v>
      </c>
      <c r="F719" s="190" t="s">
        <v>2049</v>
      </c>
      <c r="G719" s="13" t="s">
        <v>21</v>
      </c>
      <c r="H719" s="15">
        <v>945</v>
      </c>
      <c r="I719" s="105">
        <v>0</v>
      </c>
      <c r="J719" s="26">
        <f t="shared" si="44"/>
        <v>0</v>
      </c>
      <c r="K719" s="113">
        <f>IFERROR(SUMIFS(RECEIVING_HISTORY!$H:$H,RECEIVING_HISTORY!$B:$B,MASTER_SHEET!$A719),0)</f>
        <v>4</v>
      </c>
      <c r="L719" s="26">
        <f>IFERROR(SUMIFS(RECEIVING_HISTORY!$I:$I,RECEIVING_HISTORY!$B:$B,MASTER_SHEET!$A719),0)</f>
        <v>3780</v>
      </c>
      <c r="M719" s="35">
        <f>IFERROR(SUMIF(ISSUANCE_HISTORY!$B:$B,A719,ISSUANCE_HISTORY!$H:$H),0)</f>
        <v>0</v>
      </c>
      <c r="N719" s="26">
        <f>IFERROR(SUMIF(ISSUANCE_HISTORY!$B:$B,A719,ISSUANCE_HISTORY!$I:$I),0)</f>
        <v>0</v>
      </c>
      <c r="O719" s="112">
        <f t="shared" si="45"/>
        <v>4</v>
      </c>
      <c r="P719" s="26">
        <f t="shared" si="47"/>
        <v>3780</v>
      </c>
      <c r="Q719" s="36" t="s">
        <v>886</v>
      </c>
      <c r="R719" s="36" t="s">
        <v>886</v>
      </c>
      <c r="S719" s="16">
        <v>2</v>
      </c>
      <c r="T719" s="37" t="str">
        <f t="shared" si="46"/>
        <v>OK</v>
      </c>
      <c r="U719" s="12"/>
      <c r="V719" s="16"/>
      <c r="W719" s="12" t="s">
        <v>4222</v>
      </c>
    </row>
    <row r="720" spans="1:23" ht="22.35" customHeight="1">
      <c r="A720" s="12">
        <v>10060747</v>
      </c>
      <c r="B720" s="137">
        <v>1240300342</v>
      </c>
      <c r="C720" s="106">
        <v>1004004</v>
      </c>
      <c r="D720" s="13">
        <v>1016962</v>
      </c>
      <c r="E720" s="12" t="s">
        <v>931</v>
      </c>
      <c r="F720" s="190" t="s">
        <v>4205</v>
      </c>
      <c r="G720" s="13" t="s">
        <v>21</v>
      </c>
      <c r="H720" s="15">
        <v>850</v>
      </c>
      <c r="I720" s="105">
        <v>4</v>
      </c>
      <c r="J720" s="26">
        <f t="shared" si="44"/>
        <v>3400</v>
      </c>
      <c r="K720" s="113">
        <f>IFERROR(SUMIFS(RECEIVING_HISTORY!$H:$H,RECEIVING_HISTORY!$B:$B,MASTER_SHEET!$A720),0)</f>
        <v>0</v>
      </c>
      <c r="L720" s="26">
        <f>IFERROR(SUMIFS(RECEIVING_HISTORY!$I:$I,RECEIVING_HISTORY!$B:$B,MASTER_SHEET!$A720),0)</f>
        <v>0</v>
      </c>
      <c r="M720" s="35">
        <f>IFERROR(SUMIF(ISSUANCE_HISTORY!$B:$B,A720,ISSUANCE_HISTORY!$H:$H),0)</f>
        <v>0</v>
      </c>
      <c r="N720" s="26">
        <f>IFERROR(SUMIF(ISSUANCE_HISTORY!$B:$B,A720,ISSUANCE_HISTORY!$I:$I),0)</f>
        <v>0</v>
      </c>
      <c r="O720" s="112">
        <f t="shared" si="45"/>
        <v>4</v>
      </c>
      <c r="P720" s="26">
        <f t="shared" si="47"/>
        <v>3400</v>
      </c>
      <c r="Q720" s="36" t="s">
        <v>3878</v>
      </c>
      <c r="R720" s="36" t="s">
        <v>3878</v>
      </c>
      <c r="S720" s="16">
        <v>4</v>
      </c>
      <c r="T720" s="37" t="str">
        <f t="shared" si="46"/>
        <v>OK</v>
      </c>
      <c r="U720" s="12"/>
      <c r="V720" s="16"/>
      <c r="W720" s="12" t="s">
        <v>4222</v>
      </c>
    </row>
    <row r="721" spans="1:23" ht="22.35" customHeight="1">
      <c r="A721" s="12">
        <v>10060748</v>
      </c>
      <c r="B721" s="137">
        <v>1120010175</v>
      </c>
      <c r="C721" s="106">
        <v>1001338</v>
      </c>
      <c r="D721" s="13">
        <v>1012417</v>
      </c>
      <c r="E721" s="12" t="s">
        <v>932</v>
      </c>
      <c r="F721" s="190" t="s">
        <v>2049</v>
      </c>
      <c r="G721" s="13" t="s">
        <v>37</v>
      </c>
      <c r="H721" s="15">
        <v>331.7</v>
      </c>
      <c r="I721" s="105">
        <v>11</v>
      </c>
      <c r="J721" s="26">
        <f t="shared" si="44"/>
        <v>3648.7</v>
      </c>
      <c r="K721" s="113">
        <f>IFERROR(SUMIFS(RECEIVING_HISTORY!$H:$H,RECEIVING_HISTORY!$B:$B,MASTER_SHEET!$A721),0)</f>
        <v>0</v>
      </c>
      <c r="L721" s="26">
        <f>IFERROR(SUMIFS(RECEIVING_HISTORY!$I:$I,RECEIVING_HISTORY!$B:$B,MASTER_SHEET!$A721),0)</f>
        <v>0</v>
      </c>
      <c r="M721" s="35">
        <f>IFERROR(SUMIF(ISSUANCE_HISTORY!$B:$B,A721,ISSUANCE_HISTORY!$H:$H),0)</f>
        <v>0</v>
      </c>
      <c r="N721" s="26">
        <f>IFERROR(SUMIF(ISSUANCE_HISTORY!$B:$B,A721,ISSUANCE_HISTORY!$I:$I),0)</f>
        <v>0</v>
      </c>
      <c r="O721" s="112">
        <f t="shared" si="45"/>
        <v>11</v>
      </c>
      <c r="P721" s="26">
        <f t="shared" si="47"/>
        <v>3648.7</v>
      </c>
      <c r="Q721" s="36" t="s">
        <v>726</v>
      </c>
      <c r="R721" s="36" t="s">
        <v>726</v>
      </c>
      <c r="S721" s="16">
        <v>10</v>
      </c>
      <c r="T721" s="37" t="str">
        <f t="shared" si="46"/>
        <v>OK</v>
      </c>
      <c r="U721" s="12"/>
      <c r="V721" s="16"/>
      <c r="W721" s="12" t="s">
        <v>4223</v>
      </c>
    </row>
    <row r="722" spans="1:23" ht="22.35" customHeight="1">
      <c r="A722" s="12">
        <v>10060749</v>
      </c>
      <c r="B722" s="137">
        <v>1120010229</v>
      </c>
      <c r="C722" s="106">
        <v>1001240</v>
      </c>
      <c r="D722" s="13">
        <v>1012645</v>
      </c>
      <c r="E722" s="12" t="s">
        <v>934</v>
      </c>
      <c r="F722" s="190" t="s">
        <v>4205</v>
      </c>
      <c r="G722" s="13" t="s">
        <v>37</v>
      </c>
      <c r="H722" s="15">
        <v>74.900000000000006</v>
      </c>
      <c r="I722" s="105">
        <v>25</v>
      </c>
      <c r="J722" s="26">
        <f t="shared" si="44"/>
        <v>1872.5000000000002</v>
      </c>
      <c r="K722" s="113">
        <f>IFERROR(SUMIFS(RECEIVING_HISTORY!$H:$H,RECEIVING_HISTORY!$B:$B,MASTER_SHEET!$A722),0)</f>
        <v>0</v>
      </c>
      <c r="L722" s="26">
        <f>IFERROR(SUMIFS(RECEIVING_HISTORY!$I:$I,RECEIVING_HISTORY!$B:$B,MASTER_SHEET!$A722),0)</f>
        <v>0</v>
      </c>
      <c r="M722" s="35">
        <f>IFERROR(SUMIF(ISSUANCE_HISTORY!$B:$B,A722,ISSUANCE_HISTORY!$H:$H),0)</f>
        <v>0</v>
      </c>
      <c r="N722" s="26">
        <f>IFERROR(SUMIF(ISSUANCE_HISTORY!$B:$B,A722,ISSUANCE_HISTORY!$I:$I),0)</f>
        <v>0</v>
      </c>
      <c r="O722" s="112">
        <f t="shared" si="45"/>
        <v>25</v>
      </c>
      <c r="P722" s="26">
        <f t="shared" si="47"/>
        <v>1872.5000000000002</v>
      </c>
      <c r="Q722" s="36" t="s">
        <v>726</v>
      </c>
      <c r="R722" s="36" t="s">
        <v>726</v>
      </c>
      <c r="S722" s="16">
        <v>5</v>
      </c>
      <c r="T722" s="37" t="str">
        <f t="shared" si="46"/>
        <v>OK</v>
      </c>
      <c r="U722" s="12"/>
      <c r="V722" s="16"/>
      <c r="W722" s="12" t="s">
        <v>4222</v>
      </c>
    </row>
    <row r="723" spans="1:23" ht="22.35" customHeight="1">
      <c r="A723" s="12">
        <v>10060750</v>
      </c>
      <c r="B723" s="137">
        <v>1120010234</v>
      </c>
      <c r="C723" s="106">
        <v>1001137</v>
      </c>
      <c r="D723" s="13">
        <v>1012542</v>
      </c>
      <c r="E723" s="12" t="s">
        <v>935</v>
      </c>
      <c r="F723" s="190" t="s">
        <v>4205</v>
      </c>
      <c r="G723" s="13" t="s">
        <v>37</v>
      </c>
      <c r="H723" s="15">
        <v>267.5</v>
      </c>
      <c r="I723" s="105">
        <v>6</v>
      </c>
      <c r="J723" s="26">
        <f t="shared" si="44"/>
        <v>1605</v>
      </c>
      <c r="K723" s="113">
        <f>IFERROR(SUMIFS(RECEIVING_HISTORY!$H:$H,RECEIVING_HISTORY!$B:$B,MASTER_SHEET!$A723),0)</f>
        <v>0</v>
      </c>
      <c r="L723" s="26">
        <f>IFERROR(SUMIFS(RECEIVING_HISTORY!$I:$I,RECEIVING_HISTORY!$B:$B,MASTER_SHEET!$A723),0)</f>
        <v>0</v>
      </c>
      <c r="M723" s="35">
        <f>IFERROR(SUMIF(ISSUANCE_HISTORY!$B:$B,A723,ISSUANCE_HISTORY!$H:$H),0)</f>
        <v>0</v>
      </c>
      <c r="N723" s="26">
        <f>IFERROR(SUMIF(ISSUANCE_HISTORY!$B:$B,A723,ISSUANCE_HISTORY!$I:$I),0)</f>
        <v>0</v>
      </c>
      <c r="O723" s="112">
        <f t="shared" si="45"/>
        <v>6</v>
      </c>
      <c r="P723" s="26">
        <f t="shared" si="47"/>
        <v>1605</v>
      </c>
      <c r="Q723" s="36" t="s">
        <v>728</v>
      </c>
      <c r="R723" s="36" t="s">
        <v>728</v>
      </c>
      <c r="S723" s="16">
        <v>5</v>
      </c>
      <c r="T723" s="37" t="str">
        <f t="shared" si="46"/>
        <v>OK</v>
      </c>
      <c r="U723" s="12"/>
      <c r="V723" s="16"/>
      <c r="W723" s="12" t="s">
        <v>4223</v>
      </c>
    </row>
    <row r="724" spans="1:23" ht="22.35" customHeight="1">
      <c r="A724" s="12">
        <v>10060751</v>
      </c>
      <c r="B724" s="137">
        <v>1120010235</v>
      </c>
      <c r="C724" s="106">
        <v>1001138</v>
      </c>
      <c r="D724" s="13">
        <v>1012543</v>
      </c>
      <c r="E724" s="12" t="s">
        <v>936</v>
      </c>
      <c r="F724" s="190" t="s">
        <v>4205</v>
      </c>
      <c r="G724" s="13" t="s">
        <v>37</v>
      </c>
      <c r="H724" s="15">
        <v>283.55</v>
      </c>
      <c r="I724" s="105">
        <v>6</v>
      </c>
      <c r="J724" s="26">
        <f t="shared" si="44"/>
        <v>1701.3000000000002</v>
      </c>
      <c r="K724" s="113">
        <f>IFERROR(SUMIFS(RECEIVING_HISTORY!$H:$H,RECEIVING_HISTORY!$B:$B,MASTER_SHEET!$A724),0)</f>
        <v>0</v>
      </c>
      <c r="L724" s="26">
        <f>IFERROR(SUMIFS(RECEIVING_HISTORY!$I:$I,RECEIVING_HISTORY!$B:$B,MASTER_SHEET!$A724),0)</f>
        <v>0</v>
      </c>
      <c r="M724" s="35">
        <f>IFERROR(SUMIF(ISSUANCE_HISTORY!$B:$B,A724,ISSUANCE_HISTORY!$H:$H),0)</f>
        <v>0</v>
      </c>
      <c r="N724" s="26">
        <f>IFERROR(SUMIF(ISSUANCE_HISTORY!$B:$B,A724,ISSUANCE_HISTORY!$I:$I),0)</f>
        <v>0</v>
      </c>
      <c r="O724" s="112">
        <f t="shared" si="45"/>
        <v>6</v>
      </c>
      <c r="P724" s="26">
        <f t="shared" si="47"/>
        <v>1701.3000000000002</v>
      </c>
      <c r="Q724" s="36" t="s">
        <v>728</v>
      </c>
      <c r="R724" s="36" t="s">
        <v>728</v>
      </c>
      <c r="S724" s="16">
        <v>5</v>
      </c>
      <c r="T724" s="37" t="str">
        <f t="shared" si="46"/>
        <v>OK</v>
      </c>
      <c r="U724" s="12"/>
      <c r="V724" s="16"/>
      <c r="W724" s="12" t="s">
        <v>4223</v>
      </c>
    </row>
    <row r="725" spans="1:23" ht="22.35" customHeight="1">
      <c r="A725" s="12">
        <v>10060752</v>
      </c>
      <c r="B725" s="137">
        <v>1120010249</v>
      </c>
      <c r="C725" s="106">
        <v>1001239</v>
      </c>
      <c r="D725" s="13">
        <v>1012644</v>
      </c>
      <c r="E725" s="12" t="s">
        <v>937</v>
      </c>
      <c r="F725" s="190" t="s">
        <v>4205</v>
      </c>
      <c r="G725" s="13" t="s">
        <v>37</v>
      </c>
      <c r="H725" s="15">
        <v>42.8</v>
      </c>
      <c r="I725" s="105">
        <v>45</v>
      </c>
      <c r="J725" s="26">
        <f t="shared" si="44"/>
        <v>1925.9999999999998</v>
      </c>
      <c r="K725" s="113">
        <f>IFERROR(SUMIFS(RECEIVING_HISTORY!$H:$H,RECEIVING_HISTORY!$B:$B,MASTER_SHEET!$A725),0)</f>
        <v>0</v>
      </c>
      <c r="L725" s="26">
        <f>IFERROR(SUMIFS(RECEIVING_HISTORY!$I:$I,RECEIVING_HISTORY!$B:$B,MASTER_SHEET!$A725),0)</f>
        <v>0</v>
      </c>
      <c r="M725" s="35">
        <f>IFERROR(SUMIF(ISSUANCE_HISTORY!$B:$B,A725,ISSUANCE_HISTORY!$H:$H),0)</f>
        <v>0</v>
      </c>
      <c r="N725" s="26">
        <f>IFERROR(SUMIF(ISSUANCE_HISTORY!$B:$B,A725,ISSUANCE_HISTORY!$I:$I),0)</f>
        <v>0</v>
      </c>
      <c r="O725" s="112">
        <f t="shared" si="45"/>
        <v>45</v>
      </c>
      <c r="P725" s="26">
        <f t="shared" si="47"/>
        <v>1925.9999999999998</v>
      </c>
      <c r="Q725" s="36" t="s">
        <v>728</v>
      </c>
      <c r="R725" s="36" t="s">
        <v>728</v>
      </c>
      <c r="S725" s="16">
        <v>5</v>
      </c>
      <c r="T725" s="37" t="str">
        <f t="shared" si="46"/>
        <v>OK</v>
      </c>
      <c r="U725" s="12"/>
      <c r="V725" s="16"/>
      <c r="W725" s="12" t="s">
        <v>4222</v>
      </c>
    </row>
    <row r="726" spans="1:23" ht="22.35" customHeight="1">
      <c r="A726" s="12">
        <v>10060753</v>
      </c>
      <c r="B726" s="137">
        <v>1120010176</v>
      </c>
      <c r="C726" s="106">
        <v>1001289</v>
      </c>
      <c r="D726" s="13">
        <v>1012368</v>
      </c>
      <c r="E726" s="12" t="s">
        <v>938</v>
      </c>
      <c r="F726" s="190" t="s">
        <v>2049</v>
      </c>
      <c r="G726" s="13" t="s">
        <v>37</v>
      </c>
      <c r="H726" s="15">
        <v>128.4</v>
      </c>
      <c r="I726" s="105">
        <v>2</v>
      </c>
      <c r="J726" s="26">
        <f t="shared" si="44"/>
        <v>256.8</v>
      </c>
      <c r="K726" s="113">
        <f>IFERROR(SUMIFS(RECEIVING_HISTORY!$H:$H,RECEIVING_HISTORY!$B:$B,MASTER_SHEET!$A726),0)</f>
        <v>0</v>
      </c>
      <c r="L726" s="26">
        <f>IFERROR(SUMIFS(RECEIVING_HISTORY!$I:$I,RECEIVING_HISTORY!$B:$B,MASTER_SHEET!$A726),0)</f>
        <v>0</v>
      </c>
      <c r="M726" s="35">
        <f>IFERROR(SUMIF(ISSUANCE_HISTORY!$B:$B,A726,ISSUANCE_HISTORY!$H:$H),0)</f>
        <v>0</v>
      </c>
      <c r="N726" s="26">
        <f>IFERROR(SUMIF(ISSUANCE_HISTORY!$B:$B,A726,ISSUANCE_HISTORY!$I:$I),0)</f>
        <v>0</v>
      </c>
      <c r="O726" s="112">
        <f t="shared" si="45"/>
        <v>2</v>
      </c>
      <c r="P726" s="26">
        <f t="shared" si="47"/>
        <v>256.8</v>
      </c>
      <c r="Q726" s="36" t="s">
        <v>726</v>
      </c>
      <c r="R726" s="36" t="s">
        <v>726</v>
      </c>
      <c r="S726" s="16">
        <v>2</v>
      </c>
      <c r="T726" s="37" t="str">
        <f t="shared" si="46"/>
        <v>OK</v>
      </c>
      <c r="U726" s="12"/>
      <c r="V726" s="16"/>
      <c r="W726" s="12" t="s">
        <v>4222</v>
      </c>
    </row>
    <row r="727" spans="1:23" ht="22.35" customHeight="1">
      <c r="A727" s="12">
        <v>10060754</v>
      </c>
      <c r="B727" s="137">
        <v>1120010237</v>
      </c>
      <c r="C727" s="106">
        <v>1001337</v>
      </c>
      <c r="D727" s="13">
        <v>1012416</v>
      </c>
      <c r="E727" s="12" t="s">
        <v>940</v>
      </c>
      <c r="F727" s="190" t="s">
        <v>4205</v>
      </c>
      <c r="G727" s="13" t="s">
        <v>37</v>
      </c>
      <c r="H727" s="15">
        <v>607.76</v>
      </c>
      <c r="I727" s="105">
        <v>6</v>
      </c>
      <c r="J727" s="26">
        <f t="shared" si="44"/>
        <v>3646.56</v>
      </c>
      <c r="K727" s="113">
        <f>IFERROR(SUMIFS(RECEIVING_HISTORY!$H:$H,RECEIVING_HISTORY!$B:$B,MASTER_SHEET!$A727),0)</f>
        <v>0</v>
      </c>
      <c r="L727" s="26">
        <f>IFERROR(SUMIFS(RECEIVING_HISTORY!$I:$I,RECEIVING_HISTORY!$B:$B,MASTER_SHEET!$A727),0)</f>
        <v>0</v>
      </c>
      <c r="M727" s="35">
        <f>IFERROR(SUMIF(ISSUANCE_HISTORY!$B:$B,A727,ISSUANCE_HISTORY!$H:$H),0)</f>
        <v>0</v>
      </c>
      <c r="N727" s="26">
        <f>IFERROR(SUMIF(ISSUANCE_HISTORY!$B:$B,A727,ISSUANCE_HISTORY!$I:$I),0)</f>
        <v>0</v>
      </c>
      <c r="O727" s="112">
        <f t="shared" si="45"/>
        <v>6</v>
      </c>
      <c r="P727" s="26">
        <f t="shared" si="47"/>
        <v>3646.56</v>
      </c>
      <c r="Q727" s="36" t="s">
        <v>726</v>
      </c>
      <c r="R727" s="36" t="s">
        <v>726</v>
      </c>
      <c r="S727" s="16">
        <v>6</v>
      </c>
      <c r="T727" s="37" t="str">
        <f t="shared" si="46"/>
        <v>OK</v>
      </c>
      <c r="U727" s="12"/>
      <c r="V727" s="16"/>
      <c r="W727" s="12" t="s">
        <v>4222</v>
      </c>
    </row>
    <row r="728" spans="1:23" ht="22.35" customHeight="1">
      <c r="A728" s="12">
        <v>10060755</v>
      </c>
      <c r="B728" s="137">
        <v>1120010244</v>
      </c>
      <c r="C728" s="106">
        <v>1001169</v>
      </c>
      <c r="D728" s="13">
        <v>1012574</v>
      </c>
      <c r="E728" s="12" t="s">
        <v>941</v>
      </c>
      <c r="F728" s="190" t="s">
        <v>4205</v>
      </c>
      <c r="G728" s="13" t="s">
        <v>37</v>
      </c>
      <c r="H728" s="15">
        <v>17.12</v>
      </c>
      <c r="I728" s="105">
        <v>70</v>
      </c>
      <c r="J728" s="26">
        <f t="shared" si="44"/>
        <v>1198.4000000000001</v>
      </c>
      <c r="K728" s="113">
        <f>IFERROR(SUMIFS(RECEIVING_HISTORY!$H:$H,RECEIVING_HISTORY!$B:$B,MASTER_SHEET!$A728),0)</f>
        <v>0</v>
      </c>
      <c r="L728" s="26">
        <f>IFERROR(SUMIFS(RECEIVING_HISTORY!$I:$I,RECEIVING_HISTORY!$B:$B,MASTER_SHEET!$A728),0)</f>
        <v>0</v>
      </c>
      <c r="M728" s="35">
        <f>IFERROR(SUMIF(ISSUANCE_HISTORY!$B:$B,A728,ISSUANCE_HISTORY!$H:$H),0)</f>
        <v>0</v>
      </c>
      <c r="N728" s="26">
        <f>IFERROR(SUMIF(ISSUANCE_HISTORY!$B:$B,A728,ISSUANCE_HISTORY!$I:$I),0)</f>
        <v>0</v>
      </c>
      <c r="O728" s="112">
        <f t="shared" si="45"/>
        <v>70</v>
      </c>
      <c r="P728" s="26">
        <f t="shared" si="47"/>
        <v>1198.4000000000001</v>
      </c>
      <c r="Q728" s="36" t="s">
        <v>726</v>
      </c>
      <c r="R728" s="36" t="s">
        <v>726</v>
      </c>
      <c r="S728" s="16">
        <v>10</v>
      </c>
      <c r="T728" s="37" t="str">
        <f t="shared" si="46"/>
        <v>OK</v>
      </c>
      <c r="U728" s="12"/>
      <c r="V728" s="16"/>
      <c r="W728" s="12" t="s">
        <v>4222</v>
      </c>
    </row>
    <row r="729" spans="1:23" ht="22.35" customHeight="1">
      <c r="A729" s="12">
        <v>10060756</v>
      </c>
      <c r="B729" s="137">
        <v>1120010278</v>
      </c>
      <c r="C729" s="106">
        <v>1001533</v>
      </c>
      <c r="D729" s="13">
        <v>1012280</v>
      </c>
      <c r="E729" s="12" t="s">
        <v>942</v>
      </c>
      <c r="F729" s="190" t="s">
        <v>4205</v>
      </c>
      <c r="G729" s="13" t="s">
        <v>37</v>
      </c>
      <c r="H729" s="15">
        <v>81.319999999999993</v>
      </c>
      <c r="I729" s="105">
        <v>9</v>
      </c>
      <c r="J729" s="26">
        <f t="shared" si="44"/>
        <v>731.87999999999988</v>
      </c>
      <c r="K729" s="113">
        <f>IFERROR(SUMIFS(RECEIVING_HISTORY!$H:$H,RECEIVING_HISTORY!$B:$B,MASTER_SHEET!$A729),0)</f>
        <v>0</v>
      </c>
      <c r="L729" s="26">
        <f>IFERROR(SUMIFS(RECEIVING_HISTORY!$I:$I,RECEIVING_HISTORY!$B:$B,MASTER_SHEET!$A729),0)</f>
        <v>0</v>
      </c>
      <c r="M729" s="35">
        <f>IFERROR(SUMIF(ISSUANCE_HISTORY!$B:$B,A729,ISSUANCE_HISTORY!$H:$H),0)</f>
        <v>0</v>
      </c>
      <c r="N729" s="26">
        <f>IFERROR(SUMIF(ISSUANCE_HISTORY!$B:$B,A729,ISSUANCE_HISTORY!$I:$I),0)</f>
        <v>0</v>
      </c>
      <c r="O729" s="112">
        <f t="shared" si="45"/>
        <v>9</v>
      </c>
      <c r="P729" s="26">
        <f t="shared" si="47"/>
        <v>731.87999999999988</v>
      </c>
      <c r="Q729" s="36" t="s">
        <v>728</v>
      </c>
      <c r="R729" s="36" t="s">
        <v>728</v>
      </c>
      <c r="S729" s="16">
        <v>5</v>
      </c>
      <c r="T729" s="37" t="str">
        <f t="shared" si="46"/>
        <v>OK</v>
      </c>
      <c r="U729" s="12"/>
      <c r="V729" s="16"/>
      <c r="W729" s="12" t="s">
        <v>4223</v>
      </c>
    </row>
    <row r="730" spans="1:23" ht="22.35" customHeight="1">
      <c r="A730" s="12">
        <v>10060757</v>
      </c>
      <c r="B730" s="137">
        <v>1240300362</v>
      </c>
      <c r="C730" s="106">
        <v>1004697</v>
      </c>
      <c r="D730" s="13">
        <v>1016457</v>
      </c>
      <c r="E730" s="12" t="s">
        <v>943</v>
      </c>
      <c r="F730" s="190" t="s">
        <v>4205</v>
      </c>
      <c r="G730" s="13" t="s">
        <v>21</v>
      </c>
      <c r="H730" s="15">
        <v>627</v>
      </c>
      <c r="I730" s="105">
        <v>12</v>
      </c>
      <c r="J730" s="26">
        <f t="shared" si="44"/>
        <v>7524</v>
      </c>
      <c r="K730" s="113">
        <f>IFERROR(SUMIFS(RECEIVING_HISTORY!$H:$H,RECEIVING_HISTORY!$B:$B,MASTER_SHEET!$A730),0)</f>
        <v>0</v>
      </c>
      <c r="L730" s="26">
        <f>IFERROR(SUMIFS(RECEIVING_HISTORY!$I:$I,RECEIVING_HISTORY!$B:$B,MASTER_SHEET!$A730),0)</f>
        <v>0</v>
      </c>
      <c r="M730" s="35">
        <f>IFERROR(SUMIF(ISSUANCE_HISTORY!$B:$B,A730,ISSUANCE_HISTORY!$H:$H),0)</f>
        <v>0</v>
      </c>
      <c r="N730" s="26">
        <f>IFERROR(SUMIF(ISSUANCE_HISTORY!$B:$B,A730,ISSUANCE_HISTORY!$I:$I),0)</f>
        <v>0</v>
      </c>
      <c r="O730" s="112">
        <f t="shared" si="45"/>
        <v>12</v>
      </c>
      <c r="P730" s="26">
        <f t="shared" si="47"/>
        <v>7524</v>
      </c>
      <c r="Q730" s="36" t="s">
        <v>726</v>
      </c>
      <c r="R730" s="36" t="s">
        <v>726</v>
      </c>
      <c r="S730" s="16">
        <v>5</v>
      </c>
      <c r="T730" s="37" t="str">
        <f t="shared" si="46"/>
        <v>OK</v>
      </c>
      <c r="U730" s="12"/>
      <c r="V730" s="16"/>
      <c r="W730" s="12" t="s">
        <v>4222</v>
      </c>
    </row>
    <row r="731" spans="1:23" ht="22.35" customHeight="1">
      <c r="A731" s="12">
        <v>10060758</v>
      </c>
      <c r="B731" s="137">
        <v>1530310166</v>
      </c>
      <c r="C731" s="106">
        <v>1004698</v>
      </c>
      <c r="D731" s="13">
        <v>1016458</v>
      </c>
      <c r="E731" s="12" t="s">
        <v>944</v>
      </c>
      <c r="F731" s="190" t="s">
        <v>4205</v>
      </c>
      <c r="G731" s="13" t="s">
        <v>21</v>
      </c>
      <c r="H731" s="15">
        <v>455</v>
      </c>
      <c r="I731" s="105">
        <v>12</v>
      </c>
      <c r="J731" s="26">
        <f t="shared" si="44"/>
        <v>5460</v>
      </c>
      <c r="K731" s="113">
        <f>IFERROR(SUMIFS(RECEIVING_HISTORY!$H:$H,RECEIVING_HISTORY!$B:$B,MASTER_SHEET!$A731),0)</f>
        <v>0</v>
      </c>
      <c r="L731" s="26">
        <f>IFERROR(SUMIFS(RECEIVING_HISTORY!$I:$I,RECEIVING_HISTORY!$B:$B,MASTER_SHEET!$A731),0)</f>
        <v>0</v>
      </c>
      <c r="M731" s="35">
        <f>IFERROR(SUMIF(ISSUANCE_HISTORY!$B:$B,A731,ISSUANCE_HISTORY!$H:$H),0)</f>
        <v>0</v>
      </c>
      <c r="N731" s="26">
        <f>IFERROR(SUMIF(ISSUANCE_HISTORY!$B:$B,A731,ISSUANCE_HISTORY!$I:$I),0)</f>
        <v>0</v>
      </c>
      <c r="O731" s="112">
        <f t="shared" si="45"/>
        <v>12</v>
      </c>
      <c r="P731" s="26">
        <f t="shared" si="47"/>
        <v>5460</v>
      </c>
      <c r="Q731" s="36" t="s">
        <v>726</v>
      </c>
      <c r="R731" s="36" t="s">
        <v>726</v>
      </c>
      <c r="S731" s="16">
        <v>5</v>
      </c>
      <c r="T731" s="37" t="str">
        <f t="shared" si="46"/>
        <v>OK</v>
      </c>
      <c r="U731" s="12"/>
      <c r="V731" s="16"/>
      <c r="W731" s="12" t="s">
        <v>4222</v>
      </c>
    </row>
    <row r="732" spans="1:23" ht="22.35" customHeight="1">
      <c r="A732" s="12">
        <v>10060759</v>
      </c>
      <c r="B732" s="137">
        <v>1240390104</v>
      </c>
      <c r="C732" s="106">
        <v>1004005</v>
      </c>
      <c r="D732" s="13">
        <v>1016963</v>
      </c>
      <c r="E732" s="12" t="s">
        <v>945</v>
      </c>
      <c r="F732" s="190" t="s">
        <v>4205</v>
      </c>
      <c r="G732" s="13" t="s">
        <v>21</v>
      </c>
      <c r="H732" s="15">
        <v>340</v>
      </c>
      <c r="I732" s="105">
        <v>2</v>
      </c>
      <c r="J732" s="26">
        <f t="shared" si="44"/>
        <v>680</v>
      </c>
      <c r="K732" s="113">
        <f>IFERROR(SUMIFS(RECEIVING_HISTORY!$H:$H,RECEIVING_HISTORY!$B:$B,MASTER_SHEET!$A732),0)</f>
        <v>0</v>
      </c>
      <c r="L732" s="26">
        <f>IFERROR(SUMIFS(RECEIVING_HISTORY!$I:$I,RECEIVING_HISTORY!$B:$B,MASTER_SHEET!$A732),0)</f>
        <v>0</v>
      </c>
      <c r="M732" s="35">
        <f>IFERROR(SUMIF(ISSUANCE_HISTORY!$B:$B,A732,ISSUANCE_HISTORY!$H:$H),0)</f>
        <v>0</v>
      </c>
      <c r="N732" s="26">
        <f>IFERROR(SUMIF(ISSUANCE_HISTORY!$B:$B,A732,ISSUANCE_HISTORY!$I:$I),0)</f>
        <v>0</v>
      </c>
      <c r="O732" s="112">
        <f t="shared" si="45"/>
        <v>2</v>
      </c>
      <c r="P732" s="26">
        <f t="shared" si="47"/>
        <v>680</v>
      </c>
      <c r="Q732" s="36" t="s">
        <v>726</v>
      </c>
      <c r="R732" s="36" t="s">
        <v>726</v>
      </c>
      <c r="S732" s="16">
        <v>2</v>
      </c>
      <c r="T732" s="37" t="str">
        <f t="shared" si="46"/>
        <v>OK</v>
      </c>
      <c r="U732" s="12"/>
      <c r="V732" s="16"/>
      <c r="W732" s="12" t="s">
        <v>4222</v>
      </c>
    </row>
    <row r="733" spans="1:23" ht="22.35" customHeight="1">
      <c r="A733" s="12">
        <v>10060760</v>
      </c>
      <c r="B733" s="137">
        <v>1530370028</v>
      </c>
      <c r="C733" s="106">
        <v>1004700</v>
      </c>
      <c r="D733" s="13">
        <v>1016460</v>
      </c>
      <c r="E733" s="12" t="s">
        <v>946</v>
      </c>
      <c r="F733" s="190" t="s">
        <v>4205</v>
      </c>
      <c r="G733" s="13" t="s">
        <v>21</v>
      </c>
      <c r="H733" s="15">
        <v>458.5</v>
      </c>
      <c r="I733" s="105">
        <v>28</v>
      </c>
      <c r="J733" s="26">
        <f t="shared" si="44"/>
        <v>12838</v>
      </c>
      <c r="K733" s="113">
        <f>IFERROR(SUMIFS(RECEIVING_HISTORY!$H:$H,RECEIVING_HISTORY!$B:$B,MASTER_SHEET!$A733),0)</f>
        <v>0</v>
      </c>
      <c r="L733" s="26">
        <f>IFERROR(SUMIFS(RECEIVING_HISTORY!$I:$I,RECEIVING_HISTORY!$B:$B,MASTER_SHEET!$A733),0)</f>
        <v>0</v>
      </c>
      <c r="M733" s="35">
        <f>IFERROR(SUMIF(ISSUANCE_HISTORY!$B:$B,A733,ISSUANCE_HISTORY!$H:$H),0)</f>
        <v>0</v>
      </c>
      <c r="N733" s="26">
        <f>IFERROR(SUMIF(ISSUANCE_HISTORY!$B:$B,A733,ISSUANCE_HISTORY!$I:$I),0)</f>
        <v>0</v>
      </c>
      <c r="O733" s="112">
        <f t="shared" si="45"/>
        <v>28</v>
      </c>
      <c r="P733" s="26">
        <f t="shared" si="47"/>
        <v>12838</v>
      </c>
      <c r="Q733" s="36" t="s">
        <v>859</v>
      </c>
      <c r="R733" s="36" t="s">
        <v>859</v>
      </c>
      <c r="S733" s="16">
        <v>10</v>
      </c>
      <c r="T733" s="37" t="str">
        <f t="shared" si="46"/>
        <v>OK</v>
      </c>
      <c r="U733" s="12"/>
      <c r="V733" s="16"/>
      <c r="W733" s="12" t="s">
        <v>4222</v>
      </c>
    </row>
    <row r="734" spans="1:23" ht="22.35" customHeight="1">
      <c r="A734" s="12">
        <v>10060761</v>
      </c>
      <c r="B734" s="137">
        <v>1530370024</v>
      </c>
      <c r="C734" s="106">
        <v>1004702</v>
      </c>
      <c r="D734" s="13">
        <v>1016462</v>
      </c>
      <c r="E734" s="12" t="s">
        <v>947</v>
      </c>
      <c r="F734" s="190" t="s">
        <v>4205</v>
      </c>
      <c r="G734" s="13" t="s">
        <v>21</v>
      </c>
      <c r="H734" s="15">
        <v>469.5</v>
      </c>
      <c r="I734" s="105">
        <v>43</v>
      </c>
      <c r="J734" s="26">
        <f t="shared" si="44"/>
        <v>20188.5</v>
      </c>
      <c r="K734" s="113">
        <f>IFERROR(SUMIFS(RECEIVING_HISTORY!$H:$H,RECEIVING_HISTORY!$B:$B,MASTER_SHEET!$A734),0)</f>
        <v>0</v>
      </c>
      <c r="L734" s="26">
        <f>IFERROR(SUMIFS(RECEIVING_HISTORY!$I:$I,RECEIVING_HISTORY!$B:$B,MASTER_SHEET!$A734),0)</f>
        <v>0</v>
      </c>
      <c r="M734" s="35">
        <f>IFERROR(SUMIF(ISSUANCE_HISTORY!$B:$B,A734,ISSUANCE_HISTORY!$H:$H),0)</f>
        <v>0</v>
      </c>
      <c r="N734" s="26">
        <f>IFERROR(SUMIF(ISSUANCE_HISTORY!$B:$B,A734,ISSUANCE_HISTORY!$I:$I),0)</f>
        <v>0</v>
      </c>
      <c r="O734" s="112">
        <f t="shared" si="45"/>
        <v>43</v>
      </c>
      <c r="P734" s="26">
        <f t="shared" si="47"/>
        <v>20188.5</v>
      </c>
      <c r="Q734" s="36" t="s">
        <v>859</v>
      </c>
      <c r="R734" s="36" t="s">
        <v>859</v>
      </c>
      <c r="S734" s="16">
        <v>10</v>
      </c>
      <c r="T734" s="37" t="str">
        <f t="shared" si="46"/>
        <v>OK</v>
      </c>
      <c r="U734" s="12"/>
      <c r="V734" s="16"/>
      <c r="W734" s="12" t="s">
        <v>4222</v>
      </c>
    </row>
    <row r="735" spans="1:23" ht="22.35" customHeight="1">
      <c r="A735" s="12">
        <v>10060762</v>
      </c>
      <c r="B735" s="137">
        <v>1240400171</v>
      </c>
      <c r="C735" s="106">
        <v>1000449</v>
      </c>
      <c r="D735" s="13">
        <v>1013521</v>
      </c>
      <c r="E735" s="12" t="s">
        <v>948</v>
      </c>
      <c r="F735" s="190" t="s">
        <v>4215</v>
      </c>
      <c r="G735" s="13" t="s">
        <v>21</v>
      </c>
      <c r="H735" s="15">
        <v>800</v>
      </c>
      <c r="I735" s="105">
        <v>20</v>
      </c>
      <c r="J735" s="26">
        <f t="shared" si="44"/>
        <v>16000</v>
      </c>
      <c r="K735" s="113">
        <f>IFERROR(SUMIFS(RECEIVING_HISTORY!$H:$H,RECEIVING_HISTORY!$B:$B,MASTER_SHEET!$A735),0)</f>
        <v>0</v>
      </c>
      <c r="L735" s="26">
        <f>IFERROR(SUMIFS(RECEIVING_HISTORY!$I:$I,RECEIVING_HISTORY!$B:$B,MASTER_SHEET!$A735),0)</f>
        <v>0</v>
      </c>
      <c r="M735" s="35">
        <f>IFERROR(SUMIF(ISSUANCE_HISTORY!$B:$B,A735,ISSUANCE_HISTORY!$H:$H),0)</f>
        <v>0</v>
      </c>
      <c r="N735" s="26">
        <f>IFERROR(SUMIF(ISSUANCE_HISTORY!$B:$B,A735,ISSUANCE_HISTORY!$I:$I),0)</f>
        <v>0</v>
      </c>
      <c r="O735" s="112">
        <f t="shared" si="45"/>
        <v>20</v>
      </c>
      <c r="P735" s="26">
        <f t="shared" si="47"/>
        <v>16000</v>
      </c>
      <c r="Q735" s="36" t="s">
        <v>701</v>
      </c>
      <c r="R735" s="36" t="s">
        <v>701</v>
      </c>
      <c r="S735" s="16">
        <v>10</v>
      </c>
      <c r="T735" s="37" t="str">
        <f t="shared" si="46"/>
        <v>OK</v>
      </c>
      <c r="U735" s="12"/>
      <c r="V735" s="16"/>
      <c r="W735" s="12" t="s">
        <v>4222</v>
      </c>
    </row>
    <row r="736" spans="1:23" ht="22.35" customHeight="1">
      <c r="A736" s="12">
        <v>10060763</v>
      </c>
      <c r="B736" s="137">
        <v>1240030150</v>
      </c>
      <c r="C736" s="106">
        <v>1000198</v>
      </c>
      <c r="D736" s="13">
        <v>1013571</v>
      </c>
      <c r="E736" s="12" t="s">
        <v>950</v>
      </c>
      <c r="F736" s="190" t="s">
        <v>4215</v>
      </c>
      <c r="G736" s="13" t="s">
        <v>21</v>
      </c>
      <c r="H736" s="15">
        <v>299</v>
      </c>
      <c r="I736" s="105">
        <v>34</v>
      </c>
      <c r="J736" s="26">
        <f t="shared" si="44"/>
        <v>10166</v>
      </c>
      <c r="K736" s="113">
        <f>IFERROR(SUMIFS(RECEIVING_HISTORY!$H:$H,RECEIVING_HISTORY!$B:$B,MASTER_SHEET!$A736),0)</f>
        <v>0</v>
      </c>
      <c r="L736" s="26">
        <f>IFERROR(SUMIFS(RECEIVING_HISTORY!$I:$I,RECEIVING_HISTORY!$B:$B,MASTER_SHEET!$A736),0)</f>
        <v>0</v>
      </c>
      <c r="M736" s="35">
        <f>IFERROR(SUMIF(ISSUANCE_HISTORY!$B:$B,A736,ISSUANCE_HISTORY!$H:$H),0)</f>
        <v>0</v>
      </c>
      <c r="N736" s="26">
        <f>IFERROR(SUMIF(ISSUANCE_HISTORY!$B:$B,A736,ISSUANCE_HISTORY!$I:$I),0)</f>
        <v>0</v>
      </c>
      <c r="O736" s="112">
        <f t="shared" si="45"/>
        <v>34</v>
      </c>
      <c r="P736" s="26">
        <f t="shared" si="47"/>
        <v>10166</v>
      </c>
      <c r="Q736" s="36" t="s">
        <v>701</v>
      </c>
      <c r="R736" s="36" t="s">
        <v>701</v>
      </c>
      <c r="S736" s="16">
        <v>12</v>
      </c>
      <c r="T736" s="37" t="str">
        <f t="shared" si="46"/>
        <v>OK</v>
      </c>
      <c r="U736" s="12"/>
      <c r="V736" s="16"/>
      <c r="W736" s="12" t="s">
        <v>4222</v>
      </c>
    </row>
    <row r="737" spans="1:23" ht="22.35" customHeight="1">
      <c r="A737" s="12">
        <v>10060765</v>
      </c>
      <c r="B737" s="137">
        <v>1240400183</v>
      </c>
      <c r="C737" s="106">
        <v>1006447</v>
      </c>
      <c r="D737" s="13">
        <v>1014423</v>
      </c>
      <c r="E737" s="12" t="s">
        <v>951</v>
      </c>
      <c r="F737" s="190" t="s">
        <v>4215</v>
      </c>
      <c r="G737" s="13" t="s">
        <v>21</v>
      </c>
      <c r="H737" s="15">
        <v>657.25</v>
      </c>
      <c r="I737" s="105">
        <v>19</v>
      </c>
      <c r="J737" s="26">
        <f t="shared" si="44"/>
        <v>12487.75</v>
      </c>
      <c r="K737" s="113">
        <f>IFERROR(SUMIFS(RECEIVING_HISTORY!$H:$H,RECEIVING_HISTORY!$B:$B,MASTER_SHEET!$A737),0)</f>
        <v>0</v>
      </c>
      <c r="L737" s="26">
        <f>IFERROR(SUMIFS(RECEIVING_HISTORY!$I:$I,RECEIVING_HISTORY!$B:$B,MASTER_SHEET!$A737),0)</f>
        <v>0</v>
      </c>
      <c r="M737" s="35">
        <f>IFERROR(SUMIF(ISSUANCE_HISTORY!$B:$B,A737,ISSUANCE_HISTORY!$H:$H),0)</f>
        <v>0</v>
      </c>
      <c r="N737" s="26">
        <f>IFERROR(SUMIF(ISSUANCE_HISTORY!$B:$B,A737,ISSUANCE_HISTORY!$I:$I),0)</f>
        <v>0</v>
      </c>
      <c r="O737" s="112">
        <f t="shared" si="45"/>
        <v>19</v>
      </c>
      <c r="P737" s="26">
        <f t="shared" si="47"/>
        <v>12487.75</v>
      </c>
      <c r="Q737" s="36" t="s">
        <v>701</v>
      </c>
      <c r="R737" s="36" t="s">
        <v>701</v>
      </c>
      <c r="S737" s="16">
        <v>10</v>
      </c>
      <c r="T737" s="37" t="str">
        <f t="shared" si="46"/>
        <v>OK</v>
      </c>
      <c r="U737" s="12"/>
      <c r="V737" s="16"/>
      <c r="W737" s="12" t="s">
        <v>4222</v>
      </c>
    </row>
    <row r="738" spans="1:23" ht="22.35" customHeight="1">
      <c r="A738" s="12">
        <v>10060766</v>
      </c>
      <c r="B738" s="137">
        <v>1240370752</v>
      </c>
      <c r="C738" s="106">
        <v>1000450</v>
      </c>
      <c r="D738" s="13">
        <v>1013522</v>
      </c>
      <c r="E738" s="12" t="s">
        <v>952</v>
      </c>
      <c r="F738" s="190" t="s">
        <v>4215</v>
      </c>
      <c r="G738" s="13" t="s">
        <v>21</v>
      </c>
      <c r="H738" s="15">
        <v>540</v>
      </c>
      <c r="I738" s="105">
        <v>42</v>
      </c>
      <c r="J738" s="26">
        <f t="shared" si="44"/>
        <v>22680</v>
      </c>
      <c r="K738" s="113">
        <f>IFERROR(SUMIFS(RECEIVING_HISTORY!$H:$H,RECEIVING_HISTORY!$B:$B,MASTER_SHEET!$A738),0)</f>
        <v>0</v>
      </c>
      <c r="L738" s="26">
        <f>IFERROR(SUMIFS(RECEIVING_HISTORY!$I:$I,RECEIVING_HISTORY!$B:$B,MASTER_SHEET!$A738),0)</f>
        <v>0</v>
      </c>
      <c r="M738" s="35">
        <f>IFERROR(SUMIF(ISSUANCE_HISTORY!$B:$B,A738,ISSUANCE_HISTORY!$H:$H),0)</f>
        <v>0</v>
      </c>
      <c r="N738" s="26">
        <f>IFERROR(SUMIF(ISSUANCE_HISTORY!$B:$B,A738,ISSUANCE_HISTORY!$I:$I),0)</f>
        <v>0</v>
      </c>
      <c r="O738" s="112">
        <f t="shared" si="45"/>
        <v>42</v>
      </c>
      <c r="P738" s="26">
        <f t="shared" si="47"/>
        <v>22680</v>
      </c>
      <c r="Q738" s="36" t="s">
        <v>780</v>
      </c>
      <c r="R738" s="36" t="s">
        <v>780</v>
      </c>
      <c r="S738" s="16">
        <v>10</v>
      </c>
      <c r="T738" s="37" t="str">
        <f t="shared" si="46"/>
        <v>OK</v>
      </c>
      <c r="U738" s="12"/>
      <c r="V738" s="16"/>
      <c r="W738" s="12" t="s">
        <v>4222</v>
      </c>
    </row>
    <row r="739" spans="1:23" ht="22.35" customHeight="1">
      <c r="A739" s="12">
        <v>10060767</v>
      </c>
      <c r="B739" s="137">
        <v>1670210154</v>
      </c>
      <c r="C739" s="106">
        <v>1000446</v>
      </c>
      <c r="D739" s="13">
        <v>1013518</v>
      </c>
      <c r="E739" s="12" t="s">
        <v>954</v>
      </c>
      <c r="F739" s="190" t="s">
        <v>4215</v>
      </c>
      <c r="G739" s="13" t="s">
        <v>21</v>
      </c>
      <c r="H739" s="15">
        <v>95</v>
      </c>
      <c r="I739" s="105">
        <v>156</v>
      </c>
      <c r="J739" s="26">
        <f t="shared" si="44"/>
        <v>14820</v>
      </c>
      <c r="K739" s="113">
        <f>IFERROR(SUMIFS(RECEIVING_HISTORY!$H:$H,RECEIVING_HISTORY!$B:$B,MASTER_SHEET!$A739),0)</f>
        <v>0</v>
      </c>
      <c r="L739" s="26">
        <f>IFERROR(SUMIFS(RECEIVING_HISTORY!$I:$I,RECEIVING_HISTORY!$B:$B,MASTER_SHEET!$A739),0)</f>
        <v>0</v>
      </c>
      <c r="M739" s="35">
        <f>IFERROR(SUMIF(ISSUANCE_HISTORY!$B:$B,A739,ISSUANCE_HISTORY!$H:$H),0)</f>
        <v>0</v>
      </c>
      <c r="N739" s="26">
        <f>IFERROR(SUMIF(ISSUANCE_HISTORY!$B:$B,A739,ISSUANCE_HISTORY!$I:$I),0)</f>
        <v>0</v>
      </c>
      <c r="O739" s="112">
        <f t="shared" si="45"/>
        <v>156</v>
      </c>
      <c r="P739" s="26">
        <f t="shared" si="47"/>
        <v>14820</v>
      </c>
      <c r="Q739" s="36" t="s">
        <v>746</v>
      </c>
      <c r="R739" s="36" t="s">
        <v>746</v>
      </c>
      <c r="S739" s="16">
        <v>80</v>
      </c>
      <c r="T739" s="37" t="str">
        <f t="shared" si="46"/>
        <v>OK</v>
      </c>
      <c r="U739" s="12"/>
      <c r="V739" s="16"/>
      <c r="W739" s="12" t="s">
        <v>4223</v>
      </c>
    </row>
    <row r="740" spans="1:23" ht="22.35" customHeight="1">
      <c r="A740" s="12">
        <v>10060768</v>
      </c>
      <c r="B740" s="137">
        <v>1670190176</v>
      </c>
      <c r="C740" s="106">
        <v>1000451</v>
      </c>
      <c r="D740" s="13">
        <v>1013523</v>
      </c>
      <c r="E740" s="12" t="s">
        <v>955</v>
      </c>
      <c r="F740" s="190" t="s">
        <v>4215</v>
      </c>
      <c r="G740" s="13" t="s">
        <v>21</v>
      </c>
      <c r="H740" s="15">
        <v>195</v>
      </c>
      <c r="I740" s="105">
        <v>22</v>
      </c>
      <c r="J740" s="26">
        <f t="shared" si="44"/>
        <v>4290</v>
      </c>
      <c r="K740" s="113">
        <f>IFERROR(SUMIFS(RECEIVING_HISTORY!$H:$H,RECEIVING_HISTORY!$B:$B,MASTER_SHEET!$A740),0)</f>
        <v>0</v>
      </c>
      <c r="L740" s="26">
        <f>IFERROR(SUMIFS(RECEIVING_HISTORY!$I:$I,RECEIVING_HISTORY!$B:$B,MASTER_SHEET!$A740),0)</f>
        <v>0</v>
      </c>
      <c r="M740" s="35">
        <f>IFERROR(SUMIF(ISSUANCE_HISTORY!$B:$B,A740,ISSUANCE_HISTORY!$H:$H),0)</f>
        <v>0</v>
      </c>
      <c r="N740" s="26">
        <f>IFERROR(SUMIF(ISSUANCE_HISTORY!$B:$B,A740,ISSUANCE_HISTORY!$I:$I),0)</f>
        <v>0</v>
      </c>
      <c r="O740" s="112">
        <f t="shared" si="45"/>
        <v>22</v>
      </c>
      <c r="P740" s="26">
        <f t="shared" si="47"/>
        <v>4290</v>
      </c>
      <c r="Q740" s="36" t="s">
        <v>746</v>
      </c>
      <c r="R740" s="36" t="s">
        <v>746</v>
      </c>
      <c r="S740" s="16">
        <v>12</v>
      </c>
      <c r="T740" s="37" t="str">
        <f t="shared" si="46"/>
        <v>OK</v>
      </c>
      <c r="U740" s="12"/>
      <c r="V740" s="16"/>
      <c r="W740" s="12" t="s">
        <v>4222</v>
      </c>
    </row>
    <row r="741" spans="1:23" ht="22.35" customHeight="1">
      <c r="A741" s="12">
        <v>10060769</v>
      </c>
      <c r="B741" s="137">
        <v>3000002883</v>
      </c>
      <c r="C741" s="106">
        <v>1006448</v>
      </c>
      <c r="D741" s="13">
        <v>1014424</v>
      </c>
      <c r="E741" s="12" t="s">
        <v>956</v>
      </c>
      <c r="F741" s="190" t="s">
        <v>4215</v>
      </c>
      <c r="G741" s="13" t="s">
        <v>21</v>
      </c>
      <c r="H741" s="15">
        <v>294</v>
      </c>
      <c r="I741" s="105">
        <v>9</v>
      </c>
      <c r="J741" s="26">
        <f t="shared" si="44"/>
        <v>2646</v>
      </c>
      <c r="K741" s="113">
        <f>IFERROR(SUMIFS(RECEIVING_HISTORY!$H:$H,RECEIVING_HISTORY!$B:$B,MASTER_SHEET!$A741),0)</f>
        <v>18</v>
      </c>
      <c r="L741" s="26">
        <f>IFERROR(SUMIFS(RECEIVING_HISTORY!$I:$I,RECEIVING_HISTORY!$B:$B,MASTER_SHEET!$A741),0)</f>
        <v>5292</v>
      </c>
      <c r="M741" s="35">
        <f>IFERROR(SUMIF(ISSUANCE_HISTORY!$B:$B,A741,ISSUANCE_HISTORY!$H:$H),0)</f>
        <v>0</v>
      </c>
      <c r="N741" s="26">
        <f>IFERROR(SUMIF(ISSUANCE_HISTORY!$B:$B,A741,ISSUANCE_HISTORY!$I:$I),0)</f>
        <v>0</v>
      </c>
      <c r="O741" s="112">
        <f t="shared" si="45"/>
        <v>27</v>
      </c>
      <c r="P741" s="26">
        <f t="shared" si="47"/>
        <v>7938</v>
      </c>
      <c r="Q741" s="168" t="s">
        <v>746</v>
      </c>
      <c r="R741" s="168" t="s">
        <v>746</v>
      </c>
      <c r="S741" s="16">
        <v>12</v>
      </c>
      <c r="T741" s="37" t="str">
        <f t="shared" si="46"/>
        <v>OK</v>
      </c>
      <c r="U741" s="12"/>
      <c r="V741" s="16"/>
      <c r="W741" s="12" t="s">
        <v>4222</v>
      </c>
    </row>
    <row r="742" spans="1:23" ht="22.35" customHeight="1">
      <c r="A742" s="12">
        <v>10060770</v>
      </c>
      <c r="B742" s="137">
        <v>3000002884</v>
      </c>
      <c r="C742" s="106">
        <v>1006449</v>
      </c>
      <c r="D742" s="13">
        <v>1014425</v>
      </c>
      <c r="E742" s="12" t="s">
        <v>957</v>
      </c>
      <c r="F742" s="190" t="s">
        <v>4215</v>
      </c>
      <c r="G742" s="13" t="s">
        <v>21</v>
      </c>
      <c r="H742" s="15">
        <v>49.25</v>
      </c>
      <c r="I742" s="105">
        <v>23</v>
      </c>
      <c r="J742" s="26">
        <f t="shared" si="44"/>
        <v>1132.75</v>
      </c>
      <c r="K742" s="113">
        <f>IFERROR(SUMIFS(RECEIVING_HISTORY!$H:$H,RECEIVING_HISTORY!$B:$B,MASTER_SHEET!$A742),0)</f>
        <v>0</v>
      </c>
      <c r="L742" s="26">
        <f>IFERROR(SUMIFS(RECEIVING_HISTORY!$I:$I,RECEIVING_HISTORY!$B:$B,MASTER_SHEET!$A742),0)</f>
        <v>0</v>
      </c>
      <c r="M742" s="35">
        <f>IFERROR(SUMIF(ISSUANCE_HISTORY!$B:$B,A742,ISSUANCE_HISTORY!$H:$H),0)</f>
        <v>0</v>
      </c>
      <c r="N742" s="26">
        <f>IFERROR(SUMIF(ISSUANCE_HISTORY!$B:$B,A742,ISSUANCE_HISTORY!$I:$I),0)</f>
        <v>0</v>
      </c>
      <c r="O742" s="112">
        <f t="shared" si="45"/>
        <v>23</v>
      </c>
      <c r="P742" s="26">
        <f t="shared" si="47"/>
        <v>1132.75</v>
      </c>
      <c r="Q742" s="36" t="s">
        <v>746</v>
      </c>
      <c r="R742" s="36" t="s">
        <v>746</v>
      </c>
      <c r="S742" s="16">
        <v>12</v>
      </c>
      <c r="T742" s="37" t="str">
        <f t="shared" si="46"/>
        <v>OK</v>
      </c>
      <c r="U742" s="12"/>
      <c r="V742" s="16"/>
      <c r="W742" s="12" t="s">
        <v>4222</v>
      </c>
    </row>
    <row r="743" spans="1:23" ht="22.35" customHeight="1">
      <c r="A743" s="12">
        <v>10060771</v>
      </c>
      <c r="B743" s="137">
        <v>1670210153</v>
      </c>
      <c r="C743" s="106">
        <v>1000445</v>
      </c>
      <c r="D743" s="13">
        <v>1013517</v>
      </c>
      <c r="E743" s="12" t="s">
        <v>958</v>
      </c>
      <c r="F743" s="190" t="s">
        <v>4215</v>
      </c>
      <c r="G743" s="13" t="s">
        <v>21</v>
      </c>
      <c r="H743" s="15">
        <v>180</v>
      </c>
      <c r="I743" s="105">
        <v>163</v>
      </c>
      <c r="J743" s="26">
        <f t="shared" si="44"/>
        <v>29340</v>
      </c>
      <c r="K743" s="113">
        <f>IFERROR(SUMIFS(RECEIVING_HISTORY!$H:$H,RECEIVING_HISTORY!$B:$B,MASTER_SHEET!$A743),0)</f>
        <v>0</v>
      </c>
      <c r="L743" s="26">
        <f>IFERROR(SUMIFS(RECEIVING_HISTORY!$I:$I,RECEIVING_HISTORY!$B:$B,MASTER_SHEET!$A743),0)</f>
        <v>0</v>
      </c>
      <c r="M743" s="35">
        <f>IFERROR(SUMIF(ISSUANCE_HISTORY!$B:$B,A743,ISSUANCE_HISTORY!$H:$H),0)</f>
        <v>16</v>
      </c>
      <c r="N743" s="26">
        <f>IFERROR(SUMIF(ISSUANCE_HISTORY!$B:$B,A743,ISSUANCE_HISTORY!$I:$I),0)</f>
        <v>2880</v>
      </c>
      <c r="O743" s="112">
        <f t="shared" si="45"/>
        <v>147</v>
      </c>
      <c r="P743" s="26">
        <f t="shared" si="47"/>
        <v>26460</v>
      </c>
      <c r="Q743" s="36" t="s">
        <v>760</v>
      </c>
      <c r="R743" s="36" t="s">
        <v>760</v>
      </c>
      <c r="S743" s="16">
        <v>80</v>
      </c>
      <c r="T743" s="37" t="str">
        <f t="shared" si="46"/>
        <v>OK</v>
      </c>
      <c r="U743" s="12"/>
      <c r="V743" s="16"/>
      <c r="W743" s="12" t="s">
        <v>4222</v>
      </c>
    </row>
    <row r="744" spans="1:23" ht="22.35" customHeight="1">
      <c r="A744" s="12">
        <v>10060772</v>
      </c>
      <c r="B744" s="137">
        <v>1010080038</v>
      </c>
      <c r="C744" s="106">
        <v>1005419</v>
      </c>
      <c r="D744" s="13">
        <v>1015473</v>
      </c>
      <c r="E744" s="12" t="s">
        <v>959</v>
      </c>
      <c r="F744" s="190" t="s">
        <v>4215</v>
      </c>
      <c r="G744" s="13" t="s">
        <v>21</v>
      </c>
      <c r="H744" s="15">
        <v>200</v>
      </c>
      <c r="I744" s="105">
        <v>30</v>
      </c>
      <c r="J744" s="26">
        <f t="shared" si="44"/>
        <v>6000</v>
      </c>
      <c r="K744" s="113">
        <f>IFERROR(SUMIFS(RECEIVING_HISTORY!$H:$H,RECEIVING_HISTORY!$B:$B,MASTER_SHEET!$A744),0)</f>
        <v>0</v>
      </c>
      <c r="L744" s="26">
        <f>IFERROR(SUMIFS(RECEIVING_HISTORY!$I:$I,RECEIVING_HISTORY!$B:$B,MASTER_SHEET!$A744),0)</f>
        <v>0</v>
      </c>
      <c r="M744" s="35">
        <f>IFERROR(SUMIF(ISSUANCE_HISTORY!$B:$B,A744,ISSUANCE_HISTORY!$H:$H),0)</f>
        <v>0</v>
      </c>
      <c r="N744" s="26">
        <f>IFERROR(SUMIF(ISSUANCE_HISTORY!$B:$B,A744,ISSUANCE_HISTORY!$I:$I),0)</f>
        <v>0</v>
      </c>
      <c r="O744" s="112">
        <f t="shared" si="45"/>
        <v>30</v>
      </c>
      <c r="P744" s="26">
        <f t="shared" si="47"/>
        <v>6000</v>
      </c>
      <c r="Q744" s="36" t="s">
        <v>746</v>
      </c>
      <c r="R744" s="36" t="s">
        <v>746</v>
      </c>
      <c r="S744" s="16">
        <v>12</v>
      </c>
      <c r="T744" s="37" t="str">
        <f t="shared" si="46"/>
        <v>OK</v>
      </c>
      <c r="U744" s="12"/>
      <c r="V744" s="16"/>
      <c r="W744" s="12" t="s">
        <v>4222</v>
      </c>
    </row>
    <row r="745" spans="1:23" ht="22.35" customHeight="1">
      <c r="A745" s="12">
        <v>10060773</v>
      </c>
      <c r="B745" s="137">
        <v>3000002853</v>
      </c>
      <c r="C745" s="106">
        <v>1007649</v>
      </c>
      <c r="D745" s="13">
        <v>1009790</v>
      </c>
      <c r="E745" s="12" t="s">
        <v>960</v>
      </c>
      <c r="F745" s="190" t="s">
        <v>4205</v>
      </c>
      <c r="G745" s="13" t="s">
        <v>21</v>
      </c>
      <c r="H745" s="15">
        <v>438</v>
      </c>
      <c r="I745" s="105">
        <v>1</v>
      </c>
      <c r="J745" s="26">
        <f t="shared" si="44"/>
        <v>438</v>
      </c>
      <c r="K745" s="113">
        <f>IFERROR(SUMIFS(RECEIVING_HISTORY!$H:$H,RECEIVING_HISTORY!$B:$B,MASTER_SHEET!$A745),0)</f>
        <v>0</v>
      </c>
      <c r="L745" s="26">
        <f>IFERROR(SUMIFS(RECEIVING_HISTORY!$I:$I,RECEIVING_HISTORY!$B:$B,MASTER_SHEET!$A745),0)</f>
        <v>0</v>
      </c>
      <c r="M745" s="35">
        <f>IFERROR(SUMIF(ISSUANCE_HISTORY!$B:$B,A745,ISSUANCE_HISTORY!$H:$H),0)</f>
        <v>0</v>
      </c>
      <c r="N745" s="26">
        <f>IFERROR(SUMIF(ISSUANCE_HISTORY!$B:$B,A745,ISSUANCE_HISTORY!$I:$I),0)</f>
        <v>0</v>
      </c>
      <c r="O745" s="112">
        <f t="shared" si="45"/>
        <v>1</v>
      </c>
      <c r="P745" s="26">
        <f t="shared" si="47"/>
        <v>438</v>
      </c>
      <c r="Q745" s="36" t="s">
        <v>746</v>
      </c>
      <c r="R745" s="36" t="s">
        <v>746</v>
      </c>
      <c r="S745" s="16">
        <v>1</v>
      </c>
      <c r="T745" s="37" t="str">
        <f t="shared" si="46"/>
        <v>OK</v>
      </c>
      <c r="U745" s="12"/>
      <c r="V745" s="16"/>
      <c r="W745" s="12" t="s">
        <v>4222</v>
      </c>
    </row>
    <row r="746" spans="1:23" ht="22.35" customHeight="1">
      <c r="A746" s="12">
        <v>10060774</v>
      </c>
      <c r="B746" s="137">
        <v>1670210185</v>
      </c>
      <c r="C746" s="106">
        <v>1000452</v>
      </c>
      <c r="D746" s="13">
        <v>1013524</v>
      </c>
      <c r="E746" s="12" t="s">
        <v>961</v>
      </c>
      <c r="F746" s="190" t="s">
        <v>4215</v>
      </c>
      <c r="G746" s="13" t="s">
        <v>81</v>
      </c>
      <c r="H746" s="15">
        <v>1250</v>
      </c>
      <c r="I746" s="105">
        <v>26</v>
      </c>
      <c r="J746" s="26">
        <f t="shared" si="44"/>
        <v>32500</v>
      </c>
      <c r="K746" s="113">
        <f>IFERROR(SUMIFS(RECEIVING_HISTORY!$H:$H,RECEIVING_HISTORY!$B:$B,MASTER_SHEET!$A746),0)</f>
        <v>0</v>
      </c>
      <c r="L746" s="26">
        <f>IFERROR(SUMIFS(RECEIVING_HISTORY!$I:$I,RECEIVING_HISTORY!$B:$B,MASTER_SHEET!$A746),0)</f>
        <v>0</v>
      </c>
      <c r="M746" s="35">
        <f>IFERROR(SUMIF(ISSUANCE_HISTORY!$B:$B,A746,ISSUANCE_HISTORY!$H:$H),0)</f>
        <v>2</v>
      </c>
      <c r="N746" s="26">
        <f>IFERROR(SUMIF(ISSUANCE_HISTORY!$B:$B,A746,ISSUANCE_HISTORY!$I:$I),0)</f>
        <v>2500</v>
      </c>
      <c r="O746" s="112">
        <f t="shared" si="45"/>
        <v>24</v>
      </c>
      <c r="P746" s="26">
        <f t="shared" si="47"/>
        <v>30000</v>
      </c>
      <c r="Q746" s="36" t="s">
        <v>760</v>
      </c>
      <c r="R746" s="36" t="s">
        <v>760</v>
      </c>
      <c r="S746" s="16">
        <v>12</v>
      </c>
      <c r="T746" s="37" t="str">
        <f t="shared" si="46"/>
        <v>OK</v>
      </c>
      <c r="U746" s="12"/>
      <c r="V746" s="16"/>
      <c r="W746" s="12" t="s">
        <v>4222</v>
      </c>
    </row>
    <row r="747" spans="1:23" ht="22.35" customHeight="1">
      <c r="A747" s="12">
        <v>10060775</v>
      </c>
      <c r="B747" s="137">
        <v>1010060031</v>
      </c>
      <c r="C747" s="106">
        <v>1005972</v>
      </c>
      <c r="D747" s="13">
        <v>1015158</v>
      </c>
      <c r="E747" s="12" t="s">
        <v>962</v>
      </c>
      <c r="F747" s="190" t="s">
        <v>4209</v>
      </c>
      <c r="G747" s="13" t="s">
        <v>37</v>
      </c>
      <c r="H747" s="15">
        <v>750</v>
      </c>
      <c r="I747" s="105">
        <v>3</v>
      </c>
      <c r="J747" s="26">
        <f t="shared" si="44"/>
        <v>2250</v>
      </c>
      <c r="K747" s="113">
        <f>IFERROR(SUMIFS(RECEIVING_HISTORY!$H:$H,RECEIVING_HISTORY!$B:$B,MASTER_SHEET!$A747),0)</f>
        <v>0</v>
      </c>
      <c r="L747" s="26">
        <f>IFERROR(SUMIFS(RECEIVING_HISTORY!$I:$I,RECEIVING_HISTORY!$B:$B,MASTER_SHEET!$A747),0)</f>
        <v>0</v>
      </c>
      <c r="M747" s="35">
        <f>IFERROR(SUMIF(ISSUANCE_HISTORY!$B:$B,A747,ISSUANCE_HISTORY!$H:$H),0)</f>
        <v>0</v>
      </c>
      <c r="N747" s="26">
        <f>IFERROR(SUMIF(ISSUANCE_HISTORY!$B:$B,A747,ISSUANCE_HISTORY!$I:$I),0)</f>
        <v>0</v>
      </c>
      <c r="O747" s="112">
        <f t="shared" si="45"/>
        <v>3</v>
      </c>
      <c r="P747" s="26">
        <f t="shared" si="47"/>
        <v>2250</v>
      </c>
      <c r="Q747" s="36" t="s">
        <v>746</v>
      </c>
      <c r="R747" s="36" t="s">
        <v>746</v>
      </c>
      <c r="S747" s="16">
        <v>2</v>
      </c>
      <c r="T747" s="37" t="str">
        <f t="shared" si="46"/>
        <v>OK</v>
      </c>
      <c r="U747" s="12"/>
      <c r="V747" s="16"/>
      <c r="W747" s="12" t="s">
        <v>4222</v>
      </c>
    </row>
    <row r="748" spans="1:23" ht="22.35" customHeight="1">
      <c r="A748" s="12">
        <v>10060776</v>
      </c>
      <c r="B748" s="137">
        <v>3000002887</v>
      </c>
      <c r="C748" s="106">
        <v>1005662</v>
      </c>
      <c r="D748" s="13">
        <v>1015419</v>
      </c>
      <c r="E748" s="12" t="s">
        <v>964</v>
      </c>
      <c r="F748" s="190" t="s">
        <v>4215</v>
      </c>
      <c r="G748" s="13" t="s">
        <v>21</v>
      </c>
      <c r="H748" s="15">
        <v>1120</v>
      </c>
      <c r="I748" s="105">
        <v>6</v>
      </c>
      <c r="J748" s="26">
        <f t="shared" si="44"/>
        <v>6720</v>
      </c>
      <c r="K748" s="113">
        <f>IFERROR(SUMIFS(RECEIVING_HISTORY!$H:$H,RECEIVING_HISTORY!$B:$B,MASTER_SHEET!$A748),0)</f>
        <v>0</v>
      </c>
      <c r="L748" s="26">
        <f>IFERROR(SUMIFS(RECEIVING_HISTORY!$I:$I,RECEIVING_HISTORY!$B:$B,MASTER_SHEET!$A748),0)</f>
        <v>0</v>
      </c>
      <c r="M748" s="35">
        <f>IFERROR(SUMIF(ISSUANCE_HISTORY!$B:$B,A748,ISSUANCE_HISTORY!$H:$H),0)</f>
        <v>0</v>
      </c>
      <c r="N748" s="26">
        <f>IFERROR(SUMIF(ISSUANCE_HISTORY!$B:$B,A748,ISSUANCE_HISTORY!$I:$I),0)</f>
        <v>0</v>
      </c>
      <c r="O748" s="112">
        <f t="shared" si="45"/>
        <v>6</v>
      </c>
      <c r="P748" s="26">
        <f t="shared" si="47"/>
        <v>6720</v>
      </c>
      <c r="Q748" s="36" t="s">
        <v>780</v>
      </c>
      <c r="R748" s="36" t="s">
        <v>780</v>
      </c>
      <c r="S748" s="16">
        <v>5</v>
      </c>
      <c r="T748" s="37" t="str">
        <f t="shared" si="46"/>
        <v>OK</v>
      </c>
      <c r="U748" s="12"/>
      <c r="V748" s="16"/>
      <c r="W748" s="12" t="s">
        <v>4222</v>
      </c>
    </row>
    <row r="749" spans="1:23" ht="22.35" customHeight="1">
      <c r="A749" s="12">
        <v>10060777</v>
      </c>
      <c r="B749" s="137">
        <v>1530310153</v>
      </c>
      <c r="C749" s="106">
        <v>1005665</v>
      </c>
      <c r="D749" s="13">
        <v>1015422</v>
      </c>
      <c r="E749" s="12" t="s">
        <v>965</v>
      </c>
      <c r="F749" s="190" t="s">
        <v>4215</v>
      </c>
      <c r="G749" s="13" t="s">
        <v>21</v>
      </c>
      <c r="H749" s="15">
        <v>1190</v>
      </c>
      <c r="I749" s="105">
        <v>5</v>
      </c>
      <c r="J749" s="26">
        <f t="shared" si="44"/>
        <v>5950</v>
      </c>
      <c r="K749" s="113">
        <f>IFERROR(SUMIFS(RECEIVING_HISTORY!$H:$H,RECEIVING_HISTORY!$B:$B,MASTER_SHEET!$A749),0)</f>
        <v>0</v>
      </c>
      <c r="L749" s="26">
        <f>IFERROR(SUMIFS(RECEIVING_HISTORY!$I:$I,RECEIVING_HISTORY!$B:$B,MASTER_SHEET!$A749),0)</f>
        <v>0</v>
      </c>
      <c r="M749" s="35">
        <f>IFERROR(SUMIF(ISSUANCE_HISTORY!$B:$B,A749,ISSUANCE_HISTORY!$H:$H),0)</f>
        <v>0</v>
      </c>
      <c r="N749" s="26">
        <f>IFERROR(SUMIF(ISSUANCE_HISTORY!$B:$B,A749,ISSUANCE_HISTORY!$I:$I),0)</f>
        <v>0</v>
      </c>
      <c r="O749" s="112">
        <f t="shared" si="45"/>
        <v>5</v>
      </c>
      <c r="P749" s="26">
        <f t="shared" si="47"/>
        <v>5950</v>
      </c>
      <c r="Q749" s="36" t="s">
        <v>780</v>
      </c>
      <c r="R749" s="36" t="s">
        <v>780</v>
      </c>
      <c r="S749" s="16">
        <v>2</v>
      </c>
      <c r="T749" s="37" t="str">
        <f t="shared" si="46"/>
        <v>OK</v>
      </c>
      <c r="U749" s="12"/>
      <c r="V749" s="16"/>
      <c r="W749" s="12" t="s">
        <v>4222</v>
      </c>
    </row>
    <row r="750" spans="1:23" ht="22.35" customHeight="1">
      <c r="A750" s="12">
        <v>10060778</v>
      </c>
      <c r="B750" s="137">
        <v>1610070064</v>
      </c>
      <c r="C750" s="106">
        <v>1006066</v>
      </c>
      <c r="D750" s="13">
        <v>1014969</v>
      </c>
      <c r="E750" s="12" t="s">
        <v>966</v>
      </c>
      <c r="F750" s="190" t="s">
        <v>4215</v>
      </c>
      <c r="G750" s="13" t="s">
        <v>37</v>
      </c>
      <c r="H750" s="15">
        <v>780</v>
      </c>
      <c r="I750" s="105">
        <v>10</v>
      </c>
      <c r="J750" s="26">
        <f t="shared" si="44"/>
        <v>7800</v>
      </c>
      <c r="K750" s="113">
        <f>IFERROR(SUMIFS(RECEIVING_HISTORY!$H:$H,RECEIVING_HISTORY!$B:$B,MASTER_SHEET!$A750),0)</f>
        <v>0</v>
      </c>
      <c r="L750" s="26">
        <f>IFERROR(SUMIFS(RECEIVING_HISTORY!$I:$I,RECEIVING_HISTORY!$B:$B,MASTER_SHEET!$A750),0)</f>
        <v>0</v>
      </c>
      <c r="M750" s="35">
        <f>IFERROR(SUMIF(ISSUANCE_HISTORY!$B:$B,A750,ISSUANCE_HISTORY!$H:$H),0)</f>
        <v>0</v>
      </c>
      <c r="N750" s="26">
        <f>IFERROR(SUMIF(ISSUANCE_HISTORY!$B:$B,A750,ISSUANCE_HISTORY!$I:$I),0)</f>
        <v>0</v>
      </c>
      <c r="O750" s="112">
        <f t="shared" si="45"/>
        <v>10</v>
      </c>
      <c r="P750" s="26">
        <f t="shared" si="47"/>
        <v>7800</v>
      </c>
      <c r="Q750" s="36" t="s">
        <v>780</v>
      </c>
      <c r="R750" s="36" t="s">
        <v>780</v>
      </c>
      <c r="S750" s="16">
        <v>10</v>
      </c>
      <c r="T750" s="37" t="str">
        <f t="shared" si="46"/>
        <v>OK</v>
      </c>
      <c r="U750" s="12"/>
      <c r="V750" s="16"/>
      <c r="W750" s="12" t="s">
        <v>4222</v>
      </c>
    </row>
    <row r="751" spans="1:23" ht="22.35" customHeight="1">
      <c r="A751" s="12">
        <v>10060779</v>
      </c>
      <c r="B751" s="137">
        <v>1670080069</v>
      </c>
      <c r="C751" s="106">
        <v>1006450</v>
      </c>
      <c r="D751" s="13">
        <v>1014426</v>
      </c>
      <c r="E751" s="12" t="s">
        <v>967</v>
      </c>
      <c r="F751" s="190" t="s">
        <v>4215</v>
      </c>
      <c r="G751" s="13" t="s">
        <v>21</v>
      </c>
      <c r="H751" s="15">
        <v>825</v>
      </c>
      <c r="I751" s="105">
        <v>1</v>
      </c>
      <c r="J751" s="26">
        <f t="shared" si="44"/>
        <v>825</v>
      </c>
      <c r="K751" s="113">
        <f>IFERROR(SUMIFS(RECEIVING_HISTORY!$H:$H,RECEIVING_HISTORY!$B:$B,MASTER_SHEET!$A751),0)</f>
        <v>7</v>
      </c>
      <c r="L751" s="26">
        <f>IFERROR(SUMIFS(RECEIVING_HISTORY!$I:$I,RECEIVING_HISTORY!$B:$B,MASTER_SHEET!$A751),0)</f>
        <v>5775</v>
      </c>
      <c r="M751" s="35">
        <f>IFERROR(SUMIF(ISSUANCE_HISTORY!$B:$B,A751,ISSUANCE_HISTORY!$H:$H),0)</f>
        <v>0</v>
      </c>
      <c r="N751" s="26">
        <f>IFERROR(SUMIF(ISSUANCE_HISTORY!$B:$B,A751,ISSUANCE_HISTORY!$I:$I),0)</f>
        <v>0</v>
      </c>
      <c r="O751" s="112">
        <f t="shared" si="45"/>
        <v>8</v>
      </c>
      <c r="P751" s="26">
        <f t="shared" si="47"/>
        <v>6600</v>
      </c>
      <c r="Q751" s="36" t="s">
        <v>746</v>
      </c>
      <c r="R751" s="36" t="s">
        <v>746</v>
      </c>
      <c r="S751" s="16">
        <v>2</v>
      </c>
      <c r="T751" s="37" t="str">
        <f t="shared" si="46"/>
        <v>OK</v>
      </c>
      <c r="U751" s="12"/>
      <c r="V751" s="16"/>
      <c r="W751" s="12" t="s">
        <v>4222</v>
      </c>
    </row>
    <row r="752" spans="1:23" ht="22.35" customHeight="1">
      <c r="A752" s="12">
        <v>10060780</v>
      </c>
      <c r="B752" s="137">
        <v>1240370812</v>
      </c>
      <c r="C752" s="106">
        <v>1005418</v>
      </c>
      <c r="D752" s="13">
        <v>1015472</v>
      </c>
      <c r="E752" s="12" t="s">
        <v>968</v>
      </c>
      <c r="F752" s="190" t="s">
        <v>4215</v>
      </c>
      <c r="G752" s="13" t="s">
        <v>21</v>
      </c>
      <c r="H752" s="15">
        <v>460</v>
      </c>
      <c r="I752" s="105">
        <v>14</v>
      </c>
      <c r="J752" s="26">
        <f t="shared" si="44"/>
        <v>6440</v>
      </c>
      <c r="K752" s="113">
        <f>IFERROR(SUMIFS(RECEIVING_HISTORY!$H:$H,RECEIVING_HISTORY!$B:$B,MASTER_SHEET!$A752),0)</f>
        <v>0</v>
      </c>
      <c r="L752" s="26">
        <f>IFERROR(SUMIFS(RECEIVING_HISTORY!$I:$I,RECEIVING_HISTORY!$B:$B,MASTER_SHEET!$A752),0)</f>
        <v>0</v>
      </c>
      <c r="M752" s="35">
        <f>IFERROR(SUMIF(ISSUANCE_HISTORY!$B:$B,A752,ISSUANCE_HISTORY!$H:$H),0)</f>
        <v>0</v>
      </c>
      <c r="N752" s="26">
        <f>IFERROR(SUMIF(ISSUANCE_HISTORY!$B:$B,A752,ISSUANCE_HISTORY!$I:$I),0)</f>
        <v>0</v>
      </c>
      <c r="O752" s="112">
        <f t="shared" si="45"/>
        <v>14</v>
      </c>
      <c r="P752" s="26">
        <f t="shared" si="47"/>
        <v>6440</v>
      </c>
      <c r="Q752" s="36" t="s">
        <v>780</v>
      </c>
      <c r="R752" s="36" t="s">
        <v>780</v>
      </c>
      <c r="S752" s="16">
        <v>10</v>
      </c>
      <c r="T752" s="37" t="str">
        <f t="shared" si="46"/>
        <v>OK</v>
      </c>
      <c r="U752" s="12"/>
      <c r="V752" s="16"/>
      <c r="W752" s="12" t="s">
        <v>4223</v>
      </c>
    </row>
    <row r="753" spans="1:23" ht="22.35" customHeight="1">
      <c r="A753" s="12">
        <v>10060781</v>
      </c>
      <c r="B753" s="137">
        <v>1090050106</v>
      </c>
      <c r="C753" s="106">
        <v>1004916</v>
      </c>
      <c r="D753" s="13">
        <v>1016031</v>
      </c>
      <c r="E753" s="12" t="s">
        <v>969</v>
      </c>
      <c r="F753" s="190" t="s">
        <v>2049</v>
      </c>
      <c r="G753" s="13" t="s">
        <v>21</v>
      </c>
      <c r="H753" s="15">
        <v>838</v>
      </c>
      <c r="I753" s="105">
        <v>35</v>
      </c>
      <c r="J753" s="26">
        <f t="shared" si="44"/>
        <v>29330</v>
      </c>
      <c r="K753" s="113">
        <f>IFERROR(SUMIFS(RECEIVING_HISTORY!$H:$H,RECEIVING_HISTORY!$B:$B,MASTER_SHEET!$A753),0)</f>
        <v>0</v>
      </c>
      <c r="L753" s="26">
        <f>IFERROR(SUMIFS(RECEIVING_HISTORY!$I:$I,RECEIVING_HISTORY!$B:$B,MASTER_SHEET!$A753),0)</f>
        <v>0</v>
      </c>
      <c r="M753" s="35">
        <f>IFERROR(SUMIF(ISSUANCE_HISTORY!$B:$B,A753,ISSUANCE_HISTORY!$H:$H),0)</f>
        <v>0</v>
      </c>
      <c r="N753" s="26">
        <f>IFERROR(SUMIF(ISSUANCE_HISTORY!$B:$B,A753,ISSUANCE_HISTORY!$I:$I),0)</f>
        <v>0</v>
      </c>
      <c r="O753" s="112">
        <f t="shared" si="45"/>
        <v>35</v>
      </c>
      <c r="P753" s="26">
        <f t="shared" si="47"/>
        <v>29330</v>
      </c>
      <c r="Q753" s="36" t="s">
        <v>970</v>
      </c>
      <c r="R753" s="36" t="s">
        <v>970</v>
      </c>
      <c r="S753" s="16">
        <v>10</v>
      </c>
      <c r="T753" s="37" t="str">
        <f t="shared" si="46"/>
        <v>OK</v>
      </c>
      <c r="U753" s="12"/>
      <c r="V753" s="16"/>
      <c r="W753" s="12" t="s">
        <v>4223</v>
      </c>
    </row>
    <row r="754" spans="1:23" ht="22.35" customHeight="1">
      <c r="A754" s="12">
        <v>10060782</v>
      </c>
      <c r="B754" s="137">
        <v>3000002888</v>
      </c>
      <c r="C754" s="106">
        <v>1005663</v>
      </c>
      <c r="D754" s="13">
        <v>1015420</v>
      </c>
      <c r="E754" s="12" t="s">
        <v>971</v>
      </c>
      <c r="F754" s="190" t="s">
        <v>4215</v>
      </c>
      <c r="G754" s="13" t="s">
        <v>21</v>
      </c>
      <c r="H754" s="15">
        <v>1380</v>
      </c>
      <c r="I754" s="105">
        <v>21</v>
      </c>
      <c r="J754" s="26">
        <f t="shared" si="44"/>
        <v>28980</v>
      </c>
      <c r="K754" s="113">
        <f>IFERROR(SUMIFS(RECEIVING_HISTORY!$H:$H,RECEIVING_HISTORY!$B:$B,MASTER_SHEET!$A754),0)</f>
        <v>0</v>
      </c>
      <c r="L754" s="26">
        <f>IFERROR(SUMIFS(RECEIVING_HISTORY!$I:$I,RECEIVING_HISTORY!$B:$B,MASTER_SHEET!$A754),0)</f>
        <v>0</v>
      </c>
      <c r="M754" s="35">
        <f>IFERROR(SUMIF(ISSUANCE_HISTORY!$B:$B,A754,ISSUANCE_HISTORY!$H:$H),0)</f>
        <v>0</v>
      </c>
      <c r="N754" s="26">
        <f>IFERROR(SUMIF(ISSUANCE_HISTORY!$B:$B,A754,ISSUANCE_HISTORY!$I:$I),0)</f>
        <v>0</v>
      </c>
      <c r="O754" s="112">
        <f t="shared" si="45"/>
        <v>21</v>
      </c>
      <c r="P754" s="26">
        <f t="shared" si="47"/>
        <v>28980</v>
      </c>
      <c r="Q754" s="36" t="s">
        <v>715</v>
      </c>
      <c r="R754" s="36" t="s">
        <v>715</v>
      </c>
      <c r="S754" s="16">
        <v>10</v>
      </c>
      <c r="T754" s="37" t="str">
        <f t="shared" si="46"/>
        <v>OK</v>
      </c>
      <c r="U754" s="12"/>
      <c r="V754" s="16"/>
      <c r="W754" s="12" t="s">
        <v>4222</v>
      </c>
    </row>
    <row r="755" spans="1:23" ht="22.35" customHeight="1">
      <c r="A755" s="12">
        <v>10060783</v>
      </c>
      <c r="B755" s="137">
        <v>3000002885</v>
      </c>
      <c r="C755" s="106">
        <v>1006062</v>
      </c>
      <c r="D755" s="13">
        <v>1014965</v>
      </c>
      <c r="E755" s="12" t="s">
        <v>973</v>
      </c>
      <c r="F755" s="190" t="s">
        <v>4215</v>
      </c>
      <c r="G755" s="13" t="s">
        <v>37</v>
      </c>
      <c r="H755" s="15">
        <v>1535</v>
      </c>
      <c r="I755" s="105">
        <v>4</v>
      </c>
      <c r="J755" s="26">
        <f t="shared" si="44"/>
        <v>6140</v>
      </c>
      <c r="K755" s="113">
        <f>IFERROR(SUMIFS(RECEIVING_HISTORY!$H:$H,RECEIVING_HISTORY!$B:$B,MASTER_SHEET!$A755),0)</f>
        <v>0</v>
      </c>
      <c r="L755" s="26">
        <f>IFERROR(SUMIFS(RECEIVING_HISTORY!$I:$I,RECEIVING_HISTORY!$B:$B,MASTER_SHEET!$A755),0)</f>
        <v>0</v>
      </c>
      <c r="M755" s="35">
        <f>IFERROR(SUMIF(ISSUANCE_HISTORY!$B:$B,A755,ISSUANCE_HISTORY!$H:$H),0)</f>
        <v>0</v>
      </c>
      <c r="N755" s="26">
        <f>IFERROR(SUMIF(ISSUANCE_HISTORY!$B:$B,A755,ISSUANCE_HISTORY!$I:$I),0)</f>
        <v>0</v>
      </c>
      <c r="O755" s="112">
        <f t="shared" si="45"/>
        <v>4</v>
      </c>
      <c r="P755" s="26">
        <f t="shared" si="47"/>
        <v>6140</v>
      </c>
      <c r="Q755" s="36" t="s">
        <v>754</v>
      </c>
      <c r="R755" s="36" t="s">
        <v>754</v>
      </c>
      <c r="S755" s="16">
        <v>4</v>
      </c>
      <c r="T755" s="37" t="str">
        <f t="shared" si="46"/>
        <v>OK</v>
      </c>
      <c r="U755" s="12"/>
      <c r="V755" s="16"/>
      <c r="W755" s="12" t="s">
        <v>4222</v>
      </c>
    </row>
    <row r="756" spans="1:23" ht="22.35" customHeight="1">
      <c r="A756" s="12">
        <v>10060784</v>
      </c>
      <c r="B756" s="137">
        <v>311627026358</v>
      </c>
      <c r="C756" s="106">
        <v>1004501</v>
      </c>
      <c r="D756" s="13">
        <v>1016583</v>
      </c>
      <c r="E756" s="12" t="s">
        <v>974</v>
      </c>
      <c r="F756" s="190" t="s">
        <v>4215</v>
      </c>
      <c r="G756" s="13" t="s">
        <v>21</v>
      </c>
      <c r="H756" s="15">
        <v>388</v>
      </c>
      <c r="I756" s="105">
        <v>100</v>
      </c>
      <c r="J756" s="26">
        <f t="shared" si="44"/>
        <v>38800</v>
      </c>
      <c r="K756" s="113">
        <f>IFERROR(SUMIFS(RECEIVING_HISTORY!$H:$H,RECEIVING_HISTORY!$B:$B,MASTER_SHEET!$A756),0)</f>
        <v>0</v>
      </c>
      <c r="L756" s="26">
        <f>IFERROR(SUMIFS(RECEIVING_HISTORY!$I:$I,RECEIVING_HISTORY!$B:$B,MASTER_SHEET!$A756),0)</f>
        <v>0</v>
      </c>
      <c r="M756" s="35">
        <f>IFERROR(SUMIF(ISSUANCE_HISTORY!$B:$B,A756,ISSUANCE_HISTORY!$H:$H),0)</f>
        <v>0</v>
      </c>
      <c r="N756" s="26">
        <f>IFERROR(SUMIF(ISSUANCE_HISTORY!$B:$B,A756,ISSUANCE_HISTORY!$I:$I),0)</f>
        <v>0</v>
      </c>
      <c r="O756" s="112">
        <f t="shared" si="45"/>
        <v>100</v>
      </c>
      <c r="P756" s="26">
        <f t="shared" si="47"/>
        <v>38800</v>
      </c>
      <c r="Q756" s="36" t="s">
        <v>760</v>
      </c>
      <c r="R756" s="36" t="s">
        <v>760</v>
      </c>
      <c r="S756" s="16">
        <v>30</v>
      </c>
      <c r="T756" s="37" t="str">
        <f t="shared" si="46"/>
        <v>OK</v>
      </c>
      <c r="U756" s="12"/>
      <c r="V756" s="16"/>
      <c r="W756" s="12" t="s">
        <v>4222</v>
      </c>
    </row>
    <row r="757" spans="1:23" ht="21" customHeight="1">
      <c r="A757" s="12">
        <v>10060785</v>
      </c>
      <c r="B757" s="137">
        <v>1120010250</v>
      </c>
      <c r="C757" s="106">
        <v>1001531</v>
      </c>
      <c r="D757" s="13">
        <v>1012278</v>
      </c>
      <c r="E757" s="12" t="s">
        <v>975</v>
      </c>
      <c r="F757" s="190" t="s">
        <v>4205</v>
      </c>
      <c r="G757" s="13" t="s">
        <v>37</v>
      </c>
      <c r="H757" s="15">
        <v>853.86</v>
      </c>
      <c r="I757" s="105">
        <v>16</v>
      </c>
      <c r="J757" s="26">
        <f t="shared" si="44"/>
        <v>13661.76</v>
      </c>
      <c r="K757" s="113">
        <f>IFERROR(SUMIFS(RECEIVING_HISTORY!$H:$H,RECEIVING_HISTORY!$B:$B,MASTER_SHEET!$A757),0)</f>
        <v>0</v>
      </c>
      <c r="L757" s="26">
        <f>IFERROR(SUMIFS(RECEIVING_HISTORY!$I:$I,RECEIVING_HISTORY!$B:$B,MASTER_SHEET!$A757),0)</f>
        <v>0</v>
      </c>
      <c r="M757" s="35">
        <f>IFERROR(SUMIF(ISSUANCE_HISTORY!$B:$B,A757,ISSUANCE_HISTORY!$H:$H),0)</f>
        <v>0</v>
      </c>
      <c r="N757" s="26">
        <f>IFERROR(SUMIF(ISSUANCE_HISTORY!$B:$B,A757,ISSUANCE_HISTORY!$I:$I),0)</f>
        <v>0</v>
      </c>
      <c r="O757" s="112">
        <f t="shared" si="45"/>
        <v>16</v>
      </c>
      <c r="P757" s="26">
        <f t="shared" si="47"/>
        <v>13661.76</v>
      </c>
      <c r="Q757" s="36" t="s">
        <v>4249</v>
      </c>
      <c r="R757" s="36" t="s">
        <v>4249</v>
      </c>
      <c r="S757" s="16">
        <v>6</v>
      </c>
      <c r="T757" s="37" t="str">
        <f t="shared" si="46"/>
        <v>OK</v>
      </c>
      <c r="U757" s="12"/>
      <c r="V757" s="16"/>
      <c r="W757" s="12" t="s">
        <v>4222</v>
      </c>
    </row>
    <row r="758" spans="1:23" ht="22.35" customHeight="1">
      <c r="A758" s="12">
        <v>10060786</v>
      </c>
      <c r="B758" s="137">
        <v>1670030662</v>
      </c>
      <c r="C758" s="106">
        <v>1006482</v>
      </c>
      <c r="D758" s="13">
        <v>1014458</v>
      </c>
      <c r="E758" s="12" t="s">
        <v>976</v>
      </c>
      <c r="F758" s="190" t="s">
        <v>4205</v>
      </c>
      <c r="G758" s="13" t="s">
        <v>21</v>
      </c>
      <c r="H758" s="15">
        <v>11</v>
      </c>
      <c r="I758" s="105">
        <v>10</v>
      </c>
      <c r="J758" s="26">
        <f t="shared" si="44"/>
        <v>110</v>
      </c>
      <c r="K758" s="113">
        <f>IFERROR(SUMIFS(RECEIVING_HISTORY!$H:$H,RECEIVING_HISTORY!$B:$B,MASTER_SHEET!$A758),0)</f>
        <v>0</v>
      </c>
      <c r="L758" s="26">
        <f>IFERROR(SUMIFS(RECEIVING_HISTORY!$I:$I,RECEIVING_HISTORY!$B:$B,MASTER_SHEET!$A758),0)</f>
        <v>0</v>
      </c>
      <c r="M758" s="35">
        <f>IFERROR(SUMIF(ISSUANCE_HISTORY!$B:$B,A758,ISSUANCE_HISTORY!$H:$H),0)</f>
        <v>0</v>
      </c>
      <c r="N758" s="26">
        <f>IFERROR(SUMIF(ISSUANCE_HISTORY!$B:$B,A758,ISSUANCE_HISTORY!$I:$I),0)</f>
        <v>0</v>
      </c>
      <c r="O758" s="112">
        <f t="shared" si="45"/>
        <v>10</v>
      </c>
      <c r="P758" s="26">
        <f t="shared" si="47"/>
        <v>110</v>
      </c>
      <c r="Q758" s="36" t="s">
        <v>4066</v>
      </c>
      <c r="R758" s="36" t="s">
        <v>4066</v>
      </c>
      <c r="S758" s="16">
        <v>10</v>
      </c>
      <c r="T758" s="37" t="str">
        <f t="shared" si="46"/>
        <v>OK</v>
      </c>
      <c r="U758" s="12"/>
      <c r="V758" s="16"/>
      <c r="W758" s="12" t="s">
        <v>4222</v>
      </c>
    </row>
    <row r="759" spans="1:23" ht="22.35" customHeight="1">
      <c r="A759" s="12">
        <v>10060787</v>
      </c>
      <c r="B759" s="137">
        <v>1670030574</v>
      </c>
      <c r="C759" s="106">
        <v>1001752</v>
      </c>
      <c r="D759" s="13">
        <v>1012167</v>
      </c>
      <c r="E759" s="12" t="s">
        <v>978</v>
      </c>
      <c r="F759" s="190" t="s">
        <v>4205</v>
      </c>
      <c r="G759" s="13" t="s">
        <v>21</v>
      </c>
      <c r="H759" s="15">
        <v>25</v>
      </c>
      <c r="I759" s="105">
        <v>30</v>
      </c>
      <c r="J759" s="26">
        <f t="shared" si="44"/>
        <v>750</v>
      </c>
      <c r="K759" s="113">
        <f>IFERROR(SUMIFS(RECEIVING_HISTORY!$H:$H,RECEIVING_HISTORY!$B:$B,MASTER_SHEET!$A759),0)</f>
        <v>0</v>
      </c>
      <c r="L759" s="26">
        <f>IFERROR(SUMIFS(RECEIVING_HISTORY!$I:$I,RECEIVING_HISTORY!$B:$B,MASTER_SHEET!$A759),0)</f>
        <v>0</v>
      </c>
      <c r="M759" s="35">
        <f>IFERROR(SUMIF(ISSUANCE_HISTORY!$B:$B,A759,ISSUANCE_HISTORY!$H:$H),0)</f>
        <v>0</v>
      </c>
      <c r="N759" s="26">
        <f>IFERROR(SUMIF(ISSUANCE_HISTORY!$B:$B,A759,ISSUANCE_HISTORY!$I:$I),0)</f>
        <v>0</v>
      </c>
      <c r="O759" s="112">
        <f t="shared" si="45"/>
        <v>30</v>
      </c>
      <c r="P759" s="26">
        <f t="shared" si="47"/>
        <v>750</v>
      </c>
      <c r="Q759" s="36" t="s">
        <v>977</v>
      </c>
      <c r="R759" s="36" t="s">
        <v>977</v>
      </c>
      <c r="S759" s="16">
        <v>10</v>
      </c>
      <c r="T759" s="37" t="str">
        <f t="shared" si="46"/>
        <v>OK</v>
      </c>
      <c r="U759" s="12"/>
      <c r="V759" s="16"/>
      <c r="W759" s="12" t="s">
        <v>4222</v>
      </c>
    </row>
    <row r="760" spans="1:23" ht="22.35" customHeight="1">
      <c r="A760" s="12">
        <v>10060788</v>
      </c>
      <c r="B760" s="137">
        <v>1120013315</v>
      </c>
      <c r="C760" s="106">
        <v>1001697</v>
      </c>
      <c r="D760" s="13">
        <v>1012112</v>
      </c>
      <c r="E760" s="12" t="s">
        <v>979</v>
      </c>
      <c r="F760" s="190" t="s">
        <v>4205</v>
      </c>
      <c r="G760" s="13" t="s">
        <v>21</v>
      </c>
      <c r="H760" s="15">
        <v>13</v>
      </c>
      <c r="I760" s="105">
        <v>21</v>
      </c>
      <c r="J760" s="26">
        <f t="shared" si="44"/>
        <v>273</v>
      </c>
      <c r="K760" s="113">
        <f>IFERROR(SUMIFS(RECEIVING_HISTORY!$H:$H,RECEIVING_HISTORY!$B:$B,MASTER_SHEET!$A760),0)</f>
        <v>0</v>
      </c>
      <c r="L760" s="26">
        <f>IFERROR(SUMIFS(RECEIVING_HISTORY!$I:$I,RECEIVING_HISTORY!$B:$B,MASTER_SHEET!$A760),0)</f>
        <v>0</v>
      </c>
      <c r="M760" s="35">
        <f>IFERROR(SUMIF(ISSUANCE_HISTORY!$B:$B,A760,ISSUANCE_HISTORY!$H:$H),0)</f>
        <v>0</v>
      </c>
      <c r="N760" s="26">
        <f>IFERROR(SUMIF(ISSUANCE_HISTORY!$B:$B,A760,ISSUANCE_HISTORY!$I:$I),0)</f>
        <v>0</v>
      </c>
      <c r="O760" s="112">
        <f t="shared" si="45"/>
        <v>21</v>
      </c>
      <c r="P760" s="26">
        <f t="shared" si="47"/>
        <v>273</v>
      </c>
      <c r="Q760" s="36" t="s">
        <v>4067</v>
      </c>
      <c r="R760" s="36" t="s">
        <v>4067</v>
      </c>
      <c r="S760" s="16">
        <v>10</v>
      </c>
      <c r="T760" s="37" t="str">
        <f t="shared" si="46"/>
        <v>OK</v>
      </c>
      <c r="U760" s="12"/>
      <c r="V760" s="16"/>
      <c r="W760" s="12" t="s">
        <v>4222</v>
      </c>
    </row>
    <row r="761" spans="1:23" ht="22.35" customHeight="1">
      <c r="A761" s="12">
        <v>10060789</v>
      </c>
      <c r="B761" s="137">
        <v>1120014503</v>
      </c>
      <c r="C761" s="106">
        <v>1006494</v>
      </c>
      <c r="D761" s="13">
        <v>1014470</v>
      </c>
      <c r="E761" s="12" t="s">
        <v>980</v>
      </c>
      <c r="F761" s="190" t="s">
        <v>4205</v>
      </c>
      <c r="G761" s="13" t="s">
        <v>37</v>
      </c>
      <c r="H761" s="15">
        <v>9</v>
      </c>
      <c r="I761" s="105">
        <v>9</v>
      </c>
      <c r="J761" s="26">
        <f t="shared" si="44"/>
        <v>81</v>
      </c>
      <c r="K761" s="113">
        <f>IFERROR(SUMIFS(RECEIVING_HISTORY!$H:$H,RECEIVING_HISTORY!$B:$B,MASTER_SHEET!$A761),0)</f>
        <v>0</v>
      </c>
      <c r="L761" s="26">
        <f>IFERROR(SUMIFS(RECEIVING_HISTORY!$I:$I,RECEIVING_HISTORY!$B:$B,MASTER_SHEET!$A761),0)</f>
        <v>0</v>
      </c>
      <c r="M761" s="35">
        <f>IFERROR(SUMIF(ISSUANCE_HISTORY!$B:$B,A761,ISSUANCE_HISTORY!$H:$H),0)</f>
        <v>0</v>
      </c>
      <c r="N761" s="26">
        <f>IFERROR(SUMIF(ISSUANCE_HISTORY!$B:$B,A761,ISSUANCE_HISTORY!$I:$I),0)</f>
        <v>0</v>
      </c>
      <c r="O761" s="112">
        <f t="shared" si="45"/>
        <v>9</v>
      </c>
      <c r="P761" s="26">
        <f t="shared" si="47"/>
        <v>81</v>
      </c>
      <c r="Q761" s="36" t="s">
        <v>977</v>
      </c>
      <c r="R761" s="36" t="s">
        <v>977</v>
      </c>
      <c r="S761" s="16">
        <v>8</v>
      </c>
      <c r="T761" s="37" t="str">
        <f t="shared" si="46"/>
        <v>OK</v>
      </c>
      <c r="U761" s="12"/>
      <c r="V761" s="16"/>
      <c r="W761" s="12" t="s">
        <v>4222</v>
      </c>
    </row>
    <row r="762" spans="1:23" ht="22.35" customHeight="1">
      <c r="A762" s="12">
        <v>10060790</v>
      </c>
      <c r="B762" s="137">
        <v>1670030573</v>
      </c>
      <c r="C762" s="106">
        <v>1001698</v>
      </c>
      <c r="D762" s="13">
        <v>1012113</v>
      </c>
      <c r="E762" s="12" t="s">
        <v>981</v>
      </c>
      <c r="F762" s="190" t="s">
        <v>4205</v>
      </c>
      <c r="G762" s="13" t="s">
        <v>21</v>
      </c>
      <c r="H762" s="15">
        <v>14</v>
      </c>
      <c r="I762" s="105">
        <v>30</v>
      </c>
      <c r="J762" s="26">
        <f t="shared" si="44"/>
        <v>420</v>
      </c>
      <c r="K762" s="113">
        <f>IFERROR(SUMIFS(RECEIVING_HISTORY!$H:$H,RECEIVING_HISTORY!$B:$B,MASTER_SHEET!$A762),0)</f>
        <v>0</v>
      </c>
      <c r="L762" s="26">
        <f>IFERROR(SUMIFS(RECEIVING_HISTORY!$I:$I,RECEIVING_HISTORY!$B:$B,MASTER_SHEET!$A762),0)</f>
        <v>0</v>
      </c>
      <c r="M762" s="35">
        <f>IFERROR(SUMIF(ISSUANCE_HISTORY!$B:$B,A762,ISSUANCE_HISTORY!$H:$H),0)</f>
        <v>0</v>
      </c>
      <c r="N762" s="26">
        <f>IFERROR(SUMIF(ISSUANCE_HISTORY!$B:$B,A762,ISSUANCE_HISTORY!$I:$I),0)</f>
        <v>0</v>
      </c>
      <c r="O762" s="112">
        <f t="shared" si="45"/>
        <v>30</v>
      </c>
      <c r="P762" s="26">
        <f t="shared" si="47"/>
        <v>420</v>
      </c>
      <c r="Q762" s="36" t="s">
        <v>977</v>
      </c>
      <c r="R762" s="36" t="s">
        <v>977</v>
      </c>
      <c r="S762" s="16">
        <v>10</v>
      </c>
      <c r="T762" s="37" t="str">
        <f t="shared" si="46"/>
        <v>OK</v>
      </c>
      <c r="U762" s="12"/>
      <c r="V762" s="16"/>
      <c r="W762" s="12" t="s">
        <v>4222</v>
      </c>
    </row>
    <row r="763" spans="1:23" ht="22.35" customHeight="1">
      <c r="A763" s="12">
        <v>10060791</v>
      </c>
      <c r="B763" s="137">
        <v>1120012171</v>
      </c>
      <c r="C763" s="106">
        <v>1001690</v>
      </c>
      <c r="D763" s="13">
        <v>1012105</v>
      </c>
      <c r="E763" s="12" t="s">
        <v>982</v>
      </c>
      <c r="F763" s="190" t="s">
        <v>4205</v>
      </c>
      <c r="G763" s="13" t="s">
        <v>37</v>
      </c>
      <c r="H763" s="15">
        <v>10</v>
      </c>
      <c r="I763" s="105">
        <v>19</v>
      </c>
      <c r="J763" s="26">
        <f t="shared" si="44"/>
        <v>190</v>
      </c>
      <c r="K763" s="113">
        <f>IFERROR(SUMIFS(RECEIVING_HISTORY!$H:$H,RECEIVING_HISTORY!$B:$B,MASTER_SHEET!$A763),0)</f>
        <v>0</v>
      </c>
      <c r="L763" s="26">
        <f>IFERROR(SUMIFS(RECEIVING_HISTORY!$I:$I,RECEIVING_HISTORY!$B:$B,MASTER_SHEET!$A763),0)</f>
        <v>0</v>
      </c>
      <c r="M763" s="35">
        <f>IFERROR(SUMIF(ISSUANCE_HISTORY!$B:$B,A763,ISSUANCE_HISTORY!$H:$H),0)</f>
        <v>0</v>
      </c>
      <c r="N763" s="26">
        <f>IFERROR(SUMIF(ISSUANCE_HISTORY!$B:$B,A763,ISSUANCE_HISTORY!$I:$I),0)</f>
        <v>0</v>
      </c>
      <c r="O763" s="112">
        <f t="shared" si="45"/>
        <v>19</v>
      </c>
      <c r="P763" s="26">
        <f t="shared" si="47"/>
        <v>190</v>
      </c>
      <c r="Q763" s="36" t="s">
        <v>4061</v>
      </c>
      <c r="R763" s="36" t="s">
        <v>4061</v>
      </c>
      <c r="S763" s="16">
        <v>10</v>
      </c>
      <c r="T763" s="37" t="str">
        <f t="shared" si="46"/>
        <v>OK</v>
      </c>
      <c r="U763" s="12"/>
      <c r="V763" s="16"/>
      <c r="W763" s="12" t="s">
        <v>4222</v>
      </c>
    </row>
    <row r="764" spans="1:23" ht="22.35" customHeight="1">
      <c r="A764" s="12">
        <v>10060792</v>
      </c>
      <c r="B764" s="137">
        <v>1120013195</v>
      </c>
      <c r="C764" s="106">
        <v>1001692</v>
      </c>
      <c r="D764" s="13">
        <v>1012107</v>
      </c>
      <c r="E764" s="12" t="s">
        <v>983</v>
      </c>
      <c r="F764" s="190" t="s">
        <v>4205</v>
      </c>
      <c r="G764" s="13" t="s">
        <v>37</v>
      </c>
      <c r="H764" s="15">
        <v>7.5</v>
      </c>
      <c r="I764" s="105">
        <v>17</v>
      </c>
      <c r="J764" s="26">
        <f t="shared" si="44"/>
        <v>127.5</v>
      </c>
      <c r="K764" s="113">
        <f>IFERROR(SUMIFS(RECEIVING_HISTORY!$H:$H,RECEIVING_HISTORY!$B:$B,MASTER_SHEET!$A764),0)</f>
        <v>0</v>
      </c>
      <c r="L764" s="26">
        <f>IFERROR(SUMIFS(RECEIVING_HISTORY!$I:$I,RECEIVING_HISTORY!$B:$B,MASTER_SHEET!$A764),0)</f>
        <v>0</v>
      </c>
      <c r="M764" s="35">
        <f>IFERROR(SUMIF(ISSUANCE_HISTORY!$B:$B,A764,ISSUANCE_HISTORY!$H:$H),0)</f>
        <v>0</v>
      </c>
      <c r="N764" s="26">
        <f>IFERROR(SUMIF(ISSUANCE_HISTORY!$B:$B,A764,ISSUANCE_HISTORY!$I:$I),0)</f>
        <v>0</v>
      </c>
      <c r="O764" s="112">
        <f t="shared" si="45"/>
        <v>17</v>
      </c>
      <c r="P764" s="26">
        <f t="shared" si="47"/>
        <v>127.5</v>
      </c>
      <c r="Q764" s="36" t="s">
        <v>4061</v>
      </c>
      <c r="R764" s="36" t="s">
        <v>4061</v>
      </c>
      <c r="S764" s="16">
        <v>10</v>
      </c>
      <c r="T764" s="37" t="str">
        <f t="shared" si="46"/>
        <v>OK</v>
      </c>
      <c r="U764" s="12"/>
      <c r="V764" s="16"/>
      <c r="W764" s="12" t="s">
        <v>4222</v>
      </c>
    </row>
    <row r="765" spans="1:23" ht="22.35" customHeight="1">
      <c r="A765" s="12">
        <v>10060793</v>
      </c>
      <c r="B765" s="137">
        <v>1120012071</v>
      </c>
      <c r="C765" s="106">
        <v>1001696</v>
      </c>
      <c r="D765" s="13">
        <v>1012111</v>
      </c>
      <c r="E765" s="12" t="s">
        <v>984</v>
      </c>
      <c r="F765" s="190" t="s">
        <v>4205</v>
      </c>
      <c r="G765" s="13" t="s">
        <v>37</v>
      </c>
      <c r="H765" s="15">
        <v>10</v>
      </c>
      <c r="I765" s="105">
        <v>18</v>
      </c>
      <c r="J765" s="26">
        <f t="shared" si="44"/>
        <v>180</v>
      </c>
      <c r="K765" s="113">
        <f>IFERROR(SUMIFS(RECEIVING_HISTORY!$H:$H,RECEIVING_HISTORY!$B:$B,MASTER_SHEET!$A765),0)</f>
        <v>0</v>
      </c>
      <c r="L765" s="26">
        <f>IFERROR(SUMIFS(RECEIVING_HISTORY!$I:$I,RECEIVING_HISTORY!$B:$B,MASTER_SHEET!$A765),0)</f>
        <v>0</v>
      </c>
      <c r="M765" s="35">
        <f>IFERROR(SUMIF(ISSUANCE_HISTORY!$B:$B,A765,ISSUANCE_HISTORY!$H:$H),0)</f>
        <v>0</v>
      </c>
      <c r="N765" s="26">
        <f>IFERROR(SUMIF(ISSUANCE_HISTORY!$B:$B,A765,ISSUANCE_HISTORY!$I:$I),0)</f>
        <v>0</v>
      </c>
      <c r="O765" s="112">
        <f t="shared" si="45"/>
        <v>18</v>
      </c>
      <c r="P765" s="26">
        <f t="shared" si="47"/>
        <v>180</v>
      </c>
      <c r="Q765" s="36" t="s">
        <v>4061</v>
      </c>
      <c r="R765" s="36" t="s">
        <v>4061</v>
      </c>
      <c r="S765" s="16">
        <v>10</v>
      </c>
      <c r="T765" s="37" t="str">
        <f t="shared" si="46"/>
        <v>OK</v>
      </c>
      <c r="U765" s="12"/>
      <c r="V765" s="16"/>
      <c r="W765" s="12" t="s">
        <v>4222</v>
      </c>
    </row>
    <row r="766" spans="1:23" ht="22.35" customHeight="1">
      <c r="A766" s="12">
        <v>10060794</v>
      </c>
      <c r="B766" s="137">
        <v>1670030664</v>
      </c>
      <c r="C766" s="106">
        <v>1006487</v>
      </c>
      <c r="D766" s="13">
        <v>1014463</v>
      </c>
      <c r="E766" s="12" t="s">
        <v>985</v>
      </c>
      <c r="F766" s="190" t="s">
        <v>4205</v>
      </c>
      <c r="G766" s="13" t="s">
        <v>21</v>
      </c>
      <c r="H766" s="15">
        <v>21</v>
      </c>
      <c r="I766" s="105">
        <v>45</v>
      </c>
      <c r="J766" s="26">
        <f t="shared" si="44"/>
        <v>945</v>
      </c>
      <c r="K766" s="113">
        <f>IFERROR(SUMIFS(RECEIVING_HISTORY!$H:$H,RECEIVING_HISTORY!$B:$B,MASTER_SHEET!$A766),0)</f>
        <v>0</v>
      </c>
      <c r="L766" s="26">
        <f>IFERROR(SUMIFS(RECEIVING_HISTORY!$I:$I,RECEIVING_HISTORY!$B:$B,MASTER_SHEET!$A766),0)</f>
        <v>0</v>
      </c>
      <c r="M766" s="35">
        <f>IFERROR(SUMIF(ISSUANCE_HISTORY!$B:$B,A766,ISSUANCE_HISTORY!$H:$H),0)</f>
        <v>0</v>
      </c>
      <c r="N766" s="26">
        <f>IFERROR(SUMIF(ISSUANCE_HISTORY!$B:$B,A766,ISSUANCE_HISTORY!$I:$I),0)</f>
        <v>0</v>
      </c>
      <c r="O766" s="112">
        <f t="shared" si="45"/>
        <v>45</v>
      </c>
      <c r="P766" s="26">
        <f t="shared" si="47"/>
        <v>945</v>
      </c>
      <c r="Q766" s="168" t="s">
        <v>4068</v>
      </c>
      <c r="R766" s="168" t="s">
        <v>4068</v>
      </c>
      <c r="S766" s="16">
        <v>10</v>
      </c>
      <c r="T766" s="37" t="str">
        <f t="shared" si="46"/>
        <v>OK</v>
      </c>
      <c r="U766" s="12"/>
      <c r="V766" s="16"/>
      <c r="W766" s="12" t="s">
        <v>4222</v>
      </c>
    </row>
    <row r="767" spans="1:23" ht="22.35" customHeight="1">
      <c r="A767" s="12">
        <v>10060795</v>
      </c>
      <c r="B767" s="137">
        <v>1670030660</v>
      </c>
      <c r="C767" s="106">
        <v>1006492</v>
      </c>
      <c r="D767" s="13">
        <v>1014468</v>
      </c>
      <c r="E767" s="12" t="s">
        <v>986</v>
      </c>
      <c r="F767" s="190" t="s">
        <v>4205</v>
      </c>
      <c r="G767" s="13" t="s">
        <v>21</v>
      </c>
      <c r="H767" s="15">
        <v>17</v>
      </c>
      <c r="I767" s="105">
        <v>11</v>
      </c>
      <c r="J767" s="26">
        <f t="shared" si="44"/>
        <v>187</v>
      </c>
      <c r="K767" s="113">
        <f>IFERROR(SUMIFS(RECEIVING_HISTORY!$H:$H,RECEIVING_HISTORY!$B:$B,MASTER_SHEET!$A767),0)</f>
        <v>0</v>
      </c>
      <c r="L767" s="26">
        <f>IFERROR(SUMIFS(RECEIVING_HISTORY!$I:$I,RECEIVING_HISTORY!$B:$B,MASTER_SHEET!$A767),0)</f>
        <v>0</v>
      </c>
      <c r="M767" s="35">
        <f>IFERROR(SUMIF(ISSUANCE_HISTORY!$B:$B,A767,ISSUANCE_HISTORY!$H:$H),0)</f>
        <v>0</v>
      </c>
      <c r="N767" s="26">
        <f>IFERROR(SUMIF(ISSUANCE_HISTORY!$B:$B,A767,ISSUANCE_HISTORY!$I:$I),0)</f>
        <v>0</v>
      </c>
      <c r="O767" s="112">
        <f t="shared" si="45"/>
        <v>11</v>
      </c>
      <c r="P767" s="26">
        <f t="shared" si="47"/>
        <v>187</v>
      </c>
      <c r="Q767" s="36" t="s">
        <v>4069</v>
      </c>
      <c r="R767" s="36" t="s">
        <v>4069</v>
      </c>
      <c r="S767" s="16">
        <v>10</v>
      </c>
      <c r="T767" s="37" t="str">
        <f t="shared" si="46"/>
        <v>OK</v>
      </c>
      <c r="U767" s="12"/>
      <c r="V767" s="16"/>
      <c r="W767" s="12" t="s">
        <v>4222</v>
      </c>
    </row>
    <row r="768" spans="1:23" ht="22.35" customHeight="1">
      <c r="A768" s="12">
        <v>10060796</v>
      </c>
      <c r="B768" s="137">
        <v>3000002862</v>
      </c>
      <c r="C768" s="106">
        <v>1006488</v>
      </c>
      <c r="D768" s="13">
        <v>1014464</v>
      </c>
      <c r="E768" s="12" t="s">
        <v>987</v>
      </c>
      <c r="F768" s="190" t="s">
        <v>4205</v>
      </c>
      <c r="G768" s="13" t="s">
        <v>21</v>
      </c>
      <c r="H768" s="15">
        <v>17.75</v>
      </c>
      <c r="I768" s="105">
        <v>65</v>
      </c>
      <c r="J768" s="26">
        <f t="shared" si="44"/>
        <v>1153.75</v>
      </c>
      <c r="K768" s="113">
        <f>IFERROR(SUMIFS(RECEIVING_HISTORY!$H:$H,RECEIVING_HISTORY!$B:$B,MASTER_SHEET!$A768),0)</f>
        <v>0</v>
      </c>
      <c r="L768" s="26">
        <f>IFERROR(SUMIFS(RECEIVING_HISTORY!$I:$I,RECEIVING_HISTORY!$B:$B,MASTER_SHEET!$A768),0)</f>
        <v>0</v>
      </c>
      <c r="M768" s="35">
        <f>IFERROR(SUMIF(ISSUANCE_HISTORY!$B:$B,A768,ISSUANCE_HISTORY!$H:$H),0)</f>
        <v>0</v>
      </c>
      <c r="N768" s="26">
        <f>IFERROR(SUMIF(ISSUANCE_HISTORY!$B:$B,A768,ISSUANCE_HISTORY!$I:$I),0)</f>
        <v>0</v>
      </c>
      <c r="O768" s="112">
        <f t="shared" si="45"/>
        <v>65</v>
      </c>
      <c r="P768" s="26">
        <f t="shared" si="47"/>
        <v>1153.75</v>
      </c>
      <c r="Q768" s="168" t="s">
        <v>4070</v>
      </c>
      <c r="R768" s="168" t="s">
        <v>4070</v>
      </c>
      <c r="S768" s="16">
        <v>10</v>
      </c>
      <c r="T768" s="37" t="str">
        <f t="shared" si="46"/>
        <v>OK</v>
      </c>
      <c r="U768" s="12"/>
      <c r="V768" s="16"/>
      <c r="W768" s="12" t="s">
        <v>4222</v>
      </c>
    </row>
    <row r="769" spans="1:23" ht="22.35" customHeight="1">
      <c r="A769" s="12">
        <v>10060797</v>
      </c>
      <c r="B769" s="137">
        <v>1120010350</v>
      </c>
      <c r="C769" s="106">
        <v>1000624</v>
      </c>
      <c r="D769" s="13">
        <v>1013381</v>
      </c>
      <c r="E769" s="12" t="s">
        <v>988</v>
      </c>
      <c r="F769" s="190" t="s">
        <v>4205</v>
      </c>
      <c r="G769" s="13" t="s">
        <v>21</v>
      </c>
      <c r="H769" s="15">
        <v>20</v>
      </c>
      <c r="I769" s="105">
        <v>30</v>
      </c>
      <c r="J769" s="26">
        <f t="shared" ref="J769:J832" si="48">I769*H769</f>
        <v>600</v>
      </c>
      <c r="K769" s="113">
        <f>IFERROR(SUMIFS(RECEIVING_HISTORY!$H:$H,RECEIVING_HISTORY!$B:$B,MASTER_SHEET!$A769),0)</f>
        <v>0</v>
      </c>
      <c r="L769" s="26">
        <f>IFERROR(SUMIFS(RECEIVING_HISTORY!$I:$I,RECEIVING_HISTORY!$B:$B,MASTER_SHEET!$A769),0)</f>
        <v>0</v>
      </c>
      <c r="M769" s="35">
        <f>IFERROR(SUMIF(ISSUANCE_HISTORY!$B:$B,A769,ISSUANCE_HISTORY!$H:$H),0)</f>
        <v>0</v>
      </c>
      <c r="N769" s="26">
        <f>IFERROR(SUMIF(ISSUANCE_HISTORY!$B:$B,A769,ISSUANCE_HISTORY!$I:$I),0)</f>
        <v>0</v>
      </c>
      <c r="O769" s="112">
        <f t="shared" ref="O769:O832" si="49">N(I769)+N(K769)-N(M769)</f>
        <v>30</v>
      </c>
      <c r="P769" s="26">
        <f t="shared" si="47"/>
        <v>600</v>
      </c>
      <c r="Q769" s="36" t="s">
        <v>4071</v>
      </c>
      <c r="R769" s="36" t="s">
        <v>4071</v>
      </c>
      <c r="S769" s="16">
        <v>10</v>
      </c>
      <c r="T769" s="37" t="str">
        <f t="shared" si="46"/>
        <v>OK</v>
      </c>
      <c r="U769" s="12"/>
      <c r="V769" s="16"/>
      <c r="W769" s="12" t="s">
        <v>4222</v>
      </c>
    </row>
    <row r="770" spans="1:23" ht="22.35" customHeight="1">
      <c r="A770" s="12">
        <v>10060798</v>
      </c>
      <c r="B770" s="137">
        <v>3000002856</v>
      </c>
      <c r="C770" s="106">
        <v>1006651</v>
      </c>
      <c r="D770" s="13">
        <v>1014372</v>
      </c>
      <c r="E770" s="12" t="s">
        <v>990</v>
      </c>
      <c r="F770" s="190" t="s">
        <v>4205</v>
      </c>
      <c r="G770" s="13" t="s">
        <v>21</v>
      </c>
      <c r="H770" s="15">
        <v>140</v>
      </c>
      <c r="I770" s="105">
        <v>25</v>
      </c>
      <c r="J770" s="26">
        <f t="shared" si="48"/>
        <v>3500</v>
      </c>
      <c r="K770" s="113">
        <f>IFERROR(SUMIFS(RECEIVING_HISTORY!$H:$H,RECEIVING_HISTORY!$B:$B,MASTER_SHEET!$A770),0)</f>
        <v>0</v>
      </c>
      <c r="L770" s="26">
        <f>IFERROR(SUMIFS(RECEIVING_HISTORY!$I:$I,RECEIVING_HISTORY!$B:$B,MASTER_SHEET!$A770),0)</f>
        <v>0</v>
      </c>
      <c r="M770" s="35">
        <f>IFERROR(SUMIF(ISSUANCE_HISTORY!$B:$B,A770,ISSUANCE_HISTORY!$H:$H),0)</f>
        <v>0</v>
      </c>
      <c r="N770" s="26">
        <f>IFERROR(SUMIF(ISSUANCE_HISTORY!$B:$B,A770,ISSUANCE_HISTORY!$I:$I),0)</f>
        <v>0</v>
      </c>
      <c r="O770" s="112">
        <f t="shared" si="49"/>
        <v>25</v>
      </c>
      <c r="P770" s="26">
        <f t="shared" si="47"/>
        <v>3500</v>
      </c>
      <c r="Q770" s="36" t="s">
        <v>3936</v>
      </c>
      <c r="R770" s="36" t="s">
        <v>3936</v>
      </c>
      <c r="S770" s="16">
        <v>10</v>
      </c>
      <c r="T770" s="37" t="str">
        <f t="shared" ref="T770:T833" si="50">IF(S770="", "", IF(U770&lt;&gt;"", "BSR in Process", IF(O770&lt;S770, "Re-Order Now", "OK")))</f>
        <v>OK</v>
      </c>
      <c r="U770" s="12"/>
      <c r="V770" s="16"/>
      <c r="W770" s="12" t="s">
        <v>4222</v>
      </c>
    </row>
    <row r="771" spans="1:23" ht="22.35" customHeight="1">
      <c r="A771" s="12">
        <v>10060799</v>
      </c>
      <c r="B771" s="137">
        <v>1670030236</v>
      </c>
      <c r="C771" s="106">
        <v>1000622</v>
      </c>
      <c r="D771" s="13">
        <v>1013379</v>
      </c>
      <c r="E771" s="12" t="s">
        <v>991</v>
      </c>
      <c r="F771" s="190" t="s">
        <v>4205</v>
      </c>
      <c r="G771" s="13" t="s">
        <v>21</v>
      </c>
      <c r="H771" s="15">
        <v>28</v>
      </c>
      <c r="I771" s="105">
        <v>15</v>
      </c>
      <c r="J771" s="26">
        <f t="shared" si="48"/>
        <v>420</v>
      </c>
      <c r="K771" s="113">
        <f>IFERROR(SUMIFS(RECEIVING_HISTORY!$H:$H,RECEIVING_HISTORY!$B:$B,MASTER_SHEET!$A771),0)</f>
        <v>0</v>
      </c>
      <c r="L771" s="26">
        <f>IFERROR(SUMIFS(RECEIVING_HISTORY!$I:$I,RECEIVING_HISTORY!$B:$B,MASTER_SHEET!$A771),0)</f>
        <v>0</v>
      </c>
      <c r="M771" s="35">
        <f>IFERROR(SUMIF(ISSUANCE_HISTORY!$B:$B,A771,ISSUANCE_HISTORY!$H:$H),0)</f>
        <v>0</v>
      </c>
      <c r="N771" s="26">
        <f>IFERROR(SUMIF(ISSUANCE_HISTORY!$B:$B,A771,ISSUANCE_HISTORY!$I:$I),0)</f>
        <v>0</v>
      </c>
      <c r="O771" s="112">
        <f t="shared" si="49"/>
        <v>15</v>
      </c>
      <c r="P771" s="26">
        <f t="shared" ref="P771:P834" si="51">N(J771)+N(L771)-N(N771)</f>
        <v>420</v>
      </c>
      <c r="Q771" s="36" t="s">
        <v>4072</v>
      </c>
      <c r="R771" s="36" t="s">
        <v>4072</v>
      </c>
      <c r="S771" s="16">
        <v>10</v>
      </c>
      <c r="T771" s="37" t="str">
        <f t="shared" si="50"/>
        <v>OK</v>
      </c>
      <c r="U771" s="12"/>
      <c r="V771" s="16"/>
      <c r="W771" s="12" t="s">
        <v>4222</v>
      </c>
    </row>
    <row r="772" spans="1:23" ht="22.35" customHeight="1">
      <c r="A772" s="12">
        <v>10060800</v>
      </c>
      <c r="B772" s="137">
        <v>1120012639</v>
      </c>
      <c r="C772" s="106">
        <v>1001705</v>
      </c>
      <c r="D772" s="13">
        <v>1012120</v>
      </c>
      <c r="E772" s="12" t="s">
        <v>992</v>
      </c>
      <c r="F772" s="190" t="s">
        <v>4205</v>
      </c>
      <c r="G772" s="13" t="s">
        <v>37</v>
      </c>
      <c r="H772" s="15">
        <v>28</v>
      </c>
      <c r="I772" s="105">
        <v>4</v>
      </c>
      <c r="J772" s="26">
        <f t="shared" si="48"/>
        <v>112</v>
      </c>
      <c r="K772" s="113">
        <f>IFERROR(SUMIFS(RECEIVING_HISTORY!$H:$H,RECEIVING_HISTORY!$B:$B,MASTER_SHEET!$A772),0)</f>
        <v>0</v>
      </c>
      <c r="L772" s="26">
        <f>IFERROR(SUMIFS(RECEIVING_HISTORY!$I:$I,RECEIVING_HISTORY!$B:$B,MASTER_SHEET!$A772),0)</f>
        <v>0</v>
      </c>
      <c r="M772" s="35">
        <f>IFERROR(SUMIF(ISSUANCE_HISTORY!$B:$B,A772,ISSUANCE_HISTORY!$H:$H),0)</f>
        <v>0</v>
      </c>
      <c r="N772" s="26">
        <f>IFERROR(SUMIF(ISSUANCE_HISTORY!$B:$B,A772,ISSUANCE_HISTORY!$I:$I),0)</f>
        <v>0</v>
      </c>
      <c r="O772" s="112">
        <f t="shared" si="49"/>
        <v>4</v>
      </c>
      <c r="P772" s="26">
        <f t="shared" si="51"/>
        <v>112</v>
      </c>
      <c r="Q772" s="36" t="s">
        <v>4064</v>
      </c>
      <c r="R772" s="36" t="s">
        <v>4064</v>
      </c>
      <c r="S772" s="16">
        <v>4</v>
      </c>
      <c r="T772" s="37" t="str">
        <f t="shared" si="50"/>
        <v>OK</v>
      </c>
      <c r="U772" s="12"/>
      <c r="V772" s="16"/>
      <c r="W772" s="12" t="s">
        <v>4222</v>
      </c>
    </row>
    <row r="773" spans="1:23" ht="22.35" customHeight="1">
      <c r="A773" s="12">
        <v>10060801</v>
      </c>
      <c r="B773" s="137">
        <v>1120013274</v>
      </c>
      <c r="C773" s="106">
        <v>1001436</v>
      </c>
      <c r="D773" s="13">
        <v>1012183</v>
      </c>
      <c r="E773" s="12" t="s">
        <v>993</v>
      </c>
      <c r="F773" s="190" t="s">
        <v>4205</v>
      </c>
      <c r="G773" s="13" t="s">
        <v>37</v>
      </c>
      <c r="H773" s="15">
        <v>90.95</v>
      </c>
      <c r="I773" s="105">
        <v>15</v>
      </c>
      <c r="J773" s="26">
        <f t="shared" si="48"/>
        <v>1364.25</v>
      </c>
      <c r="K773" s="113">
        <f>IFERROR(SUMIFS(RECEIVING_HISTORY!$H:$H,RECEIVING_HISTORY!$B:$B,MASTER_SHEET!$A773),0)</f>
        <v>0</v>
      </c>
      <c r="L773" s="26">
        <f>IFERROR(SUMIFS(RECEIVING_HISTORY!$I:$I,RECEIVING_HISTORY!$B:$B,MASTER_SHEET!$A773),0)</f>
        <v>0</v>
      </c>
      <c r="M773" s="35">
        <f>IFERROR(SUMIF(ISSUANCE_HISTORY!$B:$B,A773,ISSUANCE_HISTORY!$H:$H),0)</f>
        <v>0</v>
      </c>
      <c r="N773" s="26">
        <f>IFERROR(SUMIF(ISSUANCE_HISTORY!$B:$B,A773,ISSUANCE_HISTORY!$I:$I),0)</f>
        <v>0</v>
      </c>
      <c r="O773" s="112">
        <f t="shared" si="49"/>
        <v>15</v>
      </c>
      <c r="P773" s="26">
        <f t="shared" si="51"/>
        <v>1364.25</v>
      </c>
      <c r="Q773" s="168" t="s">
        <v>219</v>
      </c>
      <c r="R773" s="168" t="s">
        <v>219</v>
      </c>
      <c r="S773" s="16">
        <v>10</v>
      </c>
      <c r="T773" s="37" t="str">
        <f t="shared" si="50"/>
        <v>OK</v>
      </c>
      <c r="U773" s="12"/>
      <c r="V773" s="16"/>
      <c r="W773" s="12" t="s">
        <v>4222</v>
      </c>
    </row>
    <row r="774" spans="1:23" ht="22.35" customHeight="1">
      <c r="A774" s="12">
        <v>10060802</v>
      </c>
      <c r="B774" s="137">
        <v>1120011978</v>
      </c>
      <c r="C774" s="106">
        <v>1001716</v>
      </c>
      <c r="D774" s="13">
        <v>1012131</v>
      </c>
      <c r="E774" s="12" t="s">
        <v>994</v>
      </c>
      <c r="F774" s="190" t="s">
        <v>4205</v>
      </c>
      <c r="G774" s="13" t="s">
        <v>21</v>
      </c>
      <c r="H774" s="15">
        <v>31</v>
      </c>
      <c r="I774" s="105">
        <v>9</v>
      </c>
      <c r="J774" s="26">
        <f t="shared" si="48"/>
        <v>279</v>
      </c>
      <c r="K774" s="113">
        <f>IFERROR(SUMIFS(RECEIVING_HISTORY!$H:$H,RECEIVING_HISTORY!$B:$B,MASTER_SHEET!$A774),0)</f>
        <v>0</v>
      </c>
      <c r="L774" s="26">
        <f>IFERROR(SUMIFS(RECEIVING_HISTORY!$I:$I,RECEIVING_HISTORY!$B:$B,MASTER_SHEET!$A774),0)</f>
        <v>0</v>
      </c>
      <c r="M774" s="35">
        <f>IFERROR(SUMIF(ISSUANCE_HISTORY!$B:$B,A774,ISSUANCE_HISTORY!$H:$H),0)</f>
        <v>0</v>
      </c>
      <c r="N774" s="26">
        <f>IFERROR(SUMIF(ISSUANCE_HISTORY!$B:$B,A774,ISSUANCE_HISTORY!$I:$I),0)</f>
        <v>0</v>
      </c>
      <c r="O774" s="112">
        <f t="shared" si="49"/>
        <v>9</v>
      </c>
      <c r="P774" s="26">
        <f t="shared" si="51"/>
        <v>279</v>
      </c>
      <c r="Q774" s="36" t="s">
        <v>1022</v>
      </c>
      <c r="R774" s="36" t="s">
        <v>1022</v>
      </c>
      <c r="S774" s="16">
        <v>8</v>
      </c>
      <c r="T774" s="37" t="str">
        <f t="shared" si="50"/>
        <v>OK</v>
      </c>
      <c r="U774" s="12"/>
      <c r="V774" s="16"/>
      <c r="W774" s="12" t="s">
        <v>4222</v>
      </c>
    </row>
    <row r="775" spans="1:23" ht="22.35" customHeight="1">
      <c r="A775" s="12">
        <v>10060803</v>
      </c>
      <c r="B775" s="137">
        <v>3000002881</v>
      </c>
      <c r="C775" s="106">
        <v>1004274</v>
      </c>
      <c r="D775" s="13">
        <v>1016634</v>
      </c>
      <c r="E775" s="12" t="s">
        <v>996</v>
      </c>
      <c r="F775" s="190" t="s">
        <v>4205</v>
      </c>
      <c r="G775" s="13" t="s">
        <v>21</v>
      </c>
      <c r="H775" s="15">
        <v>85</v>
      </c>
      <c r="I775" s="105">
        <v>5</v>
      </c>
      <c r="J775" s="26">
        <f t="shared" si="48"/>
        <v>425</v>
      </c>
      <c r="K775" s="113">
        <f>IFERROR(SUMIFS(RECEIVING_HISTORY!$H:$H,RECEIVING_HISTORY!$B:$B,MASTER_SHEET!$A775),0)</f>
        <v>0</v>
      </c>
      <c r="L775" s="26">
        <f>IFERROR(SUMIFS(RECEIVING_HISTORY!$I:$I,RECEIVING_HISTORY!$B:$B,MASTER_SHEET!$A775),0)</f>
        <v>0</v>
      </c>
      <c r="M775" s="35">
        <f>IFERROR(SUMIF(ISSUANCE_HISTORY!$B:$B,A775,ISSUANCE_HISTORY!$H:$H),0)</f>
        <v>0</v>
      </c>
      <c r="N775" s="26">
        <f>IFERROR(SUMIF(ISSUANCE_HISTORY!$B:$B,A775,ISSUANCE_HISTORY!$I:$I),0)</f>
        <v>0</v>
      </c>
      <c r="O775" s="112">
        <f t="shared" si="49"/>
        <v>5</v>
      </c>
      <c r="P775" s="26">
        <f t="shared" si="51"/>
        <v>425</v>
      </c>
      <c r="Q775" s="168" t="s">
        <v>199</v>
      </c>
      <c r="R775" s="168" t="s">
        <v>199</v>
      </c>
      <c r="S775" s="16">
        <v>4</v>
      </c>
      <c r="T775" s="37" t="str">
        <f t="shared" si="50"/>
        <v>OK</v>
      </c>
      <c r="U775" s="12"/>
      <c r="V775" s="16"/>
      <c r="W775" s="12" t="s">
        <v>4222</v>
      </c>
    </row>
    <row r="776" spans="1:23" ht="22.35" customHeight="1">
      <c r="A776" s="12">
        <v>10060804</v>
      </c>
      <c r="B776" s="137">
        <v>1670030349</v>
      </c>
      <c r="C776" s="106">
        <v>1001124</v>
      </c>
      <c r="D776" s="13">
        <v>1012529</v>
      </c>
      <c r="E776" s="12" t="s">
        <v>999</v>
      </c>
      <c r="F776" s="190" t="s">
        <v>4205</v>
      </c>
      <c r="G776" s="13" t="s">
        <v>37</v>
      </c>
      <c r="H776" s="15">
        <v>19</v>
      </c>
      <c r="I776" s="105">
        <v>2</v>
      </c>
      <c r="J776" s="26">
        <f t="shared" si="48"/>
        <v>38</v>
      </c>
      <c r="K776" s="113">
        <f>IFERROR(SUMIFS(RECEIVING_HISTORY!$H:$H,RECEIVING_HISTORY!$B:$B,MASTER_SHEET!$A776),0)</f>
        <v>0</v>
      </c>
      <c r="L776" s="26">
        <f>IFERROR(SUMIFS(RECEIVING_HISTORY!$I:$I,RECEIVING_HISTORY!$B:$B,MASTER_SHEET!$A776),0)</f>
        <v>0</v>
      </c>
      <c r="M776" s="35">
        <f>IFERROR(SUMIF(ISSUANCE_HISTORY!$B:$B,A776,ISSUANCE_HISTORY!$H:$H),0)</f>
        <v>0</v>
      </c>
      <c r="N776" s="26">
        <f>IFERROR(SUMIF(ISSUANCE_HISTORY!$B:$B,A776,ISSUANCE_HISTORY!$I:$I),0)</f>
        <v>0</v>
      </c>
      <c r="O776" s="112">
        <f t="shared" si="49"/>
        <v>2</v>
      </c>
      <c r="P776" s="26">
        <f t="shared" si="51"/>
        <v>38</v>
      </c>
      <c r="Q776" s="168" t="s">
        <v>199</v>
      </c>
      <c r="R776" s="168" t="s">
        <v>199</v>
      </c>
      <c r="S776" s="16">
        <v>4</v>
      </c>
      <c r="T776" s="37" t="str">
        <f t="shared" si="50"/>
        <v>BSR in Process</v>
      </c>
      <c r="U776" s="12">
        <v>51</v>
      </c>
      <c r="V776" s="16"/>
      <c r="W776" s="12" t="s">
        <v>4222</v>
      </c>
    </row>
    <row r="777" spans="1:23" ht="22.35" customHeight="1">
      <c r="A777" s="12">
        <v>10060805</v>
      </c>
      <c r="B777" s="137">
        <v>1120013722</v>
      </c>
      <c r="C777" s="106">
        <v>1004275</v>
      </c>
      <c r="D777" s="13">
        <v>1016635</v>
      </c>
      <c r="E777" s="12" t="s">
        <v>1000</v>
      </c>
      <c r="F777" s="190" t="s">
        <v>4205</v>
      </c>
      <c r="G777" s="13" t="s">
        <v>21</v>
      </c>
      <c r="H777" s="15">
        <v>97</v>
      </c>
      <c r="I777" s="105">
        <v>4</v>
      </c>
      <c r="J777" s="26">
        <f t="shared" si="48"/>
        <v>388</v>
      </c>
      <c r="K777" s="113">
        <f>IFERROR(SUMIFS(RECEIVING_HISTORY!$H:$H,RECEIVING_HISTORY!$B:$B,MASTER_SHEET!$A777),0)</f>
        <v>0</v>
      </c>
      <c r="L777" s="26">
        <f>IFERROR(SUMIFS(RECEIVING_HISTORY!$I:$I,RECEIVING_HISTORY!$B:$B,MASTER_SHEET!$A777),0)</f>
        <v>0</v>
      </c>
      <c r="M777" s="35">
        <f>IFERROR(SUMIF(ISSUANCE_HISTORY!$B:$B,A777,ISSUANCE_HISTORY!$H:$H),0)</f>
        <v>2</v>
      </c>
      <c r="N777" s="26">
        <f>IFERROR(SUMIF(ISSUANCE_HISTORY!$B:$B,A777,ISSUANCE_HISTORY!$I:$I),0)</f>
        <v>194</v>
      </c>
      <c r="O777" s="112">
        <f t="shared" si="49"/>
        <v>2</v>
      </c>
      <c r="P777" s="26">
        <f t="shared" si="51"/>
        <v>194</v>
      </c>
      <c r="Q777" s="36" t="s">
        <v>4064</v>
      </c>
      <c r="R777" s="36" t="s">
        <v>4064</v>
      </c>
      <c r="S777" s="16">
        <v>4</v>
      </c>
      <c r="T777" s="37" t="str">
        <f t="shared" si="50"/>
        <v>Re-Order Now</v>
      </c>
      <c r="U777" s="12"/>
      <c r="V777" s="16" t="s">
        <v>4000</v>
      </c>
      <c r="W777" s="12" t="s">
        <v>4222</v>
      </c>
    </row>
    <row r="778" spans="1:23" ht="22.35" customHeight="1">
      <c r="A778" s="12">
        <v>10060806</v>
      </c>
      <c r="B778" s="137">
        <v>1670030414</v>
      </c>
      <c r="C778" s="106">
        <v>1000313</v>
      </c>
      <c r="D778" s="13">
        <v>1013385</v>
      </c>
      <c r="E778" s="12" t="s">
        <v>1001</v>
      </c>
      <c r="F778" s="190" t="s">
        <v>4205</v>
      </c>
      <c r="G778" s="13" t="s">
        <v>21</v>
      </c>
      <c r="H778" s="15">
        <v>21</v>
      </c>
      <c r="I778" s="105">
        <v>27</v>
      </c>
      <c r="J778" s="26">
        <f t="shared" si="48"/>
        <v>567</v>
      </c>
      <c r="K778" s="113">
        <f>IFERROR(SUMIFS(RECEIVING_HISTORY!$H:$H,RECEIVING_HISTORY!$B:$B,MASTER_SHEET!$A778),0)</f>
        <v>0</v>
      </c>
      <c r="L778" s="26">
        <f>IFERROR(SUMIFS(RECEIVING_HISTORY!$I:$I,RECEIVING_HISTORY!$B:$B,MASTER_SHEET!$A778),0)</f>
        <v>0</v>
      </c>
      <c r="M778" s="35">
        <f>IFERROR(SUMIF(ISSUANCE_HISTORY!$B:$B,A778,ISSUANCE_HISTORY!$H:$H),0)</f>
        <v>0</v>
      </c>
      <c r="N778" s="26">
        <f>IFERROR(SUMIF(ISSUANCE_HISTORY!$B:$B,A778,ISSUANCE_HISTORY!$I:$I),0)</f>
        <v>0</v>
      </c>
      <c r="O778" s="112">
        <f t="shared" si="49"/>
        <v>27</v>
      </c>
      <c r="P778" s="26">
        <f t="shared" si="51"/>
        <v>567</v>
      </c>
      <c r="Q778" s="168" t="s">
        <v>221</v>
      </c>
      <c r="R778" s="168" t="s">
        <v>221</v>
      </c>
      <c r="S778" s="16">
        <v>10</v>
      </c>
      <c r="T778" s="37" t="str">
        <f t="shared" si="50"/>
        <v>OK</v>
      </c>
      <c r="U778" s="12"/>
      <c r="V778" s="16"/>
      <c r="W778" s="12" t="s">
        <v>4222</v>
      </c>
    </row>
    <row r="779" spans="1:23" ht="22.35" customHeight="1">
      <c r="A779" s="12">
        <v>10060807</v>
      </c>
      <c r="B779" s="137">
        <v>1120010351</v>
      </c>
      <c r="C779" s="106">
        <v>1000310</v>
      </c>
      <c r="D779" s="13">
        <v>1013382</v>
      </c>
      <c r="E779" s="12" t="s">
        <v>1002</v>
      </c>
      <c r="F779" s="190" t="s">
        <v>4205</v>
      </c>
      <c r="G779" s="13" t="s">
        <v>21</v>
      </c>
      <c r="H779" s="15">
        <v>20</v>
      </c>
      <c r="I779" s="105">
        <v>30</v>
      </c>
      <c r="J779" s="26">
        <f t="shared" si="48"/>
        <v>600</v>
      </c>
      <c r="K779" s="113">
        <f>IFERROR(SUMIFS(RECEIVING_HISTORY!$H:$H,RECEIVING_HISTORY!$B:$B,MASTER_SHEET!$A779),0)</f>
        <v>0</v>
      </c>
      <c r="L779" s="26">
        <f>IFERROR(SUMIFS(RECEIVING_HISTORY!$I:$I,RECEIVING_HISTORY!$B:$B,MASTER_SHEET!$A779),0)</f>
        <v>0</v>
      </c>
      <c r="M779" s="35">
        <f>IFERROR(SUMIF(ISSUANCE_HISTORY!$B:$B,A779,ISSUANCE_HISTORY!$H:$H),0)</f>
        <v>0</v>
      </c>
      <c r="N779" s="26">
        <f>IFERROR(SUMIF(ISSUANCE_HISTORY!$B:$B,A779,ISSUANCE_HISTORY!$I:$I),0)</f>
        <v>0</v>
      </c>
      <c r="O779" s="112">
        <f t="shared" si="49"/>
        <v>30</v>
      </c>
      <c r="P779" s="26">
        <f t="shared" si="51"/>
        <v>600</v>
      </c>
      <c r="Q779" s="36" t="s">
        <v>4072</v>
      </c>
      <c r="R779" s="36" t="s">
        <v>4072</v>
      </c>
      <c r="S779" s="16">
        <v>10</v>
      </c>
      <c r="T779" s="37" t="str">
        <f t="shared" si="50"/>
        <v>OK</v>
      </c>
      <c r="U779" s="12"/>
      <c r="V779" s="16"/>
      <c r="W779" s="12" t="s">
        <v>4222</v>
      </c>
    </row>
    <row r="780" spans="1:23" ht="22.35" customHeight="1">
      <c r="A780" s="12">
        <v>10060808</v>
      </c>
      <c r="B780" s="137">
        <v>3000002863</v>
      </c>
      <c r="C780" s="106">
        <v>1006495</v>
      </c>
      <c r="D780" s="13">
        <v>1014471</v>
      </c>
      <c r="E780" s="12" t="s">
        <v>1003</v>
      </c>
      <c r="F780" s="190" t="s">
        <v>4205</v>
      </c>
      <c r="G780" s="13" t="s">
        <v>21</v>
      </c>
      <c r="H780" s="15">
        <v>10</v>
      </c>
      <c r="I780" s="105">
        <v>10</v>
      </c>
      <c r="J780" s="26">
        <f t="shared" si="48"/>
        <v>100</v>
      </c>
      <c r="K780" s="113">
        <f>IFERROR(SUMIFS(RECEIVING_HISTORY!$H:$H,RECEIVING_HISTORY!$B:$B,MASTER_SHEET!$A780),0)</f>
        <v>0</v>
      </c>
      <c r="L780" s="26">
        <f>IFERROR(SUMIFS(RECEIVING_HISTORY!$I:$I,RECEIVING_HISTORY!$B:$B,MASTER_SHEET!$A780),0)</f>
        <v>0</v>
      </c>
      <c r="M780" s="35">
        <f>IFERROR(SUMIF(ISSUANCE_HISTORY!$B:$B,A780,ISSUANCE_HISTORY!$H:$H),0)</f>
        <v>0</v>
      </c>
      <c r="N780" s="26">
        <f>IFERROR(SUMIF(ISSUANCE_HISTORY!$B:$B,A780,ISSUANCE_HISTORY!$I:$I),0)</f>
        <v>0</v>
      </c>
      <c r="O780" s="112">
        <f t="shared" si="49"/>
        <v>10</v>
      </c>
      <c r="P780" s="26">
        <f t="shared" si="51"/>
        <v>100</v>
      </c>
      <c r="Q780" s="36" t="s">
        <v>4073</v>
      </c>
      <c r="R780" s="36" t="s">
        <v>4073</v>
      </c>
      <c r="S780" s="16">
        <v>10</v>
      </c>
      <c r="T780" s="37" t="str">
        <f t="shared" si="50"/>
        <v>OK</v>
      </c>
      <c r="U780" s="12"/>
      <c r="V780" s="16"/>
      <c r="W780" s="12" t="s">
        <v>4222</v>
      </c>
    </row>
    <row r="781" spans="1:23" ht="22.35" customHeight="1">
      <c r="A781" s="12">
        <v>10060809</v>
      </c>
      <c r="B781" s="137">
        <v>1670030136</v>
      </c>
      <c r="C781" s="106">
        <v>1005245</v>
      </c>
      <c r="D781" s="13">
        <v>1015617</v>
      </c>
      <c r="E781" s="12" t="s">
        <v>1004</v>
      </c>
      <c r="F781" s="190" t="s">
        <v>4205</v>
      </c>
      <c r="G781" s="13" t="s">
        <v>21</v>
      </c>
      <c r="H781" s="15">
        <v>33</v>
      </c>
      <c r="I781" s="105">
        <v>10</v>
      </c>
      <c r="J781" s="26">
        <f t="shared" si="48"/>
        <v>330</v>
      </c>
      <c r="K781" s="113">
        <f>IFERROR(SUMIFS(RECEIVING_HISTORY!$H:$H,RECEIVING_HISTORY!$B:$B,MASTER_SHEET!$A781),0)</f>
        <v>0</v>
      </c>
      <c r="L781" s="26">
        <f>IFERROR(SUMIFS(RECEIVING_HISTORY!$I:$I,RECEIVING_HISTORY!$B:$B,MASTER_SHEET!$A781),0)</f>
        <v>0</v>
      </c>
      <c r="M781" s="35">
        <f>IFERROR(SUMIF(ISSUANCE_HISTORY!$B:$B,A781,ISSUANCE_HISTORY!$H:$H),0)</f>
        <v>0</v>
      </c>
      <c r="N781" s="26">
        <f>IFERROR(SUMIF(ISSUANCE_HISTORY!$B:$B,A781,ISSUANCE_HISTORY!$I:$I),0)</f>
        <v>0</v>
      </c>
      <c r="O781" s="112">
        <f t="shared" si="49"/>
        <v>10</v>
      </c>
      <c r="P781" s="26">
        <f t="shared" si="51"/>
        <v>330</v>
      </c>
      <c r="Q781" s="36" t="s">
        <v>4069</v>
      </c>
      <c r="R781" s="36" t="s">
        <v>4069</v>
      </c>
      <c r="S781" s="16">
        <v>10</v>
      </c>
      <c r="T781" s="37" t="str">
        <f t="shared" si="50"/>
        <v>OK</v>
      </c>
      <c r="U781" s="12"/>
      <c r="V781" s="16"/>
      <c r="W781" s="12" t="s">
        <v>4222</v>
      </c>
    </row>
    <row r="782" spans="1:23" ht="22.35" customHeight="1">
      <c r="A782" s="12">
        <v>10060810</v>
      </c>
      <c r="B782" s="137">
        <v>1670030262</v>
      </c>
      <c r="C782" s="106">
        <v>1001662</v>
      </c>
      <c r="D782" s="13">
        <v>1012077</v>
      </c>
      <c r="E782" s="12" t="s">
        <v>1005</v>
      </c>
      <c r="F782" s="190" t="s">
        <v>4205</v>
      </c>
      <c r="G782" s="13" t="s">
        <v>21</v>
      </c>
      <c r="H782" s="15">
        <v>9</v>
      </c>
      <c r="I782" s="105">
        <v>13</v>
      </c>
      <c r="J782" s="26">
        <f t="shared" si="48"/>
        <v>117</v>
      </c>
      <c r="K782" s="113">
        <f>IFERROR(SUMIFS(RECEIVING_HISTORY!$H:$H,RECEIVING_HISTORY!$B:$B,MASTER_SHEET!$A782),0)</f>
        <v>0</v>
      </c>
      <c r="L782" s="26">
        <f>IFERROR(SUMIFS(RECEIVING_HISTORY!$I:$I,RECEIVING_HISTORY!$B:$B,MASTER_SHEET!$A782),0)</f>
        <v>0</v>
      </c>
      <c r="M782" s="35">
        <f>IFERROR(SUMIF(ISSUANCE_HISTORY!$B:$B,A782,ISSUANCE_HISTORY!$H:$H),0)</f>
        <v>0</v>
      </c>
      <c r="N782" s="26">
        <f>IFERROR(SUMIF(ISSUANCE_HISTORY!$B:$B,A782,ISSUANCE_HISTORY!$I:$I),0)</f>
        <v>0</v>
      </c>
      <c r="O782" s="112">
        <f t="shared" si="49"/>
        <v>13</v>
      </c>
      <c r="P782" s="26">
        <f t="shared" si="51"/>
        <v>117</v>
      </c>
      <c r="Q782" s="36" t="s">
        <v>4073</v>
      </c>
      <c r="R782" s="36" t="s">
        <v>4073</v>
      </c>
      <c r="S782" s="16">
        <v>10</v>
      </c>
      <c r="T782" s="37" t="str">
        <f t="shared" si="50"/>
        <v>OK</v>
      </c>
      <c r="U782" s="12"/>
      <c r="V782" s="16"/>
      <c r="W782" s="12" t="s">
        <v>4222</v>
      </c>
    </row>
    <row r="783" spans="1:23" ht="22.35" customHeight="1">
      <c r="A783" s="12">
        <v>10060811</v>
      </c>
      <c r="B783" s="137">
        <v>1670030270</v>
      </c>
      <c r="C783" s="106">
        <v>1002909</v>
      </c>
      <c r="D783" s="13">
        <v>1010745</v>
      </c>
      <c r="E783" s="12" t="s">
        <v>1006</v>
      </c>
      <c r="F783" s="190" t="s">
        <v>4205</v>
      </c>
      <c r="G783" s="13" t="s">
        <v>21</v>
      </c>
      <c r="H783" s="15">
        <v>12</v>
      </c>
      <c r="I783" s="105">
        <v>35</v>
      </c>
      <c r="J783" s="26">
        <f t="shared" si="48"/>
        <v>420</v>
      </c>
      <c r="K783" s="113">
        <f>IFERROR(SUMIFS(RECEIVING_HISTORY!$H:$H,RECEIVING_HISTORY!$B:$B,MASTER_SHEET!$A783),0)</f>
        <v>0</v>
      </c>
      <c r="L783" s="26">
        <f>IFERROR(SUMIFS(RECEIVING_HISTORY!$I:$I,RECEIVING_HISTORY!$B:$B,MASTER_SHEET!$A783),0)</f>
        <v>0</v>
      </c>
      <c r="M783" s="35">
        <f>IFERROR(SUMIF(ISSUANCE_HISTORY!$B:$B,A783,ISSUANCE_HISTORY!$H:$H),0)</f>
        <v>0</v>
      </c>
      <c r="N783" s="26">
        <f>IFERROR(SUMIF(ISSUANCE_HISTORY!$B:$B,A783,ISSUANCE_HISTORY!$I:$I),0)</f>
        <v>0</v>
      </c>
      <c r="O783" s="112">
        <f t="shared" si="49"/>
        <v>35</v>
      </c>
      <c r="P783" s="26">
        <f t="shared" si="51"/>
        <v>420</v>
      </c>
      <c r="Q783" s="36" t="s">
        <v>4074</v>
      </c>
      <c r="R783" s="36" t="s">
        <v>4074</v>
      </c>
      <c r="S783" s="16">
        <v>10</v>
      </c>
      <c r="T783" s="37" t="str">
        <f t="shared" si="50"/>
        <v>OK</v>
      </c>
      <c r="U783" s="12"/>
      <c r="V783" s="16"/>
      <c r="W783" s="12" t="s">
        <v>4222</v>
      </c>
    </row>
    <row r="784" spans="1:23" ht="22.35" customHeight="1">
      <c r="A784" s="12">
        <v>10060812</v>
      </c>
      <c r="B784" s="137">
        <v>1120012871</v>
      </c>
      <c r="C784" s="106">
        <v>1001674</v>
      </c>
      <c r="D784" s="13">
        <v>1012089</v>
      </c>
      <c r="E784" s="12" t="s">
        <v>1007</v>
      </c>
      <c r="F784" s="190" t="s">
        <v>4205</v>
      </c>
      <c r="G784" s="13" t="s">
        <v>21</v>
      </c>
      <c r="H784" s="15">
        <v>20</v>
      </c>
      <c r="I784" s="105">
        <v>16</v>
      </c>
      <c r="J784" s="26">
        <f t="shared" si="48"/>
        <v>320</v>
      </c>
      <c r="K784" s="113">
        <f>IFERROR(SUMIFS(RECEIVING_HISTORY!$H:$H,RECEIVING_HISTORY!$B:$B,MASTER_SHEET!$A784),0)</f>
        <v>0</v>
      </c>
      <c r="L784" s="26">
        <f>IFERROR(SUMIFS(RECEIVING_HISTORY!$I:$I,RECEIVING_HISTORY!$B:$B,MASTER_SHEET!$A784),0)</f>
        <v>0</v>
      </c>
      <c r="M784" s="35">
        <f>IFERROR(SUMIF(ISSUANCE_HISTORY!$B:$B,A784,ISSUANCE_HISTORY!$H:$H),0)</f>
        <v>0</v>
      </c>
      <c r="N784" s="26">
        <f>IFERROR(SUMIF(ISSUANCE_HISTORY!$B:$B,A784,ISSUANCE_HISTORY!$I:$I),0)</f>
        <v>0</v>
      </c>
      <c r="O784" s="112">
        <f t="shared" si="49"/>
        <v>16</v>
      </c>
      <c r="P784" s="26">
        <f t="shared" si="51"/>
        <v>320</v>
      </c>
      <c r="Q784" s="36" t="s">
        <v>1008</v>
      </c>
      <c r="R784" s="36" t="s">
        <v>1008</v>
      </c>
      <c r="S784" s="16">
        <v>8</v>
      </c>
      <c r="T784" s="37" t="str">
        <f t="shared" si="50"/>
        <v>OK</v>
      </c>
      <c r="U784" s="12"/>
      <c r="V784" s="16"/>
      <c r="W784" s="12" t="s">
        <v>4222</v>
      </c>
    </row>
    <row r="785" spans="1:23" ht="22.35" customHeight="1">
      <c r="A785" s="12">
        <v>10060813</v>
      </c>
      <c r="B785" s="137">
        <v>1120011673</v>
      </c>
      <c r="C785" s="106">
        <v>1001501</v>
      </c>
      <c r="D785" s="13">
        <v>1012248</v>
      </c>
      <c r="E785" s="12" t="s">
        <v>1009</v>
      </c>
      <c r="F785" s="190" t="s">
        <v>4205</v>
      </c>
      <c r="G785" s="13" t="s">
        <v>21</v>
      </c>
      <c r="H785" s="15">
        <v>15</v>
      </c>
      <c r="I785" s="105">
        <v>5</v>
      </c>
      <c r="J785" s="26">
        <f t="shared" si="48"/>
        <v>75</v>
      </c>
      <c r="K785" s="113">
        <f>IFERROR(SUMIFS(RECEIVING_HISTORY!$H:$H,RECEIVING_HISTORY!$B:$B,MASTER_SHEET!$A785),0)</f>
        <v>0</v>
      </c>
      <c r="L785" s="26">
        <f>IFERROR(SUMIFS(RECEIVING_HISTORY!$I:$I,RECEIVING_HISTORY!$B:$B,MASTER_SHEET!$A785),0)</f>
        <v>0</v>
      </c>
      <c r="M785" s="35">
        <f>IFERROR(SUMIF(ISSUANCE_HISTORY!$B:$B,A785,ISSUANCE_HISTORY!$H:$H),0)</f>
        <v>0</v>
      </c>
      <c r="N785" s="26">
        <f>IFERROR(SUMIF(ISSUANCE_HISTORY!$B:$B,A785,ISSUANCE_HISTORY!$I:$I),0)</f>
        <v>0</v>
      </c>
      <c r="O785" s="112">
        <f t="shared" si="49"/>
        <v>5</v>
      </c>
      <c r="P785" s="26">
        <f t="shared" si="51"/>
        <v>75</v>
      </c>
      <c r="Q785" s="36" t="s">
        <v>1008</v>
      </c>
      <c r="R785" s="36" t="s">
        <v>1008</v>
      </c>
      <c r="S785" s="16">
        <v>8</v>
      </c>
      <c r="T785" s="37" t="str">
        <f t="shared" si="50"/>
        <v>BSR in Process</v>
      </c>
      <c r="U785" s="12">
        <v>59</v>
      </c>
      <c r="V785" s="16"/>
      <c r="W785" s="12" t="s">
        <v>4222</v>
      </c>
    </row>
    <row r="786" spans="1:23" ht="22.35" customHeight="1">
      <c r="A786" s="12">
        <v>10060814</v>
      </c>
      <c r="B786" s="137">
        <v>1120013443</v>
      </c>
      <c r="C786" s="106">
        <v>1001701</v>
      </c>
      <c r="D786" s="13">
        <v>1012116</v>
      </c>
      <c r="E786" s="12" t="s">
        <v>1010</v>
      </c>
      <c r="F786" s="190" t="s">
        <v>4205</v>
      </c>
      <c r="G786" s="13" t="s">
        <v>21</v>
      </c>
      <c r="H786" s="15">
        <v>14</v>
      </c>
      <c r="I786" s="105">
        <v>9</v>
      </c>
      <c r="J786" s="26">
        <f t="shared" si="48"/>
        <v>126</v>
      </c>
      <c r="K786" s="113">
        <f>IFERROR(SUMIFS(RECEIVING_HISTORY!$H:$H,RECEIVING_HISTORY!$B:$B,MASTER_SHEET!$A786),0)</f>
        <v>20</v>
      </c>
      <c r="L786" s="26">
        <f>IFERROR(SUMIFS(RECEIVING_HISTORY!$I:$I,RECEIVING_HISTORY!$B:$B,MASTER_SHEET!$A786),0)</f>
        <v>280</v>
      </c>
      <c r="M786" s="35">
        <f>IFERROR(SUMIF(ISSUANCE_HISTORY!$B:$B,A786,ISSUANCE_HISTORY!$H:$H),0)</f>
        <v>2</v>
      </c>
      <c r="N786" s="26">
        <f>IFERROR(SUMIF(ISSUANCE_HISTORY!$B:$B,A786,ISSUANCE_HISTORY!$I:$I),0)</f>
        <v>28</v>
      </c>
      <c r="O786" s="112">
        <f t="shared" si="49"/>
        <v>27</v>
      </c>
      <c r="P786" s="26">
        <f t="shared" si="51"/>
        <v>378</v>
      </c>
      <c r="Q786" s="36" t="s">
        <v>1008</v>
      </c>
      <c r="R786" s="36" t="s">
        <v>1008</v>
      </c>
      <c r="S786" s="16">
        <v>10</v>
      </c>
      <c r="T786" s="37" t="str">
        <f t="shared" si="50"/>
        <v>OK</v>
      </c>
      <c r="U786" s="12"/>
      <c r="V786" s="16"/>
      <c r="W786" s="12" t="s">
        <v>4222</v>
      </c>
    </row>
    <row r="787" spans="1:23" ht="22.35" customHeight="1">
      <c r="A787" s="12">
        <v>10060815</v>
      </c>
      <c r="B787" s="137">
        <v>1120010205</v>
      </c>
      <c r="C787" s="106">
        <v>1001435</v>
      </c>
      <c r="D787" s="13">
        <v>1012182</v>
      </c>
      <c r="E787" s="12" t="s">
        <v>1011</v>
      </c>
      <c r="F787" s="190" t="s">
        <v>4205</v>
      </c>
      <c r="G787" s="13" t="s">
        <v>37</v>
      </c>
      <c r="H787" s="15">
        <v>131.61000000000001</v>
      </c>
      <c r="I787" s="105">
        <v>20</v>
      </c>
      <c r="J787" s="26">
        <f t="shared" si="48"/>
        <v>2632.2000000000003</v>
      </c>
      <c r="K787" s="113">
        <f>IFERROR(SUMIFS(RECEIVING_HISTORY!$H:$H,RECEIVING_HISTORY!$B:$B,MASTER_SHEET!$A787),0)</f>
        <v>0</v>
      </c>
      <c r="L787" s="26">
        <f>IFERROR(SUMIFS(RECEIVING_HISTORY!$I:$I,RECEIVING_HISTORY!$B:$B,MASTER_SHEET!$A787),0)</f>
        <v>0</v>
      </c>
      <c r="M787" s="35">
        <f>IFERROR(SUMIF(ISSUANCE_HISTORY!$B:$B,A787,ISSUANCE_HISTORY!$H:$H),0)</f>
        <v>0</v>
      </c>
      <c r="N787" s="26">
        <f>IFERROR(SUMIF(ISSUANCE_HISTORY!$B:$B,A787,ISSUANCE_HISTORY!$I:$I),0)</f>
        <v>0</v>
      </c>
      <c r="O787" s="112">
        <f t="shared" si="49"/>
        <v>20</v>
      </c>
      <c r="P787" s="26">
        <f t="shared" si="51"/>
        <v>2632.2000000000003</v>
      </c>
      <c r="Q787" s="168" t="s">
        <v>4068</v>
      </c>
      <c r="R787" s="168" t="s">
        <v>4068</v>
      </c>
      <c r="S787" s="16">
        <v>10</v>
      </c>
      <c r="T787" s="37" t="str">
        <f t="shared" si="50"/>
        <v>OK</v>
      </c>
      <c r="U787" s="12"/>
      <c r="V787" s="16"/>
      <c r="W787" s="12" t="s">
        <v>4223</v>
      </c>
    </row>
    <row r="788" spans="1:23" ht="22.35" customHeight="1">
      <c r="A788" s="12">
        <v>10060816</v>
      </c>
      <c r="B788" s="137">
        <v>1670030546</v>
      </c>
      <c r="C788" s="106">
        <v>1006478</v>
      </c>
      <c r="D788" s="13">
        <v>1014454</v>
      </c>
      <c r="E788" s="12" t="s">
        <v>1013</v>
      </c>
      <c r="F788" s="190" t="s">
        <v>4205</v>
      </c>
      <c r="G788" s="13" t="s">
        <v>21</v>
      </c>
      <c r="H788" s="15">
        <v>21</v>
      </c>
      <c r="I788" s="105">
        <v>18</v>
      </c>
      <c r="J788" s="26">
        <f t="shared" si="48"/>
        <v>378</v>
      </c>
      <c r="K788" s="113">
        <f>IFERROR(SUMIFS(RECEIVING_HISTORY!$H:$H,RECEIVING_HISTORY!$B:$B,MASTER_SHEET!$A788),0)</f>
        <v>0</v>
      </c>
      <c r="L788" s="26">
        <f>IFERROR(SUMIFS(RECEIVING_HISTORY!$I:$I,RECEIVING_HISTORY!$B:$B,MASTER_SHEET!$A788),0)</f>
        <v>0</v>
      </c>
      <c r="M788" s="35">
        <f>IFERROR(SUMIF(ISSUANCE_HISTORY!$B:$B,A788,ISSUANCE_HISTORY!$H:$H),0)</f>
        <v>0</v>
      </c>
      <c r="N788" s="26">
        <f>IFERROR(SUMIF(ISSUANCE_HISTORY!$B:$B,A788,ISSUANCE_HISTORY!$I:$I),0)</f>
        <v>0</v>
      </c>
      <c r="O788" s="112">
        <f t="shared" si="49"/>
        <v>18</v>
      </c>
      <c r="P788" s="26">
        <f t="shared" si="51"/>
        <v>378</v>
      </c>
      <c r="Q788" s="36" t="s">
        <v>4071</v>
      </c>
      <c r="R788" s="36" t="s">
        <v>4071</v>
      </c>
      <c r="S788" s="16">
        <v>10</v>
      </c>
      <c r="T788" s="37" t="str">
        <f t="shared" si="50"/>
        <v>OK</v>
      </c>
      <c r="U788" s="12"/>
      <c r="V788" s="16"/>
      <c r="W788" s="12" t="s">
        <v>4222</v>
      </c>
    </row>
    <row r="789" spans="1:23" ht="22.35" customHeight="1">
      <c r="A789" s="12">
        <v>10060817</v>
      </c>
      <c r="B789" s="137">
        <v>1670030302</v>
      </c>
      <c r="C789" s="106">
        <v>1001703</v>
      </c>
      <c r="D789" s="13">
        <v>1012118</v>
      </c>
      <c r="E789" s="12" t="s">
        <v>1014</v>
      </c>
      <c r="F789" s="190" t="s">
        <v>4205</v>
      </c>
      <c r="G789" s="13" t="s">
        <v>37</v>
      </c>
      <c r="H789" s="15">
        <v>26.75</v>
      </c>
      <c r="I789" s="105">
        <v>26</v>
      </c>
      <c r="J789" s="26">
        <f t="shared" si="48"/>
        <v>695.5</v>
      </c>
      <c r="K789" s="113">
        <f>IFERROR(SUMIFS(RECEIVING_HISTORY!$H:$H,RECEIVING_HISTORY!$B:$B,MASTER_SHEET!$A789),0)</f>
        <v>0</v>
      </c>
      <c r="L789" s="26">
        <f>IFERROR(SUMIFS(RECEIVING_HISTORY!$I:$I,RECEIVING_HISTORY!$B:$B,MASTER_SHEET!$A789),0)</f>
        <v>0</v>
      </c>
      <c r="M789" s="35">
        <f>IFERROR(SUMIF(ISSUANCE_HISTORY!$B:$B,A789,ISSUANCE_HISTORY!$H:$H),0)</f>
        <v>0</v>
      </c>
      <c r="N789" s="26">
        <f>IFERROR(SUMIF(ISSUANCE_HISTORY!$B:$B,A789,ISSUANCE_HISTORY!$I:$I),0)</f>
        <v>0</v>
      </c>
      <c r="O789" s="112">
        <f t="shared" si="49"/>
        <v>26</v>
      </c>
      <c r="P789" s="26">
        <f t="shared" si="51"/>
        <v>695.5</v>
      </c>
      <c r="Q789" s="36" t="s">
        <v>4059</v>
      </c>
      <c r="R789" s="36" t="s">
        <v>4059</v>
      </c>
      <c r="S789" s="16">
        <v>10</v>
      </c>
      <c r="T789" s="37" t="str">
        <f t="shared" si="50"/>
        <v>OK</v>
      </c>
      <c r="U789" s="12"/>
      <c r="V789" s="16"/>
      <c r="W789" s="12" t="s">
        <v>4222</v>
      </c>
    </row>
    <row r="790" spans="1:23" ht="22.35" customHeight="1">
      <c r="A790" s="12">
        <v>10060818</v>
      </c>
      <c r="B790" s="137">
        <v>1120012311</v>
      </c>
      <c r="C790" s="106">
        <v>1001473</v>
      </c>
      <c r="D790" s="13">
        <v>1012220</v>
      </c>
      <c r="E790" s="12" t="s">
        <v>1015</v>
      </c>
      <c r="F790" s="190" t="s">
        <v>4205</v>
      </c>
      <c r="G790" s="13" t="s">
        <v>37</v>
      </c>
      <c r="H790" s="15">
        <v>43</v>
      </c>
      <c r="I790" s="105">
        <v>30</v>
      </c>
      <c r="J790" s="26">
        <f t="shared" si="48"/>
        <v>1290</v>
      </c>
      <c r="K790" s="113">
        <f>IFERROR(SUMIFS(RECEIVING_HISTORY!$H:$H,RECEIVING_HISTORY!$B:$B,MASTER_SHEET!$A790),0)</f>
        <v>0</v>
      </c>
      <c r="L790" s="26">
        <f>IFERROR(SUMIFS(RECEIVING_HISTORY!$I:$I,RECEIVING_HISTORY!$B:$B,MASTER_SHEET!$A790),0)</f>
        <v>0</v>
      </c>
      <c r="M790" s="35">
        <f>IFERROR(SUMIF(ISSUANCE_HISTORY!$B:$B,A790,ISSUANCE_HISTORY!$H:$H),0)</f>
        <v>0</v>
      </c>
      <c r="N790" s="26">
        <f>IFERROR(SUMIF(ISSUANCE_HISTORY!$B:$B,A790,ISSUANCE_HISTORY!$I:$I),0)</f>
        <v>0</v>
      </c>
      <c r="O790" s="112">
        <f t="shared" si="49"/>
        <v>30</v>
      </c>
      <c r="P790" s="26">
        <f t="shared" si="51"/>
        <v>1290</v>
      </c>
      <c r="Q790" s="168" t="s">
        <v>211</v>
      </c>
      <c r="R790" s="168" t="s">
        <v>211</v>
      </c>
      <c r="S790" s="16">
        <v>10</v>
      </c>
      <c r="T790" s="37" t="str">
        <f t="shared" si="50"/>
        <v>OK</v>
      </c>
      <c r="U790" s="12"/>
      <c r="V790" s="16"/>
      <c r="W790" s="12" t="s">
        <v>4222</v>
      </c>
    </row>
    <row r="791" spans="1:23" ht="22.35" customHeight="1">
      <c r="A791" s="12">
        <v>10060819</v>
      </c>
      <c r="B791" s="137">
        <v>1120011786</v>
      </c>
      <c r="C791" s="106">
        <v>1001744</v>
      </c>
      <c r="D791" s="13">
        <v>1012159</v>
      </c>
      <c r="E791" s="12" t="s">
        <v>1016</v>
      </c>
      <c r="F791" s="190" t="s">
        <v>4205</v>
      </c>
      <c r="G791" s="13" t="s">
        <v>37</v>
      </c>
      <c r="H791" s="15">
        <v>31</v>
      </c>
      <c r="I791" s="105">
        <v>14</v>
      </c>
      <c r="J791" s="26">
        <f t="shared" si="48"/>
        <v>434</v>
      </c>
      <c r="K791" s="113">
        <f>IFERROR(SUMIFS(RECEIVING_HISTORY!$H:$H,RECEIVING_HISTORY!$B:$B,MASTER_SHEET!$A791),0)</f>
        <v>0</v>
      </c>
      <c r="L791" s="26">
        <f>IFERROR(SUMIFS(RECEIVING_HISTORY!$I:$I,RECEIVING_HISTORY!$B:$B,MASTER_SHEET!$A791),0)</f>
        <v>0</v>
      </c>
      <c r="M791" s="35">
        <f>IFERROR(SUMIF(ISSUANCE_HISTORY!$B:$B,A791,ISSUANCE_HISTORY!$H:$H),0)</f>
        <v>0</v>
      </c>
      <c r="N791" s="26">
        <f>IFERROR(SUMIF(ISSUANCE_HISTORY!$B:$B,A791,ISSUANCE_HISTORY!$I:$I),0)</f>
        <v>0</v>
      </c>
      <c r="O791" s="112">
        <f t="shared" si="49"/>
        <v>14</v>
      </c>
      <c r="P791" s="26">
        <f t="shared" si="51"/>
        <v>434</v>
      </c>
      <c r="Q791" s="36" t="s">
        <v>4075</v>
      </c>
      <c r="R791" s="36" t="s">
        <v>4075</v>
      </c>
      <c r="S791" s="16">
        <v>10</v>
      </c>
      <c r="T791" s="37" t="str">
        <f t="shared" si="50"/>
        <v>OK</v>
      </c>
      <c r="U791" s="12"/>
      <c r="V791" s="16"/>
      <c r="W791" s="12" t="s">
        <v>4222</v>
      </c>
    </row>
    <row r="792" spans="1:23" ht="22.35" customHeight="1">
      <c r="A792" s="12">
        <v>10060820</v>
      </c>
      <c r="B792" s="137">
        <v>1670030418</v>
      </c>
      <c r="C792" s="106">
        <v>1001686</v>
      </c>
      <c r="D792" s="13">
        <v>1012101</v>
      </c>
      <c r="E792" s="12" t="s">
        <v>1017</v>
      </c>
      <c r="F792" s="190" t="s">
        <v>4205</v>
      </c>
      <c r="G792" s="13" t="s">
        <v>37</v>
      </c>
      <c r="H792" s="15">
        <v>20.329999999999998</v>
      </c>
      <c r="I792" s="105">
        <v>8</v>
      </c>
      <c r="J792" s="26">
        <f t="shared" si="48"/>
        <v>162.63999999999999</v>
      </c>
      <c r="K792" s="113">
        <f>IFERROR(SUMIFS(RECEIVING_HISTORY!$H:$H,RECEIVING_HISTORY!$B:$B,MASTER_SHEET!$A792),0)</f>
        <v>0</v>
      </c>
      <c r="L792" s="26">
        <f>IFERROR(SUMIFS(RECEIVING_HISTORY!$I:$I,RECEIVING_HISTORY!$B:$B,MASTER_SHEET!$A792),0)</f>
        <v>0</v>
      </c>
      <c r="M792" s="35">
        <f>IFERROR(SUMIF(ISSUANCE_HISTORY!$B:$B,A792,ISSUANCE_HISTORY!$H:$H),0)</f>
        <v>0</v>
      </c>
      <c r="N792" s="26">
        <f>IFERROR(SUMIF(ISSUANCE_HISTORY!$B:$B,A792,ISSUANCE_HISTORY!$I:$I),0)</f>
        <v>0</v>
      </c>
      <c r="O792" s="112">
        <f t="shared" si="49"/>
        <v>8</v>
      </c>
      <c r="P792" s="26">
        <f t="shared" si="51"/>
        <v>162.63999999999999</v>
      </c>
      <c r="Q792" s="168" t="s">
        <v>4065</v>
      </c>
      <c r="R792" s="168" t="s">
        <v>4065</v>
      </c>
      <c r="S792" s="16">
        <v>8</v>
      </c>
      <c r="T792" s="37" t="str">
        <f t="shared" si="50"/>
        <v>OK</v>
      </c>
      <c r="U792" s="12"/>
      <c r="V792" s="16"/>
      <c r="W792" s="12" t="s">
        <v>4222</v>
      </c>
    </row>
    <row r="793" spans="1:23" ht="22.35" customHeight="1">
      <c r="A793" s="12">
        <v>10060821</v>
      </c>
      <c r="B793" s="137">
        <v>1120012735</v>
      </c>
      <c r="C793" s="106">
        <v>1001695</v>
      </c>
      <c r="D793" s="13">
        <v>1012110</v>
      </c>
      <c r="E793" s="12" t="s">
        <v>1018</v>
      </c>
      <c r="F793" s="190" t="s">
        <v>4205</v>
      </c>
      <c r="G793" s="13" t="s">
        <v>37</v>
      </c>
      <c r="H793" s="15">
        <v>11</v>
      </c>
      <c r="I793" s="105">
        <v>18</v>
      </c>
      <c r="J793" s="26">
        <f t="shared" si="48"/>
        <v>198</v>
      </c>
      <c r="K793" s="113">
        <f>IFERROR(SUMIFS(RECEIVING_HISTORY!$H:$H,RECEIVING_HISTORY!$B:$B,MASTER_SHEET!$A793),0)</f>
        <v>0</v>
      </c>
      <c r="L793" s="26">
        <f>IFERROR(SUMIFS(RECEIVING_HISTORY!$I:$I,RECEIVING_HISTORY!$B:$B,MASTER_SHEET!$A793),0)</f>
        <v>0</v>
      </c>
      <c r="M793" s="35">
        <f>IFERROR(SUMIF(ISSUANCE_HISTORY!$B:$B,A793,ISSUANCE_HISTORY!$H:$H),0)</f>
        <v>0</v>
      </c>
      <c r="N793" s="26">
        <f>IFERROR(SUMIF(ISSUANCE_HISTORY!$B:$B,A793,ISSUANCE_HISTORY!$I:$I),0)</f>
        <v>0</v>
      </c>
      <c r="O793" s="112">
        <f t="shared" si="49"/>
        <v>18</v>
      </c>
      <c r="P793" s="26">
        <f t="shared" si="51"/>
        <v>198</v>
      </c>
      <c r="Q793" s="36" t="s">
        <v>4062</v>
      </c>
      <c r="R793" s="36" t="s">
        <v>4062</v>
      </c>
      <c r="S793" s="16">
        <v>8</v>
      </c>
      <c r="T793" s="37" t="str">
        <f t="shared" si="50"/>
        <v>OK</v>
      </c>
      <c r="U793" s="12"/>
      <c r="V793" s="16"/>
      <c r="W793" s="12" t="s">
        <v>4222</v>
      </c>
    </row>
    <row r="794" spans="1:23" ht="22.35" customHeight="1">
      <c r="A794" s="12">
        <v>10060822</v>
      </c>
      <c r="B794" s="137">
        <v>3000002882</v>
      </c>
      <c r="C794" s="106">
        <v>1004276</v>
      </c>
      <c r="D794" s="13">
        <v>1016636</v>
      </c>
      <c r="E794" s="12" t="s">
        <v>1019</v>
      </c>
      <c r="F794" s="190" t="s">
        <v>4205</v>
      </c>
      <c r="G794" s="13" t="s">
        <v>21</v>
      </c>
      <c r="H794" s="15">
        <v>35</v>
      </c>
      <c r="I794" s="105">
        <v>10</v>
      </c>
      <c r="J794" s="26">
        <f t="shared" si="48"/>
        <v>350</v>
      </c>
      <c r="K794" s="113">
        <f>IFERROR(SUMIFS(RECEIVING_HISTORY!$H:$H,RECEIVING_HISTORY!$B:$B,MASTER_SHEET!$A794),0)</f>
        <v>0</v>
      </c>
      <c r="L794" s="26">
        <f>IFERROR(SUMIFS(RECEIVING_HISTORY!$I:$I,RECEIVING_HISTORY!$B:$B,MASTER_SHEET!$A794),0)</f>
        <v>0</v>
      </c>
      <c r="M794" s="35">
        <f>IFERROR(SUMIF(ISSUANCE_HISTORY!$B:$B,A794,ISSUANCE_HISTORY!$H:$H),0)</f>
        <v>0</v>
      </c>
      <c r="N794" s="26">
        <f>IFERROR(SUMIF(ISSUANCE_HISTORY!$B:$B,A794,ISSUANCE_HISTORY!$I:$I),0)</f>
        <v>0</v>
      </c>
      <c r="O794" s="112">
        <f t="shared" si="49"/>
        <v>10</v>
      </c>
      <c r="P794" s="26">
        <f t="shared" si="51"/>
        <v>350</v>
      </c>
      <c r="Q794" s="168" t="s">
        <v>4035</v>
      </c>
      <c r="R794" s="168" t="s">
        <v>4035</v>
      </c>
      <c r="S794" s="16">
        <v>10</v>
      </c>
      <c r="T794" s="37" t="str">
        <f t="shared" si="50"/>
        <v>OK</v>
      </c>
      <c r="U794" s="12"/>
      <c r="V794" s="16"/>
      <c r="W794" s="12" t="s">
        <v>4222</v>
      </c>
    </row>
    <row r="795" spans="1:23" ht="22.35" customHeight="1">
      <c r="A795" s="12">
        <v>10060823</v>
      </c>
      <c r="B795" s="137">
        <v>1120013121</v>
      </c>
      <c r="C795" s="106">
        <v>1001706</v>
      </c>
      <c r="D795" s="13">
        <v>1012121</v>
      </c>
      <c r="E795" s="12" t="s">
        <v>1020</v>
      </c>
      <c r="F795" s="190" t="s">
        <v>4205</v>
      </c>
      <c r="G795" s="13" t="s">
        <v>21</v>
      </c>
      <c r="H795" s="15">
        <v>23</v>
      </c>
      <c r="I795" s="105">
        <v>7</v>
      </c>
      <c r="J795" s="26">
        <f t="shared" si="48"/>
        <v>161</v>
      </c>
      <c r="K795" s="113">
        <f>IFERROR(SUMIFS(RECEIVING_HISTORY!$H:$H,RECEIVING_HISTORY!$B:$B,MASTER_SHEET!$A795),0)</f>
        <v>0</v>
      </c>
      <c r="L795" s="26">
        <f>IFERROR(SUMIFS(RECEIVING_HISTORY!$I:$I,RECEIVING_HISTORY!$B:$B,MASTER_SHEET!$A795),0)</f>
        <v>0</v>
      </c>
      <c r="M795" s="35">
        <f>IFERROR(SUMIF(ISSUANCE_HISTORY!$B:$B,A795,ISSUANCE_HISTORY!$H:$H),0)</f>
        <v>2</v>
      </c>
      <c r="N795" s="26">
        <f>IFERROR(SUMIF(ISSUANCE_HISTORY!$B:$B,A795,ISSUANCE_HISTORY!$I:$I),0)</f>
        <v>46</v>
      </c>
      <c r="O795" s="112">
        <f t="shared" si="49"/>
        <v>5</v>
      </c>
      <c r="P795" s="26">
        <f t="shared" si="51"/>
        <v>115</v>
      </c>
      <c r="Q795" s="36" t="s">
        <v>4076</v>
      </c>
      <c r="R795" s="36" t="s">
        <v>4076</v>
      </c>
      <c r="S795" s="16">
        <v>6</v>
      </c>
      <c r="T795" s="37" t="str">
        <f t="shared" si="50"/>
        <v>Re-Order Now</v>
      </c>
      <c r="U795" s="12"/>
      <c r="V795" s="16" t="s">
        <v>4000</v>
      </c>
      <c r="W795" s="12" t="s">
        <v>4222</v>
      </c>
    </row>
    <row r="796" spans="1:23" ht="22.35" customHeight="1">
      <c r="A796" s="12">
        <v>10060824</v>
      </c>
      <c r="B796" s="137">
        <v>1670030657</v>
      </c>
      <c r="C796" s="106">
        <v>1000621</v>
      </c>
      <c r="D796" s="13">
        <v>1013378</v>
      </c>
      <c r="E796" s="12" t="s">
        <v>1021</v>
      </c>
      <c r="F796" s="190" t="s">
        <v>4205</v>
      </c>
      <c r="G796" s="13" t="s">
        <v>21</v>
      </c>
      <c r="H796" s="15">
        <v>25</v>
      </c>
      <c r="I796" s="105">
        <v>20</v>
      </c>
      <c r="J796" s="26">
        <f t="shared" si="48"/>
        <v>500</v>
      </c>
      <c r="K796" s="113">
        <f>IFERROR(SUMIFS(RECEIVING_HISTORY!$H:$H,RECEIVING_HISTORY!$B:$B,MASTER_SHEET!$A796),0)</f>
        <v>0</v>
      </c>
      <c r="L796" s="26">
        <f>IFERROR(SUMIFS(RECEIVING_HISTORY!$I:$I,RECEIVING_HISTORY!$B:$B,MASTER_SHEET!$A796),0)</f>
        <v>0</v>
      </c>
      <c r="M796" s="35">
        <f>IFERROR(SUMIF(ISSUANCE_HISTORY!$B:$B,A796,ISSUANCE_HISTORY!$H:$H),0)</f>
        <v>0</v>
      </c>
      <c r="N796" s="26">
        <f>IFERROR(SUMIF(ISSUANCE_HISTORY!$B:$B,A796,ISSUANCE_HISTORY!$I:$I),0)</f>
        <v>0</v>
      </c>
      <c r="O796" s="112">
        <f t="shared" si="49"/>
        <v>20</v>
      </c>
      <c r="P796" s="26">
        <f t="shared" si="51"/>
        <v>500</v>
      </c>
      <c r="Q796" s="36" t="s">
        <v>4070</v>
      </c>
      <c r="R796" s="36" t="s">
        <v>4070</v>
      </c>
      <c r="S796" s="16">
        <v>5</v>
      </c>
      <c r="T796" s="37" t="str">
        <f t="shared" si="50"/>
        <v>OK</v>
      </c>
      <c r="U796" s="12"/>
      <c r="V796" s="16"/>
      <c r="W796" s="12" t="s">
        <v>4222</v>
      </c>
    </row>
    <row r="797" spans="1:23" ht="22.35" customHeight="1">
      <c r="A797" s="12">
        <v>10060825</v>
      </c>
      <c r="B797" s="137" t="e">
        <v>#N/A</v>
      </c>
      <c r="C797" s="106">
        <v>1006490</v>
      </c>
      <c r="D797" s="13">
        <v>1014466</v>
      </c>
      <c r="E797" s="12" t="s">
        <v>1023</v>
      </c>
      <c r="F797" s="190" t="s">
        <v>4205</v>
      </c>
      <c r="G797" s="13" t="s">
        <v>37</v>
      </c>
      <c r="H797" s="15">
        <v>15</v>
      </c>
      <c r="I797" s="105">
        <v>19</v>
      </c>
      <c r="J797" s="26">
        <f t="shared" si="48"/>
        <v>285</v>
      </c>
      <c r="K797" s="113">
        <f>IFERROR(SUMIFS(RECEIVING_HISTORY!$H:$H,RECEIVING_HISTORY!$B:$B,MASTER_SHEET!$A797),0)</f>
        <v>0</v>
      </c>
      <c r="L797" s="26">
        <f>IFERROR(SUMIFS(RECEIVING_HISTORY!$I:$I,RECEIVING_HISTORY!$B:$B,MASTER_SHEET!$A797),0)</f>
        <v>0</v>
      </c>
      <c r="M797" s="35">
        <f>IFERROR(SUMIF(ISSUANCE_HISTORY!$B:$B,A797,ISSUANCE_HISTORY!$H:$H),0)</f>
        <v>0</v>
      </c>
      <c r="N797" s="26">
        <f>IFERROR(SUMIF(ISSUANCE_HISTORY!$B:$B,A797,ISSUANCE_HISTORY!$I:$I),0)</f>
        <v>0</v>
      </c>
      <c r="O797" s="112">
        <f t="shared" si="49"/>
        <v>19</v>
      </c>
      <c r="P797" s="26">
        <f t="shared" si="51"/>
        <v>285</v>
      </c>
      <c r="Q797" s="36" t="s">
        <v>4057</v>
      </c>
      <c r="R797" s="36" t="s">
        <v>4057</v>
      </c>
      <c r="S797" s="16">
        <v>10</v>
      </c>
      <c r="T797" s="37" t="str">
        <f t="shared" si="50"/>
        <v>OK</v>
      </c>
      <c r="U797" s="12"/>
      <c r="V797" s="16"/>
      <c r="W797" s="12" t="e">
        <v>#N/A</v>
      </c>
    </row>
    <row r="798" spans="1:23" ht="22.35" customHeight="1">
      <c r="A798" s="12">
        <v>10060826</v>
      </c>
      <c r="B798" s="137">
        <v>3000002020</v>
      </c>
      <c r="C798" s="106">
        <v>1006645</v>
      </c>
      <c r="D798" s="13">
        <v>1014366</v>
      </c>
      <c r="E798" s="12" t="s">
        <v>1024</v>
      </c>
      <c r="F798" s="190" t="s">
        <v>4205</v>
      </c>
      <c r="G798" s="13" t="s">
        <v>21</v>
      </c>
      <c r="H798" s="15">
        <v>55</v>
      </c>
      <c r="I798" s="105">
        <v>10</v>
      </c>
      <c r="J798" s="26">
        <f t="shared" si="48"/>
        <v>550</v>
      </c>
      <c r="K798" s="113">
        <f>IFERROR(SUMIFS(RECEIVING_HISTORY!$H:$H,RECEIVING_HISTORY!$B:$B,MASTER_SHEET!$A798),0)</f>
        <v>0</v>
      </c>
      <c r="L798" s="26">
        <f>IFERROR(SUMIFS(RECEIVING_HISTORY!$I:$I,RECEIVING_HISTORY!$B:$B,MASTER_SHEET!$A798),0)</f>
        <v>0</v>
      </c>
      <c r="M798" s="35">
        <f>IFERROR(SUMIF(ISSUANCE_HISTORY!$B:$B,A798,ISSUANCE_HISTORY!$H:$H),0)</f>
        <v>0</v>
      </c>
      <c r="N798" s="26">
        <f>IFERROR(SUMIF(ISSUANCE_HISTORY!$B:$B,A798,ISSUANCE_HISTORY!$I:$I),0)</f>
        <v>0</v>
      </c>
      <c r="O798" s="112">
        <f t="shared" si="49"/>
        <v>10</v>
      </c>
      <c r="P798" s="26">
        <f t="shared" si="51"/>
        <v>550</v>
      </c>
      <c r="Q798" s="36" t="s">
        <v>1022</v>
      </c>
      <c r="R798" s="36" t="s">
        <v>1022</v>
      </c>
      <c r="S798" s="16">
        <v>10</v>
      </c>
      <c r="T798" s="37" t="str">
        <f t="shared" si="50"/>
        <v>OK</v>
      </c>
      <c r="U798" s="12"/>
      <c r="V798" s="16"/>
      <c r="W798" s="12" t="s">
        <v>4222</v>
      </c>
    </row>
    <row r="799" spans="1:23" ht="22.35" customHeight="1">
      <c r="A799" s="12">
        <v>10060827</v>
      </c>
      <c r="B799" s="137">
        <v>531025016359</v>
      </c>
      <c r="C799" s="106">
        <v>1004271</v>
      </c>
      <c r="D799" s="13">
        <v>1016631</v>
      </c>
      <c r="E799" s="12" t="s">
        <v>1025</v>
      </c>
      <c r="F799" s="190" t="s">
        <v>4205</v>
      </c>
      <c r="G799" s="13" t="s">
        <v>21</v>
      </c>
      <c r="H799" s="15">
        <v>115</v>
      </c>
      <c r="I799" s="105">
        <v>5</v>
      </c>
      <c r="J799" s="26">
        <f t="shared" si="48"/>
        <v>575</v>
      </c>
      <c r="K799" s="113">
        <f>IFERROR(SUMIFS(RECEIVING_HISTORY!$H:$H,RECEIVING_HISTORY!$B:$B,MASTER_SHEET!$A799),0)</f>
        <v>0</v>
      </c>
      <c r="L799" s="26">
        <f>IFERROR(SUMIFS(RECEIVING_HISTORY!$I:$I,RECEIVING_HISTORY!$B:$B,MASTER_SHEET!$A799),0)</f>
        <v>0</v>
      </c>
      <c r="M799" s="35">
        <f>IFERROR(SUMIF(ISSUANCE_HISTORY!$B:$B,A799,ISSUANCE_HISTORY!$H:$H),0)</f>
        <v>0</v>
      </c>
      <c r="N799" s="26">
        <f>IFERROR(SUMIF(ISSUANCE_HISTORY!$B:$B,A799,ISSUANCE_HISTORY!$I:$I),0)</f>
        <v>0</v>
      </c>
      <c r="O799" s="112">
        <f t="shared" si="49"/>
        <v>5</v>
      </c>
      <c r="P799" s="26">
        <f t="shared" si="51"/>
        <v>575</v>
      </c>
      <c r="Q799" s="36" t="s">
        <v>4067</v>
      </c>
      <c r="R799" s="36" t="s">
        <v>4067</v>
      </c>
      <c r="S799" s="16">
        <v>4</v>
      </c>
      <c r="T799" s="37" t="str">
        <f t="shared" si="50"/>
        <v>OK</v>
      </c>
      <c r="U799" s="12"/>
      <c r="V799" s="16"/>
      <c r="W799" s="12" t="s">
        <v>4222</v>
      </c>
    </row>
    <row r="800" spans="1:23" ht="22.35" customHeight="1">
      <c r="A800" s="12">
        <v>10060828</v>
      </c>
      <c r="B800" s="137">
        <v>1120013719</v>
      </c>
      <c r="C800" s="106">
        <v>1004272</v>
      </c>
      <c r="D800" s="13">
        <v>1016632</v>
      </c>
      <c r="E800" s="12" t="s">
        <v>1026</v>
      </c>
      <c r="F800" s="190" t="s">
        <v>4205</v>
      </c>
      <c r="G800" s="13" t="s">
        <v>21</v>
      </c>
      <c r="H800" s="15">
        <v>77</v>
      </c>
      <c r="I800" s="105">
        <v>5</v>
      </c>
      <c r="J800" s="26">
        <f t="shared" si="48"/>
        <v>385</v>
      </c>
      <c r="K800" s="113">
        <f>IFERROR(SUMIFS(RECEIVING_HISTORY!$H:$H,RECEIVING_HISTORY!$B:$B,MASTER_SHEET!$A800),0)</f>
        <v>0</v>
      </c>
      <c r="L800" s="26">
        <f>IFERROR(SUMIFS(RECEIVING_HISTORY!$I:$I,RECEIVING_HISTORY!$B:$B,MASTER_SHEET!$A800),0)</f>
        <v>0</v>
      </c>
      <c r="M800" s="35">
        <f>IFERROR(SUMIF(ISSUANCE_HISTORY!$B:$B,A800,ISSUANCE_HISTORY!$H:$H),0)</f>
        <v>0</v>
      </c>
      <c r="N800" s="26">
        <f>IFERROR(SUMIF(ISSUANCE_HISTORY!$B:$B,A800,ISSUANCE_HISTORY!$I:$I),0)</f>
        <v>0</v>
      </c>
      <c r="O800" s="112">
        <f t="shared" si="49"/>
        <v>5</v>
      </c>
      <c r="P800" s="26">
        <f t="shared" si="51"/>
        <v>385</v>
      </c>
      <c r="Q800" s="36" t="s">
        <v>989</v>
      </c>
      <c r="R800" s="36" t="s">
        <v>989</v>
      </c>
      <c r="S800" s="16">
        <v>4</v>
      </c>
      <c r="T800" s="37" t="str">
        <f t="shared" si="50"/>
        <v>OK</v>
      </c>
      <c r="U800" s="12"/>
      <c r="V800" s="16"/>
      <c r="W800" s="12" t="s">
        <v>4222</v>
      </c>
    </row>
    <row r="801" spans="1:23" ht="22.35" customHeight="1">
      <c r="A801" s="12">
        <v>10060829</v>
      </c>
      <c r="B801" s="137">
        <v>531025016360</v>
      </c>
      <c r="C801" s="106">
        <v>1004273</v>
      </c>
      <c r="D801" s="13">
        <v>1016633</v>
      </c>
      <c r="E801" s="12" t="s">
        <v>1027</v>
      </c>
      <c r="F801" s="190" t="s">
        <v>4205</v>
      </c>
      <c r="G801" s="13" t="s">
        <v>21</v>
      </c>
      <c r="H801" s="15">
        <v>121</v>
      </c>
      <c r="I801" s="105">
        <v>5</v>
      </c>
      <c r="J801" s="26">
        <f t="shared" si="48"/>
        <v>605</v>
      </c>
      <c r="K801" s="113">
        <f>IFERROR(SUMIFS(RECEIVING_HISTORY!$H:$H,RECEIVING_HISTORY!$B:$B,MASTER_SHEET!$A801),0)</f>
        <v>0</v>
      </c>
      <c r="L801" s="26">
        <f>IFERROR(SUMIFS(RECEIVING_HISTORY!$I:$I,RECEIVING_HISTORY!$B:$B,MASTER_SHEET!$A801),0)</f>
        <v>0</v>
      </c>
      <c r="M801" s="35">
        <f>IFERROR(SUMIF(ISSUANCE_HISTORY!$B:$B,A801,ISSUANCE_HISTORY!$H:$H),0)</f>
        <v>0</v>
      </c>
      <c r="N801" s="26">
        <f>IFERROR(SUMIF(ISSUANCE_HISTORY!$B:$B,A801,ISSUANCE_HISTORY!$I:$I),0)</f>
        <v>0</v>
      </c>
      <c r="O801" s="112">
        <f t="shared" si="49"/>
        <v>5</v>
      </c>
      <c r="P801" s="26">
        <f t="shared" si="51"/>
        <v>605</v>
      </c>
      <c r="Q801" s="36" t="s">
        <v>4076</v>
      </c>
      <c r="R801" s="36" t="s">
        <v>4076</v>
      </c>
      <c r="S801" s="16">
        <v>4</v>
      </c>
      <c r="T801" s="37" t="str">
        <f t="shared" si="50"/>
        <v>OK</v>
      </c>
      <c r="U801" s="12"/>
      <c r="V801" s="16"/>
      <c r="W801" s="12" t="s">
        <v>4222</v>
      </c>
    </row>
    <row r="802" spans="1:23" ht="22.35" customHeight="1">
      <c r="A802" s="12">
        <v>10060830</v>
      </c>
      <c r="B802" s="137">
        <v>1120013065</v>
      </c>
      <c r="C802" s="106">
        <v>1004277</v>
      </c>
      <c r="D802" s="13">
        <v>1016637</v>
      </c>
      <c r="E802" s="12" t="s">
        <v>1028</v>
      </c>
      <c r="F802" s="190" t="s">
        <v>4205</v>
      </c>
      <c r="G802" s="13" t="s">
        <v>21</v>
      </c>
      <c r="H802" s="15">
        <v>171</v>
      </c>
      <c r="I802" s="105">
        <v>5</v>
      </c>
      <c r="J802" s="26">
        <f t="shared" si="48"/>
        <v>855</v>
      </c>
      <c r="K802" s="113">
        <f>IFERROR(SUMIFS(RECEIVING_HISTORY!$H:$H,RECEIVING_HISTORY!$B:$B,MASTER_SHEET!$A802),0)</f>
        <v>0</v>
      </c>
      <c r="L802" s="26">
        <f>IFERROR(SUMIFS(RECEIVING_HISTORY!$I:$I,RECEIVING_HISTORY!$B:$B,MASTER_SHEET!$A802),0)</f>
        <v>0</v>
      </c>
      <c r="M802" s="35">
        <f>IFERROR(SUMIF(ISSUANCE_HISTORY!$B:$B,A802,ISSUANCE_HISTORY!$H:$H),0)</f>
        <v>0</v>
      </c>
      <c r="N802" s="26">
        <f>IFERROR(SUMIF(ISSUANCE_HISTORY!$B:$B,A802,ISSUANCE_HISTORY!$I:$I),0)</f>
        <v>0</v>
      </c>
      <c r="O802" s="112">
        <f t="shared" si="49"/>
        <v>5</v>
      </c>
      <c r="P802" s="26">
        <f t="shared" si="51"/>
        <v>855</v>
      </c>
      <c r="Q802" s="36" t="s">
        <v>4067</v>
      </c>
      <c r="R802" s="36" t="s">
        <v>4067</v>
      </c>
      <c r="S802" s="16">
        <v>4</v>
      </c>
      <c r="T802" s="37" t="str">
        <f t="shared" si="50"/>
        <v>OK</v>
      </c>
      <c r="U802" s="12"/>
      <c r="V802" s="16"/>
      <c r="W802" s="12" t="s">
        <v>4222</v>
      </c>
    </row>
    <row r="803" spans="1:23" ht="22.35" customHeight="1">
      <c r="A803" s="12">
        <v>10060831</v>
      </c>
      <c r="B803" s="137">
        <v>1670030217</v>
      </c>
      <c r="C803" s="106">
        <v>1006483</v>
      </c>
      <c r="D803" s="13">
        <v>1014459</v>
      </c>
      <c r="E803" s="12" t="s">
        <v>1029</v>
      </c>
      <c r="F803" s="190" t="s">
        <v>4205</v>
      </c>
      <c r="G803" s="13" t="s">
        <v>37</v>
      </c>
      <c r="H803" s="15">
        <v>13.5</v>
      </c>
      <c r="I803" s="105">
        <v>20</v>
      </c>
      <c r="J803" s="26">
        <f t="shared" si="48"/>
        <v>270</v>
      </c>
      <c r="K803" s="113">
        <f>IFERROR(SUMIFS(RECEIVING_HISTORY!$H:$H,RECEIVING_HISTORY!$B:$B,MASTER_SHEET!$A803),0)</f>
        <v>0</v>
      </c>
      <c r="L803" s="26">
        <f>IFERROR(SUMIFS(RECEIVING_HISTORY!$I:$I,RECEIVING_HISTORY!$B:$B,MASTER_SHEET!$A803),0)</f>
        <v>0</v>
      </c>
      <c r="M803" s="35">
        <f>IFERROR(SUMIF(ISSUANCE_HISTORY!$B:$B,A803,ISSUANCE_HISTORY!$H:$H),0)</f>
        <v>0</v>
      </c>
      <c r="N803" s="26">
        <f>IFERROR(SUMIF(ISSUANCE_HISTORY!$B:$B,A803,ISSUANCE_HISTORY!$I:$I),0)</f>
        <v>0</v>
      </c>
      <c r="O803" s="112">
        <f t="shared" si="49"/>
        <v>20</v>
      </c>
      <c r="P803" s="26">
        <f t="shared" si="51"/>
        <v>270</v>
      </c>
      <c r="Q803" s="36" t="s">
        <v>4057</v>
      </c>
      <c r="R803" s="36" t="s">
        <v>4057</v>
      </c>
      <c r="S803" s="16">
        <v>10</v>
      </c>
      <c r="T803" s="37" t="str">
        <f t="shared" si="50"/>
        <v>OK</v>
      </c>
      <c r="U803" s="12"/>
      <c r="V803" s="16"/>
      <c r="W803" s="12" t="s">
        <v>4222</v>
      </c>
    </row>
    <row r="804" spans="1:23" ht="22.35" customHeight="1">
      <c r="A804" s="12">
        <v>10060832</v>
      </c>
      <c r="B804" s="137">
        <v>53102501636</v>
      </c>
      <c r="C804" s="106">
        <v>1004278</v>
      </c>
      <c r="D804" s="13">
        <v>1016638</v>
      </c>
      <c r="E804" s="12" t="s">
        <v>1030</v>
      </c>
      <c r="F804" s="190" t="s">
        <v>4205</v>
      </c>
      <c r="G804" s="13" t="s">
        <v>21</v>
      </c>
      <c r="H804" s="15">
        <v>313</v>
      </c>
      <c r="I804" s="105">
        <v>5</v>
      </c>
      <c r="J804" s="26">
        <f t="shared" si="48"/>
        <v>1565</v>
      </c>
      <c r="K804" s="113">
        <f>IFERROR(SUMIFS(RECEIVING_HISTORY!$H:$H,RECEIVING_HISTORY!$B:$B,MASTER_SHEET!$A804),0)</f>
        <v>0</v>
      </c>
      <c r="L804" s="26">
        <f>IFERROR(SUMIFS(RECEIVING_HISTORY!$I:$I,RECEIVING_HISTORY!$B:$B,MASTER_SHEET!$A804),0)</f>
        <v>0</v>
      </c>
      <c r="M804" s="35">
        <f>IFERROR(SUMIF(ISSUANCE_HISTORY!$B:$B,A804,ISSUANCE_HISTORY!$H:$H),0)</f>
        <v>0</v>
      </c>
      <c r="N804" s="26">
        <f>IFERROR(SUMIF(ISSUANCE_HISTORY!$B:$B,A804,ISSUANCE_HISTORY!$I:$I),0)</f>
        <v>0</v>
      </c>
      <c r="O804" s="112">
        <f t="shared" si="49"/>
        <v>5</v>
      </c>
      <c r="P804" s="26">
        <f t="shared" si="51"/>
        <v>1565</v>
      </c>
      <c r="Q804" s="36" t="s">
        <v>4057</v>
      </c>
      <c r="R804" s="36" t="s">
        <v>4057</v>
      </c>
      <c r="S804" s="16">
        <v>4</v>
      </c>
      <c r="T804" s="37" t="str">
        <f t="shared" si="50"/>
        <v>OK</v>
      </c>
      <c r="U804" s="12"/>
      <c r="V804" s="16"/>
      <c r="W804" s="12" t="s">
        <v>4222</v>
      </c>
    </row>
    <row r="805" spans="1:23" ht="22.35" customHeight="1">
      <c r="A805" s="12">
        <v>10060833</v>
      </c>
      <c r="B805" s="137">
        <v>1670030346</v>
      </c>
      <c r="C805" s="106">
        <v>1001679</v>
      </c>
      <c r="D805" s="13">
        <v>1012094</v>
      </c>
      <c r="E805" s="12" t="s">
        <v>1031</v>
      </c>
      <c r="F805" s="190" t="s">
        <v>4205</v>
      </c>
      <c r="G805" s="13" t="s">
        <v>37</v>
      </c>
      <c r="H805" s="15">
        <v>17</v>
      </c>
      <c r="I805" s="105">
        <v>22</v>
      </c>
      <c r="J805" s="26">
        <f t="shared" si="48"/>
        <v>374</v>
      </c>
      <c r="K805" s="113">
        <f>IFERROR(SUMIFS(RECEIVING_HISTORY!$H:$H,RECEIVING_HISTORY!$B:$B,MASTER_SHEET!$A805),0)</f>
        <v>0</v>
      </c>
      <c r="L805" s="26">
        <f>IFERROR(SUMIFS(RECEIVING_HISTORY!$I:$I,RECEIVING_HISTORY!$B:$B,MASTER_SHEET!$A805),0)</f>
        <v>0</v>
      </c>
      <c r="M805" s="35">
        <f>IFERROR(SUMIF(ISSUANCE_HISTORY!$B:$B,A805,ISSUANCE_HISTORY!$H:$H),0)</f>
        <v>0</v>
      </c>
      <c r="N805" s="26">
        <f>IFERROR(SUMIF(ISSUANCE_HISTORY!$B:$B,A805,ISSUANCE_HISTORY!$I:$I),0)</f>
        <v>0</v>
      </c>
      <c r="O805" s="112">
        <f t="shared" si="49"/>
        <v>22</v>
      </c>
      <c r="P805" s="26">
        <f t="shared" si="51"/>
        <v>374</v>
      </c>
      <c r="Q805" s="36" t="s">
        <v>4069</v>
      </c>
      <c r="R805" s="36" t="s">
        <v>4069</v>
      </c>
      <c r="S805" s="16">
        <v>10</v>
      </c>
      <c r="T805" s="37" t="str">
        <f t="shared" si="50"/>
        <v>OK</v>
      </c>
      <c r="U805" s="12"/>
      <c r="V805" s="16"/>
      <c r="W805" s="12" t="s">
        <v>4222</v>
      </c>
    </row>
    <row r="806" spans="1:23" ht="22.35" customHeight="1">
      <c r="A806" s="12">
        <v>10060834</v>
      </c>
      <c r="B806" s="137">
        <v>3000002065</v>
      </c>
      <c r="C806" s="106">
        <v>1006658</v>
      </c>
      <c r="D806" s="13">
        <v>1014379</v>
      </c>
      <c r="E806" s="12" t="s">
        <v>1032</v>
      </c>
      <c r="F806" s="190" t="s">
        <v>4205</v>
      </c>
      <c r="G806" s="13" t="s">
        <v>21</v>
      </c>
      <c r="H806" s="15">
        <v>132</v>
      </c>
      <c r="I806" s="105">
        <v>10</v>
      </c>
      <c r="J806" s="26">
        <f t="shared" si="48"/>
        <v>1320</v>
      </c>
      <c r="K806" s="113">
        <f>IFERROR(SUMIFS(RECEIVING_HISTORY!$H:$H,RECEIVING_HISTORY!$B:$B,MASTER_SHEET!$A806),0)</f>
        <v>0</v>
      </c>
      <c r="L806" s="26">
        <f>IFERROR(SUMIFS(RECEIVING_HISTORY!$I:$I,RECEIVING_HISTORY!$B:$B,MASTER_SHEET!$A806),0)</f>
        <v>0</v>
      </c>
      <c r="M806" s="35">
        <f>IFERROR(SUMIF(ISSUANCE_HISTORY!$B:$B,A806,ISSUANCE_HISTORY!$H:$H),0)</f>
        <v>0</v>
      </c>
      <c r="N806" s="26">
        <f>IFERROR(SUMIF(ISSUANCE_HISTORY!$B:$B,A806,ISSUANCE_HISTORY!$I:$I),0)</f>
        <v>0</v>
      </c>
      <c r="O806" s="112">
        <f t="shared" si="49"/>
        <v>10</v>
      </c>
      <c r="P806" s="26">
        <f t="shared" si="51"/>
        <v>1320</v>
      </c>
      <c r="Q806" s="36" t="s">
        <v>4069</v>
      </c>
      <c r="R806" s="36" t="s">
        <v>4069</v>
      </c>
      <c r="S806" s="16">
        <v>10</v>
      </c>
      <c r="T806" s="37" t="str">
        <f t="shared" si="50"/>
        <v>OK</v>
      </c>
      <c r="U806" s="12"/>
      <c r="V806" s="16"/>
      <c r="W806" s="12" t="s">
        <v>4222</v>
      </c>
    </row>
    <row r="807" spans="1:23" ht="22.35" customHeight="1">
      <c r="A807" s="12">
        <v>10060835</v>
      </c>
      <c r="B807" s="137">
        <v>531025018065</v>
      </c>
      <c r="C807" s="106">
        <v>1006671</v>
      </c>
      <c r="D807" s="13">
        <v>1014392</v>
      </c>
      <c r="E807" s="12" t="s">
        <v>1033</v>
      </c>
      <c r="F807" s="190" t="s">
        <v>4205</v>
      </c>
      <c r="G807" s="13" t="s">
        <v>21</v>
      </c>
      <c r="H807" s="15">
        <v>138</v>
      </c>
      <c r="I807" s="105">
        <v>35</v>
      </c>
      <c r="J807" s="26">
        <f t="shared" si="48"/>
        <v>4830</v>
      </c>
      <c r="K807" s="113">
        <f>IFERROR(SUMIFS(RECEIVING_HISTORY!$H:$H,RECEIVING_HISTORY!$B:$B,MASTER_SHEET!$A807),0)</f>
        <v>0</v>
      </c>
      <c r="L807" s="26">
        <f>IFERROR(SUMIFS(RECEIVING_HISTORY!$I:$I,RECEIVING_HISTORY!$B:$B,MASTER_SHEET!$A807),0)</f>
        <v>0</v>
      </c>
      <c r="M807" s="35">
        <f>IFERROR(SUMIF(ISSUANCE_HISTORY!$B:$B,A807,ISSUANCE_HISTORY!$H:$H),0)</f>
        <v>0</v>
      </c>
      <c r="N807" s="26">
        <f>IFERROR(SUMIF(ISSUANCE_HISTORY!$B:$B,A807,ISSUANCE_HISTORY!$I:$I),0)</f>
        <v>0</v>
      </c>
      <c r="O807" s="112">
        <f t="shared" si="49"/>
        <v>35</v>
      </c>
      <c r="P807" s="26">
        <f t="shared" si="51"/>
        <v>4830</v>
      </c>
      <c r="Q807" s="168" t="s">
        <v>202</v>
      </c>
      <c r="R807" s="168" t="s">
        <v>202</v>
      </c>
      <c r="S807" s="16">
        <v>10</v>
      </c>
      <c r="T807" s="37" t="str">
        <f t="shared" si="50"/>
        <v>OK</v>
      </c>
      <c r="U807" s="12"/>
      <c r="V807" s="16"/>
      <c r="W807" s="12" t="s">
        <v>4222</v>
      </c>
    </row>
    <row r="808" spans="1:23" ht="22.35" customHeight="1">
      <c r="A808" s="12">
        <v>10060836</v>
      </c>
      <c r="B808" s="137">
        <v>1120010211</v>
      </c>
      <c r="C808" s="106">
        <v>1001424</v>
      </c>
      <c r="D808" s="13">
        <v>1012503</v>
      </c>
      <c r="E808" s="12" t="s">
        <v>1034</v>
      </c>
      <c r="F808" s="190" t="s">
        <v>4205</v>
      </c>
      <c r="G808" s="13" t="s">
        <v>37</v>
      </c>
      <c r="H808" s="15">
        <v>241</v>
      </c>
      <c r="I808" s="105">
        <v>17</v>
      </c>
      <c r="J808" s="26">
        <f t="shared" si="48"/>
        <v>4097</v>
      </c>
      <c r="K808" s="113">
        <f>IFERROR(SUMIFS(RECEIVING_HISTORY!$H:$H,RECEIVING_HISTORY!$B:$B,MASTER_SHEET!$A808),0)</f>
        <v>0</v>
      </c>
      <c r="L808" s="26">
        <f>IFERROR(SUMIFS(RECEIVING_HISTORY!$I:$I,RECEIVING_HISTORY!$B:$B,MASTER_SHEET!$A808),0)</f>
        <v>0</v>
      </c>
      <c r="M808" s="35">
        <f>IFERROR(SUMIF(ISSUANCE_HISTORY!$B:$B,A808,ISSUANCE_HISTORY!$H:$H),0)</f>
        <v>0</v>
      </c>
      <c r="N808" s="26">
        <f>IFERROR(SUMIF(ISSUANCE_HISTORY!$B:$B,A808,ISSUANCE_HISTORY!$I:$I),0)</f>
        <v>0</v>
      </c>
      <c r="O808" s="112">
        <f t="shared" si="49"/>
        <v>17</v>
      </c>
      <c r="P808" s="26">
        <f t="shared" si="51"/>
        <v>4097</v>
      </c>
      <c r="Q808" s="36" t="s">
        <v>4077</v>
      </c>
      <c r="R808" s="36" t="s">
        <v>4077</v>
      </c>
      <c r="S808" s="16">
        <v>10</v>
      </c>
      <c r="T808" s="37" t="str">
        <f t="shared" si="50"/>
        <v>OK</v>
      </c>
      <c r="U808" s="12"/>
      <c r="V808" s="16"/>
      <c r="W808" s="12" t="s">
        <v>4222</v>
      </c>
    </row>
    <row r="809" spans="1:23" ht="22.35" customHeight="1">
      <c r="A809" s="12">
        <v>10060837</v>
      </c>
      <c r="B809" s="137">
        <v>1670030583</v>
      </c>
      <c r="C809" s="106">
        <v>1006669</v>
      </c>
      <c r="D809" s="13">
        <v>1014390</v>
      </c>
      <c r="E809" s="12" t="s">
        <v>1035</v>
      </c>
      <c r="F809" s="190" t="s">
        <v>4205</v>
      </c>
      <c r="G809" s="13" t="s">
        <v>21</v>
      </c>
      <c r="H809" s="15">
        <v>90</v>
      </c>
      <c r="I809" s="105">
        <v>10</v>
      </c>
      <c r="J809" s="26">
        <f t="shared" si="48"/>
        <v>900</v>
      </c>
      <c r="K809" s="113">
        <f>IFERROR(SUMIFS(RECEIVING_HISTORY!$H:$H,RECEIVING_HISTORY!$B:$B,MASTER_SHEET!$A809),0)</f>
        <v>0</v>
      </c>
      <c r="L809" s="26">
        <f>IFERROR(SUMIFS(RECEIVING_HISTORY!$I:$I,RECEIVING_HISTORY!$B:$B,MASTER_SHEET!$A809),0)</f>
        <v>0</v>
      </c>
      <c r="M809" s="35">
        <f>IFERROR(SUMIF(ISSUANCE_HISTORY!$B:$B,A809,ISSUANCE_HISTORY!$H:$H),0)</f>
        <v>0</v>
      </c>
      <c r="N809" s="26">
        <f>IFERROR(SUMIF(ISSUANCE_HISTORY!$B:$B,A809,ISSUANCE_HISTORY!$I:$I),0)</f>
        <v>0</v>
      </c>
      <c r="O809" s="112">
        <f t="shared" si="49"/>
        <v>10</v>
      </c>
      <c r="P809" s="26">
        <f t="shared" si="51"/>
        <v>900</v>
      </c>
      <c r="Q809" s="36" t="s">
        <v>4077</v>
      </c>
      <c r="R809" s="36" t="s">
        <v>4077</v>
      </c>
      <c r="S809" s="16">
        <v>10</v>
      </c>
      <c r="T809" s="37" t="str">
        <f t="shared" si="50"/>
        <v>OK</v>
      </c>
      <c r="U809" s="12"/>
      <c r="V809" s="16"/>
      <c r="W809" s="12" t="s">
        <v>4222</v>
      </c>
    </row>
    <row r="810" spans="1:23" ht="22.35" customHeight="1">
      <c r="A810" s="12">
        <v>10060838</v>
      </c>
      <c r="B810" s="137">
        <v>3000002860</v>
      </c>
      <c r="C810" s="106">
        <v>1006668</v>
      </c>
      <c r="D810" s="13">
        <v>1014389</v>
      </c>
      <c r="E810" s="12" t="s">
        <v>1036</v>
      </c>
      <c r="F810" s="190" t="s">
        <v>4205</v>
      </c>
      <c r="G810" s="13" t="s">
        <v>21</v>
      </c>
      <c r="H810" s="15">
        <v>85</v>
      </c>
      <c r="I810" s="105">
        <v>8</v>
      </c>
      <c r="J810" s="26">
        <f t="shared" si="48"/>
        <v>680</v>
      </c>
      <c r="K810" s="113">
        <f>IFERROR(SUMIFS(RECEIVING_HISTORY!$H:$H,RECEIVING_HISTORY!$B:$B,MASTER_SHEET!$A810),0)</f>
        <v>0</v>
      </c>
      <c r="L810" s="26">
        <f>IFERROR(SUMIFS(RECEIVING_HISTORY!$I:$I,RECEIVING_HISTORY!$B:$B,MASTER_SHEET!$A810),0)</f>
        <v>0</v>
      </c>
      <c r="M810" s="35">
        <f>IFERROR(SUMIF(ISSUANCE_HISTORY!$B:$B,A810,ISSUANCE_HISTORY!$H:$H),0)</f>
        <v>0</v>
      </c>
      <c r="N810" s="26">
        <f>IFERROR(SUMIF(ISSUANCE_HISTORY!$B:$B,A810,ISSUANCE_HISTORY!$I:$I),0)</f>
        <v>0</v>
      </c>
      <c r="O810" s="112">
        <f t="shared" si="49"/>
        <v>8</v>
      </c>
      <c r="P810" s="26">
        <f t="shared" si="51"/>
        <v>680</v>
      </c>
      <c r="Q810" s="36" t="s">
        <v>4077</v>
      </c>
      <c r="R810" s="36" t="s">
        <v>4077</v>
      </c>
      <c r="S810" s="16">
        <v>8</v>
      </c>
      <c r="T810" s="37" t="str">
        <f t="shared" si="50"/>
        <v>OK</v>
      </c>
      <c r="U810" s="12"/>
      <c r="V810" s="16"/>
      <c r="W810" s="12" t="s">
        <v>4222</v>
      </c>
    </row>
    <row r="811" spans="1:23" ht="22.35" customHeight="1">
      <c r="A811" s="12">
        <v>10060839</v>
      </c>
      <c r="B811" s="137">
        <v>1670030335</v>
      </c>
      <c r="C811" s="106">
        <v>1006670</v>
      </c>
      <c r="D811" s="13">
        <v>1014391</v>
      </c>
      <c r="E811" s="12" t="s">
        <v>1037</v>
      </c>
      <c r="F811" s="190" t="s">
        <v>4205</v>
      </c>
      <c r="G811" s="13" t="s">
        <v>21</v>
      </c>
      <c r="H811" s="15">
        <v>75</v>
      </c>
      <c r="I811" s="105">
        <v>10</v>
      </c>
      <c r="J811" s="26">
        <f t="shared" si="48"/>
        <v>750</v>
      </c>
      <c r="K811" s="113">
        <f>IFERROR(SUMIFS(RECEIVING_HISTORY!$H:$H,RECEIVING_HISTORY!$B:$B,MASTER_SHEET!$A811),0)</f>
        <v>0</v>
      </c>
      <c r="L811" s="26">
        <f>IFERROR(SUMIFS(RECEIVING_HISTORY!$I:$I,RECEIVING_HISTORY!$B:$B,MASTER_SHEET!$A811),0)</f>
        <v>0</v>
      </c>
      <c r="M811" s="35">
        <f>IFERROR(SUMIF(ISSUANCE_HISTORY!$B:$B,A811,ISSUANCE_HISTORY!$H:$H),0)</f>
        <v>0</v>
      </c>
      <c r="N811" s="26">
        <f>IFERROR(SUMIF(ISSUANCE_HISTORY!$B:$B,A811,ISSUANCE_HISTORY!$I:$I),0)</f>
        <v>0</v>
      </c>
      <c r="O811" s="112">
        <f t="shared" si="49"/>
        <v>10</v>
      </c>
      <c r="P811" s="26">
        <f t="shared" si="51"/>
        <v>750</v>
      </c>
      <c r="Q811" s="36" t="s">
        <v>4076</v>
      </c>
      <c r="R811" s="36" t="s">
        <v>4076</v>
      </c>
      <c r="S811" s="16">
        <v>10</v>
      </c>
      <c r="T811" s="37" t="str">
        <f t="shared" si="50"/>
        <v>OK</v>
      </c>
      <c r="U811" s="12"/>
      <c r="V811" s="16"/>
      <c r="W811" s="12" t="s">
        <v>4222</v>
      </c>
    </row>
    <row r="812" spans="1:23" ht="22.35" customHeight="1">
      <c r="A812" s="12">
        <v>10060840</v>
      </c>
      <c r="B812" s="137">
        <v>1120013006</v>
      </c>
      <c r="C812" s="106">
        <v>1001528</v>
      </c>
      <c r="D812" s="13">
        <v>1012275</v>
      </c>
      <c r="E812" s="12" t="s">
        <v>1038</v>
      </c>
      <c r="F812" s="190" t="s">
        <v>4205</v>
      </c>
      <c r="G812" s="13" t="s">
        <v>37</v>
      </c>
      <c r="H812" s="15">
        <v>141.24</v>
      </c>
      <c r="I812" s="105">
        <v>10</v>
      </c>
      <c r="J812" s="26">
        <f t="shared" si="48"/>
        <v>1412.4</v>
      </c>
      <c r="K812" s="113">
        <f>IFERROR(SUMIFS(RECEIVING_HISTORY!$H:$H,RECEIVING_HISTORY!$B:$B,MASTER_SHEET!$A812),0)</f>
        <v>0</v>
      </c>
      <c r="L812" s="26">
        <f>IFERROR(SUMIFS(RECEIVING_HISTORY!$I:$I,RECEIVING_HISTORY!$B:$B,MASTER_SHEET!$A812),0)</f>
        <v>0</v>
      </c>
      <c r="M812" s="35">
        <f>IFERROR(SUMIF(ISSUANCE_HISTORY!$B:$B,A812,ISSUANCE_HISTORY!$H:$H),0)</f>
        <v>0</v>
      </c>
      <c r="N812" s="26">
        <f>IFERROR(SUMIF(ISSUANCE_HISTORY!$B:$B,A812,ISSUANCE_HISTORY!$I:$I),0)</f>
        <v>0</v>
      </c>
      <c r="O812" s="112">
        <f t="shared" si="49"/>
        <v>10</v>
      </c>
      <c r="P812" s="26">
        <f t="shared" si="51"/>
        <v>1412.4</v>
      </c>
      <c r="Q812" s="36" t="s">
        <v>4078</v>
      </c>
      <c r="R812" s="36" t="s">
        <v>4078</v>
      </c>
      <c r="S812" s="16">
        <v>10</v>
      </c>
      <c r="T812" s="37" t="str">
        <f t="shared" si="50"/>
        <v>OK</v>
      </c>
      <c r="U812" s="12"/>
      <c r="V812" s="16"/>
      <c r="W812" s="12" t="s">
        <v>4222</v>
      </c>
    </row>
    <row r="813" spans="1:23" ht="22.35" customHeight="1">
      <c r="A813" s="12">
        <v>10060841</v>
      </c>
      <c r="B813" s="137" t="e">
        <v>#N/A</v>
      </c>
      <c r="C813" s="106">
        <v>1006485</v>
      </c>
      <c r="D813" s="13">
        <v>1014461</v>
      </c>
      <c r="E813" s="12" t="s">
        <v>1039</v>
      </c>
      <c r="F813" s="190" t="s">
        <v>4205</v>
      </c>
      <c r="G813" s="13" t="s">
        <v>37</v>
      </c>
      <c r="H813" s="15">
        <v>39.5</v>
      </c>
      <c r="I813" s="105">
        <v>47</v>
      </c>
      <c r="J813" s="26">
        <f t="shared" si="48"/>
        <v>1856.5</v>
      </c>
      <c r="K813" s="113">
        <f>IFERROR(SUMIFS(RECEIVING_HISTORY!$H:$H,RECEIVING_HISTORY!$B:$B,MASTER_SHEET!$A813),0)</f>
        <v>0</v>
      </c>
      <c r="L813" s="26">
        <f>IFERROR(SUMIFS(RECEIVING_HISTORY!$I:$I,RECEIVING_HISTORY!$B:$B,MASTER_SHEET!$A813),0)</f>
        <v>0</v>
      </c>
      <c r="M813" s="35">
        <f>IFERROR(SUMIF(ISSUANCE_HISTORY!$B:$B,A813,ISSUANCE_HISTORY!$H:$H),0)</f>
        <v>0</v>
      </c>
      <c r="N813" s="26">
        <f>IFERROR(SUMIF(ISSUANCE_HISTORY!$B:$B,A813,ISSUANCE_HISTORY!$I:$I),0)</f>
        <v>0</v>
      </c>
      <c r="O813" s="112">
        <f t="shared" si="49"/>
        <v>47</v>
      </c>
      <c r="P813" s="26">
        <f t="shared" si="51"/>
        <v>1856.5</v>
      </c>
      <c r="Q813" s="168" t="s">
        <v>4079</v>
      </c>
      <c r="R813" s="168" t="s">
        <v>4079</v>
      </c>
      <c r="S813" s="16">
        <v>10</v>
      </c>
      <c r="T813" s="37" t="str">
        <f t="shared" si="50"/>
        <v>OK</v>
      </c>
      <c r="U813" s="12"/>
      <c r="V813" s="16"/>
      <c r="W813" s="12" t="e">
        <v>#N/A</v>
      </c>
    </row>
    <row r="814" spans="1:23" ht="22.35" customHeight="1">
      <c r="A814" s="12">
        <v>10060842</v>
      </c>
      <c r="B814" s="137">
        <v>1120012446</v>
      </c>
      <c r="C814" s="106">
        <v>1001683</v>
      </c>
      <c r="D814" s="13">
        <v>1012098</v>
      </c>
      <c r="E814" s="12" t="s">
        <v>1040</v>
      </c>
      <c r="F814" s="190" t="s">
        <v>4205</v>
      </c>
      <c r="G814" s="13" t="s">
        <v>37</v>
      </c>
      <c r="H814" s="15">
        <v>18</v>
      </c>
      <c r="I814" s="105">
        <v>10</v>
      </c>
      <c r="J814" s="26">
        <f t="shared" si="48"/>
        <v>180</v>
      </c>
      <c r="K814" s="113">
        <f>IFERROR(SUMIFS(RECEIVING_HISTORY!$H:$H,RECEIVING_HISTORY!$B:$B,MASTER_SHEET!$A814),0)</f>
        <v>0</v>
      </c>
      <c r="L814" s="26">
        <f>IFERROR(SUMIFS(RECEIVING_HISTORY!$I:$I,RECEIVING_HISTORY!$B:$B,MASTER_SHEET!$A814),0)</f>
        <v>0</v>
      </c>
      <c r="M814" s="35">
        <f>IFERROR(SUMIF(ISSUANCE_HISTORY!$B:$B,A814,ISSUANCE_HISTORY!$H:$H),0)</f>
        <v>0</v>
      </c>
      <c r="N814" s="26">
        <f>IFERROR(SUMIF(ISSUANCE_HISTORY!$B:$B,A814,ISSUANCE_HISTORY!$I:$I),0)</f>
        <v>0</v>
      </c>
      <c r="O814" s="112">
        <f t="shared" si="49"/>
        <v>10</v>
      </c>
      <c r="P814" s="26">
        <f t="shared" si="51"/>
        <v>180</v>
      </c>
      <c r="Q814" s="36" t="s">
        <v>4060</v>
      </c>
      <c r="R814" s="36" t="s">
        <v>4060</v>
      </c>
      <c r="S814" s="16">
        <v>10</v>
      </c>
      <c r="T814" s="37" t="str">
        <f t="shared" si="50"/>
        <v>OK</v>
      </c>
      <c r="U814" s="12"/>
      <c r="V814" s="16"/>
      <c r="W814" s="12" t="s">
        <v>4222</v>
      </c>
    </row>
    <row r="815" spans="1:23" ht="22.35" customHeight="1">
      <c r="A815" s="12">
        <v>10060843</v>
      </c>
      <c r="B815" s="137" t="e">
        <v>#N/A</v>
      </c>
      <c r="C815" s="106">
        <v>1006491</v>
      </c>
      <c r="D815" s="13">
        <v>1014467</v>
      </c>
      <c r="E815" s="12" t="s">
        <v>1041</v>
      </c>
      <c r="F815" s="190" t="s">
        <v>4205</v>
      </c>
      <c r="G815" s="13" t="s">
        <v>21</v>
      </c>
      <c r="H815" s="15">
        <v>28</v>
      </c>
      <c r="I815" s="105">
        <v>10</v>
      </c>
      <c r="J815" s="26">
        <f t="shared" si="48"/>
        <v>280</v>
      </c>
      <c r="K815" s="113">
        <f>IFERROR(SUMIFS(RECEIVING_HISTORY!$H:$H,RECEIVING_HISTORY!$B:$B,MASTER_SHEET!$A815),0)</f>
        <v>0</v>
      </c>
      <c r="L815" s="26">
        <f>IFERROR(SUMIFS(RECEIVING_HISTORY!$I:$I,RECEIVING_HISTORY!$B:$B,MASTER_SHEET!$A815),0)</f>
        <v>0</v>
      </c>
      <c r="M815" s="35">
        <f>IFERROR(SUMIF(ISSUANCE_HISTORY!$B:$B,A815,ISSUANCE_HISTORY!$H:$H),0)</f>
        <v>0</v>
      </c>
      <c r="N815" s="26">
        <f>IFERROR(SUMIF(ISSUANCE_HISTORY!$B:$B,A815,ISSUANCE_HISTORY!$I:$I),0)</f>
        <v>0</v>
      </c>
      <c r="O815" s="112">
        <f t="shared" si="49"/>
        <v>10</v>
      </c>
      <c r="P815" s="26">
        <f t="shared" si="51"/>
        <v>280</v>
      </c>
      <c r="Q815" s="36" t="s">
        <v>989</v>
      </c>
      <c r="R815" s="36" t="s">
        <v>989</v>
      </c>
      <c r="S815" s="16">
        <v>10</v>
      </c>
      <c r="T815" s="37" t="str">
        <f t="shared" si="50"/>
        <v>OK</v>
      </c>
      <c r="U815" s="12"/>
      <c r="V815" s="16"/>
      <c r="W815" s="12" t="e">
        <v>#N/A</v>
      </c>
    </row>
    <row r="816" spans="1:23" ht="22.35" customHeight="1">
      <c r="A816" s="12">
        <v>10060844</v>
      </c>
      <c r="B816" s="137">
        <v>3000002859</v>
      </c>
      <c r="C816" s="106">
        <v>1006667</v>
      </c>
      <c r="D816" s="13">
        <v>1014388</v>
      </c>
      <c r="E816" s="12" t="s">
        <v>1042</v>
      </c>
      <c r="F816" s="190" t="s">
        <v>4205</v>
      </c>
      <c r="G816" s="13" t="s">
        <v>21</v>
      </c>
      <c r="H816" s="15">
        <v>189</v>
      </c>
      <c r="I816" s="105">
        <v>10</v>
      </c>
      <c r="J816" s="26">
        <f t="shared" si="48"/>
        <v>1890</v>
      </c>
      <c r="K816" s="113">
        <f>IFERROR(SUMIFS(RECEIVING_HISTORY!$H:$H,RECEIVING_HISTORY!$B:$B,MASTER_SHEET!$A816),0)</f>
        <v>0</v>
      </c>
      <c r="L816" s="26">
        <f>IFERROR(SUMIFS(RECEIVING_HISTORY!$I:$I,RECEIVING_HISTORY!$B:$B,MASTER_SHEET!$A816),0)</f>
        <v>0</v>
      </c>
      <c r="M816" s="35">
        <f>IFERROR(SUMIF(ISSUANCE_HISTORY!$B:$B,A816,ISSUANCE_HISTORY!$H:$H),0)</f>
        <v>0</v>
      </c>
      <c r="N816" s="26">
        <f>IFERROR(SUMIF(ISSUANCE_HISTORY!$B:$B,A816,ISSUANCE_HISTORY!$I:$I),0)</f>
        <v>0</v>
      </c>
      <c r="O816" s="112">
        <f t="shared" si="49"/>
        <v>10</v>
      </c>
      <c r="P816" s="26">
        <f t="shared" si="51"/>
        <v>1890</v>
      </c>
      <c r="Q816" s="36" t="s">
        <v>4080</v>
      </c>
      <c r="R816" s="36" t="s">
        <v>4080</v>
      </c>
      <c r="S816" s="16">
        <v>5</v>
      </c>
      <c r="T816" s="37" t="str">
        <f t="shared" si="50"/>
        <v>OK</v>
      </c>
      <c r="U816" s="12"/>
      <c r="V816" s="16"/>
      <c r="W816" s="12" t="s">
        <v>4222</v>
      </c>
    </row>
    <row r="817" spans="1:23" ht="22.35" customHeight="1">
      <c r="A817" s="12">
        <v>10060845</v>
      </c>
      <c r="B817" s="137">
        <v>1670030659</v>
      </c>
      <c r="C817" s="106">
        <v>1000311</v>
      </c>
      <c r="D817" s="13">
        <v>1013383</v>
      </c>
      <c r="E817" s="12" t="s">
        <v>1043</v>
      </c>
      <c r="F817" s="190" t="s">
        <v>4205</v>
      </c>
      <c r="G817" s="13" t="s">
        <v>21</v>
      </c>
      <c r="H817" s="15">
        <v>40</v>
      </c>
      <c r="I817" s="105">
        <v>0</v>
      </c>
      <c r="J817" s="26">
        <f t="shared" si="48"/>
        <v>0</v>
      </c>
      <c r="K817" s="113">
        <f>IFERROR(SUMIFS(RECEIVING_HISTORY!$H:$H,RECEIVING_HISTORY!$B:$B,MASTER_SHEET!$A817),0)</f>
        <v>0</v>
      </c>
      <c r="L817" s="26">
        <f>IFERROR(SUMIFS(RECEIVING_HISTORY!$I:$I,RECEIVING_HISTORY!$B:$B,MASTER_SHEET!$A817),0)</f>
        <v>0</v>
      </c>
      <c r="M817" s="35">
        <f>IFERROR(SUMIF(ISSUANCE_HISTORY!$B:$B,A817,ISSUANCE_HISTORY!$H:$H),0)</f>
        <v>0</v>
      </c>
      <c r="N817" s="26">
        <f>IFERROR(SUMIF(ISSUANCE_HISTORY!$B:$B,A817,ISSUANCE_HISTORY!$I:$I),0)</f>
        <v>0</v>
      </c>
      <c r="O817" s="112">
        <f t="shared" si="49"/>
        <v>0</v>
      </c>
      <c r="P817" s="26">
        <f t="shared" si="51"/>
        <v>0</v>
      </c>
      <c r="Q817" s="36" t="s">
        <v>1044</v>
      </c>
      <c r="R817" s="36" t="s">
        <v>1044</v>
      </c>
      <c r="S817" s="16"/>
      <c r="T817" s="37" t="str">
        <f t="shared" si="50"/>
        <v/>
      </c>
      <c r="U817" s="12"/>
      <c r="V817" s="16"/>
      <c r="W817" s="12" t="s">
        <v>4222</v>
      </c>
    </row>
    <row r="818" spans="1:23" ht="22.35" customHeight="1">
      <c r="A818" s="12">
        <v>10060846</v>
      </c>
      <c r="B818" s="137">
        <v>1120013584</v>
      </c>
      <c r="C818" s="106">
        <v>1001472</v>
      </c>
      <c r="D818" s="13">
        <v>1012219</v>
      </c>
      <c r="E818" s="12" t="s">
        <v>1045</v>
      </c>
      <c r="F818" s="190" t="s">
        <v>4205</v>
      </c>
      <c r="G818" s="13" t="s">
        <v>37</v>
      </c>
      <c r="H818" s="15">
        <v>19.5</v>
      </c>
      <c r="I818" s="105">
        <v>14</v>
      </c>
      <c r="J818" s="26">
        <f t="shared" si="48"/>
        <v>273</v>
      </c>
      <c r="K818" s="113">
        <f>IFERROR(SUMIFS(RECEIVING_HISTORY!$H:$H,RECEIVING_HISTORY!$B:$B,MASTER_SHEET!$A818),0)</f>
        <v>0</v>
      </c>
      <c r="L818" s="26">
        <f>IFERROR(SUMIFS(RECEIVING_HISTORY!$I:$I,RECEIVING_HISTORY!$B:$B,MASTER_SHEET!$A818),0)</f>
        <v>0</v>
      </c>
      <c r="M818" s="35">
        <f>IFERROR(SUMIF(ISSUANCE_HISTORY!$B:$B,A818,ISSUANCE_HISTORY!$H:$H),0)</f>
        <v>0</v>
      </c>
      <c r="N818" s="26">
        <f>IFERROR(SUMIF(ISSUANCE_HISTORY!$B:$B,A818,ISSUANCE_HISTORY!$I:$I),0)</f>
        <v>0</v>
      </c>
      <c r="O818" s="112">
        <f t="shared" si="49"/>
        <v>14</v>
      </c>
      <c r="P818" s="26">
        <f t="shared" si="51"/>
        <v>273</v>
      </c>
      <c r="Q818" s="36" t="s">
        <v>4067</v>
      </c>
      <c r="R818" s="36" t="s">
        <v>4067</v>
      </c>
      <c r="S818" s="16">
        <v>10</v>
      </c>
      <c r="T818" s="37" t="str">
        <f t="shared" si="50"/>
        <v>OK</v>
      </c>
      <c r="U818" s="12"/>
      <c r="V818" s="16"/>
      <c r="W818" s="12" t="s">
        <v>4222</v>
      </c>
    </row>
    <row r="819" spans="1:23" ht="22.35" customHeight="1">
      <c r="A819" s="12">
        <v>10060847</v>
      </c>
      <c r="B819" s="137">
        <v>3000002854</v>
      </c>
      <c r="C819" s="106">
        <v>1001709</v>
      </c>
      <c r="D819" s="13">
        <v>1012124</v>
      </c>
      <c r="E819" s="12" t="s">
        <v>1046</v>
      </c>
      <c r="F819" s="190" t="s">
        <v>4205</v>
      </c>
      <c r="G819" s="13" t="s">
        <v>37</v>
      </c>
      <c r="H819" s="15">
        <v>34</v>
      </c>
      <c r="I819" s="105">
        <v>18</v>
      </c>
      <c r="J819" s="26">
        <f t="shared" si="48"/>
        <v>612</v>
      </c>
      <c r="K819" s="113">
        <f>IFERROR(SUMIFS(RECEIVING_HISTORY!$H:$H,RECEIVING_HISTORY!$B:$B,MASTER_SHEET!$A819),0)</f>
        <v>0</v>
      </c>
      <c r="L819" s="26">
        <f>IFERROR(SUMIFS(RECEIVING_HISTORY!$I:$I,RECEIVING_HISTORY!$B:$B,MASTER_SHEET!$A819),0)</f>
        <v>0</v>
      </c>
      <c r="M819" s="35">
        <f>IFERROR(SUMIF(ISSUANCE_HISTORY!$B:$B,A819,ISSUANCE_HISTORY!$H:$H),0)</f>
        <v>0</v>
      </c>
      <c r="N819" s="26">
        <f>IFERROR(SUMIF(ISSUANCE_HISTORY!$B:$B,A819,ISSUANCE_HISTORY!$I:$I),0)</f>
        <v>0</v>
      </c>
      <c r="O819" s="112">
        <f t="shared" si="49"/>
        <v>18</v>
      </c>
      <c r="P819" s="26">
        <f t="shared" si="51"/>
        <v>612</v>
      </c>
      <c r="Q819" s="168" t="s">
        <v>4081</v>
      </c>
      <c r="R819" s="168" t="s">
        <v>4081</v>
      </c>
      <c r="S819" s="16">
        <v>10</v>
      </c>
      <c r="T819" s="37" t="str">
        <f t="shared" si="50"/>
        <v>OK</v>
      </c>
      <c r="U819" s="12"/>
      <c r="V819" s="16"/>
      <c r="W819" s="12" t="s">
        <v>4222</v>
      </c>
    </row>
    <row r="820" spans="1:23" ht="22.35" customHeight="1">
      <c r="A820" s="12">
        <v>10060848</v>
      </c>
      <c r="B820" s="137">
        <v>1670030663</v>
      </c>
      <c r="C820" s="106">
        <v>1006484</v>
      </c>
      <c r="D820" s="13">
        <v>1014460</v>
      </c>
      <c r="E820" s="12" t="s">
        <v>1047</v>
      </c>
      <c r="F820" s="190" t="s">
        <v>4205</v>
      </c>
      <c r="G820" s="13" t="s">
        <v>21</v>
      </c>
      <c r="H820" s="15">
        <v>13.75</v>
      </c>
      <c r="I820" s="105">
        <v>10</v>
      </c>
      <c r="J820" s="26">
        <f t="shared" si="48"/>
        <v>137.5</v>
      </c>
      <c r="K820" s="113">
        <f>IFERROR(SUMIFS(RECEIVING_HISTORY!$H:$H,RECEIVING_HISTORY!$B:$B,MASTER_SHEET!$A820),0)</f>
        <v>0</v>
      </c>
      <c r="L820" s="26">
        <f>IFERROR(SUMIFS(RECEIVING_HISTORY!$I:$I,RECEIVING_HISTORY!$B:$B,MASTER_SHEET!$A820),0)</f>
        <v>0</v>
      </c>
      <c r="M820" s="35">
        <f>IFERROR(SUMIF(ISSUANCE_HISTORY!$B:$B,A820,ISSUANCE_HISTORY!$H:$H),0)</f>
        <v>0</v>
      </c>
      <c r="N820" s="26">
        <f>IFERROR(SUMIF(ISSUANCE_HISTORY!$B:$B,A820,ISSUANCE_HISTORY!$I:$I),0)</f>
        <v>0</v>
      </c>
      <c r="O820" s="112">
        <f t="shared" si="49"/>
        <v>10</v>
      </c>
      <c r="P820" s="26">
        <f t="shared" si="51"/>
        <v>137.5</v>
      </c>
      <c r="Q820" s="36" t="s">
        <v>1022</v>
      </c>
      <c r="R820" s="36" t="s">
        <v>1022</v>
      </c>
      <c r="S820" s="16">
        <v>10</v>
      </c>
      <c r="T820" s="37" t="str">
        <f t="shared" si="50"/>
        <v>OK</v>
      </c>
      <c r="U820" s="12"/>
      <c r="V820" s="16"/>
      <c r="W820" s="12" t="s">
        <v>4222</v>
      </c>
    </row>
    <row r="821" spans="1:23" ht="22.35" customHeight="1">
      <c r="A821" s="12">
        <v>10060849</v>
      </c>
      <c r="B821" s="137">
        <v>3000002861</v>
      </c>
      <c r="C821" s="106">
        <v>1006672</v>
      </c>
      <c r="D821" s="13">
        <v>1014393</v>
      </c>
      <c r="E821" s="12" t="s">
        <v>1048</v>
      </c>
      <c r="F821" s="190" t="s">
        <v>4205</v>
      </c>
      <c r="G821" s="13" t="s">
        <v>21</v>
      </c>
      <c r="H821" s="15">
        <v>155</v>
      </c>
      <c r="I821" s="105">
        <v>10</v>
      </c>
      <c r="J821" s="26">
        <f t="shared" si="48"/>
        <v>1550</v>
      </c>
      <c r="K821" s="113">
        <f>IFERROR(SUMIFS(RECEIVING_HISTORY!$H:$H,RECEIVING_HISTORY!$B:$B,MASTER_SHEET!$A821),0)</f>
        <v>0</v>
      </c>
      <c r="L821" s="26">
        <f>IFERROR(SUMIFS(RECEIVING_HISTORY!$I:$I,RECEIVING_HISTORY!$B:$B,MASTER_SHEET!$A821),0)</f>
        <v>0</v>
      </c>
      <c r="M821" s="35">
        <f>IFERROR(SUMIF(ISSUANCE_HISTORY!$B:$B,A821,ISSUANCE_HISTORY!$H:$H),0)</f>
        <v>0</v>
      </c>
      <c r="N821" s="26">
        <f>IFERROR(SUMIF(ISSUANCE_HISTORY!$B:$B,A821,ISSUANCE_HISTORY!$I:$I),0)</f>
        <v>0</v>
      </c>
      <c r="O821" s="112">
        <f t="shared" si="49"/>
        <v>10</v>
      </c>
      <c r="P821" s="26">
        <f t="shared" si="51"/>
        <v>1550</v>
      </c>
      <c r="Q821" s="36" t="s">
        <v>4076</v>
      </c>
      <c r="R821" s="36" t="s">
        <v>4076</v>
      </c>
      <c r="S821" s="16">
        <v>10</v>
      </c>
      <c r="T821" s="37" t="str">
        <f t="shared" si="50"/>
        <v>OK</v>
      </c>
      <c r="U821" s="12"/>
      <c r="V821" s="16"/>
      <c r="W821" s="12" t="s">
        <v>4222</v>
      </c>
    </row>
    <row r="822" spans="1:23" ht="22.35" customHeight="1">
      <c r="A822" s="12">
        <v>10060850</v>
      </c>
      <c r="B822" s="137">
        <v>1120013292</v>
      </c>
      <c r="C822" s="106">
        <v>1001732</v>
      </c>
      <c r="D822" s="13">
        <v>1012147</v>
      </c>
      <c r="E822" s="12" t="s">
        <v>1049</v>
      </c>
      <c r="F822" s="190" t="s">
        <v>4205</v>
      </c>
      <c r="G822" s="13" t="s">
        <v>37</v>
      </c>
      <c r="H822" s="15">
        <v>36</v>
      </c>
      <c r="I822" s="105">
        <v>9</v>
      </c>
      <c r="J822" s="26">
        <f t="shared" si="48"/>
        <v>324</v>
      </c>
      <c r="K822" s="113">
        <f>IFERROR(SUMIFS(RECEIVING_HISTORY!$H:$H,RECEIVING_HISTORY!$B:$B,MASTER_SHEET!$A822),0)</f>
        <v>0</v>
      </c>
      <c r="L822" s="26">
        <f>IFERROR(SUMIFS(RECEIVING_HISTORY!$I:$I,RECEIVING_HISTORY!$B:$B,MASTER_SHEET!$A822),0)</f>
        <v>0</v>
      </c>
      <c r="M822" s="35">
        <f>IFERROR(SUMIF(ISSUANCE_HISTORY!$B:$B,A822,ISSUANCE_HISTORY!$H:$H),0)</f>
        <v>0</v>
      </c>
      <c r="N822" s="26">
        <f>IFERROR(SUMIF(ISSUANCE_HISTORY!$B:$B,A822,ISSUANCE_HISTORY!$I:$I),0)</f>
        <v>0</v>
      </c>
      <c r="O822" s="112">
        <f t="shared" si="49"/>
        <v>9</v>
      </c>
      <c r="P822" s="26">
        <f t="shared" si="51"/>
        <v>324</v>
      </c>
      <c r="Q822" s="36" t="s">
        <v>4082</v>
      </c>
      <c r="R822" s="36" t="s">
        <v>4082</v>
      </c>
      <c r="S822" s="16">
        <v>8</v>
      </c>
      <c r="T822" s="37" t="str">
        <f t="shared" si="50"/>
        <v>OK</v>
      </c>
      <c r="U822" s="12"/>
      <c r="V822" s="16"/>
      <c r="W822" s="12" t="s">
        <v>4222</v>
      </c>
    </row>
    <row r="823" spans="1:23" ht="22.35" customHeight="1">
      <c r="A823" s="12">
        <v>10060851</v>
      </c>
      <c r="B823" s="137">
        <v>1670030457</v>
      </c>
      <c r="C823" s="106">
        <v>1001500</v>
      </c>
      <c r="D823" s="13">
        <v>1012247</v>
      </c>
      <c r="E823" s="12" t="s">
        <v>1050</v>
      </c>
      <c r="F823" s="190" t="s">
        <v>4205</v>
      </c>
      <c r="G823" s="13" t="s">
        <v>37</v>
      </c>
      <c r="H823" s="15">
        <v>20</v>
      </c>
      <c r="I823" s="105">
        <v>15</v>
      </c>
      <c r="J823" s="26">
        <f t="shared" si="48"/>
        <v>300</v>
      </c>
      <c r="K823" s="113">
        <f>IFERROR(SUMIFS(RECEIVING_HISTORY!$H:$H,RECEIVING_HISTORY!$B:$B,MASTER_SHEET!$A823),0)</f>
        <v>0</v>
      </c>
      <c r="L823" s="26">
        <f>IFERROR(SUMIFS(RECEIVING_HISTORY!$I:$I,RECEIVING_HISTORY!$B:$B,MASTER_SHEET!$A823),0)</f>
        <v>0</v>
      </c>
      <c r="M823" s="35">
        <f>IFERROR(SUMIF(ISSUANCE_HISTORY!$B:$B,A823,ISSUANCE_HISTORY!$H:$H),0)</f>
        <v>0</v>
      </c>
      <c r="N823" s="26">
        <f>IFERROR(SUMIF(ISSUANCE_HISTORY!$B:$B,A823,ISSUANCE_HISTORY!$I:$I),0)</f>
        <v>0</v>
      </c>
      <c r="O823" s="112">
        <f t="shared" si="49"/>
        <v>15</v>
      </c>
      <c r="P823" s="26">
        <f t="shared" si="51"/>
        <v>300</v>
      </c>
      <c r="Q823" s="36" t="s">
        <v>4083</v>
      </c>
      <c r="R823" s="36" t="s">
        <v>4083</v>
      </c>
      <c r="S823" s="16">
        <v>10</v>
      </c>
      <c r="T823" s="37" t="str">
        <f t="shared" si="50"/>
        <v>OK</v>
      </c>
      <c r="U823" s="12"/>
      <c r="V823" s="16"/>
      <c r="W823" s="12" t="s">
        <v>4222</v>
      </c>
    </row>
    <row r="824" spans="1:23" ht="22.35" customHeight="1">
      <c r="A824" s="12">
        <v>10060852</v>
      </c>
      <c r="B824" s="137">
        <v>1670030420</v>
      </c>
      <c r="C824" s="106">
        <v>1006481</v>
      </c>
      <c r="D824" s="13">
        <v>1014457</v>
      </c>
      <c r="E824" s="12" t="s">
        <v>1051</v>
      </c>
      <c r="F824" s="190" t="s">
        <v>4205</v>
      </c>
      <c r="G824" s="13" t="s">
        <v>21</v>
      </c>
      <c r="H824" s="15">
        <v>35</v>
      </c>
      <c r="I824" s="105">
        <v>10</v>
      </c>
      <c r="J824" s="26">
        <f t="shared" si="48"/>
        <v>350</v>
      </c>
      <c r="K824" s="113">
        <f>IFERROR(SUMIFS(RECEIVING_HISTORY!$H:$H,RECEIVING_HISTORY!$B:$B,MASTER_SHEET!$A824),0)</f>
        <v>0</v>
      </c>
      <c r="L824" s="26">
        <f>IFERROR(SUMIFS(RECEIVING_HISTORY!$I:$I,RECEIVING_HISTORY!$B:$B,MASTER_SHEET!$A824),0)</f>
        <v>0</v>
      </c>
      <c r="M824" s="35">
        <f>IFERROR(SUMIF(ISSUANCE_HISTORY!$B:$B,A824,ISSUANCE_HISTORY!$H:$H),0)</f>
        <v>0</v>
      </c>
      <c r="N824" s="26">
        <f>IFERROR(SUMIF(ISSUANCE_HISTORY!$B:$B,A824,ISSUANCE_HISTORY!$I:$I),0)</f>
        <v>0</v>
      </c>
      <c r="O824" s="112">
        <f t="shared" si="49"/>
        <v>10</v>
      </c>
      <c r="P824" s="26">
        <f t="shared" si="51"/>
        <v>350</v>
      </c>
      <c r="Q824" s="36" t="s">
        <v>4082</v>
      </c>
      <c r="R824" s="36" t="s">
        <v>4082</v>
      </c>
      <c r="S824" s="16">
        <v>10</v>
      </c>
      <c r="T824" s="37" t="str">
        <f t="shared" si="50"/>
        <v>OK</v>
      </c>
      <c r="U824" s="12"/>
      <c r="V824" s="16"/>
      <c r="W824" s="12" t="s">
        <v>4222</v>
      </c>
    </row>
    <row r="825" spans="1:23" ht="22.35" customHeight="1">
      <c r="A825" s="12">
        <v>10060853</v>
      </c>
      <c r="B825" s="137">
        <v>1120010212</v>
      </c>
      <c r="C825" s="106">
        <v>1001111</v>
      </c>
      <c r="D825" s="13">
        <v>1012516</v>
      </c>
      <c r="E825" s="12" t="s">
        <v>1052</v>
      </c>
      <c r="F825" s="190" t="s">
        <v>4208</v>
      </c>
      <c r="G825" s="13" t="s">
        <v>37</v>
      </c>
      <c r="H825" s="15">
        <v>1669.6</v>
      </c>
      <c r="I825" s="105">
        <v>1</v>
      </c>
      <c r="J825" s="26">
        <f t="shared" si="48"/>
        <v>1669.6</v>
      </c>
      <c r="K825" s="113">
        <f>IFERROR(SUMIFS(RECEIVING_HISTORY!$H:$H,RECEIVING_HISTORY!$B:$B,MASTER_SHEET!$A825),0)</f>
        <v>0</v>
      </c>
      <c r="L825" s="26">
        <f>IFERROR(SUMIFS(RECEIVING_HISTORY!$I:$I,RECEIVING_HISTORY!$B:$B,MASTER_SHEET!$A825),0)</f>
        <v>0</v>
      </c>
      <c r="M825" s="35">
        <f>IFERROR(SUMIF(ISSUANCE_HISTORY!$B:$B,A825,ISSUANCE_HISTORY!$H:$H),0)</f>
        <v>0</v>
      </c>
      <c r="N825" s="26">
        <f>IFERROR(SUMIF(ISSUANCE_HISTORY!$B:$B,A825,ISSUANCE_HISTORY!$I:$I),0)</f>
        <v>0</v>
      </c>
      <c r="O825" s="112">
        <f t="shared" si="49"/>
        <v>1</v>
      </c>
      <c r="P825" s="26">
        <f t="shared" si="51"/>
        <v>1669.6</v>
      </c>
      <c r="Q825" s="36" t="s">
        <v>997</v>
      </c>
      <c r="R825" s="36" t="s">
        <v>997</v>
      </c>
      <c r="S825" s="16">
        <v>1</v>
      </c>
      <c r="T825" s="37" t="str">
        <f t="shared" si="50"/>
        <v>OK</v>
      </c>
      <c r="U825" s="12"/>
      <c r="V825" s="16"/>
      <c r="W825" s="12" t="s">
        <v>4222</v>
      </c>
    </row>
    <row r="826" spans="1:23" ht="22.35" customHeight="1">
      <c r="A826" s="12">
        <v>10060854</v>
      </c>
      <c r="B826" s="137">
        <v>1120010214</v>
      </c>
      <c r="C826" s="106">
        <v>1001328</v>
      </c>
      <c r="D826" s="13">
        <v>1012407</v>
      </c>
      <c r="E826" s="12" t="s">
        <v>1054</v>
      </c>
      <c r="F826" s="190" t="s">
        <v>4205</v>
      </c>
      <c r="G826" s="13" t="s">
        <v>37</v>
      </c>
      <c r="H826" s="15">
        <v>2160.33</v>
      </c>
      <c r="I826" s="105">
        <v>1</v>
      </c>
      <c r="J826" s="26">
        <f t="shared" si="48"/>
        <v>2160.33</v>
      </c>
      <c r="K826" s="113">
        <f>IFERROR(SUMIFS(RECEIVING_HISTORY!$H:$H,RECEIVING_HISTORY!$B:$B,MASTER_SHEET!$A826),0)</f>
        <v>0</v>
      </c>
      <c r="L826" s="26">
        <f>IFERROR(SUMIFS(RECEIVING_HISTORY!$I:$I,RECEIVING_HISTORY!$B:$B,MASTER_SHEET!$A826),0)</f>
        <v>0</v>
      </c>
      <c r="M826" s="35">
        <f>IFERROR(SUMIF(ISSUANCE_HISTORY!$B:$B,A826,ISSUANCE_HISTORY!$H:$H),0)</f>
        <v>0</v>
      </c>
      <c r="N826" s="26">
        <f>IFERROR(SUMIF(ISSUANCE_HISTORY!$B:$B,A826,ISSUANCE_HISTORY!$I:$I),0)</f>
        <v>0</v>
      </c>
      <c r="O826" s="112">
        <f t="shared" si="49"/>
        <v>1</v>
      </c>
      <c r="P826" s="26">
        <f t="shared" si="51"/>
        <v>2160.33</v>
      </c>
      <c r="Q826" s="36" t="s">
        <v>1053</v>
      </c>
      <c r="R826" s="36" t="s">
        <v>1053</v>
      </c>
      <c r="S826" s="16">
        <v>1</v>
      </c>
      <c r="T826" s="37" t="str">
        <f t="shared" si="50"/>
        <v>OK</v>
      </c>
      <c r="U826" s="12"/>
      <c r="V826" s="16"/>
      <c r="W826" s="12" t="s">
        <v>4223</v>
      </c>
    </row>
    <row r="827" spans="1:23" ht="22.35" customHeight="1">
      <c r="A827" s="12">
        <v>10060855</v>
      </c>
      <c r="B827" s="137">
        <v>1120010256</v>
      </c>
      <c r="C827" s="106">
        <v>1001330</v>
      </c>
      <c r="D827" s="13">
        <v>1012409</v>
      </c>
      <c r="E827" s="12" t="s">
        <v>1055</v>
      </c>
      <c r="F827" s="190" t="s">
        <v>4205</v>
      </c>
      <c r="G827" s="13" t="s">
        <v>37</v>
      </c>
      <c r="H827" s="15">
        <v>1304.33</v>
      </c>
      <c r="I827" s="105">
        <v>7</v>
      </c>
      <c r="J827" s="26">
        <f t="shared" si="48"/>
        <v>9130.31</v>
      </c>
      <c r="K827" s="113">
        <f>IFERROR(SUMIFS(RECEIVING_HISTORY!$H:$H,RECEIVING_HISTORY!$B:$B,MASTER_SHEET!$A827),0)</f>
        <v>0</v>
      </c>
      <c r="L827" s="26">
        <f>IFERROR(SUMIFS(RECEIVING_HISTORY!$I:$I,RECEIVING_HISTORY!$B:$B,MASTER_SHEET!$A827),0)</f>
        <v>0</v>
      </c>
      <c r="M827" s="35">
        <f>IFERROR(SUMIF(ISSUANCE_HISTORY!$B:$B,A827,ISSUANCE_HISTORY!$H:$H),0)</f>
        <v>0</v>
      </c>
      <c r="N827" s="26">
        <f>IFERROR(SUMIF(ISSUANCE_HISTORY!$B:$B,A827,ISSUANCE_HISTORY!$I:$I),0)</f>
        <v>0</v>
      </c>
      <c r="O827" s="112">
        <f t="shared" si="49"/>
        <v>7</v>
      </c>
      <c r="P827" s="26">
        <f t="shared" si="51"/>
        <v>9130.31</v>
      </c>
      <c r="Q827" s="36" t="s">
        <v>4249</v>
      </c>
      <c r="R827" s="36" t="s">
        <v>4249</v>
      </c>
      <c r="S827" s="16">
        <v>5</v>
      </c>
      <c r="T827" s="37" t="str">
        <f t="shared" si="50"/>
        <v>OK</v>
      </c>
      <c r="U827" s="12"/>
      <c r="V827" s="16"/>
      <c r="W827" s="12" t="s">
        <v>4222</v>
      </c>
    </row>
    <row r="828" spans="1:23" ht="22.35" customHeight="1">
      <c r="A828" s="12">
        <v>10060856</v>
      </c>
      <c r="B828" s="137">
        <v>1120010258</v>
      </c>
      <c r="C828" s="106">
        <v>1001433</v>
      </c>
      <c r="D828" s="13">
        <v>1012180</v>
      </c>
      <c r="E828" s="12" t="s">
        <v>1057</v>
      </c>
      <c r="F828" s="190" t="s">
        <v>4205</v>
      </c>
      <c r="G828" s="13" t="s">
        <v>37</v>
      </c>
      <c r="H828" s="15">
        <v>3156.5</v>
      </c>
      <c r="I828" s="105">
        <v>1</v>
      </c>
      <c r="J828" s="26">
        <f t="shared" si="48"/>
        <v>3156.5</v>
      </c>
      <c r="K828" s="113">
        <f>IFERROR(SUMIFS(RECEIVING_HISTORY!$H:$H,RECEIVING_HISTORY!$B:$B,MASTER_SHEET!$A828),0)</f>
        <v>0</v>
      </c>
      <c r="L828" s="26">
        <f>IFERROR(SUMIFS(RECEIVING_HISTORY!$I:$I,RECEIVING_HISTORY!$B:$B,MASTER_SHEET!$A828),0)</f>
        <v>0</v>
      </c>
      <c r="M828" s="35">
        <f>IFERROR(SUMIF(ISSUANCE_HISTORY!$B:$B,A828,ISSUANCE_HISTORY!$H:$H),0)</f>
        <v>0</v>
      </c>
      <c r="N828" s="26">
        <f>IFERROR(SUMIF(ISSUANCE_HISTORY!$B:$B,A828,ISSUANCE_HISTORY!$I:$I),0)</f>
        <v>0</v>
      </c>
      <c r="O828" s="112">
        <f t="shared" si="49"/>
        <v>1</v>
      </c>
      <c r="P828" s="26">
        <f t="shared" si="51"/>
        <v>3156.5</v>
      </c>
      <c r="Q828" s="36" t="s">
        <v>4084</v>
      </c>
      <c r="R828" s="36" t="s">
        <v>4084</v>
      </c>
      <c r="S828" s="16">
        <v>1</v>
      </c>
      <c r="T828" s="37" t="str">
        <f t="shared" si="50"/>
        <v>OK</v>
      </c>
      <c r="U828" s="12"/>
      <c r="V828" s="16"/>
      <c r="W828" s="12" t="s">
        <v>4223</v>
      </c>
    </row>
    <row r="829" spans="1:23" ht="22.35" customHeight="1">
      <c r="A829" s="12">
        <v>10060857</v>
      </c>
      <c r="B829" s="137">
        <v>1670190174</v>
      </c>
      <c r="C829" s="106">
        <v>1001431</v>
      </c>
      <c r="D829" s="13">
        <v>1012178</v>
      </c>
      <c r="E829" s="12" t="s">
        <v>1058</v>
      </c>
      <c r="F829" s="190" t="s">
        <v>4205</v>
      </c>
      <c r="G829" s="13" t="s">
        <v>37</v>
      </c>
      <c r="H829" s="15">
        <v>4601</v>
      </c>
      <c r="I829" s="105">
        <v>1</v>
      </c>
      <c r="J829" s="26">
        <f t="shared" si="48"/>
        <v>4601</v>
      </c>
      <c r="K829" s="113">
        <f>IFERROR(SUMIFS(RECEIVING_HISTORY!$H:$H,RECEIVING_HISTORY!$B:$B,MASTER_SHEET!$A829),0)</f>
        <v>0</v>
      </c>
      <c r="L829" s="26">
        <f>IFERROR(SUMIFS(RECEIVING_HISTORY!$I:$I,RECEIVING_HISTORY!$B:$B,MASTER_SHEET!$A829),0)</f>
        <v>0</v>
      </c>
      <c r="M829" s="35">
        <f>IFERROR(SUMIF(ISSUANCE_HISTORY!$B:$B,A829,ISSUANCE_HISTORY!$H:$H),0)</f>
        <v>0</v>
      </c>
      <c r="N829" s="26">
        <f>IFERROR(SUMIF(ISSUANCE_HISTORY!$B:$B,A829,ISSUANCE_HISTORY!$I:$I),0)</f>
        <v>0</v>
      </c>
      <c r="O829" s="112">
        <f t="shared" si="49"/>
        <v>1</v>
      </c>
      <c r="P829" s="26">
        <f t="shared" si="51"/>
        <v>4601</v>
      </c>
      <c r="Q829" s="36" t="s">
        <v>4084</v>
      </c>
      <c r="R829" s="36" t="s">
        <v>4084</v>
      </c>
      <c r="S829" s="16">
        <v>1</v>
      </c>
      <c r="T829" s="37" t="str">
        <f t="shared" si="50"/>
        <v>OK</v>
      </c>
      <c r="U829" s="12"/>
      <c r="V829" s="16"/>
      <c r="W829" s="12" t="s">
        <v>4223</v>
      </c>
    </row>
    <row r="830" spans="1:23" ht="22.35" customHeight="1">
      <c r="A830" s="12">
        <v>10060858</v>
      </c>
      <c r="B830" s="137">
        <v>1670190099</v>
      </c>
      <c r="C830" s="106">
        <v>1001432</v>
      </c>
      <c r="D830" s="13">
        <v>1012179</v>
      </c>
      <c r="E830" s="12" t="s">
        <v>1059</v>
      </c>
      <c r="F830" s="190" t="s">
        <v>4205</v>
      </c>
      <c r="G830" s="13" t="s">
        <v>37</v>
      </c>
      <c r="H830" s="15">
        <v>7276</v>
      </c>
      <c r="I830" s="105">
        <v>1</v>
      </c>
      <c r="J830" s="26">
        <f t="shared" si="48"/>
        <v>7276</v>
      </c>
      <c r="K830" s="113">
        <f>IFERROR(SUMIFS(RECEIVING_HISTORY!$H:$H,RECEIVING_HISTORY!$B:$B,MASTER_SHEET!$A830),0)</f>
        <v>0</v>
      </c>
      <c r="L830" s="26">
        <f>IFERROR(SUMIFS(RECEIVING_HISTORY!$I:$I,RECEIVING_HISTORY!$B:$B,MASTER_SHEET!$A830),0)</f>
        <v>0</v>
      </c>
      <c r="M830" s="35">
        <f>IFERROR(SUMIF(ISSUANCE_HISTORY!$B:$B,A830,ISSUANCE_HISTORY!$H:$H),0)</f>
        <v>0</v>
      </c>
      <c r="N830" s="26">
        <f>IFERROR(SUMIF(ISSUANCE_HISTORY!$B:$B,A830,ISSUANCE_HISTORY!$I:$I),0)</f>
        <v>0</v>
      </c>
      <c r="O830" s="112">
        <f t="shared" si="49"/>
        <v>1</v>
      </c>
      <c r="P830" s="26">
        <f t="shared" si="51"/>
        <v>7276</v>
      </c>
      <c r="Q830" s="36" t="s">
        <v>4084</v>
      </c>
      <c r="R830" s="36" t="s">
        <v>4084</v>
      </c>
      <c r="S830" s="16">
        <v>1</v>
      </c>
      <c r="T830" s="37" t="str">
        <f t="shared" si="50"/>
        <v>OK</v>
      </c>
      <c r="U830" s="12"/>
      <c r="V830" s="16"/>
      <c r="W830" s="12" t="s">
        <v>4223</v>
      </c>
    </row>
    <row r="831" spans="1:23" ht="22.35" customHeight="1">
      <c r="A831" s="12">
        <v>10060859</v>
      </c>
      <c r="B831" s="137">
        <v>1670190084</v>
      </c>
      <c r="C831" s="106">
        <v>1001569</v>
      </c>
      <c r="D831" s="13">
        <v>1012316</v>
      </c>
      <c r="E831" s="12" t="s">
        <v>1060</v>
      </c>
      <c r="F831" s="190" t="s">
        <v>4205</v>
      </c>
      <c r="G831" s="13" t="s">
        <v>37</v>
      </c>
      <c r="H831" s="15">
        <v>2354</v>
      </c>
      <c r="I831" s="105">
        <v>6</v>
      </c>
      <c r="J831" s="26">
        <f t="shared" si="48"/>
        <v>14124</v>
      </c>
      <c r="K831" s="113">
        <f>IFERROR(SUMIFS(RECEIVING_HISTORY!$H:$H,RECEIVING_HISTORY!$B:$B,MASTER_SHEET!$A831),0)</f>
        <v>0</v>
      </c>
      <c r="L831" s="26">
        <f>IFERROR(SUMIFS(RECEIVING_HISTORY!$I:$I,RECEIVING_HISTORY!$B:$B,MASTER_SHEET!$A831),0)</f>
        <v>0</v>
      </c>
      <c r="M831" s="35">
        <f>IFERROR(SUMIF(ISSUANCE_HISTORY!$B:$B,A831,ISSUANCE_HISTORY!$H:$H),0)</f>
        <v>0</v>
      </c>
      <c r="N831" s="26">
        <f>IFERROR(SUMIF(ISSUANCE_HISTORY!$B:$B,A831,ISSUANCE_HISTORY!$I:$I),0)</f>
        <v>0</v>
      </c>
      <c r="O831" s="112">
        <f t="shared" si="49"/>
        <v>6</v>
      </c>
      <c r="P831" s="26">
        <f t="shared" si="51"/>
        <v>14124</v>
      </c>
      <c r="Q831" s="36" t="s">
        <v>4084</v>
      </c>
      <c r="R831" s="36" t="s">
        <v>4084</v>
      </c>
      <c r="S831" s="16">
        <v>4</v>
      </c>
      <c r="T831" s="37" t="str">
        <f t="shared" si="50"/>
        <v>OK</v>
      </c>
      <c r="U831" s="12"/>
      <c r="V831" s="16"/>
      <c r="W831" s="12" t="s">
        <v>4223</v>
      </c>
    </row>
    <row r="832" spans="1:23" ht="22.35" customHeight="1">
      <c r="A832" s="12">
        <v>10060860</v>
      </c>
      <c r="B832" s="137">
        <v>1120010266</v>
      </c>
      <c r="C832" s="106">
        <v>1001565</v>
      </c>
      <c r="D832" s="13">
        <v>1012312</v>
      </c>
      <c r="E832" s="12" t="s">
        <v>1061</v>
      </c>
      <c r="F832" s="190" t="s">
        <v>4205</v>
      </c>
      <c r="G832" s="13" t="s">
        <v>37</v>
      </c>
      <c r="H832" s="15">
        <v>2434.25</v>
      </c>
      <c r="I832" s="105">
        <v>5</v>
      </c>
      <c r="J832" s="26">
        <f t="shared" si="48"/>
        <v>12171.25</v>
      </c>
      <c r="K832" s="113">
        <f>IFERROR(SUMIFS(RECEIVING_HISTORY!$H:$H,RECEIVING_HISTORY!$B:$B,MASTER_SHEET!$A832),0)</f>
        <v>0</v>
      </c>
      <c r="L832" s="26">
        <f>IFERROR(SUMIFS(RECEIVING_HISTORY!$I:$I,RECEIVING_HISTORY!$B:$B,MASTER_SHEET!$A832),0)</f>
        <v>0</v>
      </c>
      <c r="M832" s="35">
        <f>IFERROR(SUMIF(ISSUANCE_HISTORY!$B:$B,A832,ISSUANCE_HISTORY!$H:$H),0)</f>
        <v>0</v>
      </c>
      <c r="N832" s="26">
        <f>IFERROR(SUMIF(ISSUANCE_HISTORY!$B:$B,A832,ISSUANCE_HISTORY!$I:$I),0)</f>
        <v>0</v>
      </c>
      <c r="O832" s="112">
        <f t="shared" si="49"/>
        <v>5</v>
      </c>
      <c r="P832" s="26">
        <f t="shared" si="51"/>
        <v>12171.25</v>
      </c>
      <c r="Q832" s="36" t="s">
        <v>4084</v>
      </c>
      <c r="R832" s="36" t="s">
        <v>4084</v>
      </c>
      <c r="S832" s="16">
        <v>5</v>
      </c>
      <c r="T832" s="37" t="str">
        <f t="shared" si="50"/>
        <v>OK</v>
      </c>
      <c r="U832" s="12"/>
      <c r="V832" s="16"/>
      <c r="W832" s="12" t="s">
        <v>4223</v>
      </c>
    </row>
    <row r="833" spans="1:23" ht="22.35" customHeight="1">
      <c r="A833" s="12">
        <v>10060861</v>
      </c>
      <c r="B833" s="137">
        <v>1670190102</v>
      </c>
      <c r="C833" s="106">
        <v>1001308</v>
      </c>
      <c r="D833" s="13">
        <v>1012387</v>
      </c>
      <c r="E833" s="12" t="s">
        <v>1062</v>
      </c>
      <c r="F833" s="190" t="s">
        <v>4205</v>
      </c>
      <c r="G833" s="13" t="s">
        <v>37</v>
      </c>
      <c r="H833" s="15">
        <v>6125.75</v>
      </c>
      <c r="I833" s="105">
        <v>2</v>
      </c>
      <c r="J833" s="26">
        <f t="shared" ref="J833:J896" si="52">I833*H833</f>
        <v>12251.5</v>
      </c>
      <c r="K833" s="113">
        <f>IFERROR(SUMIFS(RECEIVING_HISTORY!$H:$H,RECEIVING_HISTORY!$B:$B,MASTER_SHEET!$A833),0)</f>
        <v>0</v>
      </c>
      <c r="L833" s="26">
        <f>IFERROR(SUMIFS(RECEIVING_HISTORY!$I:$I,RECEIVING_HISTORY!$B:$B,MASTER_SHEET!$A833),0)</f>
        <v>0</v>
      </c>
      <c r="M833" s="35">
        <f>IFERROR(SUMIF(ISSUANCE_HISTORY!$B:$B,A833,ISSUANCE_HISTORY!$H:$H),0)</f>
        <v>0</v>
      </c>
      <c r="N833" s="26">
        <f>IFERROR(SUMIF(ISSUANCE_HISTORY!$B:$B,A833,ISSUANCE_HISTORY!$I:$I),0)</f>
        <v>0</v>
      </c>
      <c r="O833" s="112">
        <f t="shared" ref="O833:O896" si="53">N(I833)+N(K833)-N(M833)</f>
        <v>2</v>
      </c>
      <c r="P833" s="26">
        <f t="shared" si="51"/>
        <v>12251.5</v>
      </c>
      <c r="Q833" s="36" t="s">
        <v>4084</v>
      </c>
      <c r="R833" s="36" t="s">
        <v>4084</v>
      </c>
      <c r="S833" s="16">
        <v>2</v>
      </c>
      <c r="T833" s="37" t="str">
        <f t="shared" si="50"/>
        <v>OK</v>
      </c>
      <c r="U833" s="12"/>
      <c r="V833" s="16"/>
      <c r="W833" s="12" t="s">
        <v>4223</v>
      </c>
    </row>
    <row r="834" spans="1:23" ht="22.35" customHeight="1">
      <c r="A834" s="12">
        <v>10060862</v>
      </c>
      <c r="B834" s="137">
        <v>1670190173</v>
      </c>
      <c r="C834" s="106">
        <v>1001307</v>
      </c>
      <c r="D834" s="13">
        <v>1012386</v>
      </c>
      <c r="E834" s="12" t="s">
        <v>1063</v>
      </c>
      <c r="F834" s="190" t="s">
        <v>4205</v>
      </c>
      <c r="G834" s="13" t="s">
        <v>37</v>
      </c>
      <c r="H834" s="15">
        <v>2916.2849999999999</v>
      </c>
      <c r="I834" s="105">
        <v>1</v>
      </c>
      <c r="J834" s="26">
        <f t="shared" si="52"/>
        <v>2916.2849999999999</v>
      </c>
      <c r="K834" s="113">
        <f>IFERROR(SUMIFS(RECEIVING_HISTORY!$H:$H,RECEIVING_HISTORY!$B:$B,MASTER_SHEET!$A834),0)</f>
        <v>0</v>
      </c>
      <c r="L834" s="26">
        <f>IFERROR(SUMIFS(RECEIVING_HISTORY!$I:$I,RECEIVING_HISTORY!$B:$B,MASTER_SHEET!$A834),0)</f>
        <v>0</v>
      </c>
      <c r="M834" s="35">
        <f>IFERROR(SUMIF(ISSUANCE_HISTORY!$B:$B,A834,ISSUANCE_HISTORY!$H:$H),0)</f>
        <v>0</v>
      </c>
      <c r="N834" s="26">
        <f>IFERROR(SUMIF(ISSUANCE_HISTORY!$B:$B,A834,ISSUANCE_HISTORY!$I:$I),0)</f>
        <v>0</v>
      </c>
      <c r="O834" s="112">
        <f t="shared" si="53"/>
        <v>1</v>
      </c>
      <c r="P834" s="26">
        <f t="shared" si="51"/>
        <v>2916.2849999999999</v>
      </c>
      <c r="Q834" s="36" t="s">
        <v>4084</v>
      </c>
      <c r="R834" s="36" t="s">
        <v>4084</v>
      </c>
      <c r="S834" s="16">
        <v>1</v>
      </c>
      <c r="T834" s="37" t="str">
        <f t="shared" ref="T834:T897" si="54">IF(S834="", "", IF(U834&lt;&gt;"", "BSR in Process", IF(O834&lt;S834, "Re-Order Now", "OK")))</f>
        <v>OK</v>
      </c>
      <c r="U834" s="12"/>
      <c r="V834" s="16"/>
      <c r="W834" s="12" t="s">
        <v>4223</v>
      </c>
    </row>
    <row r="835" spans="1:23" ht="22.35" customHeight="1">
      <c r="A835" s="12">
        <v>10060863</v>
      </c>
      <c r="B835" s="137">
        <v>1120010274</v>
      </c>
      <c r="C835" s="106">
        <v>1001394</v>
      </c>
      <c r="D835" s="13">
        <v>1012473</v>
      </c>
      <c r="E835" s="12" t="s">
        <v>1064</v>
      </c>
      <c r="F835" s="190" t="s">
        <v>4205</v>
      </c>
      <c r="G835" s="13" t="s">
        <v>37</v>
      </c>
      <c r="H835" s="15">
        <v>4119.5</v>
      </c>
      <c r="I835" s="105">
        <v>1</v>
      </c>
      <c r="J835" s="26">
        <f t="shared" si="52"/>
        <v>4119.5</v>
      </c>
      <c r="K835" s="113">
        <f>IFERROR(SUMIFS(RECEIVING_HISTORY!$H:$H,RECEIVING_HISTORY!$B:$B,MASTER_SHEET!$A835),0)</f>
        <v>0</v>
      </c>
      <c r="L835" s="26">
        <f>IFERROR(SUMIFS(RECEIVING_HISTORY!$I:$I,RECEIVING_HISTORY!$B:$B,MASTER_SHEET!$A835),0)</f>
        <v>0</v>
      </c>
      <c r="M835" s="35">
        <f>IFERROR(SUMIF(ISSUANCE_HISTORY!$B:$B,A835,ISSUANCE_HISTORY!$H:$H),0)</f>
        <v>0</v>
      </c>
      <c r="N835" s="26">
        <f>IFERROR(SUMIF(ISSUANCE_HISTORY!$B:$B,A835,ISSUANCE_HISTORY!$I:$I),0)</f>
        <v>0</v>
      </c>
      <c r="O835" s="112">
        <f t="shared" si="53"/>
        <v>1</v>
      </c>
      <c r="P835" s="26">
        <f t="shared" ref="P835:P898" si="55">N(J835)+N(L835)-N(N835)</f>
        <v>4119.5</v>
      </c>
      <c r="Q835" s="36" t="s">
        <v>4084</v>
      </c>
      <c r="R835" s="36" t="s">
        <v>4084</v>
      </c>
      <c r="S835" s="16">
        <v>1</v>
      </c>
      <c r="T835" s="37" t="str">
        <f t="shared" si="54"/>
        <v>OK</v>
      </c>
      <c r="U835" s="12"/>
      <c r="V835" s="16"/>
      <c r="W835" s="12" t="s">
        <v>4223</v>
      </c>
    </row>
    <row r="836" spans="1:23" ht="22.35" customHeight="1">
      <c r="A836" s="12">
        <v>10060864</v>
      </c>
      <c r="B836" s="137">
        <v>1120010285</v>
      </c>
      <c r="C836" s="106">
        <v>1001326</v>
      </c>
      <c r="D836" s="13">
        <v>1012405</v>
      </c>
      <c r="E836" s="12" t="s">
        <v>1065</v>
      </c>
      <c r="F836" s="190" t="s">
        <v>4205</v>
      </c>
      <c r="G836" s="13" t="s">
        <v>37</v>
      </c>
      <c r="H836" s="15">
        <v>1096.75</v>
      </c>
      <c r="I836" s="105">
        <v>4</v>
      </c>
      <c r="J836" s="26">
        <f t="shared" si="52"/>
        <v>4387</v>
      </c>
      <c r="K836" s="113">
        <f>IFERROR(SUMIFS(RECEIVING_HISTORY!$H:$H,RECEIVING_HISTORY!$B:$B,MASTER_SHEET!$A836),0)</f>
        <v>0</v>
      </c>
      <c r="L836" s="26">
        <f>IFERROR(SUMIFS(RECEIVING_HISTORY!$I:$I,RECEIVING_HISTORY!$B:$B,MASTER_SHEET!$A836),0)</f>
        <v>0</v>
      </c>
      <c r="M836" s="35">
        <f>IFERROR(SUMIF(ISSUANCE_HISTORY!$B:$B,A836,ISSUANCE_HISTORY!$H:$H),0)</f>
        <v>0</v>
      </c>
      <c r="N836" s="26">
        <f>IFERROR(SUMIF(ISSUANCE_HISTORY!$B:$B,A836,ISSUANCE_HISTORY!$I:$I),0)</f>
        <v>0</v>
      </c>
      <c r="O836" s="112">
        <f t="shared" si="53"/>
        <v>4</v>
      </c>
      <c r="P836" s="26">
        <f t="shared" si="55"/>
        <v>4387</v>
      </c>
      <c r="Q836" s="36" t="s">
        <v>4198</v>
      </c>
      <c r="R836" s="36" t="s">
        <v>4198</v>
      </c>
      <c r="S836" s="16">
        <v>4</v>
      </c>
      <c r="T836" s="37" t="str">
        <f t="shared" si="54"/>
        <v>OK</v>
      </c>
      <c r="U836" s="12"/>
      <c r="V836" s="16"/>
      <c r="W836" s="12" t="s">
        <v>4222</v>
      </c>
    </row>
    <row r="837" spans="1:23" ht="22.35" customHeight="1">
      <c r="A837" s="12">
        <v>10060865</v>
      </c>
      <c r="B837" s="137">
        <v>261011006355</v>
      </c>
      <c r="C837" s="106">
        <v>1004691</v>
      </c>
      <c r="D837" s="13">
        <v>1016451</v>
      </c>
      <c r="E837" s="12" t="s">
        <v>1066</v>
      </c>
      <c r="F837" s="190" t="s">
        <v>4205</v>
      </c>
      <c r="G837" s="13" t="s">
        <v>21</v>
      </c>
      <c r="H837" s="15">
        <v>250</v>
      </c>
      <c r="I837" s="105">
        <v>6</v>
      </c>
      <c r="J837" s="26">
        <f t="shared" si="52"/>
        <v>1500</v>
      </c>
      <c r="K837" s="113">
        <f>IFERROR(SUMIFS(RECEIVING_HISTORY!$H:$H,RECEIVING_HISTORY!$B:$B,MASTER_SHEET!$A837),0)</f>
        <v>0</v>
      </c>
      <c r="L837" s="26">
        <f>IFERROR(SUMIFS(RECEIVING_HISTORY!$I:$I,RECEIVING_HISTORY!$B:$B,MASTER_SHEET!$A837),0)</f>
        <v>0</v>
      </c>
      <c r="M837" s="35">
        <f>IFERROR(SUMIF(ISSUANCE_HISTORY!$B:$B,A837,ISSUANCE_HISTORY!$H:$H),0)</f>
        <v>0</v>
      </c>
      <c r="N837" s="26">
        <f>IFERROR(SUMIF(ISSUANCE_HISTORY!$B:$B,A837,ISSUANCE_HISTORY!$I:$I),0)</f>
        <v>0</v>
      </c>
      <c r="O837" s="112">
        <f t="shared" si="53"/>
        <v>6</v>
      </c>
      <c r="P837" s="26">
        <f t="shared" si="55"/>
        <v>1500</v>
      </c>
      <c r="Q837" s="36" t="s">
        <v>997</v>
      </c>
      <c r="R837" s="36" t="s">
        <v>997</v>
      </c>
      <c r="S837" s="16">
        <v>4</v>
      </c>
      <c r="T837" s="37" t="str">
        <f t="shared" si="54"/>
        <v>OK</v>
      </c>
      <c r="U837" s="12"/>
      <c r="V837" s="16"/>
      <c r="W837" s="12" t="s">
        <v>4222</v>
      </c>
    </row>
    <row r="838" spans="1:23" ht="22.35" customHeight="1">
      <c r="A838" s="12">
        <v>10060866</v>
      </c>
      <c r="B838" s="137">
        <v>401016016351</v>
      </c>
      <c r="C838" s="106">
        <v>1004683</v>
      </c>
      <c r="D838" s="13">
        <v>1016443</v>
      </c>
      <c r="E838" s="12" t="s">
        <v>1067</v>
      </c>
      <c r="F838" s="190" t="s">
        <v>4205</v>
      </c>
      <c r="G838" s="13" t="s">
        <v>21</v>
      </c>
      <c r="H838" s="15">
        <v>350</v>
      </c>
      <c r="I838" s="105">
        <v>1</v>
      </c>
      <c r="J838" s="26">
        <f t="shared" si="52"/>
        <v>350</v>
      </c>
      <c r="K838" s="113">
        <f>IFERROR(SUMIFS(RECEIVING_HISTORY!$H:$H,RECEIVING_HISTORY!$B:$B,MASTER_SHEET!$A838),0)</f>
        <v>0</v>
      </c>
      <c r="L838" s="26">
        <f>IFERROR(SUMIFS(RECEIVING_HISTORY!$I:$I,RECEIVING_HISTORY!$B:$B,MASTER_SHEET!$A838),0)</f>
        <v>0</v>
      </c>
      <c r="M838" s="35">
        <f>IFERROR(SUMIF(ISSUANCE_HISTORY!$B:$B,A838,ISSUANCE_HISTORY!$H:$H),0)</f>
        <v>0</v>
      </c>
      <c r="N838" s="26">
        <f>IFERROR(SUMIF(ISSUANCE_HISTORY!$B:$B,A838,ISSUANCE_HISTORY!$I:$I),0)</f>
        <v>0</v>
      </c>
      <c r="O838" s="112">
        <f t="shared" si="53"/>
        <v>1</v>
      </c>
      <c r="P838" s="26">
        <f t="shared" si="55"/>
        <v>350</v>
      </c>
      <c r="Q838" s="36" t="s">
        <v>1012</v>
      </c>
      <c r="R838" s="36" t="s">
        <v>1012</v>
      </c>
      <c r="S838" s="16">
        <v>1</v>
      </c>
      <c r="T838" s="37" t="str">
        <f t="shared" si="54"/>
        <v>OK</v>
      </c>
      <c r="U838" s="12"/>
      <c r="V838" s="16"/>
      <c r="W838" s="12" t="s">
        <v>4222</v>
      </c>
    </row>
    <row r="839" spans="1:23" ht="22.35" customHeight="1">
      <c r="A839" s="12">
        <v>10060867</v>
      </c>
      <c r="B839" s="137">
        <v>261011006356</v>
      </c>
      <c r="C839" s="106">
        <v>1004692</v>
      </c>
      <c r="D839" s="13">
        <v>1016452</v>
      </c>
      <c r="E839" s="12" t="s">
        <v>1068</v>
      </c>
      <c r="F839" s="190" t="s">
        <v>4205</v>
      </c>
      <c r="G839" s="13" t="s">
        <v>21</v>
      </c>
      <c r="H839" s="15">
        <v>250</v>
      </c>
      <c r="I839" s="105">
        <v>2</v>
      </c>
      <c r="J839" s="26">
        <f t="shared" si="52"/>
        <v>500</v>
      </c>
      <c r="K839" s="113">
        <f>IFERROR(SUMIFS(RECEIVING_HISTORY!$H:$H,RECEIVING_HISTORY!$B:$B,MASTER_SHEET!$A839),0)</f>
        <v>0</v>
      </c>
      <c r="L839" s="26">
        <f>IFERROR(SUMIFS(RECEIVING_HISTORY!$I:$I,RECEIVING_HISTORY!$B:$B,MASTER_SHEET!$A839),0)</f>
        <v>0</v>
      </c>
      <c r="M839" s="35">
        <f>IFERROR(SUMIF(ISSUANCE_HISTORY!$B:$B,A839,ISSUANCE_HISTORY!$H:$H),0)</f>
        <v>0</v>
      </c>
      <c r="N839" s="26">
        <f>IFERROR(SUMIF(ISSUANCE_HISTORY!$B:$B,A839,ISSUANCE_HISTORY!$I:$I),0)</f>
        <v>0</v>
      </c>
      <c r="O839" s="112">
        <f t="shared" si="53"/>
        <v>2</v>
      </c>
      <c r="P839" s="26">
        <f t="shared" si="55"/>
        <v>500</v>
      </c>
      <c r="Q839" s="36" t="s">
        <v>1012</v>
      </c>
      <c r="R839" s="36" t="s">
        <v>1012</v>
      </c>
      <c r="S839" s="16">
        <v>2</v>
      </c>
      <c r="T839" s="37" t="str">
        <f t="shared" si="54"/>
        <v>OK</v>
      </c>
      <c r="U839" s="12"/>
      <c r="V839" s="16"/>
      <c r="W839" s="12" t="s">
        <v>4222</v>
      </c>
    </row>
    <row r="840" spans="1:23" ht="22.35" customHeight="1">
      <c r="A840" s="12">
        <v>10060868</v>
      </c>
      <c r="B840" s="137">
        <v>401016016357</v>
      </c>
      <c r="C840" s="106">
        <v>1004693</v>
      </c>
      <c r="D840" s="13">
        <v>1016453</v>
      </c>
      <c r="E840" s="12" t="s">
        <v>1069</v>
      </c>
      <c r="F840" s="190" t="s">
        <v>4205</v>
      </c>
      <c r="G840" s="13" t="s">
        <v>21</v>
      </c>
      <c r="H840" s="15">
        <v>600</v>
      </c>
      <c r="I840" s="105">
        <v>3</v>
      </c>
      <c r="J840" s="26">
        <f t="shared" si="52"/>
        <v>1800</v>
      </c>
      <c r="K840" s="113">
        <f>IFERROR(SUMIFS(RECEIVING_HISTORY!$H:$H,RECEIVING_HISTORY!$B:$B,MASTER_SHEET!$A840),0)</f>
        <v>0</v>
      </c>
      <c r="L840" s="26">
        <f>IFERROR(SUMIFS(RECEIVING_HISTORY!$I:$I,RECEIVING_HISTORY!$B:$B,MASTER_SHEET!$A840),0)</f>
        <v>0</v>
      </c>
      <c r="M840" s="35">
        <f>IFERROR(SUMIF(ISSUANCE_HISTORY!$B:$B,A840,ISSUANCE_HISTORY!$H:$H),0)</f>
        <v>0</v>
      </c>
      <c r="N840" s="26">
        <f>IFERROR(SUMIF(ISSUANCE_HISTORY!$B:$B,A840,ISSUANCE_HISTORY!$I:$I),0)</f>
        <v>0</v>
      </c>
      <c r="O840" s="112">
        <f t="shared" si="53"/>
        <v>3</v>
      </c>
      <c r="P840" s="26">
        <f t="shared" si="55"/>
        <v>1800</v>
      </c>
      <c r="Q840" s="36" t="s">
        <v>673</v>
      </c>
      <c r="R840" s="36" t="s">
        <v>673</v>
      </c>
      <c r="S840" s="16">
        <v>3</v>
      </c>
      <c r="T840" s="37" t="str">
        <f t="shared" si="54"/>
        <v>OK</v>
      </c>
      <c r="U840" s="12"/>
      <c r="V840" s="16"/>
      <c r="W840" s="12" t="s">
        <v>4222</v>
      </c>
    </row>
    <row r="841" spans="1:23" ht="22.35" customHeight="1">
      <c r="A841" s="12">
        <v>10060869</v>
      </c>
      <c r="B841" s="137">
        <v>1670170452</v>
      </c>
      <c r="C841" s="106">
        <v>1006377</v>
      </c>
      <c r="D841" s="13">
        <v>1014741</v>
      </c>
      <c r="E841" s="12" t="s">
        <v>1071</v>
      </c>
      <c r="F841" s="190" t="s">
        <v>2049</v>
      </c>
      <c r="G841" s="13" t="s">
        <v>21</v>
      </c>
      <c r="H841" s="15">
        <v>1790</v>
      </c>
      <c r="I841" s="105">
        <v>1</v>
      </c>
      <c r="J841" s="26">
        <f t="shared" si="52"/>
        <v>1790</v>
      </c>
      <c r="K841" s="113">
        <f>IFERROR(SUMIFS(RECEIVING_HISTORY!$H:$H,RECEIVING_HISTORY!$B:$B,MASTER_SHEET!$A841),0)</f>
        <v>10</v>
      </c>
      <c r="L841" s="26">
        <f>IFERROR(SUMIFS(RECEIVING_HISTORY!$I:$I,RECEIVING_HISTORY!$B:$B,MASTER_SHEET!$A841),0)</f>
        <v>17900</v>
      </c>
      <c r="M841" s="35">
        <f>IFERROR(SUMIF(ISSUANCE_HISTORY!$B:$B,A841,ISSUANCE_HISTORY!$H:$H),0)</f>
        <v>4</v>
      </c>
      <c r="N841" s="26">
        <f>IFERROR(SUMIF(ISSUANCE_HISTORY!$B:$B,A841,ISSUANCE_HISTORY!$I:$I),0)</f>
        <v>7160</v>
      </c>
      <c r="O841" s="112">
        <f t="shared" si="53"/>
        <v>7</v>
      </c>
      <c r="P841" s="26">
        <f t="shared" si="55"/>
        <v>12530</v>
      </c>
      <c r="Q841" s="36" t="s">
        <v>666</v>
      </c>
      <c r="R841" s="36" t="s">
        <v>666</v>
      </c>
      <c r="S841" s="16">
        <v>4</v>
      </c>
      <c r="T841" s="37" t="str">
        <f t="shared" si="54"/>
        <v>OK</v>
      </c>
      <c r="U841" s="12"/>
      <c r="V841" s="16"/>
      <c r="W841" s="12" t="s">
        <v>4222</v>
      </c>
    </row>
    <row r="842" spans="1:23" ht="22.35" customHeight="1">
      <c r="A842" s="12">
        <v>10060870</v>
      </c>
      <c r="B842" s="137">
        <v>1120010238</v>
      </c>
      <c r="C842" s="106">
        <v>1001144</v>
      </c>
      <c r="D842" s="13">
        <v>1012549</v>
      </c>
      <c r="E842" s="12" t="s">
        <v>1072</v>
      </c>
      <c r="F842" s="190" t="s">
        <v>4205</v>
      </c>
      <c r="G842" s="13" t="s">
        <v>37</v>
      </c>
      <c r="H842" s="15">
        <v>6158.92</v>
      </c>
      <c r="I842" s="105">
        <v>1</v>
      </c>
      <c r="J842" s="26">
        <f t="shared" si="52"/>
        <v>6158.92</v>
      </c>
      <c r="K842" s="113">
        <f>IFERROR(SUMIFS(RECEIVING_HISTORY!$H:$H,RECEIVING_HISTORY!$B:$B,MASTER_SHEET!$A842),0)</f>
        <v>0</v>
      </c>
      <c r="L842" s="26">
        <f>IFERROR(SUMIFS(RECEIVING_HISTORY!$I:$I,RECEIVING_HISTORY!$B:$B,MASTER_SHEET!$A842),0)</f>
        <v>0</v>
      </c>
      <c r="M842" s="35">
        <f>IFERROR(SUMIF(ISSUANCE_HISTORY!$B:$B,A842,ISSUANCE_HISTORY!$H:$H),0)</f>
        <v>0</v>
      </c>
      <c r="N842" s="26">
        <f>IFERROR(SUMIF(ISSUANCE_HISTORY!$B:$B,A842,ISSUANCE_HISTORY!$I:$I),0)</f>
        <v>0</v>
      </c>
      <c r="O842" s="112">
        <f t="shared" si="53"/>
        <v>1</v>
      </c>
      <c r="P842" s="26">
        <f t="shared" si="55"/>
        <v>6158.92</v>
      </c>
      <c r="Q842" s="36" t="s">
        <v>4232</v>
      </c>
      <c r="R842" s="36" t="s">
        <v>4232</v>
      </c>
      <c r="S842" s="16">
        <v>1</v>
      </c>
      <c r="T842" s="37" t="str">
        <f t="shared" si="54"/>
        <v>OK</v>
      </c>
      <c r="U842" s="12"/>
      <c r="V842" s="16"/>
      <c r="W842" s="12" t="s">
        <v>4222</v>
      </c>
    </row>
    <row r="843" spans="1:23" ht="22.35" customHeight="1">
      <c r="A843" s="12">
        <v>10060871</v>
      </c>
      <c r="B843" s="137">
        <v>1630070135</v>
      </c>
      <c r="C843" s="106">
        <v>1006326</v>
      </c>
      <c r="D843" s="13">
        <v>1014690</v>
      </c>
      <c r="E843" s="12" t="s">
        <v>1073</v>
      </c>
      <c r="F843" s="190" t="s">
        <v>4205</v>
      </c>
      <c r="G843" s="13" t="s">
        <v>21</v>
      </c>
      <c r="H843" s="15">
        <v>2340</v>
      </c>
      <c r="I843" s="105">
        <v>1</v>
      </c>
      <c r="J843" s="26">
        <f t="shared" si="52"/>
        <v>2340</v>
      </c>
      <c r="K843" s="113">
        <f>IFERROR(SUMIFS(RECEIVING_HISTORY!$H:$H,RECEIVING_HISTORY!$B:$B,MASTER_SHEET!$A843),0)</f>
        <v>0</v>
      </c>
      <c r="L843" s="26">
        <f>IFERROR(SUMIFS(RECEIVING_HISTORY!$I:$I,RECEIVING_HISTORY!$B:$B,MASTER_SHEET!$A843),0)</f>
        <v>0</v>
      </c>
      <c r="M843" s="35">
        <f>IFERROR(SUMIF(ISSUANCE_HISTORY!$B:$B,A843,ISSUANCE_HISTORY!$H:$H),0)</f>
        <v>0</v>
      </c>
      <c r="N843" s="26">
        <f>IFERROR(SUMIF(ISSUANCE_HISTORY!$B:$B,A843,ISSUANCE_HISTORY!$I:$I),0)</f>
        <v>0</v>
      </c>
      <c r="O843" s="112">
        <f t="shared" si="53"/>
        <v>1</v>
      </c>
      <c r="P843" s="26">
        <f t="shared" si="55"/>
        <v>2340</v>
      </c>
      <c r="Q843" s="36" t="s">
        <v>1056</v>
      </c>
      <c r="R843" s="36" t="s">
        <v>1056</v>
      </c>
      <c r="S843" s="16">
        <v>1</v>
      </c>
      <c r="T843" s="37" t="str">
        <f t="shared" si="54"/>
        <v>OK</v>
      </c>
      <c r="U843" s="12"/>
      <c r="V843" s="16"/>
      <c r="W843" s="12" t="s">
        <v>4222</v>
      </c>
    </row>
    <row r="844" spans="1:23" ht="22.35" customHeight="1">
      <c r="A844" s="12">
        <v>10060872</v>
      </c>
      <c r="B844" s="137">
        <v>1670030700</v>
      </c>
      <c r="C844" s="106">
        <v>1005904</v>
      </c>
      <c r="D844" s="13">
        <v>1015090</v>
      </c>
      <c r="E844" s="12" t="s">
        <v>1074</v>
      </c>
      <c r="F844" s="190" t="s">
        <v>4215</v>
      </c>
      <c r="G844" s="13" t="s">
        <v>21</v>
      </c>
      <c r="H844" s="15">
        <v>232</v>
      </c>
      <c r="I844" s="105">
        <v>3</v>
      </c>
      <c r="J844" s="26">
        <f t="shared" si="52"/>
        <v>696</v>
      </c>
      <c r="K844" s="113">
        <f>IFERROR(SUMIFS(RECEIVING_HISTORY!$H:$H,RECEIVING_HISTORY!$B:$B,MASTER_SHEET!$A844),0)</f>
        <v>0</v>
      </c>
      <c r="L844" s="26">
        <f>IFERROR(SUMIFS(RECEIVING_HISTORY!$I:$I,RECEIVING_HISTORY!$B:$B,MASTER_SHEET!$A844),0)</f>
        <v>0</v>
      </c>
      <c r="M844" s="35">
        <f>IFERROR(SUMIF(ISSUANCE_HISTORY!$B:$B,A844,ISSUANCE_HISTORY!$H:$H),0)</f>
        <v>0</v>
      </c>
      <c r="N844" s="26">
        <f>IFERROR(SUMIF(ISSUANCE_HISTORY!$B:$B,A844,ISSUANCE_HISTORY!$I:$I),0)</f>
        <v>0</v>
      </c>
      <c r="O844" s="112">
        <f t="shared" si="53"/>
        <v>3</v>
      </c>
      <c r="P844" s="26">
        <f t="shared" si="55"/>
        <v>696</v>
      </c>
      <c r="Q844" s="36" t="s">
        <v>3950</v>
      </c>
      <c r="R844" s="36" t="s">
        <v>3950</v>
      </c>
      <c r="S844" s="16">
        <v>3</v>
      </c>
      <c r="T844" s="37" t="str">
        <f t="shared" si="54"/>
        <v>OK</v>
      </c>
      <c r="U844" s="12"/>
      <c r="V844" s="16"/>
      <c r="W844" s="12" t="s">
        <v>4222</v>
      </c>
    </row>
    <row r="845" spans="1:23" ht="22.35" customHeight="1">
      <c r="A845" s="12">
        <v>10060873</v>
      </c>
      <c r="B845" s="137">
        <v>1670030701</v>
      </c>
      <c r="C845" s="106">
        <v>1005905</v>
      </c>
      <c r="D845" s="13">
        <v>1015091</v>
      </c>
      <c r="E845" s="12" t="s">
        <v>1075</v>
      </c>
      <c r="F845" s="190" t="s">
        <v>4215</v>
      </c>
      <c r="G845" s="13" t="s">
        <v>1076</v>
      </c>
      <c r="H845" s="15">
        <v>235</v>
      </c>
      <c r="I845" s="105">
        <v>20</v>
      </c>
      <c r="J845" s="26">
        <f t="shared" si="52"/>
        <v>4700</v>
      </c>
      <c r="K845" s="113">
        <f>IFERROR(SUMIFS(RECEIVING_HISTORY!$H:$H,RECEIVING_HISTORY!$B:$B,MASTER_SHEET!$A845),0)</f>
        <v>0</v>
      </c>
      <c r="L845" s="26">
        <f>IFERROR(SUMIFS(RECEIVING_HISTORY!$I:$I,RECEIVING_HISTORY!$B:$B,MASTER_SHEET!$A845),0)</f>
        <v>0</v>
      </c>
      <c r="M845" s="35">
        <f>IFERROR(SUMIF(ISSUANCE_HISTORY!$B:$B,A845,ISSUANCE_HISTORY!$H:$H),0)</f>
        <v>0</v>
      </c>
      <c r="N845" s="26">
        <f>IFERROR(SUMIF(ISSUANCE_HISTORY!$B:$B,A845,ISSUANCE_HISTORY!$I:$I),0)</f>
        <v>0</v>
      </c>
      <c r="O845" s="112">
        <f t="shared" si="53"/>
        <v>20</v>
      </c>
      <c r="P845" s="26">
        <f t="shared" si="55"/>
        <v>4700</v>
      </c>
      <c r="Q845" s="36" t="s">
        <v>3950</v>
      </c>
      <c r="R845" s="36" t="s">
        <v>3950</v>
      </c>
      <c r="S845" s="16">
        <v>20</v>
      </c>
      <c r="T845" s="37" t="str">
        <f t="shared" si="54"/>
        <v>OK</v>
      </c>
      <c r="U845" s="12"/>
      <c r="V845" s="16"/>
      <c r="W845" s="12" t="s">
        <v>4222</v>
      </c>
    </row>
    <row r="846" spans="1:23" ht="22.35" customHeight="1">
      <c r="A846" s="12">
        <v>10060874</v>
      </c>
      <c r="B846" s="137">
        <v>1120014208</v>
      </c>
      <c r="C846" s="106">
        <v>1000678</v>
      </c>
      <c r="D846" s="13">
        <v>1013104</v>
      </c>
      <c r="E846" s="12" t="s">
        <v>1077</v>
      </c>
      <c r="F846" s="190" t="s">
        <v>4205</v>
      </c>
      <c r="G846" s="13" t="s">
        <v>37</v>
      </c>
      <c r="H846" s="15">
        <v>950</v>
      </c>
      <c r="I846" s="105">
        <v>4</v>
      </c>
      <c r="J846" s="26">
        <f t="shared" si="52"/>
        <v>3800</v>
      </c>
      <c r="K846" s="113">
        <f>IFERROR(SUMIFS(RECEIVING_HISTORY!$H:$H,RECEIVING_HISTORY!$B:$B,MASTER_SHEET!$A846),0)</f>
        <v>0</v>
      </c>
      <c r="L846" s="26">
        <f>IFERROR(SUMIFS(RECEIVING_HISTORY!$I:$I,RECEIVING_HISTORY!$B:$B,MASTER_SHEET!$A846),0)</f>
        <v>0</v>
      </c>
      <c r="M846" s="35">
        <f>IFERROR(SUMIF(ISSUANCE_HISTORY!$B:$B,A846,ISSUANCE_HISTORY!$H:$H),0)</f>
        <v>0</v>
      </c>
      <c r="N846" s="26">
        <f>IFERROR(SUMIF(ISSUANCE_HISTORY!$B:$B,A846,ISSUANCE_HISTORY!$I:$I),0)</f>
        <v>0</v>
      </c>
      <c r="O846" s="112">
        <f t="shared" si="53"/>
        <v>4</v>
      </c>
      <c r="P846" s="26">
        <f t="shared" si="55"/>
        <v>3800</v>
      </c>
      <c r="Q846" s="36" t="s">
        <v>4200</v>
      </c>
      <c r="R846" s="36" t="s">
        <v>4200</v>
      </c>
      <c r="S846" s="16">
        <v>4</v>
      </c>
      <c r="T846" s="37" t="str">
        <f t="shared" si="54"/>
        <v>OK</v>
      </c>
      <c r="U846" s="12"/>
      <c r="V846" s="16"/>
      <c r="W846" s="12" t="s">
        <v>4222</v>
      </c>
    </row>
    <row r="847" spans="1:23" ht="22.35" customHeight="1">
      <c r="A847" s="12">
        <v>10060875</v>
      </c>
      <c r="B847" s="137">
        <v>3000002878</v>
      </c>
      <c r="C847" s="106">
        <v>1005234</v>
      </c>
      <c r="D847" s="13">
        <v>1015852</v>
      </c>
      <c r="E847" s="12" t="s">
        <v>1078</v>
      </c>
      <c r="F847" s="190" t="s">
        <v>4205</v>
      </c>
      <c r="G847" s="13" t="s">
        <v>21</v>
      </c>
      <c r="H847" s="15">
        <v>585</v>
      </c>
      <c r="I847" s="105">
        <v>2</v>
      </c>
      <c r="J847" s="26">
        <f t="shared" si="52"/>
        <v>1170</v>
      </c>
      <c r="K847" s="113">
        <f>IFERROR(SUMIFS(RECEIVING_HISTORY!$H:$H,RECEIVING_HISTORY!$B:$B,MASTER_SHEET!$A847),0)</f>
        <v>0</v>
      </c>
      <c r="L847" s="26">
        <f>IFERROR(SUMIFS(RECEIVING_HISTORY!$I:$I,RECEIVING_HISTORY!$B:$B,MASTER_SHEET!$A847),0)</f>
        <v>0</v>
      </c>
      <c r="M847" s="35">
        <f>IFERROR(SUMIF(ISSUANCE_HISTORY!$B:$B,A847,ISSUANCE_HISTORY!$H:$H),0)</f>
        <v>1</v>
      </c>
      <c r="N847" s="26">
        <f>IFERROR(SUMIF(ISSUANCE_HISTORY!$B:$B,A847,ISSUANCE_HISTORY!$I:$I),0)</f>
        <v>585</v>
      </c>
      <c r="O847" s="112">
        <f t="shared" si="53"/>
        <v>1</v>
      </c>
      <c r="P847" s="26">
        <f t="shared" si="55"/>
        <v>585</v>
      </c>
      <c r="Q847" s="36" t="s">
        <v>1085</v>
      </c>
      <c r="R847" s="36" t="s">
        <v>1085</v>
      </c>
      <c r="S847" s="16">
        <v>1</v>
      </c>
      <c r="T847" s="37" t="str">
        <f t="shared" si="54"/>
        <v>OK</v>
      </c>
      <c r="U847" s="12"/>
      <c r="V847" s="16"/>
      <c r="W847" s="12" t="s">
        <v>4222</v>
      </c>
    </row>
    <row r="848" spans="1:23" ht="22.35" customHeight="1">
      <c r="A848" s="12">
        <v>10060876</v>
      </c>
      <c r="B848" s="137">
        <v>1670030655</v>
      </c>
      <c r="C848" s="106">
        <v>1005420</v>
      </c>
      <c r="D848" s="13">
        <v>1015474</v>
      </c>
      <c r="E848" s="12" t="s">
        <v>1079</v>
      </c>
      <c r="F848" s="190" t="s">
        <v>4215</v>
      </c>
      <c r="G848" s="13" t="s">
        <v>1076</v>
      </c>
      <c r="H848" s="15">
        <v>60</v>
      </c>
      <c r="I848" s="105">
        <v>45</v>
      </c>
      <c r="J848" s="26">
        <f t="shared" si="52"/>
        <v>2700</v>
      </c>
      <c r="K848" s="113">
        <f>IFERROR(SUMIFS(RECEIVING_HISTORY!$H:$H,RECEIVING_HISTORY!$B:$B,MASTER_SHEET!$A848),0)</f>
        <v>0</v>
      </c>
      <c r="L848" s="26">
        <f>IFERROR(SUMIFS(RECEIVING_HISTORY!$I:$I,RECEIVING_HISTORY!$B:$B,MASTER_SHEET!$A848),0)</f>
        <v>0</v>
      </c>
      <c r="M848" s="35">
        <f>IFERROR(SUMIF(ISSUANCE_HISTORY!$B:$B,A848,ISSUANCE_HISTORY!$H:$H),0)</f>
        <v>45</v>
      </c>
      <c r="N848" s="26">
        <f>IFERROR(SUMIF(ISSUANCE_HISTORY!$B:$B,A848,ISSUANCE_HISTORY!$I:$I),0)</f>
        <v>2700</v>
      </c>
      <c r="O848" s="112">
        <f t="shared" si="53"/>
        <v>0</v>
      </c>
      <c r="P848" s="26">
        <f t="shared" si="55"/>
        <v>0</v>
      </c>
      <c r="Q848" s="36" t="s">
        <v>2988</v>
      </c>
      <c r="R848" s="36" t="s">
        <v>2988</v>
      </c>
      <c r="S848" s="16">
        <v>20</v>
      </c>
      <c r="T848" s="37" t="str">
        <f t="shared" si="54"/>
        <v>Re-Order Now</v>
      </c>
      <c r="U848" s="12"/>
      <c r="V848" s="16" t="s">
        <v>4000</v>
      </c>
      <c r="W848" s="12" t="s">
        <v>4223</v>
      </c>
    </row>
    <row r="849" spans="1:23" ht="22.35" customHeight="1">
      <c r="A849" s="12">
        <v>10060877</v>
      </c>
      <c r="B849" s="137">
        <v>3000002889</v>
      </c>
      <c r="C849" s="106">
        <v>1005233</v>
      </c>
      <c r="D849" s="13">
        <v>1015851</v>
      </c>
      <c r="E849" s="12" t="s">
        <v>1080</v>
      </c>
      <c r="F849" s="190" t="s">
        <v>4215</v>
      </c>
      <c r="G849" s="13" t="s">
        <v>21</v>
      </c>
      <c r="H849" s="15">
        <v>452</v>
      </c>
      <c r="I849" s="105">
        <v>4</v>
      </c>
      <c r="J849" s="26">
        <f t="shared" si="52"/>
        <v>1808</v>
      </c>
      <c r="K849" s="113">
        <f>IFERROR(SUMIFS(RECEIVING_HISTORY!$H:$H,RECEIVING_HISTORY!$B:$B,MASTER_SHEET!$A849),0)</f>
        <v>0</v>
      </c>
      <c r="L849" s="26">
        <f>IFERROR(SUMIFS(RECEIVING_HISTORY!$I:$I,RECEIVING_HISTORY!$B:$B,MASTER_SHEET!$A849),0)</f>
        <v>0</v>
      </c>
      <c r="M849" s="35">
        <f>IFERROR(SUMIF(ISSUANCE_HISTORY!$B:$B,A849,ISSUANCE_HISTORY!$H:$H),0)</f>
        <v>0</v>
      </c>
      <c r="N849" s="26">
        <f>IFERROR(SUMIF(ISSUANCE_HISTORY!$B:$B,A849,ISSUANCE_HISTORY!$I:$I),0)</f>
        <v>0</v>
      </c>
      <c r="O849" s="112">
        <f t="shared" si="53"/>
        <v>4</v>
      </c>
      <c r="P849" s="26">
        <f t="shared" si="55"/>
        <v>1808</v>
      </c>
      <c r="Q849" s="36" t="s">
        <v>4039</v>
      </c>
      <c r="R849" s="36" t="s">
        <v>4039</v>
      </c>
      <c r="S849" s="16">
        <v>4</v>
      </c>
      <c r="T849" s="37" t="str">
        <f t="shared" si="54"/>
        <v>OK</v>
      </c>
      <c r="U849" s="12"/>
      <c r="V849" s="16"/>
      <c r="W849" s="12" t="s">
        <v>4222</v>
      </c>
    </row>
    <row r="850" spans="1:23" ht="22.35" customHeight="1">
      <c r="A850" s="12">
        <v>10060878</v>
      </c>
      <c r="B850" s="137">
        <v>401420006191</v>
      </c>
      <c r="C850" s="106">
        <v>1004813</v>
      </c>
      <c r="D850" s="13">
        <v>1016254</v>
      </c>
      <c r="E850" s="12" t="s">
        <v>1081</v>
      </c>
      <c r="F850" s="190" t="s">
        <v>1262</v>
      </c>
      <c r="G850" s="13" t="s">
        <v>41</v>
      </c>
      <c r="H850" s="15">
        <v>1150</v>
      </c>
      <c r="I850" s="105">
        <v>10</v>
      </c>
      <c r="J850" s="26">
        <f t="shared" si="52"/>
        <v>11500</v>
      </c>
      <c r="K850" s="113">
        <f>IFERROR(SUMIFS(RECEIVING_HISTORY!$H:$H,RECEIVING_HISTORY!$B:$B,MASTER_SHEET!$A850),0)</f>
        <v>0</v>
      </c>
      <c r="L850" s="26">
        <f>IFERROR(SUMIFS(RECEIVING_HISTORY!$I:$I,RECEIVING_HISTORY!$B:$B,MASTER_SHEET!$A850),0)</f>
        <v>0</v>
      </c>
      <c r="M850" s="35">
        <f>IFERROR(SUMIF(ISSUANCE_HISTORY!$B:$B,A850,ISSUANCE_HISTORY!$H:$H),0)</f>
        <v>0</v>
      </c>
      <c r="N850" s="26">
        <f>IFERROR(SUMIF(ISSUANCE_HISTORY!$B:$B,A850,ISSUANCE_HISTORY!$I:$I),0)</f>
        <v>0</v>
      </c>
      <c r="O850" s="112">
        <f t="shared" si="53"/>
        <v>10</v>
      </c>
      <c r="P850" s="26">
        <f t="shared" si="55"/>
        <v>11500</v>
      </c>
      <c r="Q850" s="36" t="s">
        <v>4200</v>
      </c>
      <c r="R850" s="36" t="s">
        <v>4200</v>
      </c>
      <c r="S850" s="16">
        <v>2</v>
      </c>
      <c r="T850" s="37" t="str">
        <f t="shared" si="54"/>
        <v>OK</v>
      </c>
      <c r="U850" s="12"/>
      <c r="V850" s="16"/>
      <c r="W850" s="12" t="s">
        <v>4222</v>
      </c>
    </row>
    <row r="851" spans="1:23" ht="22.35" customHeight="1">
      <c r="A851" s="12">
        <v>10060879</v>
      </c>
      <c r="B851" s="137">
        <v>401516076424</v>
      </c>
      <c r="C851" s="106">
        <v>1004181</v>
      </c>
      <c r="D851" s="13">
        <v>1016892</v>
      </c>
      <c r="E851" s="12" t="s">
        <v>1082</v>
      </c>
      <c r="F851" s="190" t="s">
        <v>4205</v>
      </c>
      <c r="G851" s="13" t="s">
        <v>21</v>
      </c>
      <c r="H851" s="15">
        <v>810</v>
      </c>
      <c r="I851" s="105">
        <v>2</v>
      </c>
      <c r="J851" s="26">
        <f t="shared" si="52"/>
        <v>1620</v>
      </c>
      <c r="K851" s="113">
        <f>IFERROR(SUMIFS(RECEIVING_HISTORY!$H:$H,RECEIVING_HISTORY!$B:$B,MASTER_SHEET!$A851),0)</f>
        <v>0</v>
      </c>
      <c r="L851" s="26">
        <f>IFERROR(SUMIFS(RECEIVING_HISTORY!$I:$I,RECEIVING_HISTORY!$B:$B,MASTER_SHEET!$A851),0)</f>
        <v>0</v>
      </c>
      <c r="M851" s="35">
        <f>IFERROR(SUMIF(ISSUANCE_HISTORY!$B:$B,A851,ISSUANCE_HISTORY!$H:$H),0)</f>
        <v>0</v>
      </c>
      <c r="N851" s="26">
        <f>IFERROR(SUMIF(ISSUANCE_HISTORY!$B:$B,A851,ISSUANCE_HISTORY!$I:$I),0)</f>
        <v>0</v>
      </c>
      <c r="O851" s="112">
        <f t="shared" si="53"/>
        <v>2</v>
      </c>
      <c r="P851" s="26">
        <f t="shared" si="55"/>
        <v>1620</v>
      </c>
      <c r="Q851" s="36" t="s">
        <v>1085</v>
      </c>
      <c r="R851" s="36" t="s">
        <v>1085</v>
      </c>
      <c r="S851" s="16">
        <v>2</v>
      </c>
      <c r="T851" s="37" t="str">
        <f t="shared" si="54"/>
        <v>OK</v>
      </c>
      <c r="U851" s="12"/>
      <c r="V851" s="16"/>
      <c r="W851" s="12" t="s">
        <v>4222</v>
      </c>
    </row>
    <row r="852" spans="1:23" ht="22.35" customHeight="1">
      <c r="A852" s="12">
        <v>10060880</v>
      </c>
      <c r="B852" s="137">
        <v>1050010087</v>
      </c>
      <c r="C852" s="106">
        <v>1004003</v>
      </c>
      <c r="D852" s="13">
        <v>1016961</v>
      </c>
      <c r="E852" s="12" t="s">
        <v>1083</v>
      </c>
      <c r="F852" s="190" t="s">
        <v>4205</v>
      </c>
      <c r="G852" s="13" t="s">
        <v>21</v>
      </c>
      <c r="H852" s="15">
        <v>650</v>
      </c>
      <c r="I852" s="105">
        <v>25</v>
      </c>
      <c r="J852" s="26">
        <f t="shared" si="52"/>
        <v>16250</v>
      </c>
      <c r="K852" s="113">
        <f>IFERROR(SUMIFS(RECEIVING_HISTORY!$H:$H,RECEIVING_HISTORY!$B:$B,MASTER_SHEET!$A852),0)</f>
        <v>0</v>
      </c>
      <c r="L852" s="26">
        <f>IFERROR(SUMIFS(RECEIVING_HISTORY!$I:$I,RECEIVING_HISTORY!$B:$B,MASTER_SHEET!$A852),0)</f>
        <v>0</v>
      </c>
      <c r="M852" s="35">
        <f>IFERROR(SUMIF(ISSUANCE_HISTORY!$B:$B,A852,ISSUANCE_HISTORY!$H:$H),0)</f>
        <v>0</v>
      </c>
      <c r="N852" s="26">
        <f>IFERROR(SUMIF(ISSUANCE_HISTORY!$B:$B,A852,ISSUANCE_HISTORY!$I:$I),0)</f>
        <v>0</v>
      </c>
      <c r="O852" s="112">
        <f t="shared" si="53"/>
        <v>25</v>
      </c>
      <c r="P852" s="26">
        <f t="shared" si="55"/>
        <v>16250</v>
      </c>
      <c r="Q852" s="36" t="s">
        <v>673</v>
      </c>
      <c r="R852" s="36" t="s">
        <v>673</v>
      </c>
      <c r="S852" s="16">
        <v>10</v>
      </c>
      <c r="T852" s="37" t="str">
        <f t="shared" si="54"/>
        <v>OK</v>
      </c>
      <c r="U852" s="12"/>
      <c r="V852" s="16"/>
      <c r="W852" s="12" t="s">
        <v>4222</v>
      </c>
    </row>
    <row r="853" spans="1:23" ht="22.35" customHeight="1">
      <c r="A853" s="12">
        <v>10060881</v>
      </c>
      <c r="B853" s="137">
        <v>1670170451</v>
      </c>
      <c r="C853" s="106">
        <v>1004671</v>
      </c>
      <c r="D853" s="13">
        <v>1016431</v>
      </c>
      <c r="E853" s="12" t="s">
        <v>1084</v>
      </c>
      <c r="F853" s="190" t="s">
        <v>4205</v>
      </c>
      <c r="G853" s="13" t="s">
        <v>21</v>
      </c>
      <c r="H853" s="15">
        <v>650</v>
      </c>
      <c r="I853" s="105">
        <v>25</v>
      </c>
      <c r="J853" s="26">
        <f t="shared" si="52"/>
        <v>16250</v>
      </c>
      <c r="K853" s="113">
        <f>IFERROR(SUMIFS(RECEIVING_HISTORY!$H:$H,RECEIVING_HISTORY!$B:$B,MASTER_SHEET!$A853),0)</f>
        <v>0</v>
      </c>
      <c r="L853" s="26">
        <f>IFERROR(SUMIFS(RECEIVING_HISTORY!$I:$I,RECEIVING_HISTORY!$B:$B,MASTER_SHEET!$A853),0)</f>
        <v>0</v>
      </c>
      <c r="M853" s="35">
        <f>IFERROR(SUMIF(ISSUANCE_HISTORY!$B:$B,A853,ISSUANCE_HISTORY!$H:$H),0)</f>
        <v>0</v>
      </c>
      <c r="N853" s="26">
        <f>IFERROR(SUMIF(ISSUANCE_HISTORY!$B:$B,A853,ISSUANCE_HISTORY!$I:$I),0)</f>
        <v>0</v>
      </c>
      <c r="O853" s="112">
        <f t="shared" si="53"/>
        <v>25</v>
      </c>
      <c r="P853" s="26">
        <f t="shared" si="55"/>
        <v>16250</v>
      </c>
      <c r="Q853" s="36" t="s">
        <v>666</v>
      </c>
      <c r="R853" s="36" t="s">
        <v>666</v>
      </c>
      <c r="S853" s="16">
        <v>10</v>
      </c>
      <c r="T853" s="37" t="str">
        <f t="shared" si="54"/>
        <v>OK</v>
      </c>
      <c r="U853" s="12"/>
      <c r="V853" s="16"/>
      <c r="W853" s="12" t="s">
        <v>4222</v>
      </c>
    </row>
    <row r="854" spans="1:23" ht="22.35" customHeight="1">
      <c r="A854" s="12">
        <v>10060882</v>
      </c>
      <c r="B854" s="137">
        <v>261011003656</v>
      </c>
      <c r="C854" s="106">
        <v>1004672</v>
      </c>
      <c r="D854" s="13">
        <v>1016432</v>
      </c>
      <c r="E854" s="12" t="s">
        <v>1086</v>
      </c>
      <c r="F854" s="190" t="s">
        <v>4205</v>
      </c>
      <c r="G854" s="13" t="s">
        <v>21</v>
      </c>
      <c r="H854" s="15">
        <v>900</v>
      </c>
      <c r="I854" s="105">
        <v>11</v>
      </c>
      <c r="J854" s="26">
        <f t="shared" si="52"/>
        <v>9900</v>
      </c>
      <c r="K854" s="113">
        <f>IFERROR(SUMIFS(RECEIVING_HISTORY!$H:$H,RECEIVING_HISTORY!$B:$B,MASTER_SHEET!$A854),0)</f>
        <v>0</v>
      </c>
      <c r="L854" s="26">
        <f>IFERROR(SUMIFS(RECEIVING_HISTORY!$I:$I,RECEIVING_HISTORY!$B:$B,MASTER_SHEET!$A854),0)</f>
        <v>0</v>
      </c>
      <c r="M854" s="35">
        <f>IFERROR(SUMIF(ISSUANCE_HISTORY!$B:$B,A854,ISSUANCE_HISTORY!$H:$H),0)</f>
        <v>0</v>
      </c>
      <c r="N854" s="26">
        <f>IFERROR(SUMIF(ISSUANCE_HISTORY!$B:$B,A854,ISSUANCE_HISTORY!$I:$I),0)</f>
        <v>0</v>
      </c>
      <c r="O854" s="112">
        <f t="shared" si="53"/>
        <v>11</v>
      </c>
      <c r="P854" s="26">
        <f t="shared" si="55"/>
        <v>9900</v>
      </c>
      <c r="Q854" s="36" t="s">
        <v>666</v>
      </c>
      <c r="R854" s="36" t="s">
        <v>666</v>
      </c>
      <c r="S854" s="16">
        <v>2</v>
      </c>
      <c r="T854" s="37" t="str">
        <f t="shared" si="54"/>
        <v>OK</v>
      </c>
      <c r="U854" s="12"/>
      <c r="V854" s="16"/>
      <c r="W854" s="12" t="s">
        <v>4222</v>
      </c>
    </row>
    <row r="855" spans="1:23" ht="22.35" customHeight="1">
      <c r="A855" s="12">
        <v>10060883</v>
      </c>
      <c r="B855" s="137">
        <v>1120011379</v>
      </c>
      <c r="C855" s="106">
        <v>1004341</v>
      </c>
      <c r="D855" s="13">
        <v>1016701</v>
      </c>
      <c r="E855" s="12" t="s">
        <v>1087</v>
      </c>
      <c r="F855" s="190" t="s">
        <v>4205</v>
      </c>
      <c r="G855" s="13" t="s">
        <v>21</v>
      </c>
      <c r="H855" s="15">
        <v>2460</v>
      </c>
      <c r="I855" s="105">
        <v>12</v>
      </c>
      <c r="J855" s="26">
        <f t="shared" si="52"/>
        <v>29520</v>
      </c>
      <c r="K855" s="113">
        <f>IFERROR(SUMIFS(RECEIVING_HISTORY!$H:$H,RECEIVING_HISTORY!$B:$B,MASTER_SHEET!$A855),0)</f>
        <v>0</v>
      </c>
      <c r="L855" s="26">
        <f>IFERROR(SUMIFS(RECEIVING_HISTORY!$I:$I,RECEIVING_HISTORY!$B:$B,MASTER_SHEET!$A855),0)</f>
        <v>0</v>
      </c>
      <c r="M855" s="35">
        <f>IFERROR(SUMIF(ISSUANCE_HISTORY!$B:$B,A855,ISSUANCE_HISTORY!$H:$H),0)</f>
        <v>0</v>
      </c>
      <c r="N855" s="26">
        <f>IFERROR(SUMIF(ISSUANCE_HISTORY!$B:$B,A855,ISSUANCE_HISTORY!$I:$I),0)</f>
        <v>0</v>
      </c>
      <c r="O855" s="112">
        <f t="shared" si="53"/>
        <v>12</v>
      </c>
      <c r="P855" s="26">
        <f t="shared" si="55"/>
        <v>29520</v>
      </c>
      <c r="Q855" s="36" t="s">
        <v>1070</v>
      </c>
      <c r="R855" s="36" t="s">
        <v>1070</v>
      </c>
      <c r="S855" s="16">
        <v>4</v>
      </c>
      <c r="T855" s="37" t="str">
        <f t="shared" si="54"/>
        <v>OK</v>
      </c>
      <c r="U855" s="12"/>
      <c r="V855" s="16"/>
      <c r="W855" s="12" t="s">
        <v>4222</v>
      </c>
    </row>
    <row r="856" spans="1:23" ht="22.35" customHeight="1">
      <c r="A856" s="12">
        <v>10060884</v>
      </c>
      <c r="B856" s="137" t="e">
        <v>#N/A</v>
      </c>
      <c r="C856" s="106">
        <v>1003767</v>
      </c>
      <c r="D856" s="13">
        <v>1009065</v>
      </c>
      <c r="E856" s="12" t="s">
        <v>1088</v>
      </c>
      <c r="F856" s="190" t="s">
        <v>4213</v>
      </c>
      <c r="G856" s="13" t="s">
        <v>28</v>
      </c>
      <c r="H856" s="15">
        <v>65</v>
      </c>
      <c r="I856" s="105">
        <v>22</v>
      </c>
      <c r="J856" s="26">
        <f t="shared" si="52"/>
        <v>1430</v>
      </c>
      <c r="K856" s="113">
        <f>IFERROR(SUMIFS(RECEIVING_HISTORY!$H:$H,RECEIVING_HISTORY!$B:$B,MASTER_SHEET!$A856),0)</f>
        <v>0</v>
      </c>
      <c r="L856" s="26">
        <f>IFERROR(SUMIFS(RECEIVING_HISTORY!$I:$I,RECEIVING_HISTORY!$B:$B,MASTER_SHEET!$A856),0)</f>
        <v>0</v>
      </c>
      <c r="M856" s="35">
        <f>IFERROR(SUMIF(ISSUANCE_HISTORY!$B:$B,A856,ISSUANCE_HISTORY!$H:$H),0)</f>
        <v>0</v>
      </c>
      <c r="N856" s="26">
        <f>IFERROR(SUMIF(ISSUANCE_HISTORY!$B:$B,A856,ISSUANCE_HISTORY!$I:$I),0)</f>
        <v>0</v>
      </c>
      <c r="O856" s="112">
        <f t="shared" si="53"/>
        <v>22</v>
      </c>
      <c r="P856" s="26">
        <f t="shared" si="55"/>
        <v>1430</v>
      </c>
      <c r="Q856" s="36" t="s">
        <v>4085</v>
      </c>
      <c r="R856" s="36" t="s">
        <v>4085</v>
      </c>
      <c r="S856" s="16">
        <v>20</v>
      </c>
      <c r="T856" s="37" t="str">
        <f t="shared" si="54"/>
        <v>OK</v>
      </c>
      <c r="U856" s="12"/>
      <c r="V856" s="16"/>
      <c r="W856" s="12" t="e">
        <v>#N/A</v>
      </c>
    </row>
    <row r="857" spans="1:23" ht="22.35" customHeight="1">
      <c r="A857" s="12">
        <v>10060885</v>
      </c>
      <c r="B857" s="137" t="e">
        <v>#N/A</v>
      </c>
      <c r="C857" s="106">
        <v>1002306</v>
      </c>
      <c r="D857" s="13">
        <v>1011415</v>
      </c>
      <c r="E857" s="12" t="s">
        <v>1089</v>
      </c>
      <c r="F857" s="190" t="s">
        <v>4213</v>
      </c>
      <c r="G857" s="13" t="s">
        <v>21</v>
      </c>
      <c r="H857" s="15">
        <v>110</v>
      </c>
      <c r="I857" s="105">
        <v>22</v>
      </c>
      <c r="J857" s="26">
        <f t="shared" si="52"/>
        <v>2420</v>
      </c>
      <c r="K857" s="113">
        <f>IFERROR(SUMIFS(RECEIVING_HISTORY!$H:$H,RECEIVING_HISTORY!$B:$B,MASTER_SHEET!$A857),0)</f>
        <v>0</v>
      </c>
      <c r="L857" s="26">
        <f>IFERROR(SUMIFS(RECEIVING_HISTORY!$I:$I,RECEIVING_HISTORY!$B:$B,MASTER_SHEET!$A857),0)</f>
        <v>0</v>
      </c>
      <c r="M857" s="35">
        <f>IFERROR(SUMIF(ISSUANCE_HISTORY!$B:$B,A857,ISSUANCE_HISTORY!$H:$H),0)</f>
        <v>0</v>
      </c>
      <c r="N857" s="26">
        <f>IFERROR(SUMIF(ISSUANCE_HISTORY!$B:$B,A857,ISSUANCE_HISTORY!$I:$I),0)</f>
        <v>0</v>
      </c>
      <c r="O857" s="112">
        <f t="shared" si="53"/>
        <v>22</v>
      </c>
      <c r="P857" s="26">
        <f t="shared" si="55"/>
        <v>2420</v>
      </c>
      <c r="Q857" s="36" t="s">
        <v>4086</v>
      </c>
      <c r="R857" s="36" t="s">
        <v>4086</v>
      </c>
      <c r="S857" s="16">
        <v>8</v>
      </c>
      <c r="T857" s="37" t="str">
        <f t="shared" si="54"/>
        <v>OK</v>
      </c>
      <c r="U857" s="12"/>
      <c r="V857" s="16"/>
      <c r="W857" s="12" t="e">
        <v>#N/A</v>
      </c>
    </row>
    <row r="858" spans="1:23" ht="22.35" customHeight="1">
      <c r="A858" s="12">
        <v>10060886</v>
      </c>
      <c r="B858" s="137" t="e">
        <v>#N/A</v>
      </c>
      <c r="C858" s="106">
        <v>1004759</v>
      </c>
      <c r="D858" s="13">
        <v>1016200</v>
      </c>
      <c r="E858" s="12" t="s">
        <v>1091</v>
      </c>
      <c r="F858" s="190" t="s">
        <v>4213</v>
      </c>
      <c r="G858" s="13" t="s">
        <v>21</v>
      </c>
      <c r="H858" s="15">
        <v>43</v>
      </c>
      <c r="I858" s="105">
        <v>48</v>
      </c>
      <c r="J858" s="26">
        <f t="shared" si="52"/>
        <v>2064</v>
      </c>
      <c r="K858" s="113">
        <f>IFERROR(SUMIFS(RECEIVING_HISTORY!$H:$H,RECEIVING_HISTORY!$B:$B,MASTER_SHEET!$A858),0)</f>
        <v>0</v>
      </c>
      <c r="L858" s="26">
        <f>IFERROR(SUMIFS(RECEIVING_HISTORY!$I:$I,RECEIVING_HISTORY!$B:$B,MASTER_SHEET!$A858),0)</f>
        <v>0</v>
      </c>
      <c r="M858" s="35">
        <f>IFERROR(SUMIF(ISSUANCE_HISTORY!$B:$B,A858,ISSUANCE_HISTORY!$H:$H),0)</f>
        <v>0</v>
      </c>
      <c r="N858" s="26">
        <f>IFERROR(SUMIF(ISSUANCE_HISTORY!$B:$B,A858,ISSUANCE_HISTORY!$I:$I),0)</f>
        <v>0</v>
      </c>
      <c r="O858" s="112">
        <f t="shared" si="53"/>
        <v>48</v>
      </c>
      <c r="P858" s="26">
        <f t="shared" si="55"/>
        <v>2064</v>
      </c>
      <c r="Q858" s="36" t="s">
        <v>1092</v>
      </c>
      <c r="R858" s="36" t="s">
        <v>1092</v>
      </c>
      <c r="S858" s="16">
        <v>20</v>
      </c>
      <c r="T858" s="37" t="str">
        <f t="shared" si="54"/>
        <v>OK</v>
      </c>
      <c r="U858" s="12"/>
      <c r="V858" s="16"/>
      <c r="W858" s="12" t="e">
        <v>#N/A</v>
      </c>
    </row>
    <row r="859" spans="1:23" ht="22.35" customHeight="1">
      <c r="A859" s="12">
        <v>10060887</v>
      </c>
      <c r="B859" s="137" t="e">
        <v>#N/A</v>
      </c>
      <c r="C859" s="106">
        <v>1004757</v>
      </c>
      <c r="D859" s="13">
        <v>1016198</v>
      </c>
      <c r="E859" s="12" t="s">
        <v>1093</v>
      </c>
      <c r="F859" s="190" t="s">
        <v>4213</v>
      </c>
      <c r="G859" s="13" t="s">
        <v>21</v>
      </c>
      <c r="H859" s="15">
        <v>13</v>
      </c>
      <c r="I859" s="105">
        <v>51</v>
      </c>
      <c r="J859" s="26">
        <f t="shared" si="52"/>
        <v>663</v>
      </c>
      <c r="K859" s="113">
        <f>IFERROR(SUMIFS(RECEIVING_HISTORY!$H:$H,RECEIVING_HISTORY!$B:$B,MASTER_SHEET!$A859),0)</f>
        <v>0</v>
      </c>
      <c r="L859" s="26">
        <f>IFERROR(SUMIFS(RECEIVING_HISTORY!$I:$I,RECEIVING_HISTORY!$B:$B,MASTER_SHEET!$A859),0)</f>
        <v>0</v>
      </c>
      <c r="M859" s="35">
        <f>IFERROR(SUMIF(ISSUANCE_HISTORY!$B:$B,A859,ISSUANCE_HISTORY!$H:$H),0)</f>
        <v>0</v>
      </c>
      <c r="N859" s="26">
        <f>IFERROR(SUMIF(ISSUANCE_HISTORY!$B:$B,A859,ISSUANCE_HISTORY!$I:$I),0)</f>
        <v>0</v>
      </c>
      <c r="O859" s="112">
        <f t="shared" si="53"/>
        <v>51</v>
      </c>
      <c r="P859" s="26">
        <f t="shared" si="55"/>
        <v>663</v>
      </c>
      <c r="Q859" s="36" t="s">
        <v>1094</v>
      </c>
      <c r="R859" s="36" t="s">
        <v>1094</v>
      </c>
      <c r="S859" s="16">
        <v>20</v>
      </c>
      <c r="T859" s="37" t="str">
        <f t="shared" si="54"/>
        <v>OK</v>
      </c>
      <c r="U859" s="12"/>
      <c r="V859" s="16"/>
      <c r="W859" s="12" t="e">
        <v>#N/A</v>
      </c>
    </row>
    <row r="860" spans="1:23" ht="22.35" customHeight="1">
      <c r="A860" s="12">
        <v>10060888</v>
      </c>
      <c r="B860" s="137" t="e">
        <v>#N/A</v>
      </c>
      <c r="C860" s="106">
        <v>1004758</v>
      </c>
      <c r="D860" s="13">
        <v>1016199</v>
      </c>
      <c r="E860" s="12" t="s">
        <v>1095</v>
      </c>
      <c r="F860" s="190" t="s">
        <v>4213</v>
      </c>
      <c r="G860" s="13" t="s">
        <v>21</v>
      </c>
      <c r="H860" s="15">
        <v>13</v>
      </c>
      <c r="I860" s="105">
        <v>52</v>
      </c>
      <c r="J860" s="26">
        <f t="shared" si="52"/>
        <v>676</v>
      </c>
      <c r="K860" s="113">
        <f>IFERROR(SUMIFS(RECEIVING_HISTORY!$H:$H,RECEIVING_HISTORY!$B:$B,MASTER_SHEET!$A860),0)</f>
        <v>0</v>
      </c>
      <c r="L860" s="26">
        <f>IFERROR(SUMIFS(RECEIVING_HISTORY!$I:$I,RECEIVING_HISTORY!$B:$B,MASTER_SHEET!$A860),0)</f>
        <v>0</v>
      </c>
      <c r="M860" s="35">
        <f>IFERROR(SUMIF(ISSUANCE_HISTORY!$B:$B,A860,ISSUANCE_HISTORY!$H:$H),0)</f>
        <v>0</v>
      </c>
      <c r="N860" s="26">
        <f>IFERROR(SUMIF(ISSUANCE_HISTORY!$B:$B,A860,ISSUANCE_HISTORY!$I:$I),0)</f>
        <v>0</v>
      </c>
      <c r="O860" s="112">
        <f t="shared" si="53"/>
        <v>52</v>
      </c>
      <c r="P860" s="26">
        <f t="shared" si="55"/>
        <v>676</v>
      </c>
      <c r="Q860" s="36" t="s">
        <v>1094</v>
      </c>
      <c r="R860" s="36" t="s">
        <v>1094</v>
      </c>
      <c r="S860" s="16">
        <v>20</v>
      </c>
      <c r="T860" s="37" t="str">
        <f t="shared" si="54"/>
        <v>OK</v>
      </c>
      <c r="U860" s="12"/>
      <c r="V860" s="16"/>
      <c r="W860" s="12" t="e">
        <v>#N/A</v>
      </c>
    </row>
    <row r="861" spans="1:23" ht="22.35" customHeight="1">
      <c r="A861" s="12">
        <v>10060889</v>
      </c>
      <c r="B861" s="137" t="e">
        <v>#N/A</v>
      </c>
      <c r="C861" s="106">
        <v>1004755</v>
      </c>
      <c r="D861" s="13">
        <v>1016196</v>
      </c>
      <c r="E861" s="12" t="s">
        <v>1096</v>
      </c>
      <c r="F861" s="190" t="s">
        <v>4213</v>
      </c>
      <c r="G861" s="13" t="s">
        <v>21</v>
      </c>
      <c r="H861" s="15">
        <v>14</v>
      </c>
      <c r="I861" s="105">
        <v>30</v>
      </c>
      <c r="J861" s="26">
        <f t="shared" si="52"/>
        <v>420</v>
      </c>
      <c r="K861" s="113">
        <f>IFERROR(SUMIFS(RECEIVING_HISTORY!$H:$H,RECEIVING_HISTORY!$B:$B,MASTER_SHEET!$A861),0)</f>
        <v>0</v>
      </c>
      <c r="L861" s="26">
        <f>IFERROR(SUMIFS(RECEIVING_HISTORY!$I:$I,RECEIVING_HISTORY!$B:$B,MASTER_SHEET!$A861),0)</f>
        <v>0</v>
      </c>
      <c r="M861" s="35">
        <f>IFERROR(SUMIF(ISSUANCE_HISTORY!$B:$B,A861,ISSUANCE_HISTORY!$H:$H),0)</f>
        <v>0</v>
      </c>
      <c r="N861" s="26">
        <f>IFERROR(SUMIF(ISSUANCE_HISTORY!$B:$B,A861,ISSUANCE_HISTORY!$I:$I),0)</f>
        <v>0</v>
      </c>
      <c r="O861" s="112">
        <f t="shared" si="53"/>
        <v>30</v>
      </c>
      <c r="P861" s="26">
        <f t="shared" si="55"/>
        <v>420</v>
      </c>
      <c r="Q861" s="36" t="s">
        <v>1094</v>
      </c>
      <c r="R861" s="36" t="s">
        <v>1094</v>
      </c>
      <c r="S861" s="16">
        <v>20</v>
      </c>
      <c r="T861" s="37" t="str">
        <f t="shared" si="54"/>
        <v>OK</v>
      </c>
      <c r="U861" s="12"/>
      <c r="V861" s="16"/>
      <c r="W861" s="12" t="e">
        <v>#N/A</v>
      </c>
    </row>
    <row r="862" spans="1:23" ht="22.35" customHeight="1">
      <c r="A862" s="12">
        <v>10060890</v>
      </c>
      <c r="B862" s="137" t="e">
        <v>#N/A</v>
      </c>
      <c r="C862" s="106">
        <v>1004756</v>
      </c>
      <c r="D862" s="13">
        <v>1016197</v>
      </c>
      <c r="E862" s="12" t="s">
        <v>1097</v>
      </c>
      <c r="F862" s="190" t="s">
        <v>4213</v>
      </c>
      <c r="G862" s="13" t="s">
        <v>21</v>
      </c>
      <c r="H862" s="15">
        <v>14</v>
      </c>
      <c r="I862" s="105">
        <v>20</v>
      </c>
      <c r="J862" s="26">
        <f t="shared" si="52"/>
        <v>280</v>
      </c>
      <c r="K862" s="113">
        <f>IFERROR(SUMIFS(RECEIVING_HISTORY!$H:$H,RECEIVING_HISTORY!$B:$B,MASTER_SHEET!$A862),0)</f>
        <v>0</v>
      </c>
      <c r="L862" s="26">
        <f>IFERROR(SUMIFS(RECEIVING_HISTORY!$I:$I,RECEIVING_HISTORY!$B:$B,MASTER_SHEET!$A862),0)</f>
        <v>0</v>
      </c>
      <c r="M862" s="35">
        <f>IFERROR(SUMIF(ISSUANCE_HISTORY!$B:$B,A862,ISSUANCE_HISTORY!$H:$H),0)</f>
        <v>0</v>
      </c>
      <c r="N862" s="26">
        <f>IFERROR(SUMIF(ISSUANCE_HISTORY!$B:$B,A862,ISSUANCE_HISTORY!$I:$I),0)</f>
        <v>0</v>
      </c>
      <c r="O862" s="112">
        <f t="shared" si="53"/>
        <v>20</v>
      </c>
      <c r="P862" s="26">
        <f t="shared" si="55"/>
        <v>280</v>
      </c>
      <c r="Q862" s="36" t="s">
        <v>1094</v>
      </c>
      <c r="R862" s="36" t="s">
        <v>1094</v>
      </c>
      <c r="S862" s="16">
        <v>10</v>
      </c>
      <c r="T862" s="37" t="str">
        <f t="shared" si="54"/>
        <v>OK</v>
      </c>
      <c r="U862" s="12"/>
      <c r="V862" s="16"/>
      <c r="W862" s="12" t="e">
        <v>#N/A</v>
      </c>
    </row>
    <row r="863" spans="1:23" ht="22.35" customHeight="1">
      <c r="A863" s="12">
        <v>10060891</v>
      </c>
      <c r="B863" s="137" t="e">
        <v>#N/A</v>
      </c>
      <c r="C863" s="106">
        <v>1004760</v>
      </c>
      <c r="D863" s="13">
        <v>1016201</v>
      </c>
      <c r="E863" s="12" t="s">
        <v>1098</v>
      </c>
      <c r="F863" s="190" t="s">
        <v>4213</v>
      </c>
      <c r="G863" s="13" t="s">
        <v>21</v>
      </c>
      <c r="H863" s="15">
        <v>36</v>
      </c>
      <c r="I863" s="105">
        <v>50</v>
      </c>
      <c r="J863" s="26">
        <f t="shared" si="52"/>
        <v>1800</v>
      </c>
      <c r="K863" s="113">
        <f>IFERROR(SUMIFS(RECEIVING_HISTORY!$H:$H,RECEIVING_HISTORY!$B:$B,MASTER_SHEET!$A863),0)</f>
        <v>0</v>
      </c>
      <c r="L863" s="26">
        <f>IFERROR(SUMIFS(RECEIVING_HISTORY!$I:$I,RECEIVING_HISTORY!$B:$B,MASTER_SHEET!$A863),0)</f>
        <v>0</v>
      </c>
      <c r="M863" s="35">
        <f>IFERROR(SUMIF(ISSUANCE_HISTORY!$B:$B,A863,ISSUANCE_HISTORY!$H:$H),0)</f>
        <v>0</v>
      </c>
      <c r="N863" s="26">
        <f>IFERROR(SUMIF(ISSUANCE_HISTORY!$B:$B,A863,ISSUANCE_HISTORY!$I:$I),0)</f>
        <v>0</v>
      </c>
      <c r="O863" s="112">
        <f t="shared" si="53"/>
        <v>50</v>
      </c>
      <c r="P863" s="26">
        <f t="shared" si="55"/>
        <v>1800</v>
      </c>
      <c r="Q863" s="36" t="s">
        <v>1094</v>
      </c>
      <c r="R863" s="36" t="s">
        <v>1094</v>
      </c>
      <c r="S863" s="16">
        <v>20</v>
      </c>
      <c r="T863" s="37" t="str">
        <f t="shared" si="54"/>
        <v>OK</v>
      </c>
      <c r="U863" s="12"/>
      <c r="V863" s="16"/>
      <c r="W863" s="12" t="e">
        <v>#N/A</v>
      </c>
    </row>
    <row r="864" spans="1:23" ht="22.35" customHeight="1">
      <c r="A864" s="12">
        <v>10060892</v>
      </c>
      <c r="B864" s="137" t="e">
        <v>#N/A</v>
      </c>
      <c r="C864" s="106">
        <v>1004761</v>
      </c>
      <c r="D864" s="13">
        <v>1016202</v>
      </c>
      <c r="E864" s="12" t="s">
        <v>1099</v>
      </c>
      <c r="F864" s="190" t="s">
        <v>4213</v>
      </c>
      <c r="G864" s="13" t="s">
        <v>21</v>
      </c>
      <c r="H864" s="15">
        <v>30</v>
      </c>
      <c r="I864" s="105">
        <v>50</v>
      </c>
      <c r="J864" s="26">
        <f t="shared" si="52"/>
        <v>1500</v>
      </c>
      <c r="K864" s="113">
        <f>IFERROR(SUMIFS(RECEIVING_HISTORY!$H:$H,RECEIVING_HISTORY!$B:$B,MASTER_SHEET!$A864),0)</f>
        <v>0</v>
      </c>
      <c r="L864" s="26">
        <f>IFERROR(SUMIFS(RECEIVING_HISTORY!$I:$I,RECEIVING_HISTORY!$B:$B,MASTER_SHEET!$A864),0)</f>
        <v>0</v>
      </c>
      <c r="M864" s="35">
        <f>IFERROR(SUMIF(ISSUANCE_HISTORY!$B:$B,A864,ISSUANCE_HISTORY!$H:$H),0)</f>
        <v>0</v>
      </c>
      <c r="N864" s="26">
        <f>IFERROR(SUMIF(ISSUANCE_HISTORY!$B:$B,A864,ISSUANCE_HISTORY!$I:$I),0)</f>
        <v>0</v>
      </c>
      <c r="O864" s="112">
        <f t="shared" si="53"/>
        <v>50</v>
      </c>
      <c r="P864" s="26">
        <f t="shared" si="55"/>
        <v>1500</v>
      </c>
      <c r="Q864" s="36" t="s">
        <v>1094</v>
      </c>
      <c r="R864" s="36" t="s">
        <v>1094</v>
      </c>
      <c r="S864" s="16">
        <v>20</v>
      </c>
      <c r="T864" s="37" t="str">
        <f t="shared" si="54"/>
        <v>OK</v>
      </c>
      <c r="U864" s="12"/>
      <c r="V864" s="16"/>
      <c r="W864" s="12" t="e">
        <v>#N/A</v>
      </c>
    </row>
    <row r="865" spans="1:23" ht="22.35" customHeight="1">
      <c r="A865" s="12">
        <v>10060893</v>
      </c>
      <c r="B865" s="137" t="e">
        <v>#N/A</v>
      </c>
      <c r="C865" s="106">
        <v>1005479</v>
      </c>
      <c r="D865" s="13">
        <v>1015533</v>
      </c>
      <c r="E865" s="12" t="s">
        <v>1100</v>
      </c>
      <c r="F865" s="190" t="s">
        <v>4213</v>
      </c>
      <c r="G865" s="13" t="s">
        <v>415</v>
      </c>
      <c r="H865" s="15">
        <v>0</v>
      </c>
      <c r="I865" s="105">
        <v>5</v>
      </c>
      <c r="J865" s="26">
        <f t="shared" si="52"/>
        <v>0</v>
      </c>
      <c r="K865" s="113">
        <f>IFERROR(SUMIFS(RECEIVING_HISTORY!$H:$H,RECEIVING_HISTORY!$B:$B,MASTER_SHEET!$A865),0)</f>
        <v>0</v>
      </c>
      <c r="L865" s="26">
        <f>IFERROR(SUMIFS(RECEIVING_HISTORY!$I:$I,RECEIVING_HISTORY!$B:$B,MASTER_SHEET!$A865),0)</f>
        <v>0</v>
      </c>
      <c r="M865" s="35">
        <f>IFERROR(SUMIF(ISSUANCE_HISTORY!$B:$B,A865,ISSUANCE_HISTORY!$H:$H),0)</f>
        <v>0</v>
      </c>
      <c r="N865" s="26">
        <f>IFERROR(SUMIF(ISSUANCE_HISTORY!$B:$B,A865,ISSUANCE_HISTORY!$I:$I),0)</f>
        <v>0</v>
      </c>
      <c r="O865" s="112">
        <f t="shared" si="53"/>
        <v>5</v>
      </c>
      <c r="P865" s="26">
        <f t="shared" si="55"/>
        <v>0</v>
      </c>
      <c r="Q865" s="36" t="s">
        <v>1094</v>
      </c>
      <c r="R865" s="36" t="s">
        <v>1094</v>
      </c>
      <c r="S865" s="16">
        <v>5</v>
      </c>
      <c r="T865" s="37" t="str">
        <f t="shared" si="54"/>
        <v>OK</v>
      </c>
      <c r="U865" s="12"/>
      <c r="V865" s="16"/>
      <c r="W865" s="12" t="e">
        <v>#N/A</v>
      </c>
    </row>
    <row r="866" spans="1:23" ht="22.35" customHeight="1">
      <c r="A866" s="12">
        <v>10060894</v>
      </c>
      <c r="B866" s="137" t="e">
        <v>#N/A</v>
      </c>
      <c r="C866" s="106">
        <v>1005478</v>
      </c>
      <c r="D866" s="13">
        <v>1015532</v>
      </c>
      <c r="E866" s="12" t="s">
        <v>1101</v>
      </c>
      <c r="F866" s="190" t="s">
        <v>4213</v>
      </c>
      <c r="G866" s="13" t="s">
        <v>415</v>
      </c>
      <c r="H866" s="15">
        <v>0</v>
      </c>
      <c r="I866" s="105">
        <v>6</v>
      </c>
      <c r="J866" s="26">
        <f t="shared" si="52"/>
        <v>0</v>
      </c>
      <c r="K866" s="113">
        <f>IFERROR(SUMIFS(RECEIVING_HISTORY!$H:$H,RECEIVING_HISTORY!$B:$B,MASTER_SHEET!$A866),0)</f>
        <v>0</v>
      </c>
      <c r="L866" s="26">
        <f>IFERROR(SUMIFS(RECEIVING_HISTORY!$I:$I,RECEIVING_HISTORY!$B:$B,MASTER_SHEET!$A866),0)</f>
        <v>0</v>
      </c>
      <c r="M866" s="35">
        <f>IFERROR(SUMIF(ISSUANCE_HISTORY!$B:$B,A866,ISSUANCE_HISTORY!$H:$H),0)</f>
        <v>0</v>
      </c>
      <c r="N866" s="26">
        <f>IFERROR(SUMIF(ISSUANCE_HISTORY!$B:$B,A866,ISSUANCE_HISTORY!$I:$I),0)</f>
        <v>0</v>
      </c>
      <c r="O866" s="112">
        <f t="shared" si="53"/>
        <v>6</v>
      </c>
      <c r="P866" s="26">
        <f t="shared" si="55"/>
        <v>0</v>
      </c>
      <c r="Q866" s="36" t="s">
        <v>1094</v>
      </c>
      <c r="R866" s="36" t="s">
        <v>1094</v>
      </c>
      <c r="S866" s="16">
        <v>5</v>
      </c>
      <c r="T866" s="37" t="str">
        <f t="shared" si="54"/>
        <v>OK</v>
      </c>
      <c r="U866" s="12"/>
      <c r="V866" s="16"/>
      <c r="W866" s="12" t="e">
        <v>#N/A</v>
      </c>
    </row>
    <row r="867" spans="1:23" ht="22.35" customHeight="1">
      <c r="A867" s="12">
        <v>10060895</v>
      </c>
      <c r="B867" s="137" t="e">
        <v>#N/A</v>
      </c>
      <c r="C867" s="106">
        <v>1003381</v>
      </c>
      <c r="D867" s="13">
        <v>1008154</v>
      </c>
      <c r="E867" s="12" t="s">
        <v>1102</v>
      </c>
      <c r="F867" s="190" t="s">
        <v>4213</v>
      </c>
      <c r="G867" s="13" t="s">
        <v>415</v>
      </c>
      <c r="H867" s="15">
        <v>25</v>
      </c>
      <c r="I867" s="105">
        <v>7</v>
      </c>
      <c r="J867" s="26">
        <f t="shared" si="52"/>
        <v>175</v>
      </c>
      <c r="K867" s="113">
        <f>IFERROR(SUMIFS(RECEIVING_HISTORY!$H:$H,RECEIVING_HISTORY!$B:$B,MASTER_SHEET!$A867),0)</f>
        <v>20</v>
      </c>
      <c r="L867" s="26">
        <f>IFERROR(SUMIFS(RECEIVING_HISTORY!$I:$I,RECEIVING_HISTORY!$B:$B,MASTER_SHEET!$A867),0)</f>
        <v>500</v>
      </c>
      <c r="M867" s="35">
        <f>IFERROR(SUMIF(ISSUANCE_HISTORY!$B:$B,A867,ISSUANCE_HISTORY!$H:$H),0)</f>
        <v>2</v>
      </c>
      <c r="N867" s="26">
        <f>IFERROR(SUMIF(ISSUANCE_HISTORY!$B:$B,A867,ISSUANCE_HISTORY!$I:$I),0)</f>
        <v>30</v>
      </c>
      <c r="O867" s="112">
        <f t="shared" si="53"/>
        <v>25</v>
      </c>
      <c r="P867" s="26">
        <f t="shared" si="55"/>
        <v>645</v>
      </c>
      <c r="Q867" s="36" t="s">
        <v>1103</v>
      </c>
      <c r="R867" s="36" t="s">
        <v>1103</v>
      </c>
      <c r="S867" s="16">
        <v>10</v>
      </c>
      <c r="T867" s="37" t="str">
        <f t="shared" si="54"/>
        <v>OK</v>
      </c>
      <c r="U867" s="12"/>
      <c r="V867" s="16"/>
      <c r="W867" s="12" t="e">
        <v>#N/A</v>
      </c>
    </row>
    <row r="868" spans="1:23" ht="22.35" customHeight="1">
      <c r="A868" s="12">
        <v>10060896</v>
      </c>
      <c r="B868" s="137" t="e">
        <v>#N/A</v>
      </c>
      <c r="C868" s="106">
        <v>1005482</v>
      </c>
      <c r="D868" s="13">
        <v>1015536</v>
      </c>
      <c r="E868" s="12" t="s">
        <v>1104</v>
      </c>
      <c r="F868" s="190" t="s">
        <v>4213</v>
      </c>
      <c r="G868" s="13" t="s">
        <v>21</v>
      </c>
      <c r="H868" s="15">
        <v>3.45</v>
      </c>
      <c r="I868" s="105">
        <v>130</v>
      </c>
      <c r="J868" s="26">
        <f t="shared" si="52"/>
        <v>448.5</v>
      </c>
      <c r="K868" s="113">
        <f>IFERROR(SUMIFS(RECEIVING_HISTORY!$H:$H,RECEIVING_HISTORY!$B:$B,MASTER_SHEET!$A868),0)</f>
        <v>0</v>
      </c>
      <c r="L868" s="26">
        <f>IFERROR(SUMIFS(RECEIVING_HISTORY!$I:$I,RECEIVING_HISTORY!$B:$B,MASTER_SHEET!$A868),0)</f>
        <v>0</v>
      </c>
      <c r="M868" s="35">
        <f>IFERROR(SUMIF(ISSUANCE_HISTORY!$B:$B,A868,ISSUANCE_HISTORY!$H:$H),0)</f>
        <v>0</v>
      </c>
      <c r="N868" s="26">
        <f>IFERROR(SUMIF(ISSUANCE_HISTORY!$B:$B,A868,ISSUANCE_HISTORY!$I:$I),0)</f>
        <v>0</v>
      </c>
      <c r="O868" s="112">
        <f t="shared" si="53"/>
        <v>130</v>
      </c>
      <c r="P868" s="26">
        <f t="shared" si="55"/>
        <v>448.5</v>
      </c>
      <c r="Q868" s="36" t="s">
        <v>1105</v>
      </c>
      <c r="R868" s="36" t="s">
        <v>1105</v>
      </c>
      <c r="S868" s="16">
        <v>10</v>
      </c>
      <c r="T868" s="37" t="str">
        <f t="shared" si="54"/>
        <v>OK</v>
      </c>
      <c r="U868" s="12"/>
      <c r="V868" s="16"/>
      <c r="W868" s="12" t="e">
        <v>#N/A</v>
      </c>
    </row>
    <row r="869" spans="1:23" ht="22.35" customHeight="1">
      <c r="A869" s="12">
        <v>10060897</v>
      </c>
      <c r="B869" s="137" t="e">
        <v>#N/A</v>
      </c>
      <c r="C869" s="106">
        <v>1003755</v>
      </c>
      <c r="D869" s="13">
        <v>1009066</v>
      </c>
      <c r="E869" s="12" t="s">
        <v>1106</v>
      </c>
      <c r="F869" s="190" t="s">
        <v>4213</v>
      </c>
      <c r="G869" s="13" t="s">
        <v>21</v>
      </c>
      <c r="H869" s="15">
        <v>5.5</v>
      </c>
      <c r="I869" s="105">
        <v>241</v>
      </c>
      <c r="J869" s="26">
        <f t="shared" si="52"/>
        <v>1325.5</v>
      </c>
      <c r="K869" s="113">
        <f>IFERROR(SUMIFS(RECEIVING_HISTORY!$H:$H,RECEIVING_HISTORY!$B:$B,MASTER_SHEET!$A869),0)</f>
        <v>0</v>
      </c>
      <c r="L869" s="26">
        <f>IFERROR(SUMIFS(RECEIVING_HISTORY!$I:$I,RECEIVING_HISTORY!$B:$B,MASTER_SHEET!$A869),0)</f>
        <v>0</v>
      </c>
      <c r="M869" s="35">
        <f>IFERROR(SUMIF(ISSUANCE_HISTORY!$B:$B,A869,ISSUANCE_HISTORY!$H:$H),0)</f>
        <v>29</v>
      </c>
      <c r="N869" s="26">
        <f>IFERROR(SUMIF(ISSUANCE_HISTORY!$B:$B,A869,ISSUANCE_HISTORY!$I:$I),0)</f>
        <v>159.5</v>
      </c>
      <c r="O869" s="112">
        <f t="shared" si="53"/>
        <v>212</v>
      </c>
      <c r="P869" s="26">
        <f t="shared" si="55"/>
        <v>1166</v>
      </c>
      <c r="Q869" s="36" t="s">
        <v>1107</v>
      </c>
      <c r="R869" s="36" t="s">
        <v>1107</v>
      </c>
      <c r="S869" s="16">
        <v>100</v>
      </c>
      <c r="T869" s="37" t="str">
        <f t="shared" si="54"/>
        <v>OK</v>
      </c>
      <c r="U869" s="12"/>
      <c r="V869" s="16"/>
      <c r="W869" s="12" t="e">
        <v>#N/A</v>
      </c>
    </row>
    <row r="870" spans="1:23" ht="22.35" customHeight="1">
      <c r="A870" s="12">
        <v>10060898</v>
      </c>
      <c r="B870" s="137" t="e">
        <v>#N/A</v>
      </c>
      <c r="C870" s="106">
        <v>1005483</v>
      </c>
      <c r="D870" s="13">
        <v>1015537</v>
      </c>
      <c r="E870" s="12" t="s">
        <v>1108</v>
      </c>
      <c r="F870" s="190" t="s">
        <v>4213</v>
      </c>
      <c r="G870" s="13" t="s">
        <v>21</v>
      </c>
      <c r="H870" s="15">
        <v>125</v>
      </c>
      <c r="I870" s="105">
        <v>0</v>
      </c>
      <c r="J870" s="26">
        <f t="shared" si="52"/>
        <v>0</v>
      </c>
      <c r="K870" s="113">
        <f>IFERROR(SUMIFS(RECEIVING_HISTORY!$H:$H,RECEIVING_HISTORY!$B:$B,MASTER_SHEET!$A870),0)</f>
        <v>0</v>
      </c>
      <c r="L870" s="26">
        <f>IFERROR(SUMIFS(RECEIVING_HISTORY!$I:$I,RECEIVING_HISTORY!$B:$B,MASTER_SHEET!$A870),0)</f>
        <v>0</v>
      </c>
      <c r="M870" s="35">
        <f>IFERROR(SUMIF(ISSUANCE_HISTORY!$B:$B,A870,ISSUANCE_HISTORY!$H:$H),0)</f>
        <v>0</v>
      </c>
      <c r="N870" s="26">
        <f>IFERROR(SUMIF(ISSUANCE_HISTORY!$B:$B,A870,ISSUANCE_HISTORY!$I:$I),0)</f>
        <v>0</v>
      </c>
      <c r="O870" s="112">
        <f t="shared" si="53"/>
        <v>0</v>
      </c>
      <c r="P870" s="26">
        <f t="shared" si="55"/>
        <v>0</v>
      </c>
      <c r="Q870" s="36" t="e">
        <v>#N/A</v>
      </c>
      <c r="R870" s="36" t="e">
        <v>#N/A</v>
      </c>
      <c r="S870" s="16"/>
      <c r="T870" s="37" t="str">
        <f t="shared" si="54"/>
        <v/>
      </c>
      <c r="U870" s="12"/>
      <c r="V870" s="16"/>
      <c r="W870" s="12" t="e">
        <v>#N/A</v>
      </c>
    </row>
    <row r="871" spans="1:23" ht="22.35" customHeight="1">
      <c r="A871" s="12">
        <v>10060899</v>
      </c>
      <c r="B871" s="137" t="e">
        <v>#N/A</v>
      </c>
      <c r="C871" s="106">
        <v>1005423</v>
      </c>
      <c r="D871" s="13">
        <v>1015477</v>
      </c>
      <c r="E871" s="12" t="s">
        <v>1110</v>
      </c>
      <c r="F871" s="190" t="s">
        <v>4213</v>
      </c>
      <c r="G871" s="13" t="s">
        <v>21</v>
      </c>
      <c r="H871" s="15">
        <v>95</v>
      </c>
      <c r="I871" s="105">
        <v>12</v>
      </c>
      <c r="J871" s="26">
        <f t="shared" si="52"/>
        <v>1140</v>
      </c>
      <c r="K871" s="113">
        <f>IFERROR(SUMIFS(RECEIVING_HISTORY!$H:$H,RECEIVING_HISTORY!$B:$B,MASTER_SHEET!$A871),0)</f>
        <v>0</v>
      </c>
      <c r="L871" s="26">
        <f>IFERROR(SUMIFS(RECEIVING_HISTORY!$I:$I,RECEIVING_HISTORY!$B:$B,MASTER_SHEET!$A871),0)</f>
        <v>0</v>
      </c>
      <c r="M871" s="35">
        <f>IFERROR(SUMIF(ISSUANCE_HISTORY!$B:$B,A871,ISSUANCE_HISTORY!$H:$H),0)</f>
        <v>0</v>
      </c>
      <c r="N871" s="26">
        <f>IFERROR(SUMIF(ISSUANCE_HISTORY!$B:$B,A871,ISSUANCE_HISTORY!$I:$I),0)</f>
        <v>0</v>
      </c>
      <c r="O871" s="112">
        <f t="shared" si="53"/>
        <v>12</v>
      </c>
      <c r="P871" s="26">
        <f t="shared" si="55"/>
        <v>1140</v>
      </c>
      <c r="Q871" s="36" t="s">
        <v>4086</v>
      </c>
      <c r="R871" s="36" t="s">
        <v>4086</v>
      </c>
      <c r="S871" s="16">
        <v>4</v>
      </c>
      <c r="T871" s="37" t="str">
        <f t="shared" si="54"/>
        <v>OK</v>
      </c>
      <c r="U871" s="12"/>
      <c r="V871" s="16"/>
      <c r="W871" s="12" t="e">
        <v>#N/A</v>
      </c>
    </row>
    <row r="872" spans="1:23" ht="22.35" customHeight="1">
      <c r="A872" s="12">
        <v>10060900</v>
      </c>
      <c r="B872" s="137" t="e">
        <v>#N/A</v>
      </c>
      <c r="C872" s="106">
        <v>1005477</v>
      </c>
      <c r="D872" s="13">
        <v>1015531</v>
      </c>
      <c r="E872" s="12" t="s">
        <v>1112</v>
      </c>
      <c r="F872" s="190" t="s">
        <v>4213</v>
      </c>
      <c r="G872" s="13" t="s">
        <v>21</v>
      </c>
      <c r="H872" s="15">
        <v>40</v>
      </c>
      <c r="I872" s="105">
        <v>13</v>
      </c>
      <c r="J872" s="26">
        <f t="shared" si="52"/>
        <v>520</v>
      </c>
      <c r="K872" s="113">
        <f>IFERROR(SUMIFS(RECEIVING_HISTORY!$H:$H,RECEIVING_HISTORY!$B:$B,MASTER_SHEET!$A872),0)</f>
        <v>0</v>
      </c>
      <c r="L872" s="26">
        <f>IFERROR(SUMIFS(RECEIVING_HISTORY!$I:$I,RECEIVING_HISTORY!$B:$B,MASTER_SHEET!$A872),0)</f>
        <v>0</v>
      </c>
      <c r="M872" s="35">
        <f>IFERROR(SUMIF(ISSUANCE_HISTORY!$B:$B,A872,ISSUANCE_HISTORY!$H:$H),0)</f>
        <v>0</v>
      </c>
      <c r="N872" s="26">
        <f>IFERROR(SUMIF(ISSUANCE_HISTORY!$B:$B,A872,ISSUANCE_HISTORY!$I:$I),0)</f>
        <v>0</v>
      </c>
      <c r="O872" s="112">
        <f t="shared" si="53"/>
        <v>13</v>
      </c>
      <c r="P872" s="26">
        <f t="shared" si="55"/>
        <v>520</v>
      </c>
      <c r="Q872" s="36" t="s">
        <v>2567</v>
      </c>
      <c r="R872" s="36" t="s">
        <v>2567</v>
      </c>
      <c r="S872" s="16">
        <v>6</v>
      </c>
      <c r="T872" s="37" t="str">
        <f t="shared" si="54"/>
        <v>OK</v>
      </c>
      <c r="U872" s="12"/>
      <c r="V872" s="16"/>
      <c r="W872" s="12" t="e">
        <v>#N/A</v>
      </c>
    </row>
    <row r="873" spans="1:23" ht="22.35" customHeight="1">
      <c r="A873" s="12">
        <v>10060901</v>
      </c>
      <c r="B873" s="137">
        <v>1120014175</v>
      </c>
      <c r="C873" s="106">
        <v>1000875</v>
      </c>
      <c r="D873" s="13">
        <v>1012973</v>
      </c>
      <c r="E873" s="12" t="s">
        <v>1113</v>
      </c>
      <c r="F873" s="190" t="s">
        <v>4213</v>
      </c>
      <c r="G873" s="13" t="s">
        <v>37</v>
      </c>
      <c r="H873" s="15">
        <v>110</v>
      </c>
      <c r="I873" s="105">
        <v>18</v>
      </c>
      <c r="J873" s="26">
        <f t="shared" si="52"/>
        <v>1980</v>
      </c>
      <c r="K873" s="113">
        <f>IFERROR(SUMIFS(RECEIVING_HISTORY!$H:$H,RECEIVING_HISTORY!$B:$B,MASTER_SHEET!$A873),0)</f>
        <v>0</v>
      </c>
      <c r="L873" s="26">
        <f>IFERROR(SUMIFS(RECEIVING_HISTORY!$I:$I,RECEIVING_HISTORY!$B:$B,MASTER_SHEET!$A873),0)</f>
        <v>0</v>
      </c>
      <c r="M873" s="35">
        <f>IFERROR(SUMIF(ISSUANCE_HISTORY!$B:$B,A873,ISSUANCE_HISTORY!$H:$H),0)</f>
        <v>0</v>
      </c>
      <c r="N873" s="26">
        <f>IFERROR(SUMIF(ISSUANCE_HISTORY!$B:$B,A873,ISSUANCE_HISTORY!$I:$I),0)</f>
        <v>0</v>
      </c>
      <c r="O873" s="112">
        <f t="shared" si="53"/>
        <v>18</v>
      </c>
      <c r="P873" s="26">
        <f t="shared" si="55"/>
        <v>1980</v>
      </c>
      <c r="Q873" s="36" t="s">
        <v>1090</v>
      </c>
      <c r="R873" s="36" t="s">
        <v>1090</v>
      </c>
      <c r="S873" s="16">
        <v>10</v>
      </c>
      <c r="T873" s="37" t="str">
        <f t="shared" si="54"/>
        <v>OK</v>
      </c>
      <c r="U873" s="12"/>
      <c r="V873" s="16"/>
      <c r="W873" s="12" t="s">
        <v>4222</v>
      </c>
    </row>
    <row r="874" spans="1:23" ht="22.35" customHeight="1">
      <c r="A874" s="12">
        <v>10060902</v>
      </c>
      <c r="B874" s="137" t="e">
        <v>#N/A</v>
      </c>
      <c r="C874" s="106">
        <v>1004942</v>
      </c>
      <c r="D874" s="13">
        <v>1016057</v>
      </c>
      <c r="E874" s="12" t="s">
        <v>1114</v>
      </c>
      <c r="F874" s="190" t="s">
        <v>4213</v>
      </c>
      <c r="G874" s="13" t="s">
        <v>21</v>
      </c>
      <c r="H874" s="15">
        <v>140</v>
      </c>
      <c r="I874" s="105">
        <v>5</v>
      </c>
      <c r="J874" s="26">
        <f t="shared" si="52"/>
        <v>700</v>
      </c>
      <c r="K874" s="113">
        <f>IFERROR(SUMIFS(RECEIVING_HISTORY!$H:$H,RECEIVING_HISTORY!$B:$B,MASTER_SHEET!$A874),0)</f>
        <v>0</v>
      </c>
      <c r="L874" s="26">
        <f>IFERROR(SUMIFS(RECEIVING_HISTORY!$I:$I,RECEIVING_HISTORY!$B:$B,MASTER_SHEET!$A874),0)</f>
        <v>0</v>
      </c>
      <c r="M874" s="35">
        <f>IFERROR(SUMIF(ISSUANCE_HISTORY!$B:$B,A874,ISSUANCE_HISTORY!$H:$H),0)</f>
        <v>0</v>
      </c>
      <c r="N874" s="26">
        <f>IFERROR(SUMIF(ISSUANCE_HISTORY!$B:$B,A874,ISSUANCE_HISTORY!$I:$I),0)</f>
        <v>0</v>
      </c>
      <c r="O874" s="112">
        <f t="shared" si="53"/>
        <v>5</v>
      </c>
      <c r="P874" s="26">
        <f t="shared" si="55"/>
        <v>700</v>
      </c>
      <c r="Q874" s="36" t="s">
        <v>1111</v>
      </c>
      <c r="R874" s="36" t="s">
        <v>1111</v>
      </c>
      <c r="S874" s="16">
        <v>4</v>
      </c>
      <c r="T874" s="37" t="str">
        <f t="shared" si="54"/>
        <v>OK</v>
      </c>
      <c r="U874" s="12"/>
      <c r="V874" s="16"/>
      <c r="W874" s="12" t="e">
        <v>#N/A</v>
      </c>
    </row>
    <row r="875" spans="1:23" ht="22.35" customHeight="1">
      <c r="A875" s="12">
        <v>10060903</v>
      </c>
      <c r="B875" s="137" t="e">
        <v>#N/A</v>
      </c>
      <c r="C875" s="106">
        <v>1005484</v>
      </c>
      <c r="D875" s="13">
        <v>1015538</v>
      </c>
      <c r="E875" s="12" t="s">
        <v>1115</v>
      </c>
      <c r="F875" s="190" t="s">
        <v>4213</v>
      </c>
      <c r="G875" s="13" t="s">
        <v>21</v>
      </c>
      <c r="H875" s="15">
        <v>140</v>
      </c>
      <c r="I875" s="105">
        <v>8</v>
      </c>
      <c r="J875" s="26">
        <f t="shared" si="52"/>
        <v>1120</v>
      </c>
      <c r="K875" s="113">
        <f>IFERROR(SUMIFS(RECEIVING_HISTORY!$H:$H,RECEIVING_HISTORY!$B:$B,MASTER_SHEET!$A875),0)</f>
        <v>0</v>
      </c>
      <c r="L875" s="26">
        <f>IFERROR(SUMIFS(RECEIVING_HISTORY!$I:$I,RECEIVING_HISTORY!$B:$B,MASTER_SHEET!$A875),0)</f>
        <v>0</v>
      </c>
      <c r="M875" s="35">
        <f>IFERROR(SUMIF(ISSUANCE_HISTORY!$B:$B,A875,ISSUANCE_HISTORY!$H:$H),0)</f>
        <v>0</v>
      </c>
      <c r="N875" s="26">
        <f>IFERROR(SUMIF(ISSUANCE_HISTORY!$B:$B,A875,ISSUANCE_HISTORY!$I:$I),0)</f>
        <v>0</v>
      </c>
      <c r="O875" s="112">
        <f t="shared" si="53"/>
        <v>8</v>
      </c>
      <c r="P875" s="26">
        <f t="shared" si="55"/>
        <v>1120</v>
      </c>
      <c r="Q875" s="36" t="s">
        <v>1111</v>
      </c>
      <c r="R875" s="36" t="s">
        <v>1111</v>
      </c>
      <c r="S875" s="16">
        <v>4</v>
      </c>
      <c r="T875" s="37" t="str">
        <f t="shared" si="54"/>
        <v>OK</v>
      </c>
      <c r="U875" s="12"/>
      <c r="V875" s="16"/>
      <c r="W875" s="12" t="e">
        <v>#N/A</v>
      </c>
    </row>
    <row r="876" spans="1:23" ht="22.35" customHeight="1">
      <c r="A876" s="12">
        <v>10060904</v>
      </c>
      <c r="B876" s="137" t="e">
        <v>#N/A</v>
      </c>
      <c r="C876" s="106">
        <v>1005485</v>
      </c>
      <c r="D876" s="13">
        <v>1015539</v>
      </c>
      <c r="E876" s="12" t="s">
        <v>1116</v>
      </c>
      <c r="F876" s="190" t="s">
        <v>4213</v>
      </c>
      <c r="G876" s="13" t="s">
        <v>21</v>
      </c>
      <c r="H876" s="15">
        <v>140</v>
      </c>
      <c r="I876" s="105">
        <v>5</v>
      </c>
      <c r="J876" s="26">
        <f t="shared" si="52"/>
        <v>700</v>
      </c>
      <c r="K876" s="113">
        <f>IFERROR(SUMIFS(RECEIVING_HISTORY!$H:$H,RECEIVING_HISTORY!$B:$B,MASTER_SHEET!$A876),0)</f>
        <v>0</v>
      </c>
      <c r="L876" s="26">
        <f>IFERROR(SUMIFS(RECEIVING_HISTORY!$I:$I,RECEIVING_HISTORY!$B:$B,MASTER_SHEET!$A876),0)</f>
        <v>0</v>
      </c>
      <c r="M876" s="35">
        <f>IFERROR(SUMIF(ISSUANCE_HISTORY!$B:$B,A876,ISSUANCE_HISTORY!$H:$H),0)</f>
        <v>0</v>
      </c>
      <c r="N876" s="26">
        <f>IFERROR(SUMIF(ISSUANCE_HISTORY!$B:$B,A876,ISSUANCE_HISTORY!$I:$I),0)</f>
        <v>0</v>
      </c>
      <c r="O876" s="112">
        <f t="shared" si="53"/>
        <v>5</v>
      </c>
      <c r="P876" s="26">
        <f t="shared" si="55"/>
        <v>700</v>
      </c>
      <c r="Q876" s="36" t="s">
        <v>1111</v>
      </c>
      <c r="R876" s="36" t="s">
        <v>1111</v>
      </c>
      <c r="S876" s="16">
        <v>4</v>
      </c>
      <c r="T876" s="37" t="str">
        <f t="shared" si="54"/>
        <v>OK</v>
      </c>
      <c r="U876" s="12"/>
      <c r="V876" s="16"/>
      <c r="W876" s="12" t="e">
        <v>#N/A</v>
      </c>
    </row>
    <row r="877" spans="1:23" ht="22.35" customHeight="1">
      <c r="A877" s="12">
        <v>10060905</v>
      </c>
      <c r="B877" s="137" t="e">
        <v>#N/A</v>
      </c>
      <c r="C877" s="106">
        <v>1005480</v>
      </c>
      <c r="D877" s="13">
        <v>1015534</v>
      </c>
      <c r="E877" s="12" t="s">
        <v>1117</v>
      </c>
      <c r="F877" s="190" t="s">
        <v>4213</v>
      </c>
      <c r="G877" s="13" t="s">
        <v>21</v>
      </c>
      <c r="H877" s="15">
        <v>63</v>
      </c>
      <c r="I877" s="105">
        <v>98</v>
      </c>
      <c r="J877" s="26">
        <f t="shared" si="52"/>
        <v>6174</v>
      </c>
      <c r="K877" s="113">
        <f>IFERROR(SUMIFS(RECEIVING_HISTORY!$H:$H,RECEIVING_HISTORY!$B:$B,MASTER_SHEET!$A877),0)</f>
        <v>0</v>
      </c>
      <c r="L877" s="26">
        <f>IFERROR(SUMIFS(RECEIVING_HISTORY!$I:$I,RECEIVING_HISTORY!$B:$B,MASTER_SHEET!$A877),0)</f>
        <v>0</v>
      </c>
      <c r="M877" s="35">
        <f>IFERROR(SUMIF(ISSUANCE_HISTORY!$B:$B,A877,ISSUANCE_HISTORY!$H:$H),0)</f>
        <v>0</v>
      </c>
      <c r="N877" s="26">
        <f>IFERROR(SUMIF(ISSUANCE_HISTORY!$B:$B,A877,ISSUANCE_HISTORY!$I:$I),0)</f>
        <v>0</v>
      </c>
      <c r="O877" s="112">
        <f t="shared" si="53"/>
        <v>98</v>
      </c>
      <c r="P877" s="26">
        <f t="shared" si="55"/>
        <v>6174</v>
      </c>
      <c r="Q877" s="36" t="s">
        <v>3937</v>
      </c>
      <c r="R877" s="36" t="s">
        <v>3937</v>
      </c>
      <c r="S877" s="16">
        <v>10</v>
      </c>
      <c r="T877" s="37" t="str">
        <f t="shared" si="54"/>
        <v>OK</v>
      </c>
      <c r="U877" s="12"/>
      <c r="V877" s="16"/>
      <c r="W877" s="12" t="e">
        <v>#N/A</v>
      </c>
    </row>
    <row r="878" spans="1:23" ht="22.35" customHeight="1">
      <c r="A878" s="12">
        <v>10060906</v>
      </c>
      <c r="B878" s="137">
        <v>1260090089</v>
      </c>
      <c r="C878" s="106">
        <v>1004925</v>
      </c>
      <c r="D878" s="13">
        <v>1016040</v>
      </c>
      <c r="E878" s="12" t="s">
        <v>1118</v>
      </c>
      <c r="F878" s="190" t="s">
        <v>2049</v>
      </c>
      <c r="G878" s="13" t="s">
        <v>21</v>
      </c>
      <c r="H878" s="15">
        <v>98</v>
      </c>
      <c r="I878" s="105">
        <v>47</v>
      </c>
      <c r="J878" s="26">
        <f t="shared" si="52"/>
        <v>4606</v>
      </c>
      <c r="K878" s="113">
        <f>IFERROR(SUMIFS(RECEIVING_HISTORY!$H:$H,RECEIVING_HISTORY!$B:$B,MASTER_SHEET!$A878),0)</f>
        <v>0</v>
      </c>
      <c r="L878" s="26">
        <f>IFERROR(SUMIFS(RECEIVING_HISTORY!$I:$I,RECEIVING_HISTORY!$B:$B,MASTER_SHEET!$A878),0)</f>
        <v>0</v>
      </c>
      <c r="M878" s="35">
        <f>IFERROR(SUMIF(ISSUANCE_HISTORY!$B:$B,A878,ISSUANCE_HISTORY!$H:$H),0)</f>
        <v>0</v>
      </c>
      <c r="N878" s="26">
        <f>IFERROR(SUMIF(ISSUANCE_HISTORY!$B:$B,A878,ISSUANCE_HISTORY!$I:$I),0)</f>
        <v>0</v>
      </c>
      <c r="O878" s="112">
        <f t="shared" si="53"/>
        <v>47</v>
      </c>
      <c r="P878" s="26">
        <f t="shared" si="55"/>
        <v>4606</v>
      </c>
      <c r="Q878" s="36" t="s">
        <v>1119</v>
      </c>
      <c r="R878" s="36" t="s">
        <v>1119</v>
      </c>
      <c r="S878" s="16">
        <v>10</v>
      </c>
      <c r="T878" s="37" t="str">
        <f t="shared" si="54"/>
        <v>OK</v>
      </c>
      <c r="U878" s="12"/>
      <c r="V878" s="16"/>
      <c r="W878" s="12" t="s">
        <v>4222</v>
      </c>
    </row>
    <row r="879" spans="1:23" ht="22.35" customHeight="1">
      <c r="A879" s="12">
        <v>10060907</v>
      </c>
      <c r="B879" s="137" t="e">
        <v>#N/A</v>
      </c>
      <c r="C879" s="106">
        <v>1005476</v>
      </c>
      <c r="D879" s="13">
        <v>1015530</v>
      </c>
      <c r="E879" s="12" t="s">
        <v>1120</v>
      </c>
      <c r="F879" s="190" t="s">
        <v>4213</v>
      </c>
      <c r="G879" s="13" t="s">
        <v>415</v>
      </c>
      <c r="H879" s="15">
        <v>40</v>
      </c>
      <c r="I879" s="105">
        <v>12</v>
      </c>
      <c r="J879" s="26">
        <f t="shared" si="52"/>
        <v>480</v>
      </c>
      <c r="K879" s="113">
        <f>IFERROR(SUMIFS(RECEIVING_HISTORY!$H:$H,RECEIVING_HISTORY!$B:$B,MASTER_SHEET!$A879),0)</f>
        <v>0</v>
      </c>
      <c r="L879" s="26">
        <f>IFERROR(SUMIFS(RECEIVING_HISTORY!$I:$I,RECEIVING_HISTORY!$B:$B,MASTER_SHEET!$A879),0)</f>
        <v>0</v>
      </c>
      <c r="M879" s="35">
        <f>IFERROR(SUMIF(ISSUANCE_HISTORY!$B:$B,A879,ISSUANCE_HISTORY!$H:$H),0)</f>
        <v>0</v>
      </c>
      <c r="N879" s="26">
        <f>IFERROR(SUMIF(ISSUANCE_HISTORY!$B:$B,A879,ISSUANCE_HISTORY!$I:$I),0)</f>
        <v>0</v>
      </c>
      <c r="O879" s="112">
        <f t="shared" si="53"/>
        <v>12</v>
      </c>
      <c r="P879" s="26">
        <f t="shared" si="55"/>
        <v>480</v>
      </c>
      <c r="Q879" s="36" t="s">
        <v>1105</v>
      </c>
      <c r="R879" s="36" t="s">
        <v>1105</v>
      </c>
      <c r="S879" s="16">
        <v>10</v>
      </c>
      <c r="T879" s="37" t="str">
        <f t="shared" si="54"/>
        <v>OK</v>
      </c>
      <c r="U879" s="12"/>
      <c r="V879" s="16"/>
      <c r="W879" s="12" t="e">
        <v>#N/A</v>
      </c>
    </row>
    <row r="880" spans="1:23" ht="22.35" customHeight="1">
      <c r="A880" s="12">
        <v>10060908</v>
      </c>
      <c r="B880" s="137" t="e">
        <v>#N/A</v>
      </c>
      <c r="C880" s="106">
        <v>1004940</v>
      </c>
      <c r="D880" s="13">
        <v>1016055</v>
      </c>
      <c r="E880" s="12" t="s">
        <v>1121</v>
      </c>
      <c r="F880" s="190" t="s">
        <v>4213</v>
      </c>
      <c r="G880" s="13" t="s">
        <v>21</v>
      </c>
      <c r="H880" s="15">
        <v>5</v>
      </c>
      <c r="I880" s="105">
        <v>1110</v>
      </c>
      <c r="J880" s="26">
        <f t="shared" si="52"/>
        <v>5550</v>
      </c>
      <c r="K880" s="113">
        <f>IFERROR(SUMIFS(RECEIVING_HISTORY!$H:$H,RECEIVING_HISTORY!$B:$B,MASTER_SHEET!$A880),0)</f>
        <v>0</v>
      </c>
      <c r="L880" s="26">
        <f>IFERROR(SUMIFS(RECEIVING_HISTORY!$I:$I,RECEIVING_HISTORY!$B:$B,MASTER_SHEET!$A880),0)</f>
        <v>0</v>
      </c>
      <c r="M880" s="35">
        <f>IFERROR(SUMIF(ISSUANCE_HISTORY!$B:$B,A880,ISSUANCE_HISTORY!$H:$H),0)</f>
        <v>5</v>
      </c>
      <c r="N880" s="26">
        <f>IFERROR(SUMIF(ISSUANCE_HISTORY!$B:$B,A880,ISSUANCE_HISTORY!$I:$I),0)</f>
        <v>25</v>
      </c>
      <c r="O880" s="112">
        <f t="shared" si="53"/>
        <v>1105</v>
      </c>
      <c r="P880" s="26">
        <f t="shared" si="55"/>
        <v>5525</v>
      </c>
      <c r="Q880" s="36" t="s">
        <v>1146</v>
      </c>
      <c r="R880" s="36" t="s">
        <v>1146</v>
      </c>
      <c r="S880" s="16">
        <v>300</v>
      </c>
      <c r="T880" s="37" t="str">
        <f t="shared" si="54"/>
        <v>OK</v>
      </c>
      <c r="U880" s="12"/>
      <c r="V880" s="16"/>
      <c r="W880" s="12" t="e">
        <v>#N/A</v>
      </c>
    </row>
    <row r="881" spans="1:23" ht="22.35" customHeight="1">
      <c r="A881" s="12">
        <v>10060909</v>
      </c>
      <c r="B881" s="137">
        <v>3000000626</v>
      </c>
      <c r="C881" s="106">
        <v>1005192</v>
      </c>
      <c r="D881" s="13">
        <v>1015810</v>
      </c>
      <c r="E881" s="12" t="s">
        <v>1122</v>
      </c>
      <c r="F881" s="190" t="s">
        <v>4209</v>
      </c>
      <c r="G881" s="13" t="s">
        <v>21</v>
      </c>
      <c r="H881" s="15">
        <v>438.5</v>
      </c>
      <c r="I881" s="105">
        <v>1</v>
      </c>
      <c r="J881" s="26">
        <f t="shared" si="52"/>
        <v>438.5</v>
      </c>
      <c r="K881" s="113">
        <f>IFERROR(SUMIFS(RECEIVING_HISTORY!$H:$H,RECEIVING_HISTORY!$B:$B,MASTER_SHEET!$A881),0)</f>
        <v>0</v>
      </c>
      <c r="L881" s="26">
        <f>IFERROR(SUMIFS(RECEIVING_HISTORY!$I:$I,RECEIVING_HISTORY!$B:$B,MASTER_SHEET!$A881),0)</f>
        <v>0</v>
      </c>
      <c r="M881" s="35">
        <f>IFERROR(SUMIF(ISSUANCE_HISTORY!$B:$B,A881,ISSUANCE_HISTORY!$H:$H),0)</f>
        <v>0</v>
      </c>
      <c r="N881" s="26">
        <f>IFERROR(SUMIF(ISSUANCE_HISTORY!$B:$B,A881,ISSUANCE_HISTORY!$I:$I),0)</f>
        <v>0</v>
      </c>
      <c r="O881" s="112">
        <f t="shared" si="53"/>
        <v>1</v>
      </c>
      <c r="P881" s="26">
        <f t="shared" si="55"/>
        <v>438.5</v>
      </c>
      <c r="Q881" s="36" t="s">
        <v>4543</v>
      </c>
      <c r="R881" s="36" t="s">
        <v>4543</v>
      </c>
      <c r="S881" s="16">
        <v>12</v>
      </c>
      <c r="T881" s="37" t="str">
        <f t="shared" si="54"/>
        <v>BSR in Process</v>
      </c>
      <c r="U881" s="12">
        <v>61</v>
      </c>
      <c r="V881" s="16"/>
      <c r="W881" s="12" t="s">
        <v>4222</v>
      </c>
    </row>
    <row r="882" spans="1:23" ht="22.35" customHeight="1">
      <c r="A882" s="12">
        <v>10060910</v>
      </c>
      <c r="B882" s="137">
        <v>311628006350</v>
      </c>
      <c r="C882" s="106">
        <v>1004107</v>
      </c>
      <c r="D882" s="13">
        <v>1017065</v>
      </c>
      <c r="E882" s="12" t="s">
        <v>1123</v>
      </c>
      <c r="F882" s="190" t="s">
        <v>4207</v>
      </c>
      <c r="G882" s="13" t="s">
        <v>21</v>
      </c>
      <c r="H882" s="15">
        <v>230</v>
      </c>
      <c r="I882" s="105">
        <v>10</v>
      </c>
      <c r="J882" s="26">
        <f t="shared" si="52"/>
        <v>2300</v>
      </c>
      <c r="K882" s="113">
        <f>IFERROR(SUMIFS(RECEIVING_HISTORY!$H:$H,RECEIVING_HISTORY!$B:$B,MASTER_SHEET!$A882),0)</f>
        <v>0</v>
      </c>
      <c r="L882" s="26">
        <f>IFERROR(SUMIFS(RECEIVING_HISTORY!$I:$I,RECEIVING_HISTORY!$B:$B,MASTER_SHEET!$A882),0)</f>
        <v>0</v>
      </c>
      <c r="M882" s="35">
        <f>IFERROR(SUMIF(ISSUANCE_HISTORY!$B:$B,A882,ISSUANCE_HISTORY!$H:$H),0)</f>
        <v>0</v>
      </c>
      <c r="N882" s="26">
        <f>IFERROR(SUMIF(ISSUANCE_HISTORY!$B:$B,A882,ISSUANCE_HISTORY!$I:$I),0)</f>
        <v>0</v>
      </c>
      <c r="O882" s="112">
        <f t="shared" si="53"/>
        <v>10</v>
      </c>
      <c r="P882" s="26">
        <f t="shared" si="55"/>
        <v>2300</v>
      </c>
      <c r="Q882" s="36" t="s">
        <v>1124</v>
      </c>
      <c r="R882" s="36" t="s">
        <v>1124</v>
      </c>
      <c r="S882" s="16">
        <v>6</v>
      </c>
      <c r="T882" s="37" t="str">
        <f t="shared" si="54"/>
        <v>OK</v>
      </c>
      <c r="U882" s="12"/>
      <c r="V882" s="16"/>
      <c r="W882" s="12" t="s">
        <v>4222</v>
      </c>
    </row>
    <row r="883" spans="1:23" ht="22.35" customHeight="1">
      <c r="A883" s="12">
        <v>10060911</v>
      </c>
      <c r="B883" s="137">
        <v>391100006412</v>
      </c>
      <c r="C883" s="106">
        <v>1004655</v>
      </c>
      <c r="D883" s="29">
        <v>1016415</v>
      </c>
      <c r="E883" s="12" t="s">
        <v>1125</v>
      </c>
      <c r="F883" s="190" t="s">
        <v>2049</v>
      </c>
      <c r="G883" s="13" t="s">
        <v>21</v>
      </c>
      <c r="H883" s="15">
        <v>427.14</v>
      </c>
      <c r="I883" s="105">
        <v>1</v>
      </c>
      <c r="J883" s="26">
        <f t="shared" si="52"/>
        <v>427.14</v>
      </c>
      <c r="K883" s="113">
        <f>IFERROR(SUMIFS(RECEIVING_HISTORY!$H:$H,RECEIVING_HISTORY!$B:$B,MASTER_SHEET!$A883),0)</f>
        <v>0</v>
      </c>
      <c r="L883" s="26">
        <f>IFERROR(SUMIFS(RECEIVING_HISTORY!$I:$I,RECEIVING_HISTORY!$B:$B,MASTER_SHEET!$A883),0)</f>
        <v>0</v>
      </c>
      <c r="M883" s="35">
        <f>IFERROR(SUMIF(ISSUANCE_HISTORY!$B:$B,A883,ISSUANCE_HISTORY!$H:$H),0)</f>
        <v>0</v>
      </c>
      <c r="N883" s="26">
        <f>IFERROR(SUMIF(ISSUANCE_HISTORY!$B:$B,A883,ISSUANCE_HISTORY!$I:$I),0)</f>
        <v>0</v>
      </c>
      <c r="O883" s="112">
        <f t="shared" si="53"/>
        <v>1</v>
      </c>
      <c r="P883" s="26">
        <f t="shared" si="55"/>
        <v>427.14</v>
      </c>
      <c r="Q883" s="36" t="s">
        <v>1126</v>
      </c>
      <c r="R883" s="36" t="s">
        <v>1126</v>
      </c>
      <c r="S883" s="16">
        <v>1</v>
      </c>
      <c r="T883" s="37" t="str">
        <f t="shared" si="54"/>
        <v>OK</v>
      </c>
      <c r="U883" s="12"/>
      <c r="V883" s="16"/>
      <c r="W883" s="12" t="s">
        <v>4222</v>
      </c>
    </row>
    <row r="884" spans="1:23" ht="22.35" customHeight="1">
      <c r="A884" s="12">
        <v>10060912</v>
      </c>
      <c r="B884" s="137" t="e">
        <v>#N/A</v>
      </c>
      <c r="C884" s="106">
        <v>1004814</v>
      </c>
      <c r="D884" s="13">
        <v>1016255</v>
      </c>
      <c r="E884" s="12" t="s">
        <v>1127</v>
      </c>
      <c r="F884" s="190" t="s">
        <v>2049</v>
      </c>
      <c r="G884" s="13" t="s">
        <v>21</v>
      </c>
      <c r="H884" s="15">
        <v>60</v>
      </c>
      <c r="I884" s="105">
        <v>0</v>
      </c>
      <c r="J884" s="26">
        <f t="shared" si="52"/>
        <v>0</v>
      </c>
      <c r="K884" s="113">
        <f>IFERROR(SUMIFS(RECEIVING_HISTORY!$H:$H,RECEIVING_HISTORY!$B:$B,MASTER_SHEET!$A884),0)</f>
        <v>0</v>
      </c>
      <c r="L884" s="26">
        <f>IFERROR(SUMIFS(RECEIVING_HISTORY!$I:$I,RECEIVING_HISTORY!$B:$B,MASTER_SHEET!$A884),0)</f>
        <v>0</v>
      </c>
      <c r="M884" s="35">
        <f>IFERROR(SUMIF(ISSUANCE_HISTORY!$B:$B,A884,ISSUANCE_HISTORY!$H:$H),0)</f>
        <v>0</v>
      </c>
      <c r="N884" s="26">
        <f>IFERROR(SUMIF(ISSUANCE_HISTORY!$B:$B,A884,ISSUANCE_HISTORY!$I:$I),0)</f>
        <v>0</v>
      </c>
      <c r="O884" s="112">
        <f t="shared" si="53"/>
        <v>0</v>
      </c>
      <c r="P884" s="26">
        <f t="shared" si="55"/>
        <v>0</v>
      </c>
      <c r="Q884" s="36" t="e">
        <v>#N/A</v>
      </c>
      <c r="R884" s="36" t="e">
        <v>#N/A</v>
      </c>
      <c r="S884" s="16">
        <v>10</v>
      </c>
      <c r="T884" s="37" t="str">
        <f t="shared" si="54"/>
        <v>BSR in Process</v>
      </c>
      <c r="U884" s="12">
        <v>57</v>
      </c>
      <c r="V884" s="16"/>
      <c r="W884" s="12" t="e">
        <v>#N/A</v>
      </c>
    </row>
    <row r="885" spans="1:23" ht="22.35" customHeight="1">
      <c r="A885" s="12">
        <v>10060913</v>
      </c>
      <c r="B885" s="137">
        <v>3000002892</v>
      </c>
      <c r="C885" s="106">
        <v>1000143</v>
      </c>
      <c r="D885" s="13">
        <v>1013826</v>
      </c>
      <c r="E885" s="12" t="s">
        <v>1129</v>
      </c>
      <c r="F885" s="190" t="s">
        <v>2049</v>
      </c>
      <c r="G885" s="13" t="s">
        <v>37</v>
      </c>
      <c r="H885" s="15">
        <v>1</v>
      </c>
      <c r="I885" s="105">
        <v>37</v>
      </c>
      <c r="J885" s="26">
        <f t="shared" si="52"/>
        <v>37</v>
      </c>
      <c r="K885" s="113">
        <f>IFERROR(SUMIFS(RECEIVING_HISTORY!$H:$H,RECEIVING_HISTORY!$B:$B,MASTER_SHEET!$A885),0)</f>
        <v>0</v>
      </c>
      <c r="L885" s="26">
        <f>IFERROR(SUMIFS(RECEIVING_HISTORY!$I:$I,RECEIVING_HISTORY!$B:$B,MASTER_SHEET!$A885),0)</f>
        <v>0</v>
      </c>
      <c r="M885" s="35">
        <f>IFERROR(SUMIF(ISSUANCE_HISTORY!$B:$B,A885,ISSUANCE_HISTORY!$H:$H),0)</f>
        <v>0</v>
      </c>
      <c r="N885" s="26">
        <f>IFERROR(SUMIF(ISSUANCE_HISTORY!$B:$B,A885,ISSUANCE_HISTORY!$I:$I),0)</f>
        <v>0</v>
      </c>
      <c r="O885" s="112">
        <f t="shared" si="53"/>
        <v>37</v>
      </c>
      <c r="P885" s="26">
        <f t="shared" si="55"/>
        <v>37</v>
      </c>
      <c r="Q885" s="36" t="s">
        <v>1119</v>
      </c>
      <c r="R885" s="36" t="s">
        <v>1119</v>
      </c>
      <c r="S885" s="16">
        <v>20</v>
      </c>
      <c r="T885" s="37" t="str">
        <f t="shared" si="54"/>
        <v>OK</v>
      </c>
      <c r="U885" s="12"/>
      <c r="V885" s="16"/>
      <c r="W885" s="12" t="s">
        <v>4222</v>
      </c>
    </row>
    <row r="886" spans="1:23" ht="22.35" customHeight="1">
      <c r="A886" s="12">
        <v>10060914</v>
      </c>
      <c r="B886" s="137">
        <v>391222005782</v>
      </c>
      <c r="C886" s="106">
        <v>1000147</v>
      </c>
      <c r="D886" s="13">
        <v>1013830</v>
      </c>
      <c r="E886" s="12" t="s">
        <v>1130</v>
      </c>
      <c r="F886" s="190" t="s">
        <v>2049</v>
      </c>
      <c r="G886" s="13" t="s">
        <v>37</v>
      </c>
      <c r="H886" s="15">
        <v>1</v>
      </c>
      <c r="I886" s="105">
        <v>8</v>
      </c>
      <c r="J886" s="26">
        <f t="shared" si="52"/>
        <v>8</v>
      </c>
      <c r="K886" s="113">
        <f>IFERROR(SUMIFS(RECEIVING_HISTORY!$H:$H,RECEIVING_HISTORY!$B:$B,MASTER_SHEET!$A886),0)</f>
        <v>0</v>
      </c>
      <c r="L886" s="26">
        <f>IFERROR(SUMIFS(RECEIVING_HISTORY!$I:$I,RECEIVING_HISTORY!$B:$B,MASTER_SHEET!$A886),0)</f>
        <v>0</v>
      </c>
      <c r="M886" s="35">
        <f>IFERROR(SUMIF(ISSUANCE_HISTORY!$B:$B,A886,ISSUANCE_HISTORY!$H:$H),0)</f>
        <v>0</v>
      </c>
      <c r="N886" s="26">
        <f>IFERROR(SUMIF(ISSUANCE_HISTORY!$B:$B,A886,ISSUANCE_HISTORY!$I:$I),0)</f>
        <v>0</v>
      </c>
      <c r="O886" s="112">
        <f t="shared" si="53"/>
        <v>8</v>
      </c>
      <c r="P886" s="26">
        <f t="shared" si="55"/>
        <v>8</v>
      </c>
      <c r="Q886" s="36" t="s">
        <v>1126</v>
      </c>
      <c r="R886" s="36" t="s">
        <v>1126</v>
      </c>
      <c r="S886" s="16">
        <v>8</v>
      </c>
      <c r="T886" s="37" t="str">
        <f t="shared" si="54"/>
        <v>OK</v>
      </c>
      <c r="U886" s="12"/>
      <c r="V886" s="16"/>
      <c r="W886" s="12" t="s">
        <v>4222</v>
      </c>
    </row>
    <row r="887" spans="1:23" ht="22.35" customHeight="1">
      <c r="A887" s="12">
        <v>10060915</v>
      </c>
      <c r="B887" s="137">
        <v>1120013902</v>
      </c>
      <c r="C887" s="106">
        <v>1000142</v>
      </c>
      <c r="D887" s="13">
        <v>1013825</v>
      </c>
      <c r="E887" s="12" t="s">
        <v>1131</v>
      </c>
      <c r="F887" s="190" t="s">
        <v>2049</v>
      </c>
      <c r="G887" s="13" t="s">
        <v>37</v>
      </c>
      <c r="H887" s="15">
        <v>1</v>
      </c>
      <c r="I887" s="105">
        <v>30</v>
      </c>
      <c r="J887" s="26">
        <f t="shared" si="52"/>
        <v>30</v>
      </c>
      <c r="K887" s="113">
        <f>IFERROR(SUMIFS(RECEIVING_HISTORY!$H:$H,RECEIVING_HISTORY!$B:$B,MASTER_SHEET!$A887),0)</f>
        <v>0</v>
      </c>
      <c r="L887" s="26">
        <f>IFERROR(SUMIFS(RECEIVING_HISTORY!$I:$I,RECEIVING_HISTORY!$B:$B,MASTER_SHEET!$A887),0)</f>
        <v>0</v>
      </c>
      <c r="M887" s="35">
        <f>IFERROR(SUMIF(ISSUANCE_HISTORY!$B:$B,A887,ISSUANCE_HISTORY!$H:$H),0)</f>
        <v>0</v>
      </c>
      <c r="N887" s="26">
        <f>IFERROR(SUMIF(ISSUANCE_HISTORY!$B:$B,A887,ISSUANCE_HISTORY!$I:$I),0)</f>
        <v>0</v>
      </c>
      <c r="O887" s="112">
        <f t="shared" si="53"/>
        <v>30</v>
      </c>
      <c r="P887" s="26">
        <f t="shared" si="55"/>
        <v>30</v>
      </c>
      <c r="Q887" s="36" t="s">
        <v>1119</v>
      </c>
      <c r="R887" s="36" t="s">
        <v>1119</v>
      </c>
      <c r="S887" s="16">
        <v>10</v>
      </c>
      <c r="T887" s="37" t="str">
        <f t="shared" si="54"/>
        <v>OK</v>
      </c>
      <c r="U887" s="12"/>
      <c r="V887" s="16"/>
      <c r="W887" s="12" t="s">
        <v>4222</v>
      </c>
    </row>
    <row r="888" spans="1:23" ht="22.35" customHeight="1">
      <c r="A888" s="12">
        <v>10060916</v>
      </c>
      <c r="B888" s="137" t="e">
        <v>#N/A</v>
      </c>
      <c r="C888" s="106">
        <v>1004657</v>
      </c>
      <c r="D888" s="13">
        <v>1016417</v>
      </c>
      <c r="E888" s="12" t="s">
        <v>1132</v>
      </c>
      <c r="F888" s="190" t="s">
        <v>2049</v>
      </c>
      <c r="G888" s="13" t="s">
        <v>21</v>
      </c>
      <c r="H888" s="15">
        <v>241.29</v>
      </c>
      <c r="I888" s="105">
        <v>0</v>
      </c>
      <c r="J888" s="26">
        <f t="shared" si="52"/>
        <v>0</v>
      </c>
      <c r="K888" s="113">
        <f>IFERROR(SUMIFS(RECEIVING_HISTORY!$H:$H,RECEIVING_HISTORY!$B:$B,MASTER_SHEET!$A888),0)</f>
        <v>0</v>
      </c>
      <c r="L888" s="26">
        <f>IFERROR(SUMIFS(RECEIVING_HISTORY!$I:$I,RECEIVING_HISTORY!$B:$B,MASTER_SHEET!$A888),0)</f>
        <v>0</v>
      </c>
      <c r="M888" s="35">
        <f>IFERROR(SUMIF(ISSUANCE_HISTORY!$B:$B,A888,ISSUANCE_HISTORY!$H:$H),0)</f>
        <v>0</v>
      </c>
      <c r="N888" s="26">
        <f>IFERROR(SUMIF(ISSUANCE_HISTORY!$B:$B,A888,ISSUANCE_HISTORY!$I:$I),0)</f>
        <v>0</v>
      </c>
      <c r="O888" s="112">
        <f t="shared" si="53"/>
        <v>0</v>
      </c>
      <c r="P888" s="26">
        <f t="shared" si="55"/>
        <v>0</v>
      </c>
      <c r="Q888" s="36" t="e">
        <v>#N/A</v>
      </c>
      <c r="R888" s="36" t="e">
        <v>#N/A</v>
      </c>
      <c r="S888" s="16">
        <v>6</v>
      </c>
      <c r="T888" s="37" t="str">
        <f t="shared" si="54"/>
        <v>BSR in Process</v>
      </c>
      <c r="U888" s="12">
        <v>28</v>
      </c>
      <c r="V888" s="16"/>
      <c r="W888" s="12" t="e">
        <v>#N/A</v>
      </c>
    </row>
    <row r="889" spans="1:23" ht="22.35" customHeight="1">
      <c r="A889" s="12">
        <v>10060917</v>
      </c>
      <c r="B889" s="137">
        <v>3000002867</v>
      </c>
      <c r="C889" s="106">
        <v>1006294</v>
      </c>
      <c r="D889" s="13">
        <v>1014595</v>
      </c>
      <c r="E889" s="12" t="s">
        <v>1133</v>
      </c>
      <c r="F889" s="190" t="s">
        <v>4205</v>
      </c>
      <c r="G889" s="13" t="s">
        <v>21</v>
      </c>
      <c r="H889" s="15">
        <v>360</v>
      </c>
      <c r="I889" s="105">
        <v>4</v>
      </c>
      <c r="J889" s="26">
        <f t="shared" si="52"/>
        <v>1440</v>
      </c>
      <c r="K889" s="113">
        <f>IFERROR(SUMIFS(RECEIVING_HISTORY!$H:$H,RECEIVING_HISTORY!$B:$B,MASTER_SHEET!$A889),0)</f>
        <v>0</v>
      </c>
      <c r="L889" s="26">
        <f>IFERROR(SUMIFS(RECEIVING_HISTORY!$I:$I,RECEIVING_HISTORY!$B:$B,MASTER_SHEET!$A889),0)</f>
        <v>0</v>
      </c>
      <c r="M889" s="35">
        <f>IFERROR(SUMIF(ISSUANCE_HISTORY!$B:$B,A889,ISSUANCE_HISTORY!$H:$H),0)</f>
        <v>0</v>
      </c>
      <c r="N889" s="26">
        <f>IFERROR(SUMIF(ISSUANCE_HISTORY!$B:$B,A889,ISSUANCE_HISTORY!$I:$I),0)</f>
        <v>0</v>
      </c>
      <c r="O889" s="112">
        <f t="shared" si="53"/>
        <v>4</v>
      </c>
      <c r="P889" s="26">
        <f t="shared" si="55"/>
        <v>1440</v>
      </c>
      <c r="Q889" s="36" t="s">
        <v>1134</v>
      </c>
      <c r="R889" s="36" t="s">
        <v>1134</v>
      </c>
      <c r="S889" s="16">
        <v>4</v>
      </c>
      <c r="T889" s="37" t="str">
        <f t="shared" si="54"/>
        <v>OK</v>
      </c>
      <c r="U889" s="12"/>
      <c r="V889" s="16"/>
      <c r="W889" s="12" t="s">
        <v>4222</v>
      </c>
    </row>
    <row r="890" spans="1:23" ht="22.35" customHeight="1">
      <c r="A890" s="12">
        <v>10060918</v>
      </c>
      <c r="B890" s="137">
        <v>3000002865</v>
      </c>
      <c r="C890" s="106">
        <v>1006292</v>
      </c>
      <c r="D890" s="13">
        <v>1014593</v>
      </c>
      <c r="E890" s="12" t="s">
        <v>1135</v>
      </c>
      <c r="F890" s="190" t="s">
        <v>4205</v>
      </c>
      <c r="G890" s="13" t="s">
        <v>21</v>
      </c>
      <c r="H890" s="15">
        <v>1250</v>
      </c>
      <c r="I890" s="105">
        <v>5</v>
      </c>
      <c r="J890" s="26">
        <f t="shared" si="52"/>
        <v>6250</v>
      </c>
      <c r="K890" s="113">
        <f>IFERROR(SUMIFS(RECEIVING_HISTORY!$H:$H,RECEIVING_HISTORY!$B:$B,MASTER_SHEET!$A890),0)</f>
        <v>0</v>
      </c>
      <c r="L890" s="26">
        <f>IFERROR(SUMIFS(RECEIVING_HISTORY!$I:$I,RECEIVING_HISTORY!$B:$B,MASTER_SHEET!$A890),0)</f>
        <v>0</v>
      </c>
      <c r="M890" s="35">
        <f>IFERROR(SUMIF(ISSUANCE_HISTORY!$B:$B,A890,ISSUANCE_HISTORY!$H:$H),0)</f>
        <v>0</v>
      </c>
      <c r="N890" s="26">
        <f>IFERROR(SUMIF(ISSUANCE_HISTORY!$B:$B,A890,ISSUANCE_HISTORY!$I:$I),0)</f>
        <v>0</v>
      </c>
      <c r="O890" s="112">
        <f t="shared" si="53"/>
        <v>5</v>
      </c>
      <c r="P890" s="26">
        <f t="shared" si="55"/>
        <v>6250</v>
      </c>
      <c r="Q890" s="36" t="s">
        <v>1134</v>
      </c>
      <c r="R890" s="36" t="s">
        <v>1134</v>
      </c>
      <c r="S890" s="16">
        <v>5</v>
      </c>
      <c r="T890" s="37" t="str">
        <f t="shared" si="54"/>
        <v>OK</v>
      </c>
      <c r="U890" s="12"/>
      <c r="V890" s="16"/>
      <c r="W890" s="12" t="s">
        <v>4222</v>
      </c>
    </row>
    <row r="891" spans="1:23" ht="22.35" customHeight="1">
      <c r="A891" s="12">
        <v>10060919</v>
      </c>
      <c r="B891" s="137">
        <v>3000002869</v>
      </c>
      <c r="C891" s="106">
        <v>1006296</v>
      </c>
      <c r="D891" s="13">
        <v>1014597</v>
      </c>
      <c r="E891" s="12" t="s">
        <v>1136</v>
      </c>
      <c r="F891" s="190" t="s">
        <v>4205</v>
      </c>
      <c r="G891" s="13" t="s">
        <v>21</v>
      </c>
      <c r="H891" s="15">
        <v>515</v>
      </c>
      <c r="I891" s="105">
        <v>4</v>
      </c>
      <c r="J891" s="26">
        <f t="shared" si="52"/>
        <v>2060</v>
      </c>
      <c r="K891" s="113">
        <f>IFERROR(SUMIFS(RECEIVING_HISTORY!$H:$H,RECEIVING_HISTORY!$B:$B,MASTER_SHEET!$A891),0)</f>
        <v>0</v>
      </c>
      <c r="L891" s="26">
        <f>IFERROR(SUMIFS(RECEIVING_HISTORY!$I:$I,RECEIVING_HISTORY!$B:$B,MASTER_SHEET!$A891),0)</f>
        <v>0</v>
      </c>
      <c r="M891" s="35">
        <f>IFERROR(SUMIF(ISSUANCE_HISTORY!$B:$B,A891,ISSUANCE_HISTORY!$H:$H),0)</f>
        <v>0</v>
      </c>
      <c r="N891" s="26">
        <f>IFERROR(SUMIF(ISSUANCE_HISTORY!$B:$B,A891,ISSUANCE_HISTORY!$I:$I),0)</f>
        <v>0</v>
      </c>
      <c r="O891" s="112">
        <f t="shared" si="53"/>
        <v>4</v>
      </c>
      <c r="P891" s="26">
        <f t="shared" si="55"/>
        <v>2060</v>
      </c>
      <c r="Q891" s="36" t="s">
        <v>1134</v>
      </c>
      <c r="R891" s="36" t="s">
        <v>1134</v>
      </c>
      <c r="S891" s="16">
        <v>4</v>
      </c>
      <c r="T891" s="37" t="str">
        <f t="shared" si="54"/>
        <v>OK</v>
      </c>
      <c r="U891" s="12"/>
      <c r="V891" s="16"/>
      <c r="W891" s="12" t="s">
        <v>4222</v>
      </c>
    </row>
    <row r="892" spans="1:23" ht="22.35" customHeight="1">
      <c r="A892" s="12">
        <v>10060920</v>
      </c>
      <c r="B892" s="137">
        <v>1670020212</v>
      </c>
      <c r="C892" s="106">
        <v>1001763</v>
      </c>
      <c r="D892" s="13">
        <v>1011846</v>
      </c>
      <c r="E892" s="12" t="s">
        <v>1137</v>
      </c>
      <c r="F892" s="190" t="s">
        <v>4205</v>
      </c>
      <c r="G892" s="13" t="s">
        <v>37</v>
      </c>
      <c r="H892" s="15">
        <v>28</v>
      </c>
      <c r="I892" s="105">
        <v>5</v>
      </c>
      <c r="J892" s="26">
        <f t="shared" si="52"/>
        <v>140</v>
      </c>
      <c r="K892" s="113">
        <f>IFERROR(SUMIFS(RECEIVING_HISTORY!$H:$H,RECEIVING_HISTORY!$B:$B,MASTER_SHEET!$A892),0)</f>
        <v>100</v>
      </c>
      <c r="L892" s="26">
        <f>IFERROR(SUMIFS(RECEIVING_HISTORY!$I:$I,RECEIVING_HISTORY!$B:$B,MASTER_SHEET!$A892),0)</f>
        <v>2800</v>
      </c>
      <c r="M892" s="35">
        <f>IFERROR(SUMIF(ISSUANCE_HISTORY!$B:$B,A892,ISSUANCE_HISTORY!$H:$H),0)</f>
        <v>0</v>
      </c>
      <c r="N892" s="26">
        <f>IFERROR(SUMIF(ISSUANCE_HISTORY!$B:$B,A892,ISSUANCE_HISTORY!$I:$I),0)</f>
        <v>0</v>
      </c>
      <c r="O892" s="112">
        <f t="shared" si="53"/>
        <v>105</v>
      </c>
      <c r="P892" s="26">
        <f t="shared" si="55"/>
        <v>2940</v>
      </c>
      <c r="Q892" s="36" t="s">
        <v>1138</v>
      </c>
      <c r="R892" s="36" t="s">
        <v>1138</v>
      </c>
      <c r="S892" s="16">
        <v>20</v>
      </c>
      <c r="T892" s="37" t="str">
        <f t="shared" si="54"/>
        <v>OK</v>
      </c>
      <c r="U892" s="12"/>
      <c r="V892" s="16"/>
      <c r="W892" s="12" t="s">
        <v>4222</v>
      </c>
    </row>
    <row r="893" spans="1:23" ht="22.35" customHeight="1">
      <c r="A893" s="12">
        <v>10060921</v>
      </c>
      <c r="B893" s="137">
        <v>1670020754</v>
      </c>
      <c r="C893" s="106">
        <v>1001765</v>
      </c>
      <c r="D893" s="13">
        <v>1011848</v>
      </c>
      <c r="E893" s="12" t="s">
        <v>3873</v>
      </c>
      <c r="F893" s="190" t="s">
        <v>4205</v>
      </c>
      <c r="G893" s="13" t="s">
        <v>37</v>
      </c>
      <c r="H893" s="15">
        <v>59.18</v>
      </c>
      <c r="I893" s="105">
        <v>44</v>
      </c>
      <c r="J893" s="26">
        <f t="shared" si="52"/>
        <v>2603.92</v>
      </c>
      <c r="K893" s="113">
        <f>IFERROR(SUMIFS(RECEIVING_HISTORY!$H:$H,RECEIVING_HISTORY!$B:$B,MASTER_SHEET!$A893),0)</f>
        <v>0</v>
      </c>
      <c r="L893" s="26">
        <f>IFERROR(SUMIFS(RECEIVING_HISTORY!$I:$I,RECEIVING_HISTORY!$B:$B,MASTER_SHEET!$A893),0)</f>
        <v>0</v>
      </c>
      <c r="M893" s="35">
        <f>IFERROR(SUMIF(ISSUANCE_HISTORY!$B:$B,A893,ISSUANCE_HISTORY!$H:$H),0)</f>
        <v>0</v>
      </c>
      <c r="N893" s="26">
        <f>IFERROR(SUMIF(ISSUANCE_HISTORY!$B:$B,A893,ISSUANCE_HISTORY!$I:$I),0)</f>
        <v>0</v>
      </c>
      <c r="O893" s="112">
        <f t="shared" si="53"/>
        <v>44</v>
      </c>
      <c r="P893" s="26">
        <f t="shared" si="55"/>
        <v>2603.92</v>
      </c>
      <c r="Q893" s="36" t="s">
        <v>1138</v>
      </c>
      <c r="R893" s="36" t="s">
        <v>1138</v>
      </c>
      <c r="S893" s="16">
        <v>20</v>
      </c>
      <c r="T893" s="37" t="str">
        <f t="shared" si="54"/>
        <v>OK</v>
      </c>
      <c r="U893" s="12"/>
      <c r="V893" s="16"/>
      <c r="W893" s="12" t="s">
        <v>4222</v>
      </c>
    </row>
    <row r="894" spans="1:23" ht="22.35" customHeight="1">
      <c r="A894" s="12">
        <v>10060922</v>
      </c>
      <c r="B894" s="137">
        <v>1670020240</v>
      </c>
      <c r="C894" s="106">
        <v>1001762</v>
      </c>
      <c r="D894" s="13">
        <v>1011845</v>
      </c>
      <c r="E894" s="12" t="s">
        <v>1139</v>
      </c>
      <c r="F894" s="190" t="s">
        <v>4205</v>
      </c>
      <c r="G894" s="13" t="s">
        <v>37</v>
      </c>
      <c r="H894" s="15">
        <v>30</v>
      </c>
      <c r="I894" s="105">
        <v>55</v>
      </c>
      <c r="J894" s="26">
        <f t="shared" si="52"/>
        <v>1650</v>
      </c>
      <c r="K894" s="113">
        <f>IFERROR(SUMIFS(RECEIVING_HISTORY!$H:$H,RECEIVING_HISTORY!$B:$B,MASTER_SHEET!$A894),0)</f>
        <v>0</v>
      </c>
      <c r="L894" s="26">
        <f>IFERROR(SUMIFS(RECEIVING_HISTORY!$I:$I,RECEIVING_HISTORY!$B:$B,MASTER_SHEET!$A894),0)</f>
        <v>0</v>
      </c>
      <c r="M894" s="35">
        <f>IFERROR(SUMIF(ISSUANCE_HISTORY!$B:$B,A894,ISSUANCE_HISTORY!$H:$H),0)</f>
        <v>0</v>
      </c>
      <c r="N894" s="26">
        <f>IFERROR(SUMIF(ISSUANCE_HISTORY!$B:$B,A894,ISSUANCE_HISTORY!$I:$I),0)</f>
        <v>0</v>
      </c>
      <c r="O894" s="112">
        <f t="shared" si="53"/>
        <v>55</v>
      </c>
      <c r="P894" s="26">
        <f t="shared" si="55"/>
        <v>1650</v>
      </c>
      <c r="Q894" s="36" t="s">
        <v>1138</v>
      </c>
      <c r="R894" s="36" t="s">
        <v>1138</v>
      </c>
      <c r="S894" s="16">
        <v>20</v>
      </c>
      <c r="T894" s="37" t="str">
        <f t="shared" si="54"/>
        <v>OK</v>
      </c>
      <c r="U894" s="12"/>
      <c r="V894" s="16"/>
      <c r="W894" s="12" t="s">
        <v>4222</v>
      </c>
    </row>
    <row r="895" spans="1:23" ht="22.35" customHeight="1">
      <c r="A895" s="12">
        <v>10060923</v>
      </c>
      <c r="B895" s="137">
        <v>1120010819</v>
      </c>
      <c r="C895" s="106">
        <v>1001770</v>
      </c>
      <c r="D895" s="13">
        <v>1011853</v>
      </c>
      <c r="E895" s="12" t="s">
        <v>1140</v>
      </c>
      <c r="F895" s="190" t="s">
        <v>4205</v>
      </c>
      <c r="G895" s="13" t="s">
        <v>37</v>
      </c>
      <c r="H895" s="15">
        <v>13.55</v>
      </c>
      <c r="I895" s="105">
        <v>92</v>
      </c>
      <c r="J895" s="26">
        <f t="shared" si="52"/>
        <v>1246.6000000000001</v>
      </c>
      <c r="K895" s="113">
        <f>IFERROR(SUMIFS(RECEIVING_HISTORY!$H:$H,RECEIVING_HISTORY!$B:$B,MASTER_SHEET!$A895),0)</f>
        <v>0</v>
      </c>
      <c r="L895" s="26">
        <f>IFERROR(SUMIFS(RECEIVING_HISTORY!$I:$I,RECEIVING_HISTORY!$B:$B,MASTER_SHEET!$A895),0)</f>
        <v>0</v>
      </c>
      <c r="M895" s="35">
        <f>IFERROR(SUMIF(ISSUANCE_HISTORY!$B:$B,A895,ISSUANCE_HISTORY!$H:$H),0)</f>
        <v>0</v>
      </c>
      <c r="N895" s="26">
        <f>IFERROR(SUMIF(ISSUANCE_HISTORY!$B:$B,A895,ISSUANCE_HISTORY!$I:$I),0)</f>
        <v>0</v>
      </c>
      <c r="O895" s="112">
        <f t="shared" si="53"/>
        <v>92</v>
      </c>
      <c r="P895" s="26">
        <f t="shared" si="55"/>
        <v>1246.6000000000001</v>
      </c>
      <c r="Q895" s="36" t="s">
        <v>1138</v>
      </c>
      <c r="R895" s="36" t="s">
        <v>1138</v>
      </c>
      <c r="S895" s="16">
        <v>20</v>
      </c>
      <c r="T895" s="37" t="str">
        <f t="shared" si="54"/>
        <v>OK</v>
      </c>
      <c r="U895" s="12"/>
      <c r="V895" s="16"/>
      <c r="W895" s="12" t="s">
        <v>4222</v>
      </c>
    </row>
    <row r="896" spans="1:23" ht="22.35" customHeight="1">
      <c r="A896" s="12">
        <v>10060924</v>
      </c>
      <c r="B896" s="137">
        <v>1670020222</v>
      </c>
      <c r="C896" s="106">
        <v>1001772</v>
      </c>
      <c r="D896" s="13">
        <v>1011855</v>
      </c>
      <c r="E896" s="12" t="s">
        <v>1141</v>
      </c>
      <c r="F896" s="190" t="s">
        <v>4205</v>
      </c>
      <c r="G896" s="13" t="s">
        <v>37</v>
      </c>
      <c r="H896" s="15">
        <v>35</v>
      </c>
      <c r="I896" s="105">
        <v>60</v>
      </c>
      <c r="J896" s="26">
        <f t="shared" si="52"/>
        <v>2100</v>
      </c>
      <c r="K896" s="113">
        <f>IFERROR(SUMIFS(RECEIVING_HISTORY!$H:$H,RECEIVING_HISTORY!$B:$B,MASTER_SHEET!$A896),0)</f>
        <v>0</v>
      </c>
      <c r="L896" s="26">
        <f>IFERROR(SUMIFS(RECEIVING_HISTORY!$I:$I,RECEIVING_HISTORY!$B:$B,MASTER_SHEET!$A896),0)</f>
        <v>0</v>
      </c>
      <c r="M896" s="35">
        <f>IFERROR(SUMIF(ISSUANCE_HISTORY!$B:$B,A896,ISSUANCE_HISTORY!$H:$H),0)</f>
        <v>0</v>
      </c>
      <c r="N896" s="26">
        <f>IFERROR(SUMIF(ISSUANCE_HISTORY!$B:$B,A896,ISSUANCE_HISTORY!$I:$I),0)</f>
        <v>0</v>
      </c>
      <c r="O896" s="112">
        <f t="shared" si="53"/>
        <v>60</v>
      </c>
      <c r="P896" s="26">
        <f t="shared" si="55"/>
        <v>2100</v>
      </c>
      <c r="Q896" s="36" t="s">
        <v>1138</v>
      </c>
      <c r="R896" s="36" t="s">
        <v>1138</v>
      </c>
      <c r="S896" s="16">
        <v>20</v>
      </c>
      <c r="T896" s="37" t="str">
        <f t="shared" si="54"/>
        <v>OK</v>
      </c>
      <c r="U896" s="12"/>
      <c r="V896" s="16"/>
      <c r="W896" s="12" t="s">
        <v>4222</v>
      </c>
    </row>
    <row r="897" spans="1:23" ht="22.35" customHeight="1">
      <c r="A897" s="12">
        <v>10060925</v>
      </c>
      <c r="B897" s="137">
        <v>521215096336</v>
      </c>
      <c r="C897" s="106">
        <v>1004836</v>
      </c>
      <c r="D897" s="13">
        <v>1016277</v>
      </c>
      <c r="E897" s="12" t="s">
        <v>1142</v>
      </c>
      <c r="F897" s="190" t="s">
        <v>4209</v>
      </c>
      <c r="G897" s="13" t="s">
        <v>41</v>
      </c>
      <c r="H897" s="15">
        <v>1750</v>
      </c>
      <c r="I897" s="105">
        <v>4</v>
      </c>
      <c r="J897" s="26">
        <f t="shared" ref="J897:J960" si="56">I897*H897</f>
        <v>7000</v>
      </c>
      <c r="K897" s="113">
        <f>IFERROR(SUMIFS(RECEIVING_HISTORY!$H:$H,RECEIVING_HISTORY!$B:$B,MASTER_SHEET!$A897),0)</f>
        <v>0</v>
      </c>
      <c r="L897" s="26">
        <f>IFERROR(SUMIFS(RECEIVING_HISTORY!$I:$I,RECEIVING_HISTORY!$B:$B,MASTER_SHEET!$A897),0)</f>
        <v>0</v>
      </c>
      <c r="M897" s="35">
        <f>IFERROR(SUMIF(ISSUANCE_HISTORY!$B:$B,A897,ISSUANCE_HISTORY!$H:$H),0)</f>
        <v>0</v>
      </c>
      <c r="N897" s="26">
        <f>IFERROR(SUMIF(ISSUANCE_HISTORY!$B:$B,A897,ISSUANCE_HISTORY!$I:$I),0)</f>
        <v>0</v>
      </c>
      <c r="O897" s="112">
        <f t="shared" ref="O897:O960" si="57">N(I897)+N(K897)-N(M897)</f>
        <v>4</v>
      </c>
      <c r="P897" s="26">
        <f t="shared" si="55"/>
        <v>7000</v>
      </c>
      <c r="Q897" s="36" t="s">
        <v>1143</v>
      </c>
      <c r="R897" s="36" t="s">
        <v>1143</v>
      </c>
      <c r="S897" s="16">
        <v>5</v>
      </c>
      <c r="T897" s="37" t="str">
        <f t="shared" si="54"/>
        <v>BSR in Process</v>
      </c>
      <c r="U897" s="12">
        <v>57</v>
      </c>
      <c r="V897" s="16"/>
      <c r="W897" s="12" t="s">
        <v>4222</v>
      </c>
    </row>
    <row r="898" spans="1:23" ht="22.35" customHeight="1">
      <c r="A898" s="12">
        <v>10060926</v>
      </c>
      <c r="B898" s="137">
        <v>1670030582</v>
      </c>
      <c r="C898" s="106">
        <v>1006479</v>
      </c>
      <c r="D898" s="13">
        <v>1014455</v>
      </c>
      <c r="E898" s="12" t="s">
        <v>1144</v>
      </c>
      <c r="F898" s="190" t="s">
        <v>4205</v>
      </c>
      <c r="G898" s="13" t="s">
        <v>21</v>
      </c>
      <c r="H898" s="15">
        <v>245</v>
      </c>
      <c r="I898" s="105">
        <v>53</v>
      </c>
      <c r="J898" s="26">
        <f t="shared" si="56"/>
        <v>12985</v>
      </c>
      <c r="K898" s="113">
        <f>IFERROR(SUMIFS(RECEIVING_HISTORY!$H:$H,RECEIVING_HISTORY!$B:$B,MASTER_SHEET!$A898),0)</f>
        <v>0</v>
      </c>
      <c r="L898" s="26">
        <f>IFERROR(SUMIFS(RECEIVING_HISTORY!$I:$I,RECEIVING_HISTORY!$B:$B,MASTER_SHEET!$A898),0)</f>
        <v>0</v>
      </c>
      <c r="M898" s="35">
        <f>IFERROR(SUMIF(ISSUANCE_HISTORY!$B:$B,A898,ISSUANCE_HISTORY!$H:$H),0)</f>
        <v>5</v>
      </c>
      <c r="N898" s="26">
        <f>IFERROR(SUMIF(ISSUANCE_HISTORY!$B:$B,A898,ISSUANCE_HISTORY!$I:$I),0)</f>
        <v>1225</v>
      </c>
      <c r="O898" s="112">
        <f t="shared" si="57"/>
        <v>48</v>
      </c>
      <c r="P898" s="26">
        <f t="shared" si="55"/>
        <v>11760</v>
      </c>
      <c r="Q898" s="36" t="s">
        <v>4087</v>
      </c>
      <c r="R898" s="36" t="s">
        <v>4087</v>
      </c>
      <c r="S898" s="16">
        <v>10</v>
      </c>
      <c r="T898" s="37" t="str">
        <f t="shared" ref="T898:T961" si="58">IF(S898="", "", IF(U898&lt;&gt;"", "BSR in Process", IF(O898&lt;S898, "Re-Order Now", "OK")))</f>
        <v>OK</v>
      </c>
      <c r="U898" s="12"/>
      <c r="V898" s="16"/>
      <c r="W898" s="12" t="s">
        <v>4222</v>
      </c>
    </row>
    <row r="899" spans="1:23" ht="22.35" customHeight="1">
      <c r="A899" s="12">
        <v>10060927</v>
      </c>
      <c r="B899" s="137" t="e">
        <v>#N/A</v>
      </c>
      <c r="C899" s="106">
        <v>1003771</v>
      </c>
      <c r="D899" s="13">
        <v>1009246</v>
      </c>
      <c r="E899" s="12" t="s">
        <v>1145</v>
      </c>
      <c r="F899" s="190" t="s">
        <v>4213</v>
      </c>
      <c r="G899" s="13" t="s">
        <v>21</v>
      </c>
      <c r="H899" s="15">
        <v>5</v>
      </c>
      <c r="I899" s="105">
        <v>365</v>
      </c>
      <c r="J899" s="26">
        <f t="shared" si="56"/>
        <v>1825</v>
      </c>
      <c r="K899" s="113">
        <f>IFERROR(SUMIFS(RECEIVING_HISTORY!$H:$H,RECEIVING_HISTORY!$B:$B,MASTER_SHEET!$A899),0)</f>
        <v>0</v>
      </c>
      <c r="L899" s="26">
        <f>IFERROR(SUMIFS(RECEIVING_HISTORY!$I:$I,RECEIVING_HISTORY!$B:$B,MASTER_SHEET!$A899),0)</f>
        <v>0</v>
      </c>
      <c r="M899" s="35">
        <f>IFERROR(SUMIF(ISSUANCE_HISTORY!$B:$B,A899,ISSUANCE_HISTORY!$H:$H),0)</f>
        <v>0</v>
      </c>
      <c r="N899" s="26">
        <f>IFERROR(SUMIF(ISSUANCE_HISTORY!$B:$B,A899,ISSUANCE_HISTORY!$I:$I),0)</f>
        <v>0</v>
      </c>
      <c r="O899" s="112">
        <f t="shared" si="57"/>
        <v>365</v>
      </c>
      <c r="P899" s="26">
        <f t="shared" ref="P899:P962" si="59">N(J899)+N(L899)-N(N899)</f>
        <v>1825</v>
      </c>
      <c r="Q899" s="36" t="s">
        <v>1146</v>
      </c>
      <c r="R899" s="36" t="s">
        <v>1146</v>
      </c>
      <c r="S899" s="16">
        <v>300</v>
      </c>
      <c r="T899" s="37" t="str">
        <f t="shared" si="58"/>
        <v>OK</v>
      </c>
      <c r="U899" s="12"/>
      <c r="V899" s="16"/>
      <c r="W899" s="12" t="e">
        <v>#N/A</v>
      </c>
    </row>
    <row r="900" spans="1:23" ht="22.35" customHeight="1">
      <c r="A900" s="12">
        <v>10060928</v>
      </c>
      <c r="B900" s="137">
        <v>3000000346</v>
      </c>
      <c r="C900" s="106">
        <v>1005144</v>
      </c>
      <c r="D900" s="13">
        <v>1015973</v>
      </c>
      <c r="E900" s="12" t="s">
        <v>1147</v>
      </c>
      <c r="F900" s="190" t="s">
        <v>2049</v>
      </c>
      <c r="G900" s="13" t="s">
        <v>21</v>
      </c>
      <c r="H900" s="15">
        <v>674</v>
      </c>
      <c r="I900" s="105">
        <v>13</v>
      </c>
      <c r="J900" s="26">
        <f t="shared" si="56"/>
        <v>8762</v>
      </c>
      <c r="K900" s="113">
        <f>IFERROR(SUMIFS(RECEIVING_HISTORY!$H:$H,RECEIVING_HISTORY!$B:$B,MASTER_SHEET!$A900),0)</f>
        <v>0</v>
      </c>
      <c r="L900" s="26">
        <f>IFERROR(SUMIFS(RECEIVING_HISTORY!$I:$I,RECEIVING_HISTORY!$B:$B,MASTER_SHEET!$A900),0)</f>
        <v>0</v>
      </c>
      <c r="M900" s="35">
        <f>IFERROR(SUMIF(ISSUANCE_HISTORY!$B:$B,A900,ISSUANCE_HISTORY!$H:$H),0)</f>
        <v>0</v>
      </c>
      <c r="N900" s="26">
        <f>IFERROR(SUMIF(ISSUANCE_HISTORY!$B:$B,A900,ISSUANCE_HISTORY!$I:$I),0)</f>
        <v>0</v>
      </c>
      <c r="O900" s="112">
        <f t="shared" si="57"/>
        <v>13</v>
      </c>
      <c r="P900" s="26">
        <f t="shared" si="59"/>
        <v>8762</v>
      </c>
      <c r="Q900" s="36" t="s">
        <v>1148</v>
      </c>
      <c r="R900" s="36" t="s">
        <v>1148</v>
      </c>
      <c r="S900" s="16">
        <v>8</v>
      </c>
      <c r="T900" s="37" t="str">
        <f t="shared" si="58"/>
        <v>OK</v>
      </c>
      <c r="U900" s="12"/>
      <c r="V900" s="16"/>
      <c r="W900" s="12" t="s">
        <v>4222</v>
      </c>
    </row>
    <row r="901" spans="1:23" ht="22.35" customHeight="1">
      <c r="A901" s="12">
        <v>10060929</v>
      </c>
      <c r="B901" s="137">
        <v>3000000344</v>
      </c>
      <c r="C901" s="106">
        <v>1005145</v>
      </c>
      <c r="D901" s="13">
        <v>1015974</v>
      </c>
      <c r="E901" s="12" t="s">
        <v>1149</v>
      </c>
      <c r="F901" s="190" t="s">
        <v>2049</v>
      </c>
      <c r="G901" s="13" t="s">
        <v>21</v>
      </c>
      <c r="H901" s="15">
        <v>603</v>
      </c>
      <c r="I901" s="105">
        <v>8</v>
      </c>
      <c r="J901" s="26">
        <f t="shared" si="56"/>
        <v>4824</v>
      </c>
      <c r="K901" s="113">
        <f>IFERROR(SUMIFS(RECEIVING_HISTORY!$H:$H,RECEIVING_HISTORY!$B:$B,MASTER_SHEET!$A901),0)</f>
        <v>0</v>
      </c>
      <c r="L901" s="26">
        <f>IFERROR(SUMIFS(RECEIVING_HISTORY!$I:$I,RECEIVING_HISTORY!$B:$B,MASTER_SHEET!$A901),0)</f>
        <v>0</v>
      </c>
      <c r="M901" s="35">
        <f>IFERROR(SUMIF(ISSUANCE_HISTORY!$B:$B,A901,ISSUANCE_HISTORY!$H:$H),0)</f>
        <v>0</v>
      </c>
      <c r="N901" s="26">
        <f>IFERROR(SUMIF(ISSUANCE_HISTORY!$B:$B,A901,ISSUANCE_HISTORY!$I:$I),0)</f>
        <v>0</v>
      </c>
      <c r="O901" s="112">
        <f t="shared" si="57"/>
        <v>8</v>
      </c>
      <c r="P901" s="26">
        <f t="shared" si="59"/>
        <v>4824</v>
      </c>
      <c r="Q901" s="36" t="s">
        <v>1148</v>
      </c>
      <c r="R901" s="36" t="s">
        <v>1148</v>
      </c>
      <c r="S901" s="16">
        <v>8</v>
      </c>
      <c r="T901" s="37" t="str">
        <f t="shared" si="58"/>
        <v>OK</v>
      </c>
      <c r="U901" s="12"/>
      <c r="V901" s="16"/>
      <c r="W901" s="12" t="s">
        <v>4222</v>
      </c>
    </row>
    <row r="902" spans="1:23" ht="22.35" customHeight="1">
      <c r="A902" s="12">
        <v>10060930</v>
      </c>
      <c r="B902" s="137">
        <v>3000000345</v>
      </c>
      <c r="C902" s="106">
        <v>1005146</v>
      </c>
      <c r="D902" s="13">
        <v>1015975</v>
      </c>
      <c r="E902" s="12" t="s">
        <v>1150</v>
      </c>
      <c r="F902" s="190" t="s">
        <v>2049</v>
      </c>
      <c r="G902" s="13" t="s">
        <v>21</v>
      </c>
      <c r="H902" s="15">
        <v>674</v>
      </c>
      <c r="I902" s="105">
        <v>15</v>
      </c>
      <c r="J902" s="26">
        <f t="shared" si="56"/>
        <v>10110</v>
      </c>
      <c r="K902" s="113">
        <f>IFERROR(SUMIFS(RECEIVING_HISTORY!$H:$H,RECEIVING_HISTORY!$B:$B,MASTER_SHEET!$A902),0)</f>
        <v>0</v>
      </c>
      <c r="L902" s="26">
        <f>IFERROR(SUMIFS(RECEIVING_HISTORY!$I:$I,RECEIVING_HISTORY!$B:$B,MASTER_SHEET!$A902),0)</f>
        <v>0</v>
      </c>
      <c r="M902" s="35">
        <f>IFERROR(SUMIF(ISSUANCE_HISTORY!$B:$B,A902,ISSUANCE_HISTORY!$H:$H),0)</f>
        <v>0</v>
      </c>
      <c r="N902" s="26">
        <f>IFERROR(SUMIF(ISSUANCE_HISTORY!$B:$B,A902,ISSUANCE_HISTORY!$I:$I),0)</f>
        <v>0</v>
      </c>
      <c r="O902" s="112">
        <f t="shared" si="57"/>
        <v>15</v>
      </c>
      <c r="P902" s="26">
        <f t="shared" si="59"/>
        <v>10110</v>
      </c>
      <c r="Q902" s="36" t="s">
        <v>1151</v>
      </c>
      <c r="R902" s="36" t="s">
        <v>1151</v>
      </c>
      <c r="S902" s="16">
        <v>8</v>
      </c>
      <c r="T902" s="37" t="str">
        <f t="shared" si="58"/>
        <v>OK</v>
      </c>
      <c r="U902" s="12"/>
      <c r="V902" s="16"/>
      <c r="W902" s="12" t="s">
        <v>4222</v>
      </c>
    </row>
    <row r="903" spans="1:23" ht="22.35" customHeight="1">
      <c r="A903" s="12">
        <v>10060931</v>
      </c>
      <c r="B903" s="137">
        <v>391100006283</v>
      </c>
      <c r="C903" s="106">
        <v>1005147</v>
      </c>
      <c r="D903" s="13">
        <v>1015976</v>
      </c>
      <c r="E903" s="12" t="s">
        <v>1152</v>
      </c>
      <c r="F903" s="190" t="s">
        <v>2049</v>
      </c>
      <c r="G903" s="13" t="s">
        <v>21</v>
      </c>
      <c r="H903" s="15">
        <v>342</v>
      </c>
      <c r="I903" s="105">
        <v>17</v>
      </c>
      <c r="J903" s="26">
        <f t="shared" si="56"/>
        <v>5814</v>
      </c>
      <c r="K903" s="113">
        <f>IFERROR(SUMIFS(RECEIVING_HISTORY!$H:$H,RECEIVING_HISTORY!$B:$B,MASTER_SHEET!$A903),0)</f>
        <v>0</v>
      </c>
      <c r="L903" s="26">
        <f>IFERROR(SUMIFS(RECEIVING_HISTORY!$I:$I,RECEIVING_HISTORY!$B:$B,MASTER_SHEET!$A903),0)</f>
        <v>0</v>
      </c>
      <c r="M903" s="35">
        <f>IFERROR(SUMIF(ISSUANCE_HISTORY!$B:$B,A903,ISSUANCE_HISTORY!$H:$H),0)</f>
        <v>0</v>
      </c>
      <c r="N903" s="26">
        <f>IFERROR(SUMIF(ISSUANCE_HISTORY!$B:$B,A903,ISSUANCE_HISTORY!$I:$I),0)</f>
        <v>0</v>
      </c>
      <c r="O903" s="112">
        <f t="shared" si="57"/>
        <v>17</v>
      </c>
      <c r="P903" s="26">
        <f t="shared" si="59"/>
        <v>5814</v>
      </c>
      <c r="Q903" s="36" t="s">
        <v>1151</v>
      </c>
      <c r="R903" s="36" t="s">
        <v>1151</v>
      </c>
      <c r="S903" s="16">
        <v>8</v>
      </c>
      <c r="T903" s="37" t="str">
        <f t="shared" si="58"/>
        <v>OK</v>
      </c>
      <c r="U903" s="12"/>
      <c r="V903" s="16"/>
      <c r="W903" s="12" t="s">
        <v>4222</v>
      </c>
    </row>
    <row r="904" spans="1:23" ht="22.35" customHeight="1">
      <c r="A904" s="12">
        <v>10060932</v>
      </c>
      <c r="B904" s="137">
        <v>391100007835</v>
      </c>
      <c r="C904" s="106">
        <v>1005148</v>
      </c>
      <c r="D904" s="13">
        <v>1015977</v>
      </c>
      <c r="E904" s="12" t="s">
        <v>1153</v>
      </c>
      <c r="F904" s="190" t="s">
        <v>2049</v>
      </c>
      <c r="G904" s="13" t="s">
        <v>21</v>
      </c>
      <c r="H904" s="15">
        <v>633</v>
      </c>
      <c r="I904" s="105">
        <v>7</v>
      </c>
      <c r="J904" s="26">
        <f t="shared" si="56"/>
        <v>4431</v>
      </c>
      <c r="K904" s="113">
        <f>IFERROR(SUMIFS(RECEIVING_HISTORY!$H:$H,RECEIVING_HISTORY!$B:$B,MASTER_SHEET!$A904),0)</f>
        <v>0</v>
      </c>
      <c r="L904" s="26">
        <f>IFERROR(SUMIFS(RECEIVING_HISTORY!$I:$I,RECEIVING_HISTORY!$B:$B,MASTER_SHEET!$A904),0)</f>
        <v>0</v>
      </c>
      <c r="M904" s="35">
        <f>IFERROR(SUMIF(ISSUANCE_HISTORY!$B:$B,A904,ISSUANCE_HISTORY!$H:$H),0)</f>
        <v>0</v>
      </c>
      <c r="N904" s="26">
        <f>IFERROR(SUMIF(ISSUANCE_HISTORY!$B:$B,A904,ISSUANCE_HISTORY!$I:$I),0)</f>
        <v>0</v>
      </c>
      <c r="O904" s="112">
        <f t="shared" si="57"/>
        <v>7</v>
      </c>
      <c r="P904" s="26">
        <f t="shared" si="59"/>
        <v>4431</v>
      </c>
      <c r="Q904" s="36" t="s">
        <v>1148</v>
      </c>
      <c r="R904" s="36" t="s">
        <v>1148</v>
      </c>
      <c r="S904" s="16">
        <v>6</v>
      </c>
      <c r="T904" s="37" t="str">
        <f t="shared" si="58"/>
        <v>OK</v>
      </c>
      <c r="U904" s="12"/>
      <c r="V904" s="16"/>
      <c r="W904" s="12" t="s">
        <v>4222</v>
      </c>
    </row>
    <row r="905" spans="1:23" ht="22.35" customHeight="1">
      <c r="A905" s="12">
        <v>10060933</v>
      </c>
      <c r="B905" s="137" t="e">
        <v>#N/A</v>
      </c>
      <c r="C905" s="106">
        <v>1005474</v>
      </c>
      <c r="D905" s="13">
        <v>1015528</v>
      </c>
      <c r="E905" s="12" t="s">
        <v>1154</v>
      </c>
      <c r="F905" s="190" t="s">
        <v>4213</v>
      </c>
      <c r="G905" s="13" t="s">
        <v>21</v>
      </c>
      <c r="H905" s="15">
        <v>46</v>
      </c>
      <c r="I905" s="105">
        <v>28</v>
      </c>
      <c r="J905" s="26">
        <f t="shared" si="56"/>
        <v>1288</v>
      </c>
      <c r="K905" s="113">
        <f>IFERROR(SUMIFS(RECEIVING_HISTORY!$H:$H,RECEIVING_HISTORY!$B:$B,MASTER_SHEET!$A905),0)</f>
        <v>0</v>
      </c>
      <c r="L905" s="26">
        <f>IFERROR(SUMIFS(RECEIVING_HISTORY!$I:$I,RECEIVING_HISTORY!$B:$B,MASTER_SHEET!$A905),0)</f>
        <v>0</v>
      </c>
      <c r="M905" s="35">
        <f>IFERROR(SUMIF(ISSUANCE_HISTORY!$B:$B,A905,ISSUANCE_HISTORY!$H:$H),0)</f>
        <v>0</v>
      </c>
      <c r="N905" s="26">
        <f>IFERROR(SUMIF(ISSUANCE_HISTORY!$B:$B,A905,ISSUANCE_HISTORY!$I:$I),0)</f>
        <v>0</v>
      </c>
      <c r="O905" s="112">
        <f t="shared" si="57"/>
        <v>28</v>
      </c>
      <c r="P905" s="26">
        <f t="shared" si="59"/>
        <v>1288</v>
      </c>
      <c r="Q905" s="36" t="s">
        <v>2642</v>
      </c>
      <c r="R905" s="36" t="s">
        <v>2642</v>
      </c>
      <c r="S905" s="16">
        <v>10</v>
      </c>
      <c r="T905" s="37" t="str">
        <f t="shared" si="58"/>
        <v>OK</v>
      </c>
      <c r="U905" s="12"/>
      <c r="V905" s="16"/>
      <c r="W905" s="12" t="e">
        <v>#N/A</v>
      </c>
    </row>
    <row r="906" spans="1:23" ht="22.35" customHeight="1">
      <c r="A906" s="12">
        <v>10060934</v>
      </c>
      <c r="B906" s="137">
        <v>3000002890</v>
      </c>
      <c r="C906" s="106">
        <v>1002656</v>
      </c>
      <c r="D906" s="13">
        <v>1011146</v>
      </c>
      <c r="E906" s="12" t="s">
        <v>1155</v>
      </c>
      <c r="F906" s="190" t="s">
        <v>2049</v>
      </c>
      <c r="G906" s="13" t="s">
        <v>21</v>
      </c>
      <c r="H906" s="15">
        <v>18</v>
      </c>
      <c r="I906" s="105">
        <v>26</v>
      </c>
      <c r="J906" s="26">
        <f t="shared" si="56"/>
        <v>468</v>
      </c>
      <c r="K906" s="113">
        <f>IFERROR(SUMIFS(RECEIVING_HISTORY!$H:$H,RECEIVING_HISTORY!$B:$B,MASTER_SHEET!$A906),0)</f>
        <v>0</v>
      </c>
      <c r="L906" s="26">
        <f>IFERROR(SUMIFS(RECEIVING_HISTORY!$I:$I,RECEIVING_HISTORY!$B:$B,MASTER_SHEET!$A906),0)</f>
        <v>0</v>
      </c>
      <c r="M906" s="35">
        <f>IFERROR(SUMIF(ISSUANCE_HISTORY!$B:$B,A906,ISSUANCE_HISTORY!$H:$H),0)</f>
        <v>0</v>
      </c>
      <c r="N906" s="26">
        <f>IFERROR(SUMIF(ISSUANCE_HISTORY!$B:$B,A906,ISSUANCE_HISTORY!$I:$I),0)</f>
        <v>0</v>
      </c>
      <c r="O906" s="112">
        <f t="shared" si="57"/>
        <v>26</v>
      </c>
      <c r="P906" s="26">
        <f t="shared" si="59"/>
        <v>468</v>
      </c>
      <c r="Q906" s="36" t="s">
        <v>1156</v>
      </c>
      <c r="R906" s="36" t="s">
        <v>1156</v>
      </c>
      <c r="S906" s="16">
        <v>10</v>
      </c>
      <c r="T906" s="37" t="str">
        <f t="shared" si="58"/>
        <v>OK</v>
      </c>
      <c r="U906" s="12"/>
      <c r="V906" s="16"/>
      <c r="W906" s="12" t="s">
        <v>4222</v>
      </c>
    </row>
    <row r="907" spans="1:23" ht="22.35" customHeight="1">
      <c r="A907" s="12">
        <v>10060935</v>
      </c>
      <c r="B907" s="137" t="e">
        <v>#N/A</v>
      </c>
      <c r="C907" s="106">
        <v>1005475</v>
      </c>
      <c r="D907" s="13">
        <v>1015529</v>
      </c>
      <c r="E907" s="12" t="s">
        <v>1157</v>
      </c>
      <c r="F907" s="190" t="s">
        <v>4213</v>
      </c>
      <c r="G907" s="13" t="s">
        <v>21</v>
      </c>
      <c r="H907" s="15">
        <v>125</v>
      </c>
      <c r="I907" s="105">
        <v>10</v>
      </c>
      <c r="J907" s="26">
        <f t="shared" si="56"/>
        <v>1250</v>
      </c>
      <c r="K907" s="113">
        <f>IFERROR(SUMIFS(RECEIVING_HISTORY!$H:$H,RECEIVING_HISTORY!$B:$B,MASTER_SHEET!$A907),0)</f>
        <v>0</v>
      </c>
      <c r="L907" s="26">
        <f>IFERROR(SUMIFS(RECEIVING_HISTORY!$I:$I,RECEIVING_HISTORY!$B:$B,MASTER_SHEET!$A907),0)</f>
        <v>0</v>
      </c>
      <c r="M907" s="35">
        <f>IFERROR(SUMIF(ISSUANCE_HISTORY!$B:$B,A907,ISSUANCE_HISTORY!$H:$H),0)</f>
        <v>0</v>
      </c>
      <c r="N907" s="26">
        <f>IFERROR(SUMIF(ISSUANCE_HISTORY!$B:$B,A907,ISSUANCE_HISTORY!$I:$I),0)</f>
        <v>0</v>
      </c>
      <c r="O907" s="112">
        <f t="shared" si="57"/>
        <v>10</v>
      </c>
      <c r="P907" s="26">
        <f t="shared" si="59"/>
        <v>1250</v>
      </c>
      <c r="Q907" s="36" t="s">
        <v>3938</v>
      </c>
      <c r="R907" s="36" t="s">
        <v>3938</v>
      </c>
      <c r="S907" s="16">
        <v>10</v>
      </c>
      <c r="T907" s="37" t="str">
        <f t="shared" si="58"/>
        <v>OK</v>
      </c>
      <c r="U907" s="12"/>
      <c r="V907" s="16"/>
      <c r="W907" s="12" t="e">
        <v>#N/A</v>
      </c>
    </row>
    <row r="908" spans="1:23" ht="22.35" customHeight="1">
      <c r="A908" s="12">
        <v>10060936</v>
      </c>
      <c r="B908" s="137">
        <v>1260110468</v>
      </c>
      <c r="C908" s="106">
        <v>1005239</v>
      </c>
      <c r="D908" s="13">
        <v>1015857</v>
      </c>
      <c r="E908" s="12" t="s">
        <v>1159</v>
      </c>
      <c r="F908" s="190" t="s">
        <v>2049</v>
      </c>
      <c r="G908" s="13" t="s">
        <v>21</v>
      </c>
      <c r="H908" s="15">
        <v>287</v>
      </c>
      <c r="I908" s="105">
        <v>54</v>
      </c>
      <c r="J908" s="26">
        <f t="shared" si="56"/>
        <v>15498</v>
      </c>
      <c r="K908" s="113">
        <f>IFERROR(SUMIFS(RECEIVING_HISTORY!$H:$H,RECEIVING_HISTORY!$B:$B,MASTER_SHEET!$A908),0)</f>
        <v>0</v>
      </c>
      <c r="L908" s="26">
        <f>IFERROR(SUMIFS(RECEIVING_HISTORY!$I:$I,RECEIVING_HISTORY!$B:$B,MASTER_SHEET!$A908),0)</f>
        <v>0</v>
      </c>
      <c r="M908" s="35">
        <f>IFERROR(SUMIF(ISSUANCE_HISTORY!$B:$B,A908,ISSUANCE_HISTORY!$H:$H),0)</f>
        <v>0</v>
      </c>
      <c r="N908" s="26">
        <f>IFERROR(SUMIF(ISSUANCE_HISTORY!$B:$B,A908,ISSUANCE_HISTORY!$I:$I),0)</f>
        <v>0</v>
      </c>
      <c r="O908" s="112">
        <f t="shared" si="57"/>
        <v>54</v>
      </c>
      <c r="P908" s="26">
        <f t="shared" si="59"/>
        <v>15498</v>
      </c>
      <c r="Q908" s="36" t="s">
        <v>2886</v>
      </c>
      <c r="R908" s="36" t="s">
        <v>2886</v>
      </c>
      <c r="S908" s="16">
        <v>20</v>
      </c>
      <c r="T908" s="37" t="str">
        <f t="shared" si="58"/>
        <v>OK</v>
      </c>
      <c r="U908" s="12"/>
      <c r="V908" s="16"/>
      <c r="W908" s="12" t="s">
        <v>4223</v>
      </c>
    </row>
    <row r="909" spans="1:23" ht="22.35" customHeight="1">
      <c r="A909" s="12">
        <v>10060937</v>
      </c>
      <c r="B909" s="137">
        <v>1260060140</v>
      </c>
      <c r="C909" s="106">
        <v>1006407</v>
      </c>
      <c r="D909" s="13">
        <v>1014652</v>
      </c>
      <c r="E909" s="12" t="s">
        <v>1160</v>
      </c>
      <c r="F909" s="190" t="s">
        <v>2049</v>
      </c>
      <c r="G909" s="13" t="s">
        <v>21</v>
      </c>
      <c r="H909" s="15">
        <v>70</v>
      </c>
      <c r="I909" s="105">
        <v>141</v>
      </c>
      <c r="J909" s="26">
        <f t="shared" si="56"/>
        <v>9870</v>
      </c>
      <c r="K909" s="113">
        <f>IFERROR(SUMIFS(RECEIVING_HISTORY!$H:$H,RECEIVING_HISTORY!$B:$B,MASTER_SHEET!$A909),0)</f>
        <v>0</v>
      </c>
      <c r="L909" s="26">
        <f>IFERROR(SUMIFS(RECEIVING_HISTORY!$I:$I,RECEIVING_HISTORY!$B:$B,MASTER_SHEET!$A909),0)</f>
        <v>0</v>
      </c>
      <c r="M909" s="35">
        <f>IFERROR(SUMIF(ISSUANCE_HISTORY!$B:$B,A909,ISSUANCE_HISTORY!$H:$H),0)</f>
        <v>20</v>
      </c>
      <c r="N909" s="26">
        <f>IFERROR(SUMIF(ISSUANCE_HISTORY!$B:$B,A909,ISSUANCE_HISTORY!$I:$I),0)</f>
        <v>1400</v>
      </c>
      <c r="O909" s="112">
        <f t="shared" si="57"/>
        <v>121</v>
      </c>
      <c r="P909" s="26">
        <f t="shared" si="59"/>
        <v>8470</v>
      </c>
      <c r="Q909" s="36" t="s">
        <v>4248</v>
      </c>
      <c r="R909" s="36" t="s">
        <v>4248</v>
      </c>
      <c r="S909" s="16">
        <v>80</v>
      </c>
      <c r="T909" s="37" t="str">
        <f t="shared" si="58"/>
        <v>OK</v>
      </c>
      <c r="U909" s="12"/>
      <c r="V909" s="16"/>
      <c r="W909" s="12" t="s">
        <v>4223</v>
      </c>
    </row>
    <row r="910" spans="1:23" ht="22.35" customHeight="1">
      <c r="A910" s="12">
        <v>10060938</v>
      </c>
      <c r="B910" s="137">
        <v>1260110422</v>
      </c>
      <c r="C910" s="106">
        <v>1004422</v>
      </c>
      <c r="D910" s="13">
        <v>1016504</v>
      </c>
      <c r="E910" s="12" t="s">
        <v>1161</v>
      </c>
      <c r="F910" s="190" t="s">
        <v>2049</v>
      </c>
      <c r="G910" s="13" t="s">
        <v>21</v>
      </c>
      <c r="H910" s="15">
        <v>669.48</v>
      </c>
      <c r="I910" s="105">
        <v>5</v>
      </c>
      <c r="J910" s="26">
        <f t="shared" si="56"/>
        <v>3347.4</v>
      </c>
      <c r="K910" s="113">
        <f>IFERROR(SUMIFS(RECEIVING_HISTORY!$H:$H,RECEIVING_HISTORY!$B:$B,MASTER_SHEET!$A910),0)</f>
        <v>0</v>
      </c>
      <c r="L910" s="26">
        <f>IFERROR(SUMIFS(RECEIVING_HISTORY!$I:$I,RECEIVING_HISTORY!$B:$B,MASTER_SHEET!$A910),0)</f>
        <v>0</v>
      </c>
      <c r="M910" s="35">
        <f>IFERROR(SUMIF(ISSUANCE_HISTORY!$B:$B,A910,ISSUANCE_HISTORY!$H:$H),0)</f>
        <v>0</v>
      </c>
      <c r="N910" s="26">
        <f>IFERROR(SUMIF(ISSUANCE_HISTORY!$B:$B,A910,ISSUANCE_HISTORY!$I:$I),0)</f>
        <v>0</v>
      </c>
      <c r="O910" s="112">
        <f t="shared" si="57"/>
        <v>5</v>
      </c>
      <c r="P910" s="26">
        <f t="shared" si="59"/>
        <v>3347.4</v>
      </c>
      <c r="Q910" s="36" t="s">
        <v>1162</v>
      </c>
      <c r="R910" s="36" t="s">
        <v>1162</v>
      </c>
      <c r="S910" s="16">
        <v>5</v>
      </c>
      <c r="T910" s="37" t="str">
        <f t="shared" si="58"/>
        <v>OK</v>
      </c>
      <c r="U910" s="12"/>
      <c r="V910" s="16"/>
      <c r="W910" s="12" t="s">
        <v>4222</v>
      </c>
    </row>
    <row r="911" spans="1:23" ht="22.35" customHeight="1">
      <c r="A911" s="12">
        <v>10060939</v>
      </c>
      <c r="B911" s="137">
        <v>391100002655</v>
      </c>
      <c r="C911" s="106">
        <v>1004624</v>
      </c>
      <c r="D911" s="13">
        <v>1016384</v>
      </c>
      <c r="E911" s="12" t="s">
        <v>1163</v>
      </c>
      <c r="F911" s="190" t="s">
        <v>2049</v>
      </c>
      <c r="G911" s="13" t="s">
        <v>21</v>
      </c>
      <c r="H911" s="15">
        <v>410</v>
      </c>
      <c r="I911" s="105">
        <v>2</v>
      </c>
      <c r="J911" s="26">
        <f t="shared" si="56"/>
        <v>820</v>
      </c>
      <c r="K911" s="113">
        <f>IFERROR(SUMIFS(RECEIVING_HISTORY!$H:$H,RECEIVING_HISTORY!$B:$B,MASTER_SHEET!$A911),0)</f>
        <v>0</v>
      </c>
      <c r="L911" s="26">
        <f>IFERROR(SUMIFS(RECEIVING_HISTORY!$I:$I,RECEIVING_HISTORY!$B:$B,MASTER_SHEET!$A911),0)</f>
        <v>0</v>
      </c>
      <c r="M911" s="35">
        <f>IFERROR(SUMIF(ISSUANCE_HISTORY!$B:$B,A911,ISSUANCE_HISTORY!$H:$H),0)</f>
        <v>0</v>
      </c>
      <c r="N911" s="26">
        <f>IFERROR(SUMIF(ISSUANCE_HISTORY!$B:$B,A911,ISSUANCE_HISTORY!$I:$I),0)</f>
        <v>0</v>
      </c>
      <c r="O911" s="112">
        <f t="shared" si="57"/>
        <v>2</v>
      </c>
      <c r="P911" s="26">
        <f t="shared" si="59"/>
        <v>820</v>
      </c>
      <c r="Q911" s="36" t="s">
        <v>1164</v>
      </c>
      <c r="R911" s="36" t="s">
        <v>1164</v>
      </c>
      <c r="S911" s="16"/>
      <c r="T911" s="37" t="str">
        <f t="shared" si="58"/>
        <v/>
      </c>
      <c r="U911" s="12"/>
      <c r="V911" s="16"/>
      <c r="W911" s="12" t="s">
        <v>4222</v>
      </c>
    </row>
    <row r="912" spans="1:23" ht="22.35" customHeight="1">
      <c r="A912" s="12">
        <v>10060940</v>
      </c>
      <c r="B912" s="137">
        <v>3000000337</v>
      </c>
      <c r="C912" s="106">
        <v>1005136</v>
      </c>
      <c r="D912" s="13">
        <v>1015965</v>
      </c>
      <c r="E912" s="12" t="s">
        <v>1165</v>
      </c>
      <c r="F912" s="190" t="s">
        <v>2049</v>
      </c>
      <c r="G912" s="13" t="s">
        <v>21</v>
      </c>
      <c r="H912" s="15">
        <v>349.8</v>
      </c>
      <c r="I912" s="105">
        <v>49</v>
      </c>
      <c r="J912" s="26">
        <f t="shared" si="56"/>
        <v>17140.2</v>
      </c>
      <c r="K912" s="113">
        <f>IFERROR(SUMIFS(RECEIVING_HISTORY!$H:$H,RECEIVING_HISTORY!$B:$B,MASTER_SHEET!$A912),0)</f>
        <v>0</v>
      </c>
      <c r="L912" s="26">
        <f>IFERROR(SUMIFS(RECEIVING_HISTORY!$I:$I,RECEIVING_HISTORY!$B:$B,MASTER_SHEET!$A912),0)</f>
        <v>0</v>
      </c>
      <c r="M912" s="35">
        <f>IFERROR(SUMIF(ISSUANCE_HISTORY!$B:$B,A912,ISSUANCE_HISTORY!$H:$H),0)</f>
        <v>0</v>
      </c>
      <c r="N912" s="26">
        <f>IFERROR(SUMIF(ISSUANCE_HISTORY!$B:$B,A912,ISSUANCE_HISTORY!$I:$I),0)</f>
        <v>0</v>
      </c>
      <c r="O912" s="112">
        <f t="shared" si="57"/>
        <v>49</v>
      </c>
      <c r="P912" s="26">
        <f t="shared" si="59"/>
        <v>17140.2</v>
      </c>
      <c r="Q912" s="36" t="s">
        <v>4251</v>
      </c>
      <c r="R912" s="36" t="s">
        <v>4251</v>
      </c>
      <c r="S912" s="16">
        <v>12</v>
      </c>
      <c r="T912" s="37" t="str">
        <f t="shared" si="58"/>
        <v>OK</v>
      </c>
      <c r="U912" s="12"/>
      <c r="V912" s="16"/>
      <c r="W912" s="12" t="s">
        <v>4222</v>
      </c>
    </row>
    <row r="913" spans="1:23" ht="22.35" customHeight="1">
      <c r="A913" s="12">
        <v>10060941</v>
      </c>
      <c r="B913" s="137">
        <v>1120011420</v>
      </c>
      <c r="C913" s="106">
        <v>1001601</v>
      </c>
      <c r="D913" s="13">
        <v>1012016</v>
      </c>
      <c r="E913" s="12" t="s">
        <v>1166</v>
      </c>
      <c r="F913" s="190" t="s">
        <v>2049</v>
      </c>
      <c r="G913" s="13" t="s">
        <v>21</v>
      </c>
      <c r="H913" s="15">
        <v>27</v>
      </c>
      <c r="I913" s="105">
        <v>44</v>
      </c>
      <c r="J913" s="26">
        <f t="shared" si="56"/>
        <v>1188</v>
      </c>
      <c r="K913" s="113">
        <f>IFERROR(SUMIFS(RECEIVING_HISTORY!$H:$H,RECEIVING_HISTORY!$B:$B,MASTER_SHEET!$A913),0)</f>
        <v>0</v>
      </c>
      <c r="L913" s="26">
        <f>IFERROR(SUMIFS(RECEIVING_HISTORY!$I:$I,RECEIVING_HISTORY!$B:$B,MASTER_SHEET!$A913),0)</f>
        <v>0</v>
      </c>
      <c r="M913" s="35">
        <f>IFERROR(SUMIF(ISSUANCE_HISTORY!$B:$B,A913,ISSUANCE_HISTORY!$H:$H),0)</f>
        <v>0</v>
      </c>
      <c r="N913" s="26">
        <f>IFERROR(SUMIF(ISSUANCE_HISTORY!$B:$B,A913,ISSUANCE_HISTORY!$I:$I),0)</f>
        <v>0</v>
      </c>
      <c r="O913" s="112">
        <f t="shared" si="57"/>
        <v>44</v>
      </c>
      <c r="P913" s="26">
        <f t="shared" si="59"/>
        <v>1188</v>
      </c>
      <c r="Q913" s="36" t="s">
        <v>1167</v>
      </c>
      <c r="R913" s="36" t="s">
        <v>1167</v>
      </c>
      <c r="S913" s="16">
        <v>20</v>
      </c>
      <c r="T913" s="37" t="str">
        <f t="shared" si="58"/>
        <v>OK</v>
      </c>
      <c r="U913" s="12"/>
      <c r="V913" s="16"/>
      <c r="W913" s="12" t="s">
        <v>4222</v>
      </c>
    </row>
    <row r="914" spans="1:23" ht="22.35" customHeight="1">
      <c r="A914" s="12">
        <v>10060942</v>
      </c>
      <c r="B914" s="137">
        <v>1260110145</v>
      </c>
      <c r="C914" s="106">
        <v>1001899</v>
      </c>
      <c r="D914" s="13">
        <v>1011982</v>
      </c>
      <c r="E914" s="12" t="s">
        <v>1168</v>
      </c>
      <c r="F914" s="190" t="s">
        <v>2049</v>
      </c>
      <c r="G914" s="13" t="s">
        <v>21</v>
      </c>
      <c r="H914" s="15">
        <v>70</v>
      </c>
      <c r="I914" s="105">
        <v>23</v>
      </c>
      <c r="J914" s="26">
        <f t="shared" si="56"/>
        <v>1610</v>
      </c>
      <c r="K914" s="113">
        <f>IFERROR(SUMIFS(RECEIVING_HISTORY!$H:$H,RECEIVING_HISTORY!$B:$B,MASTER_SHEET!$A914),0)</f>
        <v>0</v>
      </c>
      <c r="L914" s="26">
        <f>IFERROR(SUMIFS(RECEIVING_HISTORY!$I:$I,RECEIVING_HISTORY!$B:$B,MASTER_SHEET!$A914),0)</f>
        <v>0</v>
      </c>
      <c r="M914" s="35">
        <f>IFERROR(SUMIF(ISSUANCE_HISTORY!$B:$B,A914,ISSUANCE_HISTORY!$H:$H),0)</f>
        <v>0</v>
      </c>
      <c r="N914" s="26">
        <f>IFERROR(SUMIF(ISSUANCE_HISTORY!$B:$B,A914,ISSUANCE_HISTORY!$I:$I),0)</f>
        <v>0</v>
      </c>
      <c r="O914" s="112">
        <f t="shared" si="57"/>
        <v>23</v>
      </c>
      <c r="P914" s="26">
        <f t="shared" si="59"/>
        <v>1610</v>
      </c>
      <c r="Q914" s="36" t="s">
        <v>1167</v>
      </c>
      <c r="R914" s="36" t="s">
        <v>1167</v>
      </c>
      <c r="S914" s="16">
        <v>20</v>
      </c>
      <c r="T914" s="37" t="str">
        <f t="shared" si="58"/>
        <v>OK</v>
      </c>
      <c r="U914" s="12"/>
      <c r="V914" s="16"/>
      <c r="W914" s="12" t="s">
        <v>4222</v>
      </c>
    </row>
    <row r="915" spans="1:23" ht="22.35" customHeight="1">
      <c r="A915" s="12">
        <v>10060943</v>
      </c>
      <c r="B915" s="137">
        <v>1260010063</v>
      </c>
      <c r="C915" s="106">
        <v>1000813</v>
      </c>
      <c r="D915" s="13">
        <v>1012911</v>
      </c>
      <c r="E915" s="12" t="s">
        <v>1169</v>
      </c>
      <c r="F915" s="190" t="s">
        <v>2049</v>
      </c>
      <c r="G915" s="13" t="s">
        <v>21</v>
      </c>
      <c r="H915" s="15">
        <v>65</v>
      </c>
      <c r="I915" s="105">
        <v>67</v>
      </c>
      <c r="J915" s="26">
        <f t="shared" si="56"/>
        <v>4355</v>
      </c>
      <c r="K915" s="113">
        <f>IFERROR(SUMIFS(RECEIVING_HISTORY!$H:$H,RECEIVING_HISTORY!$B:$B,MASTER_SHEET!$A915),0)</f>
        <v>0</v>
      </c>
      <c r="L915" s="26">
        <f>IFERROR(SUMIFS(RECEIVING_HISTORY!$I:$I,RECEIVING_HISTORY!$B:$B,MASTER_SHEET!$A915),0)</f>
        <v>0</v>
      </c>
      <c r="M915" s="35">
        <f>IFERROR(SUMIF(ISSUANCE_HISTORY!$B:$B,A915,ISSUANCE_HISTORY!$H:$H),0)</f>
        <v>0</v>
      </c>
      <c r="N915" s="26">
        <f>IFERROR(SUMIF(ISSUANCE_HISTORY!$B:$B,A915,ISSUANCE_HISTORY!$I:$I),0)</f>
        <v>0</v>
      </c>
      <c r="O915" s="112">
        <f t="shared" si="57"/>
        <v>67</v>
      </c>
      <c r="P915" s="26">
        <f t="shared" si="59"/>
        <v>4355</v>
      </c>
      <c r="Q915" s="36" t="s">
        <v>1167</v>
      </c>
      <c r="R915" s="36" t="s">
        <v>1167</v>
      </c>
      <c r="S915" s="16">
        <v>20</v>
      </c>
      <c r="T915" s="37" t="str">
        <f t="shared" si="58"/>
        <v>OK</v>
      </c>
      <c r="U915" s="12"/>
      <c r="V915" s="16"/>
      <c r="W915" s="12" t="s">
        <v>4222</v>
      </c>
    </row>
    <row r="916" spans="1:23" ht="22.35" customHeight="1">
      <c r="A916" s="12">
        <v>10060944</v>
      </c>
      <c r="B916" s="137">
        <v>3000002899</v>
      </c>
      <c r="C916" s="106">
        <v>1005439</v>
      </c>
      <c r="D916" s="13">
        <v>1015493</v>
      </c>
      <c r="E916" s="12" t="s">
        <v>1170</v>
      </c>
      <c r="F916" s="190" t="s">
        <v>2049</v>
      </c>
      <c r="G916" s="13" t="s">
        <v>21</v>
      </c>
      <c r="H916" s="15">
        <v>85</v>
      </c>
      <c r="I916" s="105">
        <v>79</v>
      </c>
      <c r="J916" s="26">
        <f t="shared" si="56"/>
        <v>6715</v>
      </c>
      <c r="K916" s="113">
        <f>IFERROR(SUMIFS(RECEIVING_HISTORY!$H:$H,RECEIVING_HISTORY!$B:$B,MASTER_SHEET!$A916),0)</f>
        <v>0</v>
      </c>
      <c r="L916" s="26">
        <f>IFERROR(SUMIFS(RECEIVING_HISTORY!$I:$I,RECEIVING_HISTORY!$B:$B,MASTER_SHEET!$A916),0)</f>
        <v>0</v>
      </c>
      <c r="M916" s="35">
        <f>IFERROR(SUMIF(ISSUANCE_HISTORY!$B:$B,A916,ISSUANCE_HISTORY!$H:$H),0)</f>
        <v>0</v>
      </c>
      <c r="N916" s="26">
        <f>IFERROR(SUMIF(ISSUANCE_HISTORY!$B:$B,A916,ISSUANCE_HISTORY!$I:$I),0)</f>
        <v>0</v>
      </c>
      <c r="O916" s="112">
        <f t="shared" si="57"/>
        <v>79</v>
      </c>
      <c r="P916" s="26">
        <f t="shared" si="59"/>
        <v>6715</v>
      </c>
      <c r="Q916" s="36" t="s">
        <v>1171</v>
      </c>
      <c r="R916" s="36" t="s">
        <v>1171</v>
      </c>
      <c r="S916" s="16">
        <v>20</v>
      </c>
      <c r="T916" s="37" t="str">
        <f t="shared" si="58"/>
        <v>OK</v>
      </c>
      <c r="U916" s="12"/>
      <c r="V916" s="16"/>
      <c r="W916" s="12" t="s">
        <v>4222</v>
      </c>
    </row>
    <row r="917" spans="1:23" ht="22.35" customHeight="1">
      <c r="A917" s="12">
        <v>10060945</v>
      </c>
      <c r="B917" s="137">
        <v>1120011566</v>
      </c>
      <c r="C917" s="106">
        <v>1005438</v>
      </c>
      <c r="D917" s="13">
        <v>1015492</v>
      </c>
      <c r="E917" s="12" t="s">
        <v>1172</v>
      </c>
      <c r="F917" s="190" t="s">
        <v>2049</v>
      </c>
      <c r="G917" s="13" t="s">
        <v>21</v>
      </c>
      <c r="H917" s="15">
        <v>90</v>
      </c>
      <c r="I917" s="105">
        <v>69</v>
      </c>
      <c r="J917" s="26">
        <f t="shared" si="56"/>
        <v>6210</v>
      </c>
      <c r="K917" s="113">
        <f>IFERROR(SUMIFS(RECEIVING_HISTORY!$H:$H,RECEIVING_HISTORY!$B:$B,MASTER_SHEET!$A917),0)</f>
        <v>0</v>
      </c>
      <c r="L917" s="26">
        <f>IFERROR(SUMIFS(RECEIVING_HISTORY!$I:$I,RECEIVING_HISTORY!$B:$B,MASTER_SHEET!$A917),0)</f>
        <v>0</v>
      </c>
      <c r="M917" s="35">
        <f>IFERROR(SUMIF(ISSUANCE_HISTORY!$B:$B,A917,ISSUANCE_HISTORY!$H:$H),0)</f>
        <v>0</v>
      </c>
      <c r="N917" s="26">
        <f>IFERROR(SUMIF(ISSUANCE_HISTORY!$B:$B,A917,ISSUANCE_HISTORY!$I:$I),0)</f>
        <v>0</v>
      </c>
      <c r="O917" s="112">
        <f t="shared" si="57"/>
        <v>69</v>
      </c>
      <c r="P917" s="26">
        <f t="shared" si="59"/>
        <v>6210</v>
      </c>
      <c r="Q917" s="36" t="s">
        <v>4088</v>
      </c>
      <c r="R917" s="36" t="s">
        <v>4088</v>
      </c>
      <c r="S917" s="16">
        <v>20</v>
      </c>
      <c r="T917" s="37" t="str">
        <f t="shared" si="58"/>
        <v>OK</v>
      </c>
      <c r="U917" s="12"/>
      <c r="V917" s="16"/>
      <c r="W917" s="12" t="s">
        <v>4222</v>
      </c>
    </row>
    <row r="918" spans="1:23" ht="22.35" customHeight="1">
      <c r="A918" s="12">
        <v>10060946</v>
      </c>
      <c r="B918" s="137">
        <v>391100006131</v>
      </c>
      <c r="C918" s="106">
        <v>1005036</v>
      </c>
      <c r="D918" s="13">
        <v>1015865</v>
      </c>
      <c r="E918" s="12" t="s">
        <v>1174</v>
      </c>
      <c r="F918" s="190" t="s">
        <v>2049</v>
      </c>
      <c r="G918" s="13" t="s">
        <v>21</v>
      </c>
      <c r="H918" s="15">
        <v>350</v>
      </c>
      <c r="I918" s="105">
        <v>17</v>
      </c>
      <c r="J918" s="26">
        <f t="shared" si="56"/>
        <v>5950</v>
      </c>
      <c r="K918" s="113">
        <f>IFERROR(SUMIFS(RECEIVING_HISTORY!$H:$H,RECEIVING_HISTORY!$B:$B,MASTER_SHEET!$A918),0)</f>
        <v>0</v>
      </c>
      <c r="L918" s="26">
        <f>IFERROR(SUMIFS(RECEIVING_HISTORY!$I:$I,RECEIVING_HISTORY!$B:$B,MASTER_SHEET!$A918),0)</f>
        <v>0</v>
      </c>
      <c r="M918" s="35">
        <f>IFERROR(SUMIF(ISSUANCE_HISTORY!$B:$B,A918,ISSUANCE_HISTORY!$H:$H),0)</f>
        <v>0</v>
      </c>
      <c r="N918" s="26">
        <f>IFERROR(SUMIF(ISSUANCE_HISTORY!$B:$B,A918,ISSUANCE_HISTORY!$I:$I),0)</f>
        <v>0</v>
      </c>
      <c r="O918" s="112">
        <f t="shared" si="57"/>
        <v>17</v>
      </c>
      <c r="P918" s="26">
        <f t="shared" si="59"/>
        <v>5950</v>
      </c>
      <c r="Q918" s="36" t="s">
        <v>4089</v>
      </c>
      <c r="R918" s="36" t="s">
        <v>4089</v>
      </c>
      <c r="S918" s="16">
        <v>12</v>
      </c>
      <c r="T918" s="37" t="str">
        <f t="shared" si="58"/>
        <v>OK</v>
      </c>
      <c r="U918" s="12"/>
      <c r="V918" s="16"/>
      <c r="W918" s="12" t="s">
        <v>4222</v>
      </c>
    </row>
    <row r="919" spans="1:23" ht="22.35" customHeight="1">
      <c r="A919" s="12">
        <v>10060947</v>
      </c>
      <c r="B919" s="137">
        <v>1260110426</v>
      </c>
      <c r="C919" s="106">
        <v>1004654</v>
      </c>
      <c r="D919" s="13">
        <v>1016414</v>
      </c>
      <c r="E919" s="12" t="s">
        <v>1176</v>
      </c>
      <c r="F919" s="190" t="s">
        <v>2049</v>
      </c>
      <c r="G919" s="13" t="s">
        <v>21</v>
      </c>
      <c r="H919" s="15">
        <v>895</v>
      </c>
      <c r="I919" s="105">
        <v>34</v>
      </c>
      <c r="J919" s="26">
        <f t="shared" si="56"/>
        <v>30430</v>
      </c>
      <c r="K919" s="113">
        <f>IFERROR(SUMIFS(RECEIVING_HISTORY!$H:$H,RECEIVING_HISTORY!$B:$B,MASTER_SHEET!$A919),0)</f>
        <v>0</v>
      </c>
      <c r="L919" s="26">
        <f>IFERROR(SUMIFS(RECEIVING_HISTORY!$I:$I,RECEIVING_HISTORY!$B:$B,MASTER_SHEET!$A919),0)</f>
        <v>0</v>
      </c>
      <c r="M919" s="35">
        <f>IFERROR(SUMIF(ISSUANCE_HISTORY!$B:$B,A919,ISSUANCE_HISTORY!$H:$H),0)</f>
        <v>0</v>
      </c>
      <c r="N919" s="26">
        <f>IFERROR(SUMIF(ISSUANCE_HISTORY!$B:$B,A919,ISSUANCE_HISTORY!$I:$I),0)</f>
        <v>0</v>
      </c>
      <c r="O919" s="112">
        <f t="shared" si="57"/>
        <v>34</v>
      </c>
      <c r="P919" s="26">
        <f t="shared" si="59"/>
        <v>30430</v>
      </c>
      <c r="Q919" s="36" t="s">
        <v>1177</v>
      </c>
      <c r="R919" s="36" t="s">
        <v>1177</v>
      </c>
      <c r="S919" s="16">
        <v>20</v>
      </c>
      <c r="T919" s="37" t="str">
        <f t="shared" si="58"/>
        <v>OK</v>
      </c>
      <c r="U919" s="12"/>
      <c r="V919" s="16"/>
      <c r="W919" s="12" t="s">
        <v>4223</v>
      </c>
    </row>
    <row r="920" spans="1:23" ht="22.35" customHeight="1">
      <c r="A920" s="12">
        <v>10060948</v>
      </c>
      <c r="B920" s="137">
        <v>1260110467</v>
      </c>
      <c r="C920" s="106">
        <v>1006725</v>
      </c>
      <c r="D920" s="13">
        <v>1014136</v>
      </c>
      <c r="E920" s="12" t="s">
        <v>1178</v>
      </c>
      <c r="F920" s="190" t="s">
        <v>2049</v>
      </c>
      <c r="G920" s="13" t="s">
        <v>37</v>
      </c>
      <c r="H920" s="15">
        <v>355</v>
      </c>
      <c r="I920" s="105">
        <v>23</v>
      </c>
      <c r="J920" s="26">
        <f t="shared" si="56"/>
        <v>8165</v>
      </c>
      <c r="K920" s="113">
        <f>IFERROR(SUMIFS(RECEIVING_HISTORY!$H:$H,RECEIVING_HISTORY!$B:$B,MASTER_SHEET!$A920),0)</f>
        <v>0</v>
      </c>
      <c r="L920" s="26">
        <f>IFERROR(SUMIFS(RECEIVING_HISTORY!$I:$I,RECEIVING_HISTORY!$B:$B,MASTER_SHEET!$A920),0)</f>
        <v>0</v>
      </c>
      <c r="M920" s="35">
        <f>IFERROR(SUMIF(ISSUANCE_HISTORY!$B:$B,A920,ISSUANCE_HISTORY!$H:$H),0)</f>
        <v>0</v>
      </c>
      <c r="N920" s="26">
        <f>IFERROR(SUMIF(ISSUANCE_HISTORY!$B:$B,A920,ISSUANCE_HISTORY!$I:$I),0)</f>
        <v>0</v>
      </c>
      <c r="O920" s="112">
        <f t="shared" si="57"/>
        <v>23</v>
      </c>
      <c r="P920" s="26">
        <f t="shared" si="59"/>
        <v>8165</v>
      </c>
      <c r="Q920" s="36" t="s">
        <v>4090</v>
      </c>
      <c r="R920" s="36" t="s">
        <v>4498</v>
      </c>
      <c r="S920" s="16">
        <v>10</v>
      </c>
      <c r="T920" s="37" t="str">
        <f t="shared" si="58"/>
        <v>OK</v>
      </c>
      <c r="U920" s="12"/>
      <c r="V920" s="16"/>
      <c r="W920" s="12" t="s">
        <v>4222</v>
      </c>
    </row>
    <row r="921" spans="1:23" ht="22.35" customHeight="1">
      <c r="A921" s="12">
        <v>10060949</v>
      </c>
      <c r="B921" s="137">
        <v>461715006349</v>
      </c>
      <c r="C921" s="106">
        <v>1004335</v>
      </c>
      <c r="D921" s="13">
        <v>1016695</v>
      </c>
      <c r="E921" s="12" t="s">
        <v>1179</v>
      </c>
      <c r="F921" s="190" t="s">
        <v>2049</v>
      </c>
      <c r="G921" s="13" t="s">
        <v>37</v>
      </c>
      <c r="H921" s="15">
        <v>43</v>
      </c>
      <c r="I921" s="105">
        <v>20</v>
      </c>
      <c r="J921" s="26">
        <f t="shared" si="56"/>
        <v>860</v>
      </c>
      <c r="K921" s="113">
        <f>IFERROR(SUMIFS(RECEIVING_HISTORY!$H:$H,RECEIVING_HISTORY!$B:$B,MASTER_SHEET!$A921),0)</f>
        <v>0</v>
      </c>
      <c r="L921" s="26">
        <f>IFERROR(SUMIFS(RECEIVING_HISTORY!$I:$I,RECEIVING_HISTORY!$B:$B,MASTER_SHEET!$A921),0)</f>
        <v>0</v>
      </c>
      <c r="M921" s="35">
        <f>IFERROR(SUMIF(ISSUANCE_HISTORY!$B:$B,A921,ISSUANCE_HISTORY!$H:$H),0)</f>
        <v>0</v>
      </c>
      <c r="N921" s="26">
        <f>IFERROR(SUMIF(ISSUANCE_HISTORY!$B:$B,A921,ISSUANCE_HISTORY!$I:$I),0)</f>
        <v>0</v>
      </c>
      <c r="O921" s="112">
        <f t="shared" si="57"/>
        <v>20</v>
      </c>
      <c r="P921" s="26">
        <f t="shared" si="59"/>
        <v>860</v>
      </c>
      <c r="Q921" s="36" t="s">
        <v>1180</v>
      </c>
      <c r="R921" s="36" t="s">
        <v>1180</v>
      </c>
      <c r="S921" s="16">
        <v>10</v>
      </c>
      <c r="T921" s="37" t="str">
        <f t="shared" si="58"/>
        <v>OK</v>
      </c>
      <c r="U921" s="12"/>
      <c r="V921" s="16"/>
      <c r="W921" s="12" t="s">
        <v>4222</v>
      </c>
    </row>
    <row r="922" spans="1:23" ht="22.35" customHeight="1">
      <c r="A922" s="12">
        <v>10060950</v>
      </c>
      <c r="B922" s="137">
        <v>3000000362</v>
      </c>
      <c r="C922" s="106">
        <v>1004907</v>
      </c>
      <c r="D922" s="13">
        <v>1016022</v>
      </c>
      <c r="E922" s="12" t="s">
        <v>1181</v>
      </c>
      <c r="F922" s="190" t="s">
        <v>2049</v>
      </c>
      <c r="G922" s="13" t="s">
        <v>21</v>
      </c>
      <c r="H922" s="15">
        <v>1955.8</v>
      </c>
      <c r="I922" s="105">
        <v>10</v>
      </c>
      <c r="J922" s="26">
        <f t="shared" si="56"/>
        <v>19558</v>
      </c>
      <c r="K922" s="113">
        <f>IFERROR(SUMIFS(RECEIVING_HISTORY!$H:$H,RECEIVING_HISTORY!$B:$B,MASTER_SHEET!$A922),0)</f>
        <v>0</v>
      </c>
      <c r="L922" s="26">
        <f>IFERROR(SUMIFS(RECEIVING_HISTORY!$I:$I,RECEIVING_HISTORY!$B:$B,MASTER_SHEET!$A922),0)</f>
        <v>0</v>
      </c>
      <c r="M922" s="35">
        <f>IFERROR(SUMIF(ISSUANCE_HISTORY!$B:$B,A922,ISSUANCE_HISTORY!$H:$H),0)</f>
        <v>0</v>
      </c>
      <c r="N922" s="26">
        <f>IFERROR(SUMIF(ISSUANCE_HISTORY!$B:$B,A922,ISSUANCE_HISTORY!$I:$I),0)</f>
        <v>0</v>
      </c>
      <c r="O922" s="112">
        <f t="shared" si="57"/>
        <v>10</v>
      </c>
      <c r="P922" s="26">
        <f t="shared" si="59"/>
        <v>19558</v>
      </c>
      <c r="Q922" s="36" t="s">
        <v>503</v>
      </c>
      <c r="R922" s="36" t="s">
        <v>503</v>
      </c>
      <c r="S922" s="16">
        <v>10</v>
      </c>
      <c r="T922" s="37" t="str">
        <f t="shared" si="58"/>
        <v>OK</v>
      </c>
      <c r="U922" s="12"/>
      <c r="V922" s="16"/>
      <c r="W922" s="12" t="s">
        <v>4222</v>
      </c>
    </row>
    <row r="923" spans="1:23" ht="22.35" customHeight="1">
      <c r="A923" s="12">
        <v>10060951</v>
      </c>
      <c r="B923" s="137">
        <v>391100006342</v>
      </c>
      <c r="C923" s="106">
        <v>1000846</v>
      </c>
      <c r="D923" s="13">
        <v>1012944</v>
      </c>
      <c r="E923" s="12" t="s">
        <v>1182</v>
      </c>
      <c r="F923" s="190" t="s">
        <v>2049</v>
      </c>
      <c r="G923" s="13" t="s">
        <v>37</v>
      </c>
      <c r="H923" s="15">
        <v>43</v>
      </c>
      <c r="I923" s="105">
        <v>28</v>
      </c>
      <c r="J923" s="26">
        <f t="shared" si="56"/>
        <v>1204</v>
      </c>
      <c r="K923" s="113">
        <f>IFERROR(SUMIFS(RECEIVING_HISTORY!$H:$H,RECEIVING_HISTORY!$B:$B,MASTER_SHEET!$A923),0)</f>
        <v>0</v>
      </c>
      <c r="L923" s="26">
        <f>IFERROR(SUMIFS(RECEIVING_HISTORY!$I:$I,RECEIVING_HISTORY!$B:$B,MASTER_SHEET!$A923),0)</f>
        <v>0</v>
      </c>
      <c r="M923" s="35">
        <f>IFERROR(SUMIF(ISSUANCE_HISTORY!$B:$B,A923,ISSUANCE_HISTORY!$H:$H),0)</f>
        <v>0</v>
      </c>
      <c r="N923" s="26">
        <f>IFERROR(SUMIF(ISSUANCE_HISTORY!$B:$B,A923,ISSUANCE_HISTORY!$I:$I),0)</f>
        <v>0</v>
      </c>
      <c r="O923" s="112">
        <f t="shared" si="57"/>
        <v>28</v>
      </c>
      <c r="P923" s="26">
        <f t="shared" si="59"/>
        <v>1204</v>
      </c>
      <c r="Q923" s="36" t="s">
        <v>503</v>
      </c>
      <c r="R923" s="36" t="s">
        <v>503</v>
      </c>
      <c r="S923" s="16">
        <v>10</v>
      </c>
      <c r="T923" s="37" t="str">
        <f t="shared" si="58"/>
        <v>OK</v>
      </c>
      <c r="U923" s="12"/>
      <c r="V923" s="16"/>
      <c r="W923" s="12" t="s">
        <v>4222</v>
      </c>
    </row>
    <row r="924" spans="1:23" ht="22.35" customHeight="1">
      <c r="A924" s="12">
        <v>10060952</v>
      </c>
      <c r="B924" s="137" t="e">
        <v>#N/A</v>
      </c>
      <c r="C924" s="106">
        <v>1006746</v>
      </c>
      <c r="D924" s="13">
        <v>1014157</v>
      </c>
      <c r="E924" s="12" t="s">
        <v>1183</v>
      </c>
      <c r="F924" s="190" t="s">
        <v>4213</v>
      </c>
      <c r="G924" s="13" t="s">
        <v>37</v>
      </c>
      <c r="H924" s="15">
        <v>19</v>
      </c>
      <c r="I924" s="105">
        <v>0</v>
      </c>
      <c r="J924" s="26">
        <f t="shared" si="56"/>
        <v>0</v>
      </c>
      <c r="K924" s="113">
        <f>IFERROR(SUMIFS(RECEIVING_HISTORY!$H:$H,RECEIVING_HISTORY!$B:$B,MASTER_SHEET!$A924),0)</f>
        <v>0</v>
      </c>
      <c r="L924" s="26">
        <f>IFERROR(SUMIFS(RECEIVING_HISTORY!$I:$I,RECEIVING_HISTORY!$B:$B,MASTER_SHEET!$A924),0)</f>
        <v>0</v>
      </c>
      <c r="M924" s="35">
        <f>IFERROR(SUMIF(ISSUANCE_HISTORY!$B:$B,A924,ISSUANCE_HISTORY!$H:$H),0)</f>
        <v>0</v>
      </c>
      <c r="N924" s="26">
        <f>IFERROR(SUMIF(ISSUANCE_HISTORY!$B:$B,A924,ISSUANCE_HISTORY!$I:$I),0)</f>
        <v>0</v>
      </c>
      <c r="O924" s="112">
        <f t="shared" si="57"/>
        <v>0</v>
      </c>
      <c r="P924" s="26">
        <f t="shared" si="59"/>
        <v>0</v>
      </c>
      <c r="Q924" s="36" t="e">
        <v>#N/A</v>
      </c>
      <c r="R924" s="36" t="e">
        <v>#N/A</v>
      </c>
      <c r="S924" s="16"/>
      <c r="T924" s="37" t="str">
        <f t="shared" si="58"/>
        <v/>
      </c>
      <c r="U924" s="12"/>
      <c r="V924" s="16"/>
      <c r="W924" s="12" t="e">
        <v>#N/A</v>
      </c>
    </row>
    <row r="925" spans="1:23" ht="22.35" customHeight="1">
      <c r="A925" s="12">
        <v>10060953</v>
      </c>
      <c r="B925" s="137">
        <v>231522040657</v>
      </c>
      <c r="C925" s="106">
        <v>1005627</v>
      </c>
      <c r="D925" s="13">
        <v>1015383</v>
      </c>
      <c r="E925" s="12" t="s">
        <v>1185</v>
      </c>
      <c r="F925" s="190" t="s">
        <v>2049</v>
      </c>
      <c r="G925" s="13" t="s">
        <v>21</v>
      </c>
      <c r="H925" s="15">
        <v>55</v>
      </c>
      <c r="I925" s="105">
        <v>7</v>
      </c>
      <c r="J925" s="26">
        <f t="shared" si="56"/>
        <v>385</v>
      </c>
      <c r="K925" s="113">
        <f>IFERROR(SUMIFS(RECEIVING_HISTORY!$H:$H,RECEIVING_HISTORY!$B:$B,MASTER_SHEET!$A925),0)</f>
        <v>25</v>
      </c>
      <c r="L925" s="26">
        <f>IFERROR(SUMIFS(RECEIVING_HISTORY!$I:$I,RECEIVING_HISTORY!$B:$B,MASTER_SHEET!$A925),0)</f>
        <v>1375</v>
      </c>
      <c r="M925" s="35">
        <f>IFERROR(SUMIF(ISSUANCE_HISTORY!$B:$B,A925,ISSUANCE_HISTORY!$H:$H),0)</f>
        <v>0</v>
      </c>
      <c r="N925" s="26">
        <f>IFERROR(SUMIF(ISSUANCE_HISTORY!$B:$B,A925,ISSUANCE_HISTORY!$I:$I),0)</f>
        <v>0</v>
      </c>
      <c r="O925" s="112">
        <f t="shared" si="57"/>
        <v>32</v>
      </c>
      <c r="P925" s="26">
        <f t="shared" si="59"/>
        <v>1760</v>
      </c>
      <c r="Q925" s="36" t="s">
        <v>1186</v>
      </c>
      <c r="R925" s="36" t="s">
        <v>1186</v>
      </c>
      <c r="S925" s="16">
        <v>10</v>
      </c>
      <c r="T925" s="37" t="str">
        <f t="shared" si="58"/>
        <v>OK</v>
      </c>
      <c r="U925" s="12"/>
      <c r="V925" s="16"/>
      <c r="W925" s="12" t="s">
        <v>4222</v>
      </c>
    </row>
    <row r="926" spans="1:23" ht="22.35" customHeight="1">
      <c r="A926" s="12">
        <v>10060954</v>
      </c>
      <c r="B926" s="137">
        <v>1120010414</v>
      </c>
      <c r="C926" s="106">
        <v>1000361</v>
      </c>
      <c r="D926" s="13">
        <v>1013433</v>
      </c>
      <c r="E926" s="12" t="s">
        <v>1187</v>
      </c>
      <c r="F926" s="190" t="s">
        <v>2049</v>
      </c>
      <c r="G926" s="13" t="s">
        <v>21</v>
      </c>
      <c r="H926" s="15">
        <v>55</v>
      </c>
      <c r="I926" s="105">
        <v>41</v>
      </c>
      <c r="J926" s="26">
        <f t="shared" si="56"/>
        <v>2255</v>
      </c>
      <c r="K926" s="113">
        <f>IFERROR(SUMIFS(RECEIVING_HISTORY!$H:$H,RECEIVING_HISTORY!$B:$B,MASTER_SHEET!$A926),0)</f>
        <v>0</v>
      </c>
      <c r="L926" s="26">
        <f>IFERROR(SUMIFS(RECEIVING_HISTORY!$I:$I,RECEIVING_HISTORY!$B:$B,MASTER_SHEET!$A926),0)</f>
        <v>0</v>
      </c>
      <c r="M926" s="35">
        <f>IFERROR(SUMIF(ISSUANCE_HISTORY!$B:$B,A926,ISSUANCE_HISTORY!$H:$H),0)</f>
        <v>0</v>
      </c>
      <c r="N926" s="26">
        <f>IFERROR(SUMIF(ISSUANCE_HISTORY!$B:$B,A926,ISSUANCE_HISTORY!$I:$I),0)</f>
        <v>0</v>
      </c>
      <c r="O926" s="112">
        <f t="shared" si="57"/>
        <v>41</v>
      </c>
      <c r="P926" s="26">
        <f t="shared" si="59"/>
        <v>2255</v>
      </c>
      <c r="Q926" s="36" t="s">
        <v>1186</v>
      </c>
      <c r="R926" s="36" t="s">
        <v>1186</v>
      </c>
      <c r="S926" s="16">
        <v>10</v>
      </c>
      <c r="T926" s="37" t="str">
        <f t="shared" si="58"/>
        <v>OK</v>
      </c>
      <c r="U926" s="12"/>
      <c r="V926" s="16"/>
      <c r="W926" s="12" t="s">
        <v>4222</v>
      </c>
    </row>
    <row r="927" spans="1:23" ht="22.35" customHeight="1">
      <c r="A927" s="12">
        <v>10060955</v>
      </c>
      <c r="B927" s="137">
        <v>1120013969</v>
      </c>
      <c r="C927" s="106">
        <v>1000805</v>
      </c>
      <c r="D927" s="13">
        <v>1012903</v>
      </c>
      <c r="E927" s="12" t="s">
        <v>1188</v>
      </c>
      <c r="F927" s="190" t="s">
        <v>2049</v>
      </c>
      <c r="G927" s="13" t="s">
        <v>21</v>
      </c>
      <c r="H927" s="15">
        <v>1445</v>
      </c>
      <c r="I927" s="105">
        <v>6</v>
      </c>
      <c r="J927" s="26">
        <f t="shared" si="56"/>
        <v>8670</v>
      </c>
      <c r="K927" s="113">
        <f>IFERROR(SUMIFS(RECEIVING_HISTORY!$H:$H,RECEIVING_HISTORY!$B:$B,MASTER_SHEET!$A927),0)</f>
        <v>0</v>
      </c>
      <c r="L927" s="26">
        <f>IFERROR(SUMIFS(RECEIVING_HISTORY!$I:$I,RECEIVING_HISTORY!$B:$B,MASTER_SHEET!$A927),0)</f>
        <v>0</v>
      </c>
      <c r="M927" s="35">
        <f>IFERROR(SUMIF(ISSUANCE_HISTORY!$B:$B,A927,ISSUANCE_HISTORY!$H:$H),0)</f>
        <v>0</v>
      </c>
      <c r="N927" s="26">
        <f>IFERROR(SUMIF(ISSUANCE_HISTORY!$B:$B,A927,ISSUANCE_HISTORY!$I:$I),0)</f>
        <v>0</v>
      </c>
      <c r="O927" s="112">
        <f t="shared" si="57"/>
        <v>6</v>
      </c>
      <c r="P927" s="26">
        <f t="shared" si="59"/>
        <v>8670</v>
      </c>
      <c r="Q927" s="36" t="s">
        <v>1189</v>
      </c>
      <c r="R927" s="36" t="s">
        <v>1189</v>
      </c>
      <c r="S927" s="16">
        <v>4</v>
      </c>
      <c r="T927" s="37" t="str">
        <f t="shared" si="58"/>
        <v>OK</v>
      </c>
      <c r="U927" s="12"/>
      <c r="V927" s="16"/>
      <c r="W927" s="12" t="s">
        <v>4222</v>
      </c>
    </row>
    <row r="928" spans="1:23" ht="22.35" customHeight="1">
      <c r="A928" s="12">
        <v>10060956</v>
      </c>
      <c r="B928" s="137">
        <v>1240180529</v>
      </c>
      <c r="C928" s="106">
        <v>1004786</v>
      </c>
      <c r="D928" s="13">
        <v>1016227</v>
      </c>
      <c r="E928" s="12" t="s">
        <v>1190</v>
      </c>
      <c r="F928" s="190" t="s">
        <v>2049</v>
      </c>
      <c r="G928" s="13" t="s">
        <v>21</v>
      </c>
      <c r="H928" s="15">
        <v>610</v>
      </c>
      <c r="I928" s="105">
        <v>60</v>
      </c>
      <c r="J928" s="26">
        <f t="shared" si="56"/>
        <v>36600</v>
      </c>
      <c r="K928" s="113">
        <f>IFERROR(SUMIFS(RECEIVING_HISTORY!$H:$H,RECEIVING_HISTORY!$B:$B,MASTER_SHEET!$A928),0)</f>
        <v>0</v>
      </c>
      <c r="L928" s="26">
        <f>IFERROR(SUMIFS(RECEIVING_HISTORY!$I:$I,RECEIVING_HISTORY!$B:$B,MASTER_SHEET!$A928),0)</f>
        <v>0</v>
      </c>
      <c r="M928" s="35">
        <f>IFERROR(SUMIF(ISSUANCE_HISTORY!$B:$B,A928,ISSUANCE_HISTORY!$H:$H),0)</f>
        <v>0</v>
      </c>
      <c r="N928" s="26">
        <f>IFERROR(SUMIF(ISSUANCE_HISTORY!$B:$B,A928,ISSUANCE_HISTORY!$I:$I),0)</f>
        <v>0</v>
      </c>
      <c r="O928" s="112">
        <f t="shared" si="57"/>
        <v>60</v>
      </c>
      <c r="P928" s="26">
        <f t="shared" si="59"/>
        <v>36600</v>
      </c>
      <c r="Q928" s="36" t="s">
        <v>514</v>
      </c>
      <c r="R928" s="36" t="s">
        <v>514</v>
      </c>
      <c r="S928" s="16">
        <v>20</v>
      </c>
      <c r="T928" s="37" t="str">
        <f t="shared" si="58"/>
        <v>OK</v>
      </c>
      <c r="U928" s="12"/>
      <c r="V928" s="16"/>
      <c r="W928" s="12" t="s">
        <v>4223</v>
      </c>
    </row>
    <row r="929" spans="1:23" ht="22.35" customHeight="1">
      <c r="A929" s="12">
        <v>10060957</v>
      </c>
      <c r="B929" s="137">
        <v>1240180530</v>
      </c>
      <c r="C929" s="106">
        <v>1004799</v>
      </c>
      <c r="D929" s="13">
        <v>1016240</v>
      </c>
      <c r="E929" s="12" t="s">
        <v>1191</v>
      </c>
      <c r="F929" s="190" t="s">
        <v>2049</v>
      </c>
      <c r="G929" s="13" t="s">
        <v>21</v>
      </c>
      <c r="H929" s="15">
        <v>920</v>
      </c>
      <c r="I929" s="105">
        <v>70</v>
      </c>
      <c r="J929" s="26">
        <f t="shared" si="56"/>
        <v>64400</v>
      </c>
      <c r="K929" s="113">
        <f>IFERROR(SUMIFS(RECEIVING_HISTORY!$H:$H,RECEIVING_HISTORY!$B:$B,MASTER_SHEET!$A929),0)</f>
        <v>0</v>
      </c>
      <c r="L929" s="26">
        <f>IFERROR(SUMIFS(RECEIVING_HISTORY!$I:$I,RECEIVING_HISTORY!$B:$B,MASTER_SHEET!$A929),0)</f>
        <v>0</v>
      </c>
      <c r="M929" s="35">
        <f>IFERROR(SUMIF(ISSUANCE_HISTORY!$B:$B,A929,ISSUANCE_HISTORY!$H:$H),0)</f>
        <v>0</v>
      </c>
      <c r="N929" s="26">
        <f>IFERROR(SUMIF(ISSUANCE_HISTORY!$B:$B,A929,ISSUANCE_HISTORY!$I:$I),0)</f>
        <v>0</v>
      </c>
      <c r="O929" s="112">
        <f t="shared" si="57"/>
        <v>70</v>
      </c>
      <c r="P929" s="26">
        <f t="shared" si="59"/>
        <v>64400</v>
      </c>
      <c r="Q929" s="36" t="s">
        <v>514</v>
      </c>
      <c r="R929" s="36" t="s">
        <v>514</v>
      </c>
      <c r="S929" s="16">
        <v>20</v>
      </c>
      <c r="T929" s="37" t="str">
        <f t="shared" si="58"/>
        <v>OK</v>
      </c>
      <c r="U929" s="12"/>
      <c r="V929" s="16"/>
      <c r="W929" s="12" t="s">
        <v>4223</v>
      </c>
    </row>
    <row r="930" spans="1:23" ht="22.35" customHeight="1">
      <c r="A930" s="12">
        <v>10060958</v>
      </c>
      <c r="B930" s="137">
        <v>1240180535</v>
      </c>
      <c r="C930" s="106">
        <v>1004608</v>
      </c>
      <c r="D930" s="13">
        <v>1016367</v>
      </c>
      <c r="E930" s="12" t="s">
        <v>1192</v>
      </c>
      <c r="F930" s="190" t="s">
        <v>2049</v>
      </c>
      <c r="G930" s="13" t="s">
        <v>21</v>
      </c>
      <c r="H930" s="15">
        <v>192</v>
      </c>
      <c r="I930" s="105">
        <v>65</v>
      </c>
      <c r="J930" s="26">
        <f t="shared" si="56"/>
        <v>12480</v>
      </c>
      <c r="K930" s="113">
        <f>IFERROR(SUMIFS(RECEIVING_HISTORY!$H:$H,RECEIVING_HISTORY!$B:$B,MASTER_SHEET!$A930),0)</f>
        <v>0</v>
      </c>
      <c r="L930" s="26">
        <f>IFERROR(SUMIFS(RECEIVING_HISTORY!$I:$I,RECEIVING_HISTORY!$B:$B,MASTER_SHEET!$A930),0)</f>
        <v>0</v>
      </c>
      <c r="M930" s="35">
        <f>IFERROR(SUMIF(ISSUANCE_HISTORY!$B:$B,A930,ISSUANCE_HISTORY!$H:$H),0)</f>
        <v>0</v>
      </c>
      <c r="N930" s="26">
        <f>IFERROR(SUMIF(ISSUANCE_HISTORY!$B:$B,A930,ISSUANCE_HISTORY!$I:$I),0)</f>
        <v>0</v>
      </c>
      <c r="O930" s="112">
        <f t="shared" si="57"/>
        <v>65</v>
      </c>
      <c r="P930" s="26">
        <f t="shared" si="59"/>
        <v>12480</v>
      </c>
      <c r="Q930" s="36" t="s">
        <v>514</v>
      </c>
      <c r="R930" s="36" t="s">
        <v>514</v>
      </c>
      <c r="S930" s="16">
        <v>20</v>
      </c>
      <c r="T930" s="37" t="str">
        <f t="shared" si="58"/>
        <v>OK</v>
      </c>
      <c r="U930" s="12"/>
      <c r="V930" s="16"/>
      <c r="W930" s="12" t="s">
        <v>4223</v>
      </c>
    </row>
    <row r="931" spans="1:23" ht="22.35" customHeight="1">
      <c r="A931" s="12">
        <v>10060959</v>
      </c>
      <c r="B931" s="137">
        <v>1240130195</v>
      </c>
      <c r="C931" s="106">
        <v>1004680</v>
      </c>
      <c r="D931" s="13">
        <v>1016440</v>
      </c>
      <c r="E931" s="12" t="s">
        <v>1193</v>
      </c>
      <c r="F931" s="190" t="s">
        <v>4205</v>
      </c>
      <c r="G931" s="13" t="s">
        <v>21</v>
      </c>
      <c r="H931" s="15">
        <v>200</v>
      </c>
      <c r="I931" s="105">
        <v>10</v>
      </c>
      <c r="J931" s="26">
        <f t="shared" si="56"/>
        <v>2000</v>
      </c>
      <c r="K931" s="113">
        <f>IFERROR(SUMIFS(RECEIVING_HISTORY!$H:$H,RECEIVING_HISTORY!$B:$B,MASTER_SHEET!$A931),0)</f>
        <v>0</v>
      </c>
      <c r="L931" s="26">
        <f>IFERROR(SUMIFS(RECEIVING_HISTORY!$I:$I,RECEIVING_HISTORY!$B:$B,MASTER_SHEET!$A931),0)</f>
        <v>0</v>
      </c>
      <c r="M931" s="35">
        <f>IFERROR(SUMIF(ISSUANCE_HISTORY!$B:$B,A931,ISSUANCE_HISTORY!$H:$H),0)</f>
        <v>0</v>
      </c>
      <c r="N931" s="26">
        <f>IFERROR(SUMIF(ISSUANCE_HISTORY!$B:$B,A931,ISSUANCE_HISTORY!$I:$I),0)</f>
        <v>0</v>
      </c>
      <c r="O931" s="112">
        <f t="shared" si="57"/>
        <v>10</v>
      </c>
      <c r="P931" s="26">
        <f t="shared" si="59"/>
        <v>2000</v>
      </c>
      <c r="Q931" s="36" t="s">
        <v>3083</v>
      </c>
      <c r="R931" s="36" t="s">
        <v>3083</v>
      </c>
      <c r="S931" s="16">
        <v>10</v>
      </c>
      <c r="T931" s="37" t="str">
        <f t="shared" si="58"/>
        <v>OK</v>
      </c>
      <c r="U931" s="12"/>
      <c r="V931" s="16"/>
      <c r="W931" s="12" t="s">
        <v>4222</v>
      </c>
    </row>
    <row r="932" spans="1:23" ht="22.35" customHeight="1">
      <c r="A932" s="12">
        <v>10060960</v>
      </c>
      <c r="B932" s="137">
        <v>441119006352</v>
      </c>
      <c r="C932" s="106">
        <v>1004687</v>
      </c>
      <c r="D932" s="13">
        <v>1016447</v>
      </c>
      <c r="E932" s="12" t="s">
        <v>1194</v>
      </c>
      <c r="F932" s="190" t="s">
        <v>4205</v>
      </c>
      <c r="G932" s="13" t="s">
        <v>21</v>
      </c>
      <c r="H932" s="15">
        <v>217.39</v>
      </c>
      <c r="I932" s="105">
        <v>10</v>
      </c>
      <c r="J932" s="26">
        <f t="shared" si="56"/>
        <v>2173.8999999999996</v>
      </c>
      <c r="K932" s="113">
        <f>IFERROR(SUMIFS(RECEIVING_HISTORY!$H:$H,RECEIVING_HISTORY!$B:$B,MASTER_SHEET!$A932),0)</f>
        <v>0</v>
      </c>
      <c r="L932" s="26">
        <f>IFERROR(SUMIFS(RECEIVING_HISTORY!$I:$I,RECEIVING_HISTORY!$B:$B,MASTER_SHEET!$A932),0)</f>
        <v>0</v>
      </c>
      <c r="M932" s="35">
        <f>IFERROR(SUMIF(ISSUANCE_HISTORY!$B:$B,A932,ISSUANCE_HISTORY!$H:$H),0)</f>
        <v>0</v>
      </c>
      <c r="N932" s="26">
        <f>IFERROR(SUMIF(ISSUANCE_HISTORY!$B:$B,A932,ISSUANCE_HISTORY!$I:$I),0)</f>
        <v>0</v>
      </c>
      <c r="O932" s="112">
        <f t="shared" si="57"/>
        <v>10</v>
      </c>
      <c r="P932" s="26">
        <f t="shared" si="59"/>
        <v>2173.8999999999996</v>
      </c>
      <c r="Q932" s="36" t="s">
        <v>3083</v>
      </c>
      <c r="R932" s="36" t="s">
        <v>3083</v>
      </c>
      <c r="S932" s="16">
        <v>5</v>
      </c>
      <c r="T932" s="37" t="str">
        <f t="shared" si="58"/>
        <v>OK</v>
      </c>
      <c r="U932" s="12"/>
      <c r="V932" s="16"/>
      <c r="W932" s="12" t="s">
        <v>4222</v>
      </c>
    </row>
    <row r="933" spans="1:23" ht="22.35" customHeight="1">
      <c r="A933" s="12">
        <v>10060961</v>
      </c>
      <c r="B933" s="137">
        <v>441119006353</v>
      </c>
      <c r="C933" s="106">
        <v>1004688</v>
      </c>
      <c r="D933" s="13">
        <v>1016448</v>
      </c>
      <c r="E933" s="12" t="s">
        <v>1195</v>
      </c>
      <c r="F933" s="190" t="s">
        <v>4205</v>
      </c>
      <c r="G933" s="13" t="s">
        <v>21</v>
      </c>
      <c r="H933" s="15">
        <v>217.39</v>
      </c>
      <c r="I933" s="105">
        <v>10</v>
      </c>
      <c r="J933" s="26">
        <f t="shared" si="56"/>
        <v>2173.8999999999996</v>
      </c>
      <c r="K933" s="113">
        <f>IFERROR(SUMIFS(RECEIVING_HISTORY!$H:$H,RECEIVING_HISTORY!$B:$B,MASTER_SHEET!$A933),0)</f>
        <v>0</v>
      </c>
      <c r="L933" s="26">
        <f>IFERROR(SUMIFS(RECEIVING_HISTORY!$I:$I,RECEIVING_HISTORY!$B:$B,MASTER_SHEET!$A933),0)</f>
        <v>0</v>
      </c>
      <c r="M933" s="35">
        <f>IFERROR(SUMIF(ISSUANCE_HISTORY!$B:$B,A933,ISSUANCE_HISTORY!$H:$H),0)</f>
        <v>0</v>
      </c>
      <c r="N933" s="26">
        <f>IFERROR(SUMIF(ISSUANCE_HISTORY!$B:$B,A933,ISSUANCE_HISTORY!$I:$I),0)</f>
        <v>0</v>
      </c>
      <c r="O933" s="112">
        <f t="shared" si="57"/>
        <v>10</v>
      </c>
      <c r="P933" s="26">
        <f t="shared" si="59"/>
        <v>2173.8999999999996</v>
      </c>
      <c r="Q933" s="36" t="s">
        <v>3083</v>
      </c>
      <c r="R933" s="36" t="s">
        <v>3083</v>
      </c>
      <c r="S933" s="16">
        <v>10</v>
      </c>
      <c r="T933" s="37" t="str">
        <f t="shared" si="58"/>
        <v>OK</v>
      </c>
      <c r="U933" s="12"/>
      <c r="V933" s="16"/>
      <c r="W933" s="12" t="s">
        <v>4222</v>
      </c>
    </row>
    <row r="934" spans="1:23" ht="22.35" customHeight="1">
      <c r="A934" s="12">
        <v>10060962</v>
      </c>
      <c r="B934" s="137">
        <v>1120012179</v>
      </c>
      <c r="C934" s="106">
        <v>1001646</v>
      </c>
      <c r="D934" s="13">
        <v>1012061</v>
      </c>
      <c r="E934" s="12" t="s">
        <v>1196</v>
      </c>
      <c r="F934" s="190" t="s">
        <v>2049</v>
      </c>
      <c r="G934" s="13" t="s">
        <v>37</v>
      </c>
      <c r="H934" s="15">
        <v>85</v>
      </c>
      <c r="I934" s="105">
        <v>13</v>
      </c>
      <c r="J934" s="26">
        <f t="shared" si="56"/>
        <v>1105</v>
      </c>
      <c r="K934" s="113">
        <f>IFERROR(SUMIFS(RECEIVING_HISTORY!$H:$H,RECEIVING_HISTORY!$B:$B,MASTER_SHEET!$A934),0)</f>
        <v>0</v>
      </c>
      <c r="L934" s="26">
        <f>IFERROR(SUMIFS(RECEIVING_HISTORY!$I:$I,RECEIVING_HISTORY!$B:$B,MASTER_SHEET!$A934),0)</f>
        <v>0</v>
      </c>
      <c r="M934" s="35">
        <f>IFERROR(SUMIF(ISSUANCE_HISTORY!$B:$B,A934,ISSUANCE_HISTORY!$H:$H),0)</f>
        <v>0</v>
      </c>
      <c r="N934" s="26">
        <f>IFERROR(SUMIF(ISSUANCE_HISTORY!$B:$B,A934,ISSUANCE_HISTORY!$I:$I),0)</f>
        <v>0</v>
      </c>
      <c r="O934" s="112">
        <f t="shared" si="57"/>
        <v>13</v>
      </c>
      <c r="P934" s="26">
        <f t="shared" si="59"/>
        <v>1105</v>
      </c>
      <c r="Q934" s="36" t="s">
        <v>514</v>
      </c>
      <c r="R934" s="36" t="s">
        <v>514</v>
      </c>
      <c r="S934" s="16">
        <v>10</v>
      </c>
      <c r="T934" s="37" t="str">
        <f t="shared" si="58"/>
        <v>OK</v>
      </c>
      <c r="U934" s="12"/>
      <c r="V934" s="16"/>
      <c r="W934" s="12" t="s">
        <v>4222</v>
      </c>
    </row>
    <row r="935" spans="1:23" ht="22.35" customHeight="1">
      <c r="A935" s="12">
        <v>10060963</v>
      </c>
      <c r="B935" s="137">
        <v>1120013111</v>
      </c>
      <c r="C935" s="106">
        <v>1001871</v>
      </c>
      <c r="D935" s="13">
        <v>1011954</v>
      </c>
      <c r="E935" s="12" t="s">
        <v>1197</v>
      </c>
      <c r="F935" s="190" t="s">
        <v>2049</v>
      </c>
      <c r="G935" s="13" t="s">
        <v>37</v>
      </c>
      <c r="H935" s="15">
        <v>6</v>
      </c>
      <c r="I935" s="105">
        <v>13</v>
      </c>
      <c r="J935" s="26">
        <f t="shared" si="56"/>
        <v>78</v>
      </c>
      <c r="K935" s="113">
        <f>IFERROR(SUMIFS(RECEIVING_HISTORY!$H:$H,RECEIVING_HISTORY!$B:$B,MASTER_SHEET!$A935),0)</f>
        <v>0</v>
      </c>
      <c r="L935" s="26">
        <f>IFERROR(SUMIFS(RECEIVING_HISTORY!$I:$I,RECEIVING_HISTORY!$B:$B,MASTER_SHEET!$A935),0)</f>
        <v>0</v>
      </c>
      <c r="M935" s="35">
        <f>IFERROR(SUMIF(ISSUANCE_HISTORY!$B:$B,A935,ISSUANCE_HISTORY!$H:$H),0)</f>
        <v>0</v>
      </c>
      <c r="N935" s="26">
        <f>IFERROR(SUMIF(ISSUANCE_HISTORY!$B:$B,A935,ISSUANCE_HISTORY!$I:$I),0)</f>
        <v>0</v>
      </c>
      <c r="O935" s="112">
        <f t="shared" si="57"/>
        <v>13</v>
      </c>
      <c r="P935" s="26">
        <f t="shared" si="59"/>
        <v>78</v>
      </c>
      <c r="Q935" s="36" t="s">
        <v>514</v>
      </c>
      <c r="R935" s="36" t="s">
        <v>514</v>
      </c>
      <c r="S935" s="16">
        <v>10</v>
      </c>
      <c r="T935" s="37" t="str">
        <f t="shared" si="58"/>
        <v>OK</v>
      </c>
      <c r="U935" s="12"/>
      <c r="V935" s="16"/>
      <c r="W935" s="12" t="s">
        <v>4222</v>
      </c>
    </row>
    <row r="936" spans="1:23" ht="22.35" customHeight="1">
      <c r="A936" s="12">
        <v>10060964</v>
      </c>
      <c r="B936" s="137">
        <v>1120013620</v>
      </c>
      <c r="C936" s="106">
        <v>1001610</v>
      </c>
      <c r="D936" s="13">
        <v>1012025</v>
      </c>
      <c r="E936" s="12" t="s">
        <v>1198</v>
      </c>
      <c r="F936" s="190" t="s">
        <v>2049</v>
      </c>
      <c r="G936" s="13" t="s">
        <v>37</v>
      </c>
      <c r="H936" s="15">
        <v>113</v>
      </c>
      <c r="I936" s="105">
        <v>13</v>
      </c>
      <c r="J936" s="26">
        <f t="shared" si="56"/>
        <v>1469</v>
      </c>
      <c r="K936" s="113">
        <f>IFERROR(SUMIFS(RECEIVING_HISTORY!$H:$H,RECEIVING_HISTORY!$B:$B,MASTER_SHEET!$A936),0)</f>
        <v>0</v>
      </c>
      <c r="L936" s="26">
        <f>IFERROR(SUMIFS(RECEIVING_HISTORY!$I:$I,RECEIVING_HISTORY!$B:$B,MASTER_SHEET!$A936),0)</f>
        <v>0</v>
      </c>
      <c r="M936" s="35">
        <f>IFERROR(SUMIF(ISSUANCE_HISTORY!$B:$B,A936,ISSUANCE_HISTORY!$H:$H),0)</f>
        <v>0</v>
      </c>
      <c r="N936" s="26">
        <f>IFERROR(SUMIF(ISSUANCE_HISTORY!$B:$B,A936,ISSUANCE_HISTORY!$I:$I),0)</f>
        <v>0</v>
      </c>
      <c r="O936" s="112">
        <f t="shared" si="57"/>
        <v>13</v>
      </c>
      <c r="P936" s="26">
        <f t="shared" si="59"/>
        <v>1469</v>
      </c>
      <c r="Q936" s="36" t="s">
        <v>514</v>
      </c>
      <c r="R936" s="36" t="s">
        <v>514</v>
      </c>
      <c r="S936" s="16">
        <v>10</v>
      </c>
      <c r="T936" s="37" t="str">
        <f t="shared" si="58"/>
        <v>OK</v>
      </c>
      <c r="U936" s="12"/>
      <c r="V936" s="16"/>
      <c r="W936" s="12" t="s">
        <v>4222</v>
      </c>
    </row>
    <row r="937" spans="1:23" ht="22.35" customHeight="1">
      <c r="A937" s="12">
        <v>10060965</v>
      </c>
      <c r="B937" s="137">
        <v>3000002891</v>
      </c>
      <c r="C937" s="106">
        <v>1000828</v>
      </c>
      <c r="D937" s="13">
        <v>1012926</v>
      </c>
      <c r="E937" s="12" t="s">
        <v>1199</v>
      </c>
      <c r="F937" s="190" t="s">
        <v>2049</v>
      </c>
      <c r="G937" s="13" t="s">
        <v>21</v>
      </c>
      <c r="H937" s="15">
        <v>9</v>
      </c>
      <c r="I937" s="105">
        <v>167</v>
      </c>
      <c r="J937" s="26">
        <f t="shared" si="56"/>
        <v>1503</v>
      </c>
      <c r="K937" s="113">
        <f>IFERROR(SUMIFS(RECEIVING_HISTORY!$H:$H,RECEIVING_HISTORY!$B:$B,MASTER_SHEET!$A937),0)</f>
        <v>0</v>
      </c>
      <c r="L937" s="26">
        <f>IFERROR(SUMIFS(RECEIVING_HISTORY!$I:$I,RECEIVING_HISTORY!$B:$B,MASTER_SHEET!$A937),0)</f>
        <v>0</v>
      </c>
      <c r="M937" s="35">
        <f>IFERROR(SUMIF(ISSUANCE_HISTORY!$B:$B,A937,ISSUANCE_HISTORY!$H:$H),0)</f>
        <v>0</v>
      </c>
      <c r="N937" s="26">
        <f>IFERROR(SUMIF(ISSUANCE_HISTORY!$B:$B,A937,ISSUANCE_HISTORY!$I:$I),0)</f>
        <v>0</v>
      </c>
      <c r="O937" s="112">
        <f t="shared" si="57"/>
        <v>167</v>
      </c>
      <c r="P937" s="26">
        <f t="shared" si="59"/>
        <v>1503</v>
      </c>
      <c r="Q937" s="36" t="s">
        <v>1200</v>
      </c>
      <c r="R937" s="36" t="s">
        <v>1200</v>
      </c>
      <c r="S937" s="16">
        <v>30</v>
      </c>
      <c r="T937" s="37" t="str">
        <f t="shared" si="58"/>
        <v>OK</v>
      </c>
      <c r="U937" s="12"/>
      <c r="V937" s="16"/>
      <c r="W937" s="12" t="s">
        <v>4222</v>
      </c>
    </row>
    <row r="938" spans="1:23" ht="22.35" customHeight="1">
      <c r="A938" s="12">
        <v>10060966</v>
      </c>
      <c r="B938" s="137">
        <v>1240370813</v>
      </c>
      <c r="C938" s="106">
        <v>1004853</v>
      </c>
      <c r="D938" s="13">
        <v>1016294</v>
      </c>
      <c r="E938" s="12" t="s">
        <v>1201</v>
      </c>
      <c r="F938" s="190" t="s">
        <v>2049</v>
      </c>
      <c r="G938" s="13" t="s">
        <v>21</v>
      </c>
      <c r="H938" s="15">
        <v>12</v>
      </c>
      <c r="I938" s="105">
        <v>31</v>
      </c>
      <c r="J938" s="26">
        <f t="shared" si="56"/>
        <v>372</v>
      </c>
      <c r="K938" s="113">
        <f>IFERROR(SUMIFS(RECEIVING_HISTORY!$H:$H,RECEIVING_HISTORY!$B:$B,MASTER_SHEET!$A938),0)</f>
        <v>0</v>
      </c>
      <c r="L938" s="26">
        <f>IFERROR(SUMIFS(RECEIVING_HISTORY!$I:$I,RECEIVING_HISTORY!$B:$B,MASTER_SHEET!$A938),0)</f>
        <v>0</v>
      </c>
      <c r="M938" s="35">
        <f>IFERROR(SUMIF(ISSUANCE_HISTORY!$B:$B,A938,ISSUANCE_HISTORY!$H:$H),0)</f>
        <v>0</v>
      </c>
      <c r="N938" s="26">
        <f>IFERROR(SUMIF(ISSUANCE_HISTORY!$B:$B,A938,ISSUANCE_HISTORY!$I:$I),0)</f>
        <v>0</v>
      </c>
      <c r="O938" s="112">
        <f t="shared" si="57"/>
        <v>31</v>
      </c>
      <c r="P938" s="26">
        <f t="shared" si="59"/>
        <v>372</v>
      </c>
      <c r="Q938" s="36" t="s">
        <v>1200</v>
      </c>
      <c r="R938" s="36" t="s">
        <v>1200</v>
      </c>
      <c r="S938" s="16">
        <v>20</v>
      </c>
      <c r="T938" s="37" t="str">
        <f t="shared" si="58"/>
        <v>OK</v>
      </c>
      <c r="U938" s="12"/>
      <c r="V938" s="16"/>
      <c r="W938" s="12" t="s">
        <v>4223</v>
      </c>
    </row>
    <row r="939" spans="1:23" ht="22.35" customHeight="1">
      <c r="A939" s="12">
        <v>10060967</v>
      </c>
      <c r="B939" s="137">
        <v>1240370815</v>
      </c>
      <c r="C939" s="106">
        <v>1004854</v>
      </c>
      <c r="D939" s="13">
        <v>1016295</v>
      </c>
      <c r="E939" s="12" t="s">
        <v>1202</v>
      </c>
      <c r="F939" s="190" t="s">
        <v>2049</v>
      </c>
      <c r="G939" s="13" t="s">
        <v>21</v>
      </c>
      <c r="H939" s="15">
        <v>21</v>
      </c>
      <c r="I939" s="105">
        <v>65</v>
      </c>
      <c r="J939" s="26">
        <f t="shared" si="56"/>
        <v>1365</v>
      </c>
      <c r="K939" s="113">
        <f>IFERROR(SUMIFS(RECEIVING_HISTORY!$H:$H,RECEIVING_HISTORY!$B:$B,MASTER_SHEET!$A939),0)</f>
        <v>0</v>
      </c>
      <c r="L939" s="26">
        <f>IFERROR(SUMIFS(RECEIVING_HISTORY!$I:$I,RECEIVING_HISTORY!$B:$B,MASTER_SHEET!$A939),0)</f>
        <v>0</v>
      </c>
      <c r="M939" s="35">
        <f>IFERROR(SUMIF(ISSUANCE_HISTORY!$B:$B,A939,ISSUANCE_HISTORY!$H:$H),0)</f>
        <v>3</v>
      </c>
      <c r="N939" s="26">
        <f>IFERROR(SUMIF(ISSUANCE_HISTORY!$B:$B,A939,ISSUANCE_HISTORY!$I:$I),0)</f>
        <v>63</v>
      </c>
      <c r="O939" s="112">
        <f t="shared" si="57"/>
        <v>62</v>
      </c>
      <c r="P939" s="26">
        <f t="shared" si="59"/>
        <v>1302</v>
      </c>
      <c r="Q939" s="36" t="s">
        <v>1200</v>
      </c>
      <c r="R939" s="36" t="s">
        <v>1200</v>
      </c>
      <c r="S939" s="16">
        <v>20</v>
      </c>
      <c r="T939" s="37" t="str">
        <f t="shared" si="58"/>
        <v>OK</v>
      </c>
      <c r="U939" s="12"/>
      <c r="V939" s="16"/>
      <c r="W939" s="12" t="s">
        <v>4223</v>
      </c>
    </row>
    <row r="940" spans="1:23" ht="22.35" customHeight="1">
      <c r="A940" s="12">
        <v>10060968</v>
      </c>
      <c r="B940" s="137">
        <v>1120012261</v>
      </c>
      <c r="C940" s="106">
        <v>1001659</v>
      </c>
      <c r="D940" s="13">
        <v>1012074</v>
      </c>
      <c r="E940" s="12" t="s">
        <v>1203</v>
      </c>
      <c r="F940" s="190" t="s">
        <v>4205</v>
      </c>
      <c r="G940" s="13" t="s">
        <v>37</v>
      </c>
      <c r="H940" s="15">
        <v>45</v>
      </c>
      <c r="I940" s="105">
        <v>67</v>
      </c>
      <c r="J940" s="26">
        <f t="shared" si="56"/>
        <v>3015</v>
      </c>
      <c r="K940" s="113">
        <f>IFERROR(SUMIFS(RECEIVING_HISTORY!$H:$H,RECEIVING_HISTORY!$B:$B,MASTER_SHEET!$A940),0)</f>
        <v>0</v>
      </c>
      <c r="L940" s="26">
        <f>IFERROR(SUMIFS(RECEIVING_HISTORY!$I:$I,RECEIVING_HISTORY!$B:$B,MASTER_SHEET!$A940),0)</f>
        <v>0</v>
      </c>
      <c r="M940" s="35">
        <f>IFERROR(SUMIF(ISSUANCE_HISTORY!$B:$B,A940,ISSUANCE_HISTORY!$H:$H),0)</f>
        <v>0</v>
      </c>
      <c r="N940" s="26">
        <f>IFERROR(SUMIF(ISSUANCE_HISTORY!$B:$B,A940,ISSUANCE_HISTORY!$I:$I),0)</f>
        <v>0</v>
      </c>
      <c r="O940" s="112">
        <f t="shared" si="57"/>
        <v>67</v>
      </c>
      <c r="P940" s="26">
        <f t="shared" si="59"/>
        <v>3015</v>
      </c>
      <c r="Q940" s="36" t="s">
        <v>1204</v>
      </c>
      <c r="R940" s="36" t="s">
        <v>1204</v>
      </c>
      <c r="S940" s="16">
        <v>20</v>
      </c>
      <c r="T940" s="37" t="str">
        <f t="shared" si="58"/>
        <v>OK</v>
      </c>
      <c r="U940" s="12"/>
      <c r="V940" s="16"/>
      <c r="W940" s="12" t="s">
        <v>4222</v>
      </c>
    </row>
    <row r="941" spans="1:23" ht="22.35" customHeight="1">
      <c r="A941" s="12">
        <v>10060969</v>
      </c>
      <c r="B941" s="137">
        <v>3000002868</v>
      </c>
      <c r="C941" s="106">
        <v>1006295</v>
      </c>
      <c r="D941" s="13">
        <v>1014596</v>
      </c>
      <c r="E941" s="12" t="s">
        <v>1205</v>
      </c>
      <c r="F941" s="190" t="s">
        <v>4205</v>
      </c>
      <c r="G941" s="13" t="s">
        <v>21</v>
      </c>
      <c r="H941" s="15">
        <v>1802</v>
      </c>
      <c r="I941" s="105">
        <v>4</v>
      </c>
      <c r="J941" s="26">
        <f t="shared" si="56"/>
        <v>7208</v>
      </c>
      <c r="K941" s="113">
        <f>IFERROR(SUMIFS(RECEIVING_HISTORY!$H:$H,RECEIVING_HISTORY!$B:$B,MASTER_SHEET!$A941),0)</f>
        <v>0</v>
      </c>
      <c r="L941" s="26">
        <f>IFERROR(SUMIFS(RECEIVING_HISTORY!$I:$I,RECEIVING_HISTORY!$B:$B,MASTER_SHEET!$A941),0)</f>
        <v>0</v>
      </c>
      <c r="M941" s="35">
        <f>IFERROR(SUMIF(ISSUANCE_HISTORY!$B:$B,A941,ISSUANCE_HISTORY!$H:$H),0)</f>
        <v>0</v>
      </c>
      <c r="N941" s="26">
        <f>IFERROR(SUMIF(ISSUANCE_HISTORY!$B:$B,A941,ISSUANCE_HISTORY!$I:$I),0)</f>
        <v>0</v>
      </c>
      <c r="O941" s="112">
        <f t="shared" si="57"/>
        <v>4</v>
      </c>
      <c r="P941" s="26">
        <f t="shared" si="59"/>
        <v>7208</v>
      </c>
      <c r="Q941" s="36" t="s">
        <v>1204</v>
      </c>
      <c r="R941" s="36" t="s">
        <v>1204</v>
      </c>
      <c r="S941" s="16">
        <v>4</v>
      </c>
      <c r="T941" s="37" t="str">
        <f t="shared" si="58"/>
        <v>OK</v>
      </c>
      <c r="U941" s="12"/>
      <c r="V941" s="16"/>
      <c r="W941" s="12" t="s">
        <v>4222</v>
      </c>
    </row>
    <row r="942" spans="1:23" ht="22.35" customHeight="1">
      <c r="A942" s="12">
        <v>10060970</v>
      </c>
      <c r="B942" s="137">
        <v>1120012513</v>
      </c>
      <c r="C942" s="106">
        <v>1001449</v>
      </c>
      <c r="D942" s="13">
        <v>1012196</v>
      </c>
      <c r="E942" s="12" t="s">
        <v>1206</v>
      </c>
      <c r="F942" s="190" t="s">
        <v>4205</v>
      </c>
      <c r="G942" s="13" t="s">
        <v>37</v>
      </c>
      <c r="H942" s="15">
        <v>85</v>
      </c>
      <c r="I942" s="105">
        <v>83</v>
      </c>
      <c r="J942" s="26">
        <f t="shared" si="56"/>
        <v>7055</v>
      </c>
      <c r="K942" s="113">
        <f>IFERROR(SUMIFS(RECEIVING_HISTORY!$H:$H,RECEIVING_HISTORY!$B:$B,MASTER_SHEET!$A942),0)</f>
        <v>0</v>
      </c>
      <c r="L942" s="26">
        <f>IFERROR(SUMIFS(RECEIVING_HISTORY!$I:$I,RECEIVING_HISTORY!$B:$B,MASTER_SHEET!$A942),0)</f>
        <v>0</v>
      </c>
      <c r="M942" s="35">
        <f>IFERROR(SUMIF(ISSUANCE_HISTORY!$B:$B,A942,ISSUANCE_HISTORY!$H:$H),0)</f>
        <v>0</v>
      </c>
      <c r="N942" s="26">
        <f>IFERROR(SUMIF(ISSUANCE_HISTORY!$B:$B,A942,ISSUANCE_HISTORY!$I:$I),0)</f>
        <v>0</v>
      </c>
      <c r="O942" s="112">
        <f t="shared" si="57"/>
        <v>83</v>
      </c>
      <c r="P942" s="26">
        <f t="shared" si="59"/>
        <v>7055</v>
      </c>
      <c r="Q942" s="36" t="s">
        <v>1207</v>
      </c>
      <c r="R942" s="36" t="s">
        <v>1207</v>
      </c>
      <c r="S942" s="16">
        <v>20</v>
      </c>
      <c r="T942" s="37" t="str">
        <f t="shared" si="58"/>
        <v>OK</v>
      </c>
      <c r="U942" s="12"/>
      <c r="V942" s="16"/>
      <c r="W942" s="12" t="s">
        <v>4222</v>
      </c>
    </row>
    <row r="943" spans="1:23" ht="22.35" customHeight="1">
      <c r="A943" s="12">
        <v>10060971</v>
      </c>
      <c r="B943" s="137">
        <v>1670030278</v>
      </c>
      <c r="C943" s="106">
        <v>1001466</v>
      </c>
      <c r="D943" s="13">
        <v>1012213</v>
      </c>
      <c r="E943" s="12" t="s">
        <v>1208</v>
      </c>
      <c r="F943" s="190" t="s">
        <v>4205</v>
      </c>
      <c r="G943" s="13" t="s">
        <v>37</v>
      </c>
      <c r="H943" s="15">
        <v>12.5</v>
      </c>
      <c r="I943" s="105">
        <v>20</v>
      </c>
      <c r="J943" s="26">
        <f t="shared" si="56"/>
        <v>250</v>
      </c>
      <c r="K943" s="113">
        <f>IFERROR(SUMIFS(RECEIVING_HISTORY!$H:$H,RECEIVING_HISTORY!$B:$B,MASTER_SHEET!$A943),0)</f>
        <v>0</v>
      </c>
      <c r="L943" s="26">
        <f>IFERROR(SUMIFS(RECEIVING_HISTORY!$I:$I,RECEIVING_HISTORY!$B:$B,MASTER_SHEET!$A943),0)</f>
        <v>0</v>
      </c>
      <c r="M943" s="35">
        <f>IFERROR(SUMIF(ISSUANCE_HISTORY!$B:$B,A943,ISSUANCE_HISTORY!$H:$H),0)</f>
        <v>0</v>
      </c>
      <c r="N943" s="26">
        <f>IFERROR(SUMIF(ISSUANCE_HISTORY!$B:$B,A943,ISSUANCE_HISTORY!$I:$I),0)</f>
        <v>0</v>
      </c>
      <c r="O943" s="112">
        <f t="shared" si="57"/>
        <v>20</v>
      </c>
      <c r="P943" s="26">
        <f t="shared" si="59"/>
        <v>250</v>
      </c>
      <c r="Q943" s="36" t="s">
        <v>3939</v>
      </c>
      <c r="R943" s="36" t="s">
        <v>3939</v>
      </c>
      <c r="S943" s="16">
        <v>10</v>
      </c>
      <c r="T943" s="37" t="str">
        <f t="shared" si="58"/>
        <v>OK</v>
      </c>
      <c r="U943" s="12"/>
      <c r="V943" s="16"/>
      <c r="W943" s="12" t="s">
        <v>4222</v>
      </c>
    </row>
    <row r="944" spans="1:23" ht="22.35" customHeight="1">
      <c r="A944" s="12">
        <v>10060972</v>
      </c>
      <c r="B944" s="137">
        <v>1670030308</v>
      </c>
      <c r="C944" s="106">
        <v>1001513</v>
      </c>
      <c r="D944" s="13">
        <v>1012260</v>
      </c>
      <c r="E944" s="12" t="s">
        <v>1210</v>
      </c>
      <c r="F944" s="190" t="s">
        <v>4205</v>
      </c>
      <c r="G944" s="13" t="s">
        <v>37</v>
      </c>
      <c r="H944" s="15">
        <v>219.35</v>
      </c>
      <c r="I944" s="105">
        <v>49</v>
      </c>
      <c r="J944" s="26">
        <f t="shared" si="56"/>
        <v>10748.15</v>
      </c>
      <c r="K944" s="113">
        <f>IFERROR(SUMIFS(RECEIVING_HISTORY!$H:$H,RECEIVING_HISTORY!$B:$B,MASTER_SHEET!$A944),0)</f>
        <v>0</v>
      </c>
      <c r="L944" s="26">
        <f>IFERROR(SUMIFS(RECEIVING_HISTORY!$I:$I,RECEIVING_HISTORY!$B:$B,MASTER_SHEET!$A944),0)</f>
        <v>0</v>
      </c>
      <c r="M944" s="35">
        <f>IFERROR(SUMIF(ISSUANCE_HISTORY!$B:$B,A944,ISSUANCE_HISTORY!$H:$H),0)</f>
        <v>0</v>
      </c>
      <c r="N944" s="26">
        <f>IFERROR(SUMIF(ISSUANCE_HISTORY!$B:$B,A944,ISSUANCE_HISTORY!$I:$I),0)</f>
        <v>0</v>
      </c>
      <c r="O944" s="112">
        <f t="shared" si="57"/>
        <v>49</v>
      </c>
      <c r="P944" s="26">
        <f t="shared" si="59"/>
        <v>10748.15</v>
      </c>
      <c r="Q944" s="36" t="s">
        <v>1209</v>
      </c>
      <c r="R944" s="36" t="s">
        <v>1209</v>
      </c>
      <c r="S944" s="16">
        <v>10</v>
      </c>
      <c r="T944" s="37" t="str">
        <f t="shared" si="58"/>
        <v>OK</v>
      </c>
      <c r="U944" s="12"/>
      <c r="V944" s="16"/>
      <c r="W944" s="12" t="s">
        <v>4223</v>
      </c>
    </row>
    <row r="945" spans="1:23" ht="22.35" customHeight="1">
      <c r="A945" s="12">
        <v>10060973</v>
      </c>
      <c r="B945" s="137" t="e">
        <v>#N/A</v>
      </c>
      <c r="C945" s="106">
        <v>1001149</v>
      </c>
      <c r="D945" s="13">
        <v>1012554</v>
      </c>
      <c r="E945" s="12" t="s">
        <v>1211</v>
      </c>
      <c r="F945" s="190" t="s">
        <v>4205</v>
      </c>
      <c r="G945" s="13" t="s">
        <v>37</v>
      </c>
      <c r="H945" s="15">
        <v>85.6</v>
      </c>
      <c r="I945" s="105">
        <v>28</v>
      </c>
      <c r="J945" s="26">
        <f t="shared" si="56"/>
        <v>2396.7999999999997</v>
      </c>
      <c r="K945" s="113">
        <f>IFERROR(SUMIFS(RECEIVING_HISTORY!$H:$H,RECEIVING_HISTORY!$B:$B,MASTER_SHEET!$A945),0)</f>
        <v>0</v>
      </c>
      <c r="L945" s="26">
        <f>IFERROR(SUMIFS(RECEIVING_HISTORY!$I:$I,RECEIVING_HISTORY!$B:$B,MASTER_SHEET!$A945),0)</f>
        <v>0</v>
      </c>
      <c r="M945" s="35">
        <f>IFERROR(SUMIF(ISSUANCE_HISTORY!$B:$B,A945,ISSUANCE_HISTORY!$H:$H),0)</f>
        <v>0</v>
      </c>
      <c r="N945" s="26">
        <f>IFERROR(SUMIF(ISSUANCE_HISTORY!$B:$B,A945,ISSUANCE_HISTORY!$I:$I),0)</f>
        <v>0</v>
      </c>
      <c r="O945" s="112">
        <f t="shared" si="57"/>
        <v>28</v>
      </c>
      <c r="P945" s="26">
        <f t="shared" si="59"/>
        <v>2396.7999999999997</v>
      </c>
      <c r="Q945" s="36" t="s">
        <v>3940</v>
      </c>
      <c r="R945" s="36" t="s">
        <v>3940</v>
      </c>
      <c r="S945" s="16">
        <v>10</v>
      </c>
      <c r="T945" s="37" t="str">
        <f t="shared" si="58"/>
        <v>OK</v>
      </c>
      <c r="U945" s="12"/>
      <c r="V945" s="16"/>
      <c r="W945" s="12" t="e">
        <v>#N/A</v>
      </c>
    </row>
    <row r="946" spans="1:23" ht="22.35" customHeight="1">
      <c r="A946" s="12">
        <v>10060974</v>
      </c>
      <c r="B946" s="137">
        <v>311715005733</v>
      </c>
      <c r="C946" s="106">
        <v>1004805</v>
      </c>
      <c r="D946" s="13">
        <v>1016246</v>
      </c>
      <c r="E946" s="12" t="s">
        <v>1212</v>
      </c>
      <c r="F946" s="190" t="s">
        <v>4205</v>
      </c>
      <c r="G946" s="13" t="s">
        <v>21</v>
      </c>
      <c r="H946" s="15">
        <v>190</v>
      </c>
      <c r="I946" s="105">
        <v>6</v>
      </c>
      <c r="J946" s="26">
        <f t="shared" si="56"/>
        <v>1140</v>
      </c>
      <c r="K946" s="113">
        <f>IFERROR(SUMIFS(RECEIVING_HISTORY!$H:$H,RECEIVING_HISTORY!$B:$B,MASTER_SHEET!$A946),0)</f>
        <v>0</v>
      </c>
      <c r="L946" s="26">
        <f>IFERROR(SUMIFS(RECEIVING_HISTORY!$I:$I,RECEIVING_HISTORY!$B:$B,MASTER_SHEET!$A946),0)</f>
        <v>0</v>
      </c>
      <c r="M946" s="35">
        <f>IFERROR(SUMIF(ISSUANCE_HISTORY!$B:$B,A946,ISSUANCE_HISTORY!$H:$H),0)</f>
        <v>0</v>
      </c>
      <c r="N946" s="26">
        <f>IFERROR(SUMIF(ISSUANCE_HISTORY!$B:$B,A946,ISSUANCE_HISTORY!$I:$I),0)</f>
        <v>0</v>
      </c>
      <c r="O946" s="112">
        <f t="shared" si="57"/>
        <v>6</v>
      </c>
      <c r="P946" s="26">
        <f t="shared" si="59"/>
        <v>1140</v>
      </c>
      <c r="Q946" s="36" t="s">
        <v>1213</v>
      </c>
      <c r="R946" s="36" t="s">
        <v>1213</v>
      </c>
      <c r="S946" s="16">
        <v>4</v>
      </c>
      <c r="T946" s="37" t="str">
        <f t="shared" si="58"/>
        <v>OK</v>
      </c>
      <c r="U946" s="12"/>
      <c r="V946" s="16"/>
      <c r="W946" s="12" t="s">
        <v>4222</v>
      </c>
    </row>
    <row r="947" spans="1:23" ht="22.35" customHeight="1">
      <c r="A947" s="12">
        <v>10060975</v>
      </c>
      <c r="B947" s="137">
        <v>3000002855</v>
      </c>
      <c r="C947" s="106">
        <v>1001324</v>
      </c>
      <c r="D947" s="13">
        <v>1012403</v>
      </c>
      <c r="E947" s="12" t="s">
        <v>1214</v>
      </c>
      <c r="F947" s="190" t="s">
        <v>4205</v>
      </c>
      <c r="G947" s="13" t="s">
        <v>37</v>
      </c>
      <c r="H947" s="15">
        <v>295</v>
      </c>
      <c r="I947" s="105">
        <v>25</v>
      </c>
      <c r="J947" s="26">
        <f t="shared" si="56"/>
        <v>7375</v>
      </c>
      <c r="K947" s="113">
        <f>IFERROR(SUMIFS(RECEIVING_HISTORY!$H:$H,RECEIVING_HISTORY!$B:$B,MASTER_SHEET!$A947),0)</f>
        <v>0</v>
      </c>
      <c r="L947" s="26">
        <f>IFERROR(SUMIFS(RECEIVING_HISTORY!$I:$I,RECEIVING_HISTORY!$B:$B,MASTER_SHEET!$A947),0)</f>
        <v>0</v>
      </c>
      <c r="M947" s="35">
        <f>IFERROR(SUMIF(ISSUANCE_HISTORY!$B:$B,A947,ISSUANCE_HISTORY!$H:$H),0)</f>
        <v>0</v>
      </c>
      <c r="N947" s="26">
        <f>IFERROR(SUMIF(ISSUANCE_HISTORY!$B:$B,A947,ISSUANCE_HISTORY!$I:$I),0)</f>
        <v>0</v>
      </c>
      <c r="O947" s="112">
        <f t="shared" si="57"/>
        <v>25</v>
      </c>
      <c r="P947" s="26">
        <f t="shared" si="59"/>
        <v>7375</v>
      </c>
      <c r="Q947" s="36" t="s">
        <v>1213</v>
      </c>
      <c r="R947" s="36" t="s">
        <v>1213</v>
      </c>
      <c r="S947" s="16">
        <v>20</v>
      </c>
      <c r="T947" s="37" t="str">
        <f t="shared" si="58"/>
        <v>OK</v>
      </c>
      <c r="U947" s="12"/>
      <c r="V947" s="16"/>
      <c r="W947" s="12" t="s">
        <v>4222</v>
      </c>
    </row>
    <row r="948" spans="1:23" ht="22.35" customHeight="1">
      <c r="A948" s="12">
        <v>10060976</v>
      </c>
      <c r="B948" s="137">
        <v>3000002866</v>
      </c>
      <c r="C948" s="106">
        <v>1006293</v>
      </c>
      <c r="D948" s="13">
        <v>1014594</v>
      </c>
      <c r="E948" s="12" t="s">
        <v>1215</v>
      </c>
      <c r="F948" s="190" t="s">
        <v>4205</v>
      </c>
      <c r="G948" s="13" t="s">
        <v>21</v>
      </c>
      <c r="H948" s="15">
        <v>890</v>
      </c>
      <c r="I948" s="105">
        <v>4</v>
      </c>
      <c r="J948" s="26">
        <f t="shared" si="56"/>
        <v>3560</v>
      </c>
      <c r="K948" s="113">
        <f>IFERROR(SUMIFS(RECEIVING_HISTORY!$H:$H,RECEIVING_HISTORY!$B:$B,MASTER_SHEET!$A948),0)</f>
        <v>0</v>
      </c>
      <c r="L948" s="26">
        <f>IFERROR(SUMIFS(RECEIVING_HISTORY!$I:$I,RECEIVING_HISTORY!$B:$B,MASTER_SHEET!$A948),0)</f>
        <v>0</v>
      </c>
      <c r="M948" s="35">
        <f>IFERROR(SUMIF(ISSUANCE_HISTORY!$B:$B,A948,ISSUANCE_HISTORY!$H:$H),0)</f>
        <v>0</v>
      </c>
      <c r="N948" s="26">
        <f>IFERROR(SUMIF(ISSUANCE_HISTORY!$B:$B,A948,ISSUANCE_HISTORY!$I:$I),0)</f>
        <v>0</v>
      </c>
      <c r="O948" s="112">
        <f t="shared" si="57"/>
        <v>4</v>
      </c>
      <c r="P948" s="26">
        <f t="shared" si="59"/>
        <v>3560</v>
      </c>
      <c r="Q948" s="36" t="s">
        <v>1213</v>
      </c>
      <c r="R948" s="36" t="s">
        <v>1213</v>
      </c>
      <c r="S948" s="16">
        <v>4</v>
      </c>
      <c r="T948" s="37" t="str">
        <f t="shared" si="58"/>
        <v>OK</v>
      </c>
      <c r="U948" s="12"/>
      <c r="V948" s="16"/>
      <c r="W948" s="12" t="s">
        <v>4222</v>
      </c>
    </row>
    <row r="949" spans="1:23" ht="22.35" customHeight="1">
      <c r="A949" s="12">
        <v>10060977</v>
      </c>
      <c r="B949" s="137">
        <v>311715000765</v>
      </c>
      <c r="C949" s="106">
        <v>1001768</v>
      </c>
      <c r="D949" s="13">
        <v>1011851</v>
      </c>
      <c r="E949" s="12" t="s">
        <v>1216</v>
      </c>
      <c r="F949" s="190" t="s">
        <v>4205</v>
      </c>
      <c r="G949" s="13" t="s">
        <v>37</v>
      </c>
      <c r="H949" s="15">
        <v>9</v>
      </c>
      <c r="I949" s="105">
        <v>27</v>
      </c>
      <c r="J949" s="26">
        <f t="shared" si="56"/>
        <v>243</v>
      </c>
      <c r="K949" s="113">
        <f>IFERROR(SUMIFS(RECEIVING_HISTORY!$H:$H,RECEIVING_HISTORY!$B:$B,MASTER_SHEET!$A949),0)</f>
        <v>0</v>
      </c>
      <c r="L949" s="26">
        <f>IFERROR(SUMIFS(RECEIVING_HISTORY!$I:$I,RECEIVING_HISTORY!$B:$B,MASTER_SHEET!$A949),0)</f>
        <v>0</v>
      </c>
      <c r="M949" s="35">
        <f>IFERROR(SUMIF(ISSUANCE_HISTORY!$B:$B,A949,ISSUANCE_HISTORY!$H:$H),0)</f>
        <v>0</v>
      </c>
      <c r="N949" s="26">
        <f>IFERROR(SUMIF(ISSUANCE_HISTORY!$B:$B,A949,ISSUANCE_HISTORY!$I:$I),0)</f>
        <v>0</v>
      </c>
      <c r="O949" s="112">
        <f t="shared" si="57"/>
        <v>27</v>
      </c>
      <c r="P949" s="26">
        <f t="shared" si="59"/>
        <v>243</v>
      </c>
      <c r="Q949" s="36" t="s">
        <v>1217</v>
      </c>
      <c r="R949" s="36" t="s">
        <v>1217</v>
      </c>
      <c r="S949" s="16">
        <v>20</v>
      </c>
      <c r="T949" s="37" t="str">
        <f t="shared" si="58"/>
        <v>OK</v>
      </c>
      <c r="U949" s="12"/>
      <c r="V949" s="16"/>
      <c r="W949" s="12" t="s">
        <v>4222</v>
      </c>
    </row>
    <row r="950" spans="1:23" ht="22.35" customHeight="1">
      <c r="A950" s="12">
        <v>10060978</v>
      </c>
      <c r="B950" s="137">
        <v>1120010540</v>
      </c>
      <c r="C950" s="106">
        <v>1001801</v>
      </c>
      <c r="D950" s="13">
        <v>1011884</v>
      </c>
      <c r="E950" s="12" t="s">
        <v>1218</v>
      </c>
      <c r="F950" s="190" t="s">
        <v>4205</v>
      </c>
      <c r="G950" s="13" t="s">
        <v>37</v>
      </c>
      <c r="H950" s="15">
        <v>42</v>
      </c>
      <c r="I950" s="105">
        <v>64</v>
      </c>
      <c r="J950" s="26">
        <f t="shared" si="56"/>
        <v>2688</v>
      </c>
      <c r="K950" s="113">
        <f>IFERROR(SUMIFS(RECEIVING_HISTORY!$H:$H,RECEIVING_HISTORY!$B:$B,MASTER_SHEET!$A950),0)</f>
        <v>50</v>
      </c>
      <c r="L950" s="26">
        <f>IFERROR(SUMIFS(RECEIVING_HISTORY!$I:$I,RECEIVING_HISTORY!$B:$B,MASTER_SHEET!$A950),0)</f>
        <v>2100</v>
      </c>
      <c r="M950" s="35">
        <f>IFERROR(SUMIF(ISSUANCE_HISTORY!$B:$B,A950,ISSUANCE_HISTORY!$H:$H),0)</f>
        <v>0</v>
      </c>
      <c r="N950" s="26">
        <f>IFERROR(SUMIF(ISSUANCE_HISTORY!$B:$B,A950,ISSUANCE_HISTORY!$I:$I),0)</f>
        <v>0</v>
      </c>
      <c r="O950" s="112">
        <f t="shared" si="57"/>
        <v>114</v>
      </c>
      <c r="P950" s="26">
        <f t="shared" si="59"/>
        <v>4788</v>
      </c>
      <c r="Q950" s="36" t="s">
        <v>1217</v>
      </c>
      <c r="R950" s="36" t="s">
        <v>1217</v>
      </c>
      <c r="S950" s="16">
        <v>20</v>
      </c>
      <c r="T950" s="37" t="str">
        <f t="shared" si="58"/>
        <v>OK</v>
      </c>
      <c r="U950" s="12"/>
      <c r="V950" s="16"/>
      <c r="W950" s="12" t="s">
        <v>4222</v>
      </c>
    </row>
    <row r="951" spans="1:23" ht="22.35" customHeight="1">
      <c r="A951" s="12">
        <v>10060979</v>
      </c>
      <c r="B951" s="137">
        <v>1120012482</v>
      </c>
      <c r="C951" s="106">
        <v>1002906</v>
      </c>
      <c r="D951" s="13">
        <v>1010742</v>
      </c>
      <c r="E951" s="12" t="s">
        <v>1219</v>
      </c>
      <c r="F951" s="190" t="s">
        <v>4205</v>
      </c>
      <c r="G951" s="13" t="s">
        <v>21</v>
      </c>
      <c r="H951" s="15">
        <v>8</v>
      </c>
      <c r="I951" s="105">
        <v>52</v>
      </c>
      <c r="J951" s="26">
        <f t="shared" si="56"/>
        <v>416</v>
      </c>
      <c r="K951" s="113">
        <f>IFERROR(SUMIFS(RECEIVING_HISTORY!$H:$H,RECEIVING_HISTORY!$B:$B,MASTER_SHEET!$A951),0)</f>
        <v>0</v>
      </c>
      <c r="L951" s="26">
        <f>IFERROR(SUMIFS(RECEIVING_HISTORY!$I:$I,RECEIVING_HISTORY!$B:$B,MASTER_SHEET!$A951),0)</f>
        <v>0</v>
      </c>
      <c r="M951" s="35">
        <f>IFERROR(SUMIF(ISSUANCE_HISTORY!$B:$B,A951,ISSUANCE_HISTORY!$H:$H),0)</f>
        <v>0</v>
      </c>
      <c r="N951" s="26">
        <f>IFERROR(SUMIF(ISSUANCE_HISTORY!$B:$B,A951,ISSUANCE_HISTORY!$I:$I),0)</f>
        <v>0</v>
      </c>
      <c r="O951" s="112">
        <f t="shared" si="57"/>
        <v>52</v>
      </c>
      <c r="P951" s="26">
        <f t="shared" si="59"/>
        <v>416</v>
      </c>
      <c r="Q951" s="36" t="s">
        <v>1217</v>
      </c>
      <c r="R951" s="36" t="s">
        <v>1217</v>
      </c>
      <c r="S951" s="16">
        <v>20</v>
      </c>
      <c r="T951" s="37" t="str">
        <f t="shared" si="58"/>
        <v>OK</v>
      </c>
      <c r="U951" s="12"/>
      <c r="V951" s="16"/>
      <c r="W951" s="12" t="s">
        <v>4222</v>
      </c>
    </row>
    <row r="952" spans="1:23" ht="22.35" customHeight="1">
      <c r="A952" s="12">
        <v>10060980</v>
      </c>
      <c r="B952" s="137">
        <v>1670020011</v>
      </c>
      <c r="C952" s="106">
        <v>1001767</v>
      </c>
      <c r="D952" s="13">
        <v>1011850</v>
      </c>
      <c r="E952" s="12" t="s">
        <v>1220</v>
      </c>
      <c r="F952" s="190" t="s">
        <v>4205</v>
      </c>
      <c r="G952" s="13" t="s">
        <v>37</v>
      </c>
      <c r="H952" s="15">
        <v>8</v>
      </c>
      <c r="I952" s="105">
        <v>51</v>
      </c>
      <c r="J952" s="26">
        <f t="shared" si="56"/>
        <v>408</v>
      </c>
      <c r="K952" s="113">
        <f>IFERROR(SUMIFS(RECEIVING_HISTORY!$H:$H,RECEIVING_HISTORY!$B:$B,MASTER_SHEET!$A952),0)</f>
        <v>0</v>
      </c>
      <c r="L952" s="26">
        <f>IFERROR(SUMIFS(RECEIVING_HISTORY!$I:$I,RECEIVING_HISTORY!$B:$B,MASTER_SHEET!$A952),0)</f>
        <v>0</v>
      </c>
      <c r="M952" s="35">
        <f>IFERROR(SUMIF(ISSUANCE_HISTORY!$B:$B,A952,ISSUANCE_HISTORY!$H:$H),0)</f>
        <v>3</v>
      </c>
      <c r="N952" s="26">
        <f>IFERROR(SUMIF(ISSUANCE_HISTORY!$B:$B,A952,ISSUANCE_HISTORY!$I:$I),0)</f>
        <v>24</v>
      </c>
      <c r="O952" s="112">
        <f t="shared" si="57"/>
        <v>48</v>
      </c>
      <c r="P952" s="26">
        <f t="shared" si="59"/>
        <v>384</v>
      </c>
      <c r="Q952" s="36" t="s">
        <v>1217</v>
      </c>
      <c r="R952" s="36" t="s">
        <v>1217</v>
      </c>
      <c r="S952" s="16">
        <v>20</v>
      </c>
      <c r="T952" s="37" t="str">
        <f t="shared" si="58"/>
        <v>OK</v>
      </c>
      <c r="U952" s="12"/>
      <c r="V952" s="16"/>
      <c r="W952" s="12" t="s">
        <v>4222</v>
      </c>
    </row>
    <row r="953" spans="1:23" ht="22.35" customHeight="1">
      <c r="A953" s="12">
        <v>10060981</v>
      </c>
      <c r="B953" s="137">
        <v>1670020106</v>
      </c>
      <c r="C953" s="106">
        <v>1006182</v>
      </c>
      <c r="D953" s="13">
        <v>1014832</v>
      </c>
      <c r="E953" s="12" t="s">
        <v>1221</v>
      </c>
      <c r="F953" s="190" t="s">
        <v>4208</v>
      </c>
      <c r="G953" s="13" t="s">
        <v>21</v>
      </c>
      <c r="H953" s="15">
        <v>20</v>
      </c>
      <c r="I953" s="105">
        <v>46</v>
      </c>
      <c r="J953" s="26">
        <f t="shared" si="56"/>
        <v>920</v>
      </c>
      <c r="K953" s="113">
        <f>IFERROR(SUMIFS(RECEIVING_HISTORY!$H:$H,RECEIVING_HISTORY!$B:$B,MASTER_SHEET!$A953),0)</f>
        <v>0</v>
      </c>
      <c r="L953" s="26">
        <f>IFERROR(SUMIFS(RECEIVING_HISTORY!$I:$I,RECEIVING_HISTORY!$B:$B,MASTER_SHEET!$A953),0)</f>
        <v>0</v>
      </c>
      <c r="M953" s="35">
        <f>IFERROR(SUMIF(ISSUANCE_HISTORY!$B:$B,A953,ISSUANCE_HISTORY!$H:$H),0)</f>
        <v>0</v>
      </c>
      <c r="N953" s="26">
        <f>IFERROR(SUMIF(ISSUANCE_HISTORY!$B:$B,A953,ISSUANCE_HISTORY!$I:$I),0)</f>
        <v>0</v>
      </c>
      <c r="O953" s="112">
        <f t="shared" si="57"/>
        <v>46</v>
      </c>
      <c r="P953" s="26">
        <f t="shared" si="59"/>
        <v>920</v>
      </c>
      <c r="Q953" s="36" t="s">
        <v>1217</v>
      </c>
      <c r="R953" s="36" t="s">
        <v>1217</v>
      </c>
      <c r="S953" s="16">
        <v>20</v>
      </c>
      <c r="T953" s="37" t="str">
        <f t="shared" si="58"/>
        <v>OK</v>
      </c>
      <c r="U953" s="12"/>
      <c r="V953" s="16"/>
      <c r="W953" s="12" t="s">
        <v>4222</v>
      </c>
    </row>
    <row r="954" spans="1:23" ht="22.35" customHeight="1">
      <c r="A954" s="12">
        <v>10060982</v>
      </c>
      <c r="B954" s="137">
        <v>1670020062</v>
      </c>
      <c r="C954" s="106">
        <v>1006181</v>
      </c>
      <c r="D954" s="13">
        <v>1014831</v>
      </c>
      <c r="E954" s="12" t="s">
        <v>1222</v>
      </c>
      <c r="F954" s="190" t="s">
        <v>4208</v>
      </c>
      <c r="G954" s="13" t="s">
        <v>21</v>
      </c>
      <c r="H954" s="15">
        <v>11</v>
      </c>
      <c r="I954" s="105">
        <v>58</v>
      </c>
      <c r="J954" s="26">
        <f t="shared" si="56"/>
        <v>638</v>
      </c>
      <c r="K954" s="113">
        <f>IFERROR(SUMIFS(RECEIVING_HISTORY!$H:$H,RECEIVING_HISTORY!$B:$B,MASTER_SHEET!$A954),0)</f>
        <v>0</v>
      </c>
      <c r="L954" s="26">
        <f>IFERROR(SUMIFS(RECEIVING_HISTORY!$I:$I,RECEIVING_HISTORY!$B:$B,MASTER_SHEET!$A954),0)</f>
        <v>0</v>
      </c>
      <c r="M954" s="35">
        <f>IFERROR(SUMIF(ISSUANCE_HISTORY!$B:$B,A954,ISSUANCE_HISTORY!$H:$H),0)</f>
        <v>0</v>
      </c>
      <c r="N954" s="26">
        <f>IFERROR(SUMIF(ISSUANCE_HISTORY!$B:$B,A954,ISSUANCE_HISTORY!$I:$I),0)</f>
        <v>0</v>
      </c>
      <c r="O954" s="112">
        <f t="shared" si="57"/>
        <v>58</v>
      </c>
      <c r="P954" s="26">
        <f t="shared" si="59"/>
        <v>638</v>
      </c>
      <c r="Q954" s="36" t="s">
        <v>1217</v>
      </c>
      <c r="R954" s="36" t="s">
        <v>1217</v>
      </c>
      <c r="S954" s="16">
        <v>20</v>
      </c>
      <c r="T954" s="37" t="str">
        <f t="shared" si="58"/>
        <v>OK</v>
      </c>
      <c r="U954" s="12"/>
      <c r="V954" s="16"/>
      <c r="W954" s="12" t="s">
        <v>4222</v>
      </c>
    </row>
    <row r="955" spans="1:23" ht="22.35" customHeight="1">
      <c r="A955" s="12">
        <v>10060983</v>
      </c>
      <c r="B955" s="137">
        <v>1120012333</v>
      </c>
      <c r="C955" s="106">
        <v>1001117</v>
      </c>
      <c r="D955" s="13">
        <v>1012522</v>
      </c>
      <c r="E955" s="12" t="s">
        <v>1223</v>
      </c>
      <c r="F955" s="190" t="s">
        <v>4205</v>
      </c>
      <c r="G955" s="13" t="s">
        <v>37</v>
      </c>
      <c r="H955" s="15">
        <v>13.5</v>
      </c>
      <c r="I955" s="105">
        <v>60</v>
      </c>
      <c r="J955" s="26">
        <f t="shared" si="56"/>
        <v>810</v>
      </c>
      <c r="K955" s="113">
        <f>IFERROR(SUMIFS(RECEIVING_HISTORY!$H:$H,RECEIVING_HISTORY!$B:$B,MASTER_SHEET!$A955),0)</f>
        <v>0</v>
      </c>
      <c r="L955" s="26">
        <f>IFERROR(SUMIFS(RECEIVING_HISTORY!$I:$I,RECEIVING_HISTORY!$B:$B,MASTER_SHEET!$A955),0)</f>
        <v>0</v>
      </c>
      <c r="M955" s="35">
        <f>IFERROR(SUMIF(ISSUANCE_HISTORY!$B:$B,A955,ISSUANCE_HISTORY!$H:$H),0)</f>
        <v>0</v>
      </c>
      <c r="N955" s="26">
        <f>IFERROR(SUMIF(ISSUANCE_HISTORY!$B:$B,A955,ISSUANCE_HISTORY!$I:$I),0)</f>
        <v>0</v>
      </c>
      <c r="O955" s="112">
        <f t="shared" si="57"/>
        <v>60</v>
      </c>
      <c r="P955" s="26">
        <f t="shared" si="59"/>
        <v>810</v>
      </c>
      <c r="Q955" s="36" t="s">
        <v>1217</v>
      </c>
      <c r="R955" s="36" t="s">
        <v>1217</v>
      </c>
      <c r="S955" s="16">
        <v>20</v>
      </c>
      <c r="T955" s="37" t="str">
        <f t="shared" si="58"/>
        <v>OK</v>
      </c>
      <c r="U955" s="12"/>
      <c r="V955" s="16"/>
      <c r="W955" s="12" t="s">
        <v>4222</v>
      </c>
    </row>
    <row r="956" spans="1:23" ht="22.35" customHeight="1">
      <c r="A956" s="12">
        <v>10060984</v>
      </c>
      <c r="B956" s="137">
        <v>1120011646</v>
      </c>
      <c r="C956" s="106">
        <v>1001463</v>
      </c>
      <c r="D956" s="13">
        <v>1012210</v>
      </c>
      <c r="E956" s="12" t="s">
        <v>1224</v>
      </c>
      <c r="F956" s="190" t="s">
        <v>4205</v>
      </c>
      <c r="G956" s="13" t="s">
        <v>37</v>
      </c>
      <c r="H956" s="15">
        <v>72</v>
      </c>
      <c r="I956" s="105">
        <v>38</v>
      </c>
      <c r="J956" s="26">
        <f t="shared" si="56"/>
        <v>2736</v>
      </c>
      <c r="K956" s="113">
        <f>IFERROR(SUMIFS(RECEIVING_HISTORY!$H:$H,RECEIVING_HISTORY!$B:$B,MASTER_SHEET!$A956),0)</f>
        <v>0</v>
      </c>
      <c r="L956" s="26">
        <f>IFERROR(SUMIFS(RECEIVING_HISTORY!$I:$I,RECEIVING_HISTORY!$B:$B,MASTER_SHEET!$A956),0)</f>
        <v>0</v>
      </c>
      <c r="M956" s="35">
        <f>IFERROR(SUMIF(ISSUANCE_HISTORY!$B:$B,A956,ISSUANCE_HISTORY!$H:$H),0)</f>
        <v>0</v>
      </c>
      <c r="N956" s="26">
        <f>IFERROR(SUMIF(ISSUANCE_HISTORY!$B:$B,A956,ISSUANCE_HISTORY!$I:$I),0)</f>
        <v>0</v>
      </c>
      <c r="O956" s="112">
        <f t="shared" si="57"/>
        <v>38</v>
      </c>
      <c r="P956" s="26">
        <f t="shared" si="59"/>
        <v>2736</v>
      </c>
      <c r="Q956" s="36" t="s">
        <v>1225</v>
      </c>
      <c r="R956" s="36" t="s">
        <v>1225</v>
      </c>
      <c r="S956" s="16">
        <v>20</v>
      </c>
      <c r="T956" s="37" t="str">
        <f t="shared" si="58"/>
        <v>OK</v>
      </c>
      <c r="U956" s="12"/>
      <c r="V956" s="16"/>
      <c r="W956" s="12" t="s">
        <v>4222</v>
      </c>
    </row>
    <row r="957" spans="1:23" ht="22.35" customHeight="1">
      <c r="A957" s="12">
        <v>10060985</v>
      </c>
      <c r="B957" s="137">
        <v>311715006362</v>
      </c>
      <c r="C957" s="106">
        <v>1003967</v>
      </c>
      <c r="D957" s="13">
        <v>1016925</v>
      </c>
      <c r="E957" s="12" t="s">
        <v>1226</v>
      </c>
      <c r="F957" s="190" t="s">
        <v>4205</v>
      </c>
      <c r="G957" s="13" t="s">
        <v>21</v>
      </c>
      <c r="H957" s="15">
        <v>135</v>
      </c>
      <c r="I957" s="105">
        <v>4</v>
      </c>
      <c r="J957" s="26">
        <f t="shared" si="56"/>
        <v>540</v>
      </c>
      <c r="K957" s="113">
        <f>IFERROR(SUMIFS(RECEIVING_HISTORY!$H:$H,RECEIVING_HISTORY!$B:$B,MASTER_SHEET!$A957),0)</f>
        <v>0</v>
      </c>
      <c r="L957" s="26">
        <f>IFERROR(SUMIFS(RECEIVING_HISTORY!$I:$I,RECEIVING_HISTORY!$B:$B,MASTER_SHEET!$A957),0)</f>
        <v>0</v>
      </c>
      <c r="M957" s="35">
        <f>IFERROR(SUMIF(ISSUANCE_HISTORY!$B:$B,A957,ISSUANCE_HISTORY!$H:$H),0)</f>
        <v>0</v>
      </c>
      <c r="N957" s="26">
        <f>IFERROR(SUMIF(ISSUANCE_HISTORY!$B:$B,A957,ISSUANCE_HISTORY!$I:$I),0)</f>
        <v>0</v>
      </c>
      <c r="O957" s="112">
        <f t="shared" si="57"/>
        <v>4</v>
      </c>
      <c r="P957" s="26">
        <f t="shared" si="59"/>
        <v>540</v>
      </c>
      <c r="Q957" s="36" t="s">
        <v>1217</v>
      </c>
      <c r="R957" s="36" t="s">
        <v>1217</v>
      </c>
      <c r="S957" s="16">
        <v>4</v>
      </c>
      <c r="T957" s="37" t="str">
        <f t="shared" si="58"/>
        <v>OK</v>
      </c>
      <c r="U957" s="12"/>
      <c r="V957" s="16"/>
      <c r="W957" s="12" t="s">
        <v>4222</v>
      </c>
    </row>
    <row r="958" spans="1:23" ht="22.35" customHeight="1">
      <c r="A958" s="12">
        <v>10060986</v>
      </c>
      <c r="B958" s="137">
        <v>311715006363</v>
      </c>
      <c r="C958" s="106">
        <v>1003968</v>
      </c>
      <c r="D958" s="13">
        <v>1016926</v>
      </c>
      <c r="E958" s="12" t="s">
        <v>1227</v>
      </c>
      <c r="F958" s="190" t="s">
        <v>4205</v>
      </c>
      <c r="G958" s="13" t="s">
        <v>21</v>
      </c>
      <c r="H958" s="15">
        <v>155</v>
      </c>
      <c r="I958" s="105">
        <v>4</v>
      </c>
      <c r="J958" s="26">
        <f t="shared" si="56"/>
        <v>620</v>
      </c>
      <c r="K958" s="113">
        <f>IFERROR(SUMIFS(RECEIVING_HISTORY!$H:$H,RECEIVING_HISTORY!$B:$B,MASTER_SHEET!$A958),0)</f>
        <v>0</v>
      </c>
      <c r="L958" s="26">
        <f>IFERROR(SUMIFS(RECEIVING_HISTORY!$I:$I,RECEIVING_HISTORY!$B:$B,MASTER_SHEET!$A958),0)</f>
        <v>0</v>
      </c>
      <c r="M958" s="35">
        <f>IFERROR(SUMIF(ISSUANCE_HISTORY!$B:$B,A958,ISSUANCE_HISTORY!$H:$H),0)</f>
        <v>0</v>
      </c>
      <c r="N958" s="26">
        <f>IFERROR(SUMIF(ISSUANCE_HISTORY!$B:$B,A958,ISSUANCE_HISTORY!$I:$I),0)</f>
        <v>0</v>
      </c>
      <c r="O958" s="112">
        <f t="shared" si="57"/>
        <v>4</v>
      </c>
      <c r="P958" s="26">
        <f t="shared" si="59"/>
        <v>620</v>
      </c>
      <c r="Q958" s="36" t="s">
        <v>1217</v>
      </c>
      <c r="R958" s="36" t="s">
        <v>1217</v>
      </c>
      <c r="S958" s="16">
        <v>4</v>
      </c>
      <c r="T958" s="37" t="str">
        <f t="shared" si="58"/>
        <v>OK</v>
      </c>
      <c r="U958" s="12"/>
      <c r="V958" s="16"/>
      <c r="W958" s="12" t="s">
        <v>4222</v>
      </c>
    </row>
    <row r="959" spans="1:23" ht="22.35" customHeight="1">
      <c r="A959" s="12">
        <v>10060987</v>
      </c>
      <c r="B959" s="137">
        <v>1120012010</v>
      </c>
      <c r="C959" s="106">
        <v>1006647</v>
      </c>
      <c r="D959" s="13">
        <v>1014368</v>
      </c>
      <c r="E959" s="12" t="s">
        <v>1228</v>
      </c>
      <c r="F959" s="190" t="s">
        <v>4205</v>
      </c>
      <c r="G959" s="13" t="s">
        <v>21</v>
      </c>
      <c r="H959" s="15">
        <v>130</v>
      </c>
      <c r="I959" s="105">
        <v>20</v>
      </c>
      <c r="J959" s="26">
        <f t="shared" si="56"/>
        <v>2600</v>
      </c>
      <c r="K959" s="113">
        <f>IFERROR(SUMIFS(RECEIVING_HISTORY!$H:$H,RECEIVING_HISTORY!$B:$B,MASTER_SHEET!$A959),0)</f>
        <v>0</v>
      </c>
      <c r="L959" s="26">
        <f>IFERROR(SUMIFS(RECEIVING_HISTORY!$I:$I,RECEIVING_HISTORY!$B:$B,MASTER_SHEET!$A959),0)</f>
        <v>0</v>
      </c>
      <c r="M959" s="35">
        <f>IFERROR(SUMIF(ISSUANCE_HISTORY!$B:$B,A959,ISSUANCE_HISTORY!$H:$H),0)</f>
        <v>0</v>
      </c>
      <c r="N959" s="26">
        <f>IFERROR(SUMIF(ISSUANCE_HISTORY!$B:$B,A959,ISSUANCE_HISTORY!$I:$I),0)</f>
        <v>0</v>
      </c>
      <c r="O959" s="112">
        <f t="shared" si="57"/>
        <v>20</v>
      </c>
      <c r="P959" s="26">
        <f t="shared" si="59"/>
        <v>2600</v>
      </c>
      <c r="Q959" s="36" t="s">
        <v>4091</v>
      </c>
      <c r="R959" s="36" t="s">
        <v>4091</v>
      </c>
      <c r="S959" s="16">
        <v>10</v>
      </c>
      <c r="T959" s="37" t="str">
        <f t="shared" si="58"/>
        <v>OK</v>
      </c>
      <c r="U959" s="12"/>
      <c r="V959" s="16"/>
      <c r="W959" s="12" t="s">
        <v>4222</v>
      </c>
    </row>
    <row r="960" spans="1:23" ht="22.35" customHeight="1">
      <c r="A960" s="12">
        <v>10060988</v>
      </c>
      <c r="B960" s="137">
        <v>1120011719</v>
      </c>
      <c r="C960" s="106">
        <v>1001718</v>
      </c>
      <c r="D960" s="13">
        <v>1012133</v>
      </c>
      <c r="E960" s="12" t="s">
        <v>1230</v>
      </c>
      <c r="F960" s="190" t="s">
        <v>4205</v>
      </c>
      <c r="G960" s="13" t="s">
        <v>37</v>
      </c>
      <c r="H960" s="15">
        <v>48</v>
      </c>
      <c r="I960" s="105">
        <v>14</v>
      </c>
      <c r="J960" s="26">
        <f t="shared" si="56"/>
        <v>672</v>
      </c>
      <c r="K960" s="113">
        <f>IFERROR(SUMIFS(RECEIVING_HISTORY!$H:$H,RECEIVING_HISTORY!$B:$B,MASTER_SHEET!$A960),0)</f>
        <v>0</v>
      </c>
      <c r="L960" s="26">
        <f>IFERROR(SUMIFS(RECEIVING_HISTORY!$I:$I,RECEIVING_HISTORY!$B:$B,MASTER_SHEET!$A960),0)</f>
        <v>0</v>
      </c>
      <c r="M960" s="35">
        <f>IFERROR(SUMIF(ISSUANCE_HISTORY!$B:$B,A960,ISSUANCE_HISTORY!$H:$H),0)</f>
        <v>0</v>
      </c>
      <c r="N960" s="26">
        <f>IFERROR(SUMIF(ISSUANCE_HISTORY!$B:$B,A960,ISSUANCE_HISTORY!$I:$I),0)</f>
        <v>0</v>
      </c>
      <c r="O960" s="112">
        <f t="shared" si="57"/>
        <v>14</v>
      </c>
      <c r="P960" s="26">
        <f t="shared" si="59"/>
        <v>672</v>
      </c>
      <c r="Q960" s="36" t="s">
        <v>1229</v>
      </c>
      <c r="R960" s="36" t="s">
        <v>1229</v>
      </c>
      <c r="S960" s="16">
        <v>10</v>
      </c>
      <c r="T960" s="37" t="str">
        <f t="shared" si="58"/>
        <v>OK</v>
      </c>
      <c r="U960" s="12"/>
      <c r="V960" s="16"/>
      <c r="W960" s="12" t="s">
        <v>4222</v>
      </c>
    </row>
    <row r="961" spans="1:23" ht="22.35" customHeight="1">
      <c r="A961" s="12">
        <v>10060989</v>
      </c>
      <c r="B961" s="137">
        <v>1670030592</v>
      </c>
      <c r="C961" s="106">
        <v>1001544</v>
      </c>
      <c r="D961" s="13">
        <v>1012291</v>
      </c>
      <c r="E961" s="12" t="s">
        <v>1231</v>
      </c>
      <c r="F961" s="190" t="s">
        <v>4205</v>
      </c>
      <c r="G961" s="13" t="s">
        <v>37</v>
      </c>
      <c r="H961" s="15">
        <v>218</v>
      </c>
      <c r="I961" s="105">
        <v>20</v>
      </c>
      <c r="J961" s="26">
        <f t="shared" ref="J961:J1024" si="60">I961*H961</f>
        <v>4360</v>
      </c>
      <c r="K961" s="113">
        <f>IFERROR(SUMIFS(RECEIVING_HISTORY!$H:$H,RECEIVING_HISTORY!$B:$B,MASTER_SHEET!$A961),0)</f>
        <v>0</v>
      </c>
      <c r="L961" s="26">
        <f>IFERROR(SUMIFS(RECEIVING_HISTORY!$I:$I,RECEIVING_HISTORY!$B:$B,MASTER_SHEET!$A961),0)</f>
        <v>0</v>
      </c>
      <c r="M961" s="35">
        <f>IFERROR(SUMIF(ISSUANCE_HISTORY!$B:$B,A961,ISSUANCE_HISTORY!$H:$H),0)</f>
        <v>0</v>
      </c>
      <c r="N961" s="26">
        <f>IFERROR(SUMIF(ISSUANCE_HISTORY!$B:$B,A961,ISSUANCE_HISTORY!$I:$I),0)</f>
        <v>0</v>
      </c>
      <c r="O961" s="112">
        <f t="shared" ref="O961:O1024" si="61">N(I961)+N(K961)-N(M961)</f>
        <v>20</v>
      </c>
      <c r="P961" s="26">
        <f t="shared" si="59"/>
        <v>4360</v>
      </c>
      <c r="Q961" s="36" t="s">
        <v>1229</v>
      </c>
      <c r="R961" s="36" t="s">
        <v>1229</v>
      </c>
      <c r="S961" s="16">
        <v>10</v>
      </c>
      <c r="T961" s="37" t="str">
        <f t="shared" si="58"/>
        <v>OK</v>
      </c>
      <c r="U961" s="12"/>
      <c r="V961" s="16"/>
      <c r="W961" s="12" t="s">
        <v>4222</v>
      </c>
    </row>
    <row r="962" spans="1:23" ht="22.35" customHeight="1">
      <c r="A962" s="12">
        <v>10060990</v>
      </c>
      <c r="B962" s="137">
        <v>1120012323</v>
      </c>
      <c r="C962" s="106">
        <v>1001734</v>
      </c>
      <c r="D962" s="13">
        <v>1012149</v>
      </c>
      <c r="E962" s="12" t="s">
        <v>1232</v>
      </c>
      <c r="F962" s="190" t="s">
        <v>4205</v>
      </c>
      <c r="G962" s="13" t="s">
        <v>37</v>
      </c>
      <c r="H962" s="15">
        <v>58</v>
      </c>
      <c r="I962" s="105">
        <v>12</v>
      </c>
      <c r="J962" s="26">
        <f t="shared" si="60"/>
        <v>696</v>
      </c>
      <c r="K962" s="113">
        <f>IFERROR(SUMIFS(RECEIVING_HISTORY!$H:$H,RECEIVING_HISTORY!$B:$B,MASTER_SHEET!$A962),0)</f>
        <v>0</v>
      </c>
      <c r="L962" s="26">
        <f>IFERROR(SUMIFS(RECEIVING_HISTORY!$I:$I,RECEIVING_HISTORY!$B:$B,MASTER_SHEET!$A962),0)</f>
        <v>0</v>
      </c>
      <c r="M962" s="35">
        <f>IFERROR(SUMIF(ISSUANCE_HISTORY!$B:$B,A962,ISSUANCE_HISTORY!$H:$H),0)</f>
        <v>4</v>
      </c>
      <c r="N962" s="26">
        <f>IFERROR(SUMIF(ISSUANCE_HISTORY!$B:$B,A962,ISSUANCE_HISTORY!$I:$I),0)</f>
        <v>232</v>
      </c>
      <c r="O962" s="112">
        <f t="shared" si="61"/>
        <v>8</v>
      </c>
      <c r="P962" s="26">
        <f t="shared" si="59"/>
        <v>464</v>
      </c>
      <c r="Q962" s="36" t="s">
        <v>3941</v>
      </c>
      <c r="R962" s="36" t="s">
        <v>3941</v>
      </c>
      <c r="S962" s="16">
        <v>10</v>
      </c>
      <c r="T962" s="37" t="str">
        <f t="shared" ref="T962:T1025" si="62">IF(S962="", "", IF(U962&lt;&gt;"", "BSR in Process", IF(O962&lt;S962, "Re-Order Now", "OK")))</f>
        <v>Re-Order Now</v>
      </c>
      <c r="U962" s="12"/>
      <c r="V962" s="16" t="s">
        <v>4000</v>
      </c>
      <c r="W962" s="12" t="s">
        <v>4222</v>
      </c>
    </row>
    <row r="963" spans="1:23" ht="22.35" customHeight="1">
      <c r="A963" s="12">
        <v>10060991</v>
      </c>
      <c r="B963" s="137">
        <v>1670020144</v>
      </c>
      <c r="C963" s="106">
        <v>1001395</v>
      </c>
      <c r="D963" s="13">
        <v>1012474</v>
      </c>
      <c r="E963" s="12" t="s">
        <v>1233</v>
      </c>
      <c r="F963" s="190" t="s">
        <v>4205</v>
      </c>
      <c r="G963" s="13" t="s">
        <v>37</v>
      </c>
      <c r="H963" s="15">
        <v>95</v>
      </c>
      <c r="I963" s="105">
        <v>20</v>
      </c>
      <c r="J963" s="26">
        <f t="shared" si="60"/>
        <v>1900</v>
      </c>
      <c r="K963" s="113">
        <f>IFERROR(SUMIFS(RECEIVING_HISTORY!$H:$H,RECEIVING_HISTORY!$B:$B,MASTER_SHEET!$A963),0)</f>
        <v>0</v>
      </c>
      <c r="L963" s="26">
        <f>IFERROR(SUMIFS(RECEIVING_HISTORY!$I:$I,RECEIVING_HISTORY!$B:$B,MASTER_SHEET!$A963),0)</f>
        <v>0</v>
      </c>
      <c r="M963" s="35">
        <f>IFERROR(SUMIF(ISSUANCE_HISTORY!$B:$B,A963,ISSUANCE_HISTORY!$H:$H),0)</f>
        <v>0</v>
      </c>
      <c r="N963" s="26">
        <f>IFERROR(SUMIF(ISSUANCE_HISTORY!$B:$B,A963,ISSUANCE_HISTORY!$I:$I),0)</f>
        <v>0</v>
      </c>
      <c r="O963" s="112">
        <f t="shared" si="61"/>
        <v>20</v>
      </c>
      <c r="P963" s="26">
        <f t="shared" ref="P963:P1026" si="63">N(J963)+N(L963)-N(N963)</f>
        <v>1900</v>
      </c>
      <c r="Q963" s="36" t="s">
        <v>1234</v>
      </c>
      <c r="R963" s="36" t="s">
        <v>1234</v>
      </c>
      <c r="S963" s="16">
        <v>10</v>
      </c>
      <c r="T963" s="37" t="str">
        <f t="shared" si="62"/>
        <v>OK</v>
      </c>
      <c r="U963" s="12"/>
      <c r="V963" s="16"/>
      <c r="W963" s="12" t="s">
        <v>4222</v>
      </c>
    </row>
    <row r="964" spans="1:23" ht="22.35" customHeight="1">
      <c r="A964" s="12">
        <v>10060992</v>
      </c>
      <c r="B964" s="137">
        <v>1120012803</v>
      </c>
      <c r="C964" s="106">
        <v>1001325</v>
      </c>
      <c r="D964" s="13">
        <v>1012404</v>
      </c>
      <c r="E964" s="12" t="s">
        <v>1235</v>
      </c>
      <c r="F964" s="190" t="s">
        <v>4205</v>
      </c>
      <c r="G964" s="13" t="s">
        <v>37</v>
      </c>
      <c r="H964" s="15">
        <v>185.11</v>
      </c>
      <c r="I964" s="105">
        <v>20</v>
      </c>
      <c r="J964" s="26">
        <f t="shared" si="60"/>
        <v>3702.2000000000003</v>
      </c>
      <c r="K964" s="113">
        <f>IFERROR(SUMIFS(RECEIVING_HISTORY!$H:$H,RECEIVING_HISTORY!$B:$B,MASTER_SHEET!$A964),0)</f>
        <v>0</v>
      </c>
      <c r="L964" s="26">
        <f>IFERROR(SUMIFS(RECEIVING_HISTORY!$I:$I,RECEIVING_HISTORY!$B:$B,MASTER_SHEET!$A964),0)</f>
        <v>0</v>
      </c>
      <c r="M964" s="35">
        <f>IFERROR(SUMIF(ISSUANCE_HISTORY!$B:$B,A964,ISSUANCE_HISTORY!$H:$H),0)</f>
        <v>0</v>
      </c>
      <c r="N964" s="26">
        <f>IFERROR(SUMIF(ISSUANCE_HISTORY!$B:$B,A964,ISSUANCE_HISTORY!$I:$I),0)</f>
        <v>0</v>
      </c>
      <c r="O964" s="112">
        <f t="shared" si="61"/>
        <v>20</v>
      </c>
      <c r="P964" s="26">
        <f t="shared" si="63"/>
        <v>3702.2000000000003</v>
      </c>
      <c r="Q964" s="36" t="s">
        <v>1234</v>
      </c>
      <c r="R964" s="36" t="s">
        <v>1234</v>
      </c>
      <c r="S964" s="16">
        <v>10</v>
      </c>
      <c r="T964" s="37" t="str">
        <f t="shared" si="62"/>
        <v>OK</v>
      </c>
      <c r="U964" s="12"/>
      <c r="V964" s="16"/>
      <c r="W964" s="12" t="s">
        <v>4222</v>
      </c>
    </row>
    <row r="965" spans="1:23" ht="22.35" customHeight="1">
      <c r="A965" s="12">
        <v>10060993</v>
      </c>
      <c r="B965" s="137">
        <v>1120012892</v>
      </c>
      <c r="C965" s="106">
        <v>1001450</v>
      </c>
      <c r="D965" s="13">
        <v>1012197</v>
      </c>
      <c r="E965" s="12" t="s">
        <v>1236</v>
      </c>
      <c r="F965" s="190" t="s">
        <v>4205</v>
      </c>
      <c r="G965" s="13" t="s">
        <v>37</v>
      </c>
      <c r="H965" s="15">
        <v>202.23</v>
      </c>
      <c r="I965" s="105">
        <v>14</v>
      </c>
      <c r="J965" s="26">
        <f t="shared" si="60"/>
        <v>2831.22</v>
      </c>
      <c r="K965" s="113">
        <f>IFERROR(SUMIFS(RECEIVING_HISTORY!$H:$H,RECEIVING_HISTORY!$B:$B,MASTER_SHEET!$A965),0)</f>
        <v>0</v>
      </c>
      <c r="L965" s="26">
        <f>IFERROR(SUMIFS(RECEIVING_HISTORY!$I:$I,RECEIVING_HISTORY!$B:$B,MASTER_SHEET!$A965),0)</f>
        <v>0</v>
      </c>
      <c r="M965" s="35">
        <f>IFERROR(SUMIF(ISSUANCE_HISTORY!$B:$B,A965,ISSUANCE_HISTORY!$H:$H),0)</f>
        <v>0</v>
      </c>
      <c r="N965" s="26">
        <f>IFERROR(SUMIF(ISSUANCE_HISTORY!$B:$B,A965,ISSUANCE_HISTORY!$I:$I),0)</f>
        <v>0</v>
      </c>
      <c r="O965" s="112">
        <f t="shared" si="61"/>
        <v>14</v>
      </c>
      <c r="P965" s="26">
        <f t="shared" si="63"/>
        <v>2831.22</v>
      </c>
      <c r="Q965" s="36" t="s">
        <v>1234</v>
      </c>
      <c r="R965" s="36" t="s">
        <v>1234</v>
      </c>
      <c r="S965" s="16">
        <v>10</v>
      </c>
      <c r="T965" s="37" t="str">
        <f t="shared" si="62"/>
        <v>OK</v>
      </c>
      <c r="U965" s="12"/>
      <c r="V965" s="16"/>
      <c r="W965" s="12" t="s">
        <v>4222</v>
      </c>
    </row>
    <row r="966" spans="1:23" ht="22.35" customHeight="1">
      <c r="A966" s="12">
        <v>10060994</v>
      </c>
      <c r="B966" s="137">
        <v>3000002877</v>
      </c>
      <c r="C966" s="106">
        <v>1005253</v>
      </c>
      <c r="D966" s="13">
        <v>1015625</v>
      </c>
      <c r="E966" s="12" t="s">
        <v>1237</v>
      </c>
      <c r="F966" s="190" t="s">
        <v>4205</v>
      </c>
      <c r="G966" s="13" t="s">
        <v>21</v>
      </c>
      <c r="H966" s="15">
        <v>360</v>
      </c>
      <c r="I966" s="105">
        <v>5</v>
      </c>
      <c r="J966" s="26">
        <f t="shared" si="60"/>
        <v>1800</v>
      </c>
      <c r="K966" s="113">
        <f>IFERROR(SUMIFS(RECEIVING_HISTORY!$H:$H,RECEIVING_HISTORY!$B:$B,MASTER_SHEET!$A966),0)</f>
        <v>0</v>
      </c>
      <c r="L966" s="26">
        <f>IFERROR(SUMIFS(RECEIVING_HISTORY!$I:$I,RECEIVING_HISTORY!$B:$B,MASTER_SHEET!$A966),0)</f>
        <v>0</v>
      </c>
      <c r="M966" s="35">
        <f>IFERROR(SUMIF(ISSUANCE_HISTORY!$B:$B,A966,ISSUANCE_HISTORY!$H:$H),0)</f>
        <v>0</v>
      </c>
      <c r="N966" s="26">
        <f>IFERROR(SUMIF(ISSUANCE_HISTORY!$B:$B,A966,ISSUANCE_HISTORY!$I:$I),0)</f>
        <v>0</v>
      </c>
      <c r="O966" s="112">
        <f t="shared" si="61"/>
        <v>5</v>
      </c>
      <c r="P966" s="26">
        <f t="shared" si="63"/>
        <v>1800</v>
      </c>
      <c r="Q966" s="36" t="s">
        <v>1234</v>
      </c>
      <c r="R966" s="36" t="s">
        <v>1234</v>
      </c>
      <c r="S966" s="16">
        <v>5</v>
      </c>
      <c r="T966" s="37" t="str">
        <f t="shared" si="62"/>
        <v>OK</v>
      </c>
      <c r="U966" s="12"/>
      <c r="V966" s="16"/>
      <c r="W966" s="12" t="s">
        <v>4222</v>
      </c>
    </row>
    <row r="967" spans="1:23" ht="22.35" customHeight="1">
      <c r="A967" s="12">
        <v>10060995</v>
      </c>
      <c r="B967" s="137">
        <v>1670020029</v>
      </c>
      <c r="C967" s="106">
        <v>1001764</v>
      </c>
      <c r="D967" s="13">
        <v>1011847</v>
      </c>
      <c r="E967" s="12" t="s">
        <v>1238</v>
      </c>
      <c r="F967" s="190" t="s">
        <v>4205</v>
      </c>
      <c r="G967" s="13" t="s">
        <v>37</v>
      </c>
      <c r="H967" s="15">
        <v>42.8</v>
      </c>
      <c r="I967" s="105">
        <v>52</v>
      </c>
      <c r="J967" s="26">
        <f t="shared" si="60"/>
        <v>2225.6</v>
      </c>
      <c r="K967" s="113">
        <f>IFERROR(SUMIFS(RECEIVING_HISTORY!$H:$H,RECEIVING_HISTORY!$B:$B,MASTER_SHEET!$A967),0)</f>
        <v>0</v>
      </c>
      <c r="L967" s="26">
        <f>IFERROR(SUMIFS(RECEIVING_HISTORY!$I:$I,RECEIVING_HISTORY!$B:$B,MASTER_SHEET!$A967),0)</f>
        <v>0</v>
      </c>
      <c r="M967" s="35">
        <f>IFERROR(SUMIF(ISSUANCE_HISTORY!$B:$B,A967,ISSUANCE_HISTORY!$H:$H),0)</f>
        <v>0</v>
      </c>
      <c r="N967" s="26">
        <f>IFERROR(SUMIF(ISSUANCE_HISTORY!$B:$B,A967,ISSUANCE_HISTORY!$I:$I),0)</f>
        <v>0</v>
      </c>
      <c r="O967" s="112">
        <f t="shared" si="61"/>
        <v>52</v>
      </c>
      <c r="P967" s="26">
        <f t="shared" si="63"/>
        <v>2225.6</v>
      </c>
      <c r="Q967" s="36" t="s">
        <v>1239</v>
      </c>
      <c r="R967" s="36" t="s">
        <v>1239</v>
      </c>
      <c r="S967" s="16">
        <v>10</v>
      </c>
      <c r="T967" s="37" t="str">
        <f t="shared" si="62"/>
        <v>OK</v>
      </c>
      <c r="U967" s="12"/>
      <c r="V967" s="16"/>
      <c r="W967" s="12" t="s">
        <v>4222</v>
      </c>
    </row>
    <row r="968" spans="1:23" ht="22.35" customHeight="1">
      <c r="A968" s="12">
        <v>10060996</v>
      </c>
      <c r="B968" s="137">
        <v>1120013470</v>
      </c>
      <c r="C968" s="106">
        <v>1001748</v>
      </c>
      <c r="D968" s="13">
        <v>1012163</v>
      </c>
      <c r="E968" s="12" t="s">
        <v>1240</v>
      </c>
      <c r="F968" s="190" t="s">
        <v>4205</v>
      </c>
      <c r="G968" s="13" t="s">
        <v>37</v>
      </c>
      <c r="H968" s="15">
        <v>11.5</v>
      </c>
      <c r="I968" s="105">
        <v>60</v>
      </c>
      <c r="J968" s="26">
        <f t="shared" si="60"/>
        <v>690</v>
      </c>
      <c r="K968" s="113">
        <f>IFERROR(SUMIFS(RECEIVING_HISTORY!$H:$H,RECEIVING_HISTORY!$B:$B,MASTER_SHEET!$A968),0)</f>
        <v>0</v>
      </c>
      <c r="L968" s="26">
        <f>IFERROR(SUMIFS(RECEIVING_HISTORY!$I:$I,RECEIVING_HISTORY!$B:$B,MASTER_SHEET!$A968),0)</f>
        <v>0</v>
      </c>
      <c r="M968" s="35">
        <f>IFERROR(SUMIF(ISSUANCE_HISTORY!$B:$B,A968,ISSUANCE_HISTORY!$H:$H),0)</f>
        <v>0</v>
      </c>
      <c r="N968" s="26">
        <f>IFERROR(SUMIF(ISSUANCE_HISTORY!$B:$B,A968,ISSUANCE_HISTORY!$I:$I),0)</f>
        <v>0</v>
      </c>
      <c r="O968" s="112">
        <f t="shared" si="61"/>
        <v>60</v>
      </c>
      <c r="P968" s="26">
        <f t="shared" si="63"/>
        <v>690</v>
      </c>
      <c r="Q968" s="36" t="s">
        <v>1239</v>
      </c>
      <c r="R968" s="36" t="s">
        <v>1239</v>
      </c>
      <c r="S968" s="16">
        <v>10</v>
      </c>
      <c r="T968" s="37" t="str">
        <f t="shared" si="62"/>
        <v>OK</v>
      </c>
      <c r="U968" s="12"/>
      <c r="V968" s="16"/>
      <c r="W968" s="12" t="s">
        <v>4222</v>
      </c>
    </row>
    <row r="969" spans="1:23" ht="22.35" customHeight="1">
      <c r="A969" s="12">
        <v>10060997</v>
      </c>
      <c r="B969" s="137">
        <v>3000002875</v>
      </c>
      <c r="C969" s="106">
        <v>1005758</v>
      </c>
      <c r="D969" s="13">
        <v>1015238</v>
      </c>
      <c r="E969" s="12" t="s">
        <v>1241</v>
      </c>
      <c r="F969" s="190" t="s">
        <v>4205</v>
      </c>
      <c r="G969" s="13" t="s">
        <v>21</v>
      </c>
      <c r="H969" s="15">
        <v>145</v>
      </c>
      <c r="I969" s="105">
        <v>19</v>
      </c>
      <c r="J969" s="26">
        <f t="shared" si="60"/>
        <v>2755</v>
      </c>
      <c r="K969" s="113">
        <f>IFERROR(SUMIFS(RECEIVING_HISTORY!$H:$H,RECEIVING_HISTORY!$B:$B,MASTER_SHEET!$A969),0)</f>
        <v>0</v>
      </c>
      <c r="L969" s="26">
        <f>IFERROR(SUMIFS(RECEIVING_HISTORY!$I:$I,RECEIVING_HISTORY!$B:$B,MASTER_SHEET!$A969),0)</f>
        <v>0</v>
      </c>
      <c r="M969" s="35">
        <f>IFERROR(SUMIF(ISSUANCE_HISTORY!$B:$B,A969,ISSUANCE_HISTORY!$H:$H),0)</f>
        <v>0</v>
      </c>
      <c r="N969" s="26">
        <f>IFERROR(SUMIF(ISSUANCE_HISTORY!$B:$B,A969,ISSUANCE_HISTORY!$I:$I),0)</f>
        <v>0</v>
      </c>
      <c r="O969" s="112">
        <f t="shared" si="61"/>
        <v>19</v>
      </c>
      <c r="P969" s="26">
        <f t="shared" si="63"/>
        <v>2755</v>
      </c>
      <c r="Q969" s="36" t="s">
        <v>1239</v>
      </c>
      <c r="R969" s="36" t="s">
        <v>1239</v>
      </c>
      <c r="S969" s="16">
        <v>10</v>
      </c>
      <c r="T969" s="37" t="str">
        <f t="shared" si="62"/>
        <v>OK</v>
      </c>
      <c r="U969" s="12"/>
      <c r="V969" s="16"/>
      <c r="W969" s="12" t="s">
        <v>4222</v>
      </c>
    </row>
    <row r="970" spans="1:23" ht="22.35" customHeight="1">
      <c r="A970" s="12">
        <v>10060998</v>
      </c>
      <c r="B970" s="137">
        <v>1120010542</v>
      </c>
      <c r="C970" s="106">
        <v>1001771</v>
      </c>
      <c r="D970" s="13">
        <v>1011854</v>
      </c>
      <c r="E970" s="12" t="s">
        <v>1242</v>
      </c>
      <c r="F970" s="190" t="s">
        <v>4205</v>
      </c>
      <c r="G970" s="13" t="s">
        <v>37</v>
      </c>
      <c r="H970" s="15">
        <v>21.4</v>
      </c>
      <c r="I970" s="105">
        <v>43</v>
      </c>
      <c r="J970" s="26">
        <f t="shared" si="60"/>
        <v>920.19999999999993</v>
      </c>
      <c r="K970" s="113">
        <f>IFERROR(SUMIFS(RECEIVING_HISTORY!$H:$H,RECEIVING_HISTORY!$B:$B,MASTER_SHEET!$A970),0)</f>
        <v>0</v>
      </c>
      <c r="L970" s="26">
        <f>IFERROR(SUMIFS(RECEIVING_HISTORY!$I:$I,RECEIVING_HISTORY!$B:$B,MASTER_SHEET!$A970),0)</f>
        <v>0</v>
      </c>
      <c r="M970" s="35">
        <f>IFERROR(SUMIF(ISSUANCE_HISTORY!$B:$B,A970,ISSUANCE_HISTORY!$H:$H),0)</f>
        <v>0</v>
      </c>
      <c r="N970" s="26">
        <f>IFERROR(SUMIF(ISSUANCE_HISTORY!$B:$B,A970,ISSUANCE_HISTORY!$I:$I),0)</f>
        <v>0</v>
      </c>
      <c r="O970" s="112">
        <f t="shared" si="61"/>
        <v>43</v>
      </c>
      <c r="P970" s="26">
        <f t="shared" si="63"/>
        <v>920.19999999999993</v>
      </c>
      <c r="Q970" s="36" t="s">
        <v>1239</v>
      </c>
      <c r="R970" s="36" t="s">
        <v>1239</v>
      </c>
      <c r="S970" s="16">
        <v>10</v>
      </c>
      <c r="T970" s="37" t="str">
        <f t="shared" si="62"/>
        <v>OK</v>
      </c>
      <c r="U970" s="12"/>
      <c r="V970" s="16"/>
      <c r="W970" s="12" t="s">
        <v>4222</v>
      </c>
    </row>
    <row r="971" spans="1:23" ht="22.35" customHeight="1">
      <c r="A971" s="12">
        <v>10060999</v>
      </c>
      <c r="B971" s="137">
        <v>1120012078</v>
      </c>
      <c r="C971" s="106">
        <v>1001766</v>
      </c>
      <c r="D971" s="13">
        <v>1011849</v>
      </c>
      <c r="E971" s="12" t="s">
        <v>1243</v>
      </c>
      <c r="F971" s="190" t="s">
        <v>4205</v>
      </c>
      <c r="G971" s="13" t="s">
        <v>37</v>
      </c>
      <c r="H971" s="15">
        <v>7</v>
      </c>
      <c r="I971" s="105">
        <v>45</v>
      </c>
      <c r="J971" s="26">
        <f t="shared" si="60"/>
        <v>315</v>
      </c>
      <c r="K971" s="113">
        <f>IFERROR(SUMIFS(RECEIVING_HISTORY!$H:$H,RECEIVING_HISTORY!$B:$B,MASTER_SHEET!$A971),0)</f>
        <v>0</v>
      </c>
      <c r="L971" s="26">
        <f>IFERROR(SUMIFS(RECEIVING_HISTORY!$I:$I,RECEIVING_HISTORY!$B:$B,MASTER_SHEET!$A971),0)</f>
        <v>0</v>
      </c>
      <c r="M971" s="35">
        <f>IFERROR(SUMIF(ISSUANCE_HISTORY!$B:$B,A971,ISSUANCE_HISTORY!$H:$H),0)</f>
        <v>0</v>
      </c>
      <c r="N971" s="26">
        <f>IFERROR(SUMIF(ISSUANCE_HISTORY!$B:$B,A971,ISSUANCE_HISTORY!$I:$I),0)</f>
        <v>0</v>
      </c>
      <c r="O971" s="112">
        <f t="shared" si="61"/>
        <v>45</v>
      </c>
      <c r="P971" s="26">
        <f t="shared" si="63"/>
        <v>315</v>
      </c>
      <c r="Q971" s="36" t="s">
        <v>1239</v>
      </c>
      <c r="R971" s="36" t="s">
        <v>1239</v>
      </c>
      <c r="S971" s="16">
        <v>10</v>
      </c>
      <c r="T971" s="37" t="str">
        <f t="shared" si="62"/>
        <v>OK</v>
      </c>
      <c r="U971" s="12"/>
      <c r="V971" s="16"/>
      <c r="W971" s="12" t="s">
        <v>4222</v>
      </c>
    </row>
    <row r="972" spans="1:23" ht="22.35" customHeight="1">
      <c r="A972" s="12">
        <v>10061000</v>
      </c>
      <c r="B972" s="137">
        <v>1120013194</v>
      </c>
      <c r="C972" s="106">
        <v>1001761</v>
      </c>
      <c r="D972" s="13">
        <v>1011844</v>
      </c>
      <c r="E972" s="12" t="s">
        <v>1244</v>
      </c>
      <c r="F972" s="190" t="s">
        <v>4205</v>
      </c>
      <c r="G972" s="13" t="s">
        <v>37</v>
      </c>
      <c r="H972" s="15">
        <v>7</v>
      </c>
      <c r="I972" s="105">
        <v>20</v>
      </c>
      <c r="J972" s="26">
        <f t="shared" si="60"/>
        <v>140</v>
      </c>
      <c r="K972" s="113">
        <f>IFERROR(SUMIFS(RECEIVING_HISTORY!$H:$H,RECEIVING_HISTORY!$B:$B,MASTER_SHEET!$A972),0)</f>
        <v>0</v>
      </c>
      <c r="L972" s="26">
        <f>IFERROR(SUMIFS(RECEIVING_HISTORY!$I:$I,RECEIVING_HISTORY!$B:$B,MASTER_SHEET!$A972),0)</f>
        <v>0</v>
      </c>
      <c r="M972" s="35">
        <f>IFERROR(SUMIF(ISSUANCE_HISTORY!$B:$B,A972,ISSUANCE_HISTORY!$H:$H),0)</f>
        <v>0</v>
      </c>
      <c r="N972" s="26">
        <f>IFERROR(SUMIF(ISSUANCE_HISTORY!$B:$B,A972,ISSUANCE_HISTORY!$I:$I),0)</f>
        <v>0</v>
      </c>
      <c r="O972" s="112">
        <f t="shared" si="61"/>
        <v>20</v>
      </c>
      <c r="P972" s="26">
        <f t="shared" si="63"/>
        <v>140</v>
      </c>
      <c r="Q972" s="36" t="s">
        <v>1239</v>
      </c>
      <c r="R972" s="36" t="s">
        <v>1239</v>
      </c>
      <c r="S972" s="16">
        <v>20</v>
      </c>
      <c r="T972" s="37" t="str">
        <f t="shared" si="62"/>
        <v>OK</v>
      </c>
      <c r="U972" s="12"/>
      <c r="V972" s="16"/>
      <c r="W972" s="12" t="s">
        <v>4222</v>
      </c>
    </row>
    <row r="973" spans="1:23" ht="22.35" customHeight="1">
      <c r="A973" s="12">
        <v>10061001</v>
      </c>
      <c r="B973" s="137">
        <v>1670020202</v>
      </c>
      <c r="C973" s="106">
        <v>1005762</v>
      </c>
      <c r="D973" s="13">
        <v>1015242</v>
      </c>
      <c r="E973" s="12" t="s">
        <v>1245</v>
      </c>
      <c r="F973" s="190" t="s">
        <v>4205</v>
      </c>
      <c r="G973" s="13" t="s">
        <v>21</v>
      </c>
      <c r="H973" s="15">
        <v>6</v>
      </c>
      <c r="I973" s="105">
        <v>36</v>
      </c>
      <c r="J973" s="26">
        <f t="shared" si="60"/>
        <v>216</v>
      </c>
      <c r="K973" s="113">
        <f>IFERROR(SUMIFS(RECEIVING_HISTORY!$H:$H,RECEIVING_HISTORY!$B:$B,MASTER_SHEET!$A973),0)</f>
        <v>0</v>
      </c>
      <c r="L973" s="26">
        <f>IFERROR(SUMIFS(RECEIVING_HISTORY!$I:$I,RECEIVING_HISTORY!$B:$B,MASTER_SHEET!$A973),0)</f>
        <v>0</v>
      </c>
      <c r="M973" s="35">
        <f>IFERROR(SUMIF(ISSUANCE_HISTORY!$B:$B,A973,ISSUANCE_HISTORY!$H:$H),0)</f>
        <v>0</v>
      </c>
      <c r="N973" s="26">
        <f>IFERROR(SUMIF(ISSUANCE_HISTORY!$B:$B,A973,ISSUANCE_HISTORY!$I:$I),0)</f>
        <v>0</v>
      </c>
      <c r="O973" s="112">
        <f t="shared" si="61"/>
        <v>36</v>
      </c>
      <c r="P973" s="26">
        <f t="shared" si="63"/>
        <v>216</v>
      </c>
      <c r="Q973" s="36" t="s">
        <v>1239</v>
      </c>
      <c r="R973" s="36" t="s">
        <v>1239</v>
      </c>
      <c r="S973" s="16">
        <v>20</v>
      </c>
      <c r="T973" s="37" t="str">
        <f t="shared" si="62"/>
        <v>OK</v>
      </c>
      <c r="U973" s="12"/>
      <c r="V973" s="16"/>
      <c r="W973" s="12" t="s">
        <v>4222</v>
      </c>
    </row>
    <row r="974" spans="1:23" ht="22.35" customHeight="1">
      <c r="A974" s="12">
        <v>10061002</v>
      </c>
      <c r="B974" s="137">
        <v>1120012835</v>
      </c>
      <c r="C974" s="106">
        <v>1001383</v>
      </c>
      <c r="D974" s="13">
        <v>1012462</v>
      </c>
      <c r="E974" s="12" t="s">
        <v>1246</v>
      </c>
      <c r="F974" s="190" t="s">
        <v>4205</v>
      </c>
      <c r="G974" s="13" t="s">
        <v>37</v>
      </c>
      <c r="H974" s="15">
        <v>10.7</v>
      </c>
      <c r="I974" s="105">
        <v>56</v>
      </c>
      <c r="J974" s="26">
        <f t="shared" si="60"/>
        <v>599.19999999999993</v>
      </c>
      <c r="K974" s="113">
        <f>IFERROR(SUMIFS(RECEIVING_HISTORY!$H:$H,RECEIVING_HISTORY!$B:$B,MASTER_SHEET!$A974),0)</f>
        <v>0</v>
      </c>
      <c r="L974" s="26">
        <f>IFERROR(SUMIFS(RECEIVING_HISTORY!$I:$I,RECEIVING_HISTORY!$B:$B,MASTER_SHEET!$A974),0)</f>
        <v>0</v>
      </c>
      <c r="M974" s="35">
        <f>IFERROR(SUMIF(ISSUANCE_HISTORY!$B:$B,A974,ISSUANCE_HISTORY!$H:$H),0)</f>
        <v>0</v>
      </c>
      <c r="N974" s="26">
        <f>IFERROR(SUMIF(ISSUANCE_HISTORY!$B:$B,A974,ISSUANCE_HISTORY!$I:$I),0)</f>
        <v>0</v>
      </c>
      <c r="O974" s="112">
        <f t="shared" si="61"/>
        <v>56</v>
      </c>
      <c r="P974" s="26">
        <f t="shared" si="63"/>
        <v>599.19999999999993</v>
      </c>
      <c r="Q974" s="36" t="s">
        <v>1239</v>
      </c>
      <c r="R974" s="36" t="s">
        <v>1239</v>
      </c>
      <c r="S974" s="16">
        <v>20</v>
      </c>
      <c r="T974" s="37" t="str">
        <f t="shared" si="62"/>
        <v>OK</v>
      </c>
      <c r="U974" s="12"/>
      <c r="V974" s="16"/>
      <c r="W974" s="12" t="s">
        <v>4222</v>
      </c>
    </row>
    <row r="975" spans="1:23" ht="22.35" customHeight="1">
      <c r="A975" s="12">
        <v>10061003</v>
      </c>
      <c r="B975" s="137">
        <v>1120014504</v>
      </c>
      <c r="C975" s="106">
        <v>1001769</v>
      </c>
      <c r="D975" s="13">
        <v>1011852</v>
      </c>
      <c r="E975" s="12" t="s">
        <v>1247</v>
      </c>
      <c r="F975" s="190" t="s">
        <v>4205</v>
      </c>
      <c r="G975" s="13" t="s">
        <v>37</v>
      </c>
      <c r="H975" s="15">
        <v>9.85</v>
      </c>
      <c r="I975" s="105">
        <v>86</v>
      </c>
      <c r="J975" s="26">
        <f t="shared" si="60"/>
        <v>847.1</v>
      </c>
      <c r="K975" s="113">
        <f>IFERROR(SUMIFS(RECEIVING_HISTORY!$H:$H,RECEIVING_HISTORY!$B:$B,MASTER_SHEET!$A975),0)</f>
        <v>0</v>
      </c>
      <c r="L975" s="26">
        <f>IFERROR(SUMIFS(RECEIVING_HISTORY!$I:$I,RECEIVING_HISTORY!$B:$B,MASTER_SHEET!$A975),0)</f>
        <v>0</v>
      </c>
      <c r="M975" s="35">
        <f>IFERROR(SUMIF(ISSUANCE_HISTORY!$B:$B,A975,ISSUANCE_HISTORY!$H:$H),0)</f>
        <v>0</v>
      </c>
      <c r="N975" s="26">
        <f>IFERROR(SUMIF(ISSUANCE_HISTORY!$B:$B,A975,ISSUANCE_HISTORY!$I:$I),0)</f>
        <v>0</v>
      </c>
      <c r="O975" s="112">
        <f t="shared" si="61"/>
        <v>86</v>
      </c>
      <c r="P975" s="26">
        <f t="shared" si="63"/>
        <v>847.1</v>
      </c>
      <c r="Q975" s="36" t="s">
        <v>1239</v>
      </c>
      <c r="R975" s="36" t="s">
        <v>1239</v>
      </c>
      <c r="S975" s="16">
        <v>20</v>
      </c>
      <c r="T975" s="37" t="str">
        <f t="shared" si="62"/>
        <v>OK</v>
      </c>
      <c r="U975" s="12"/>
      <c r="V975" s="16"/>
      <c r="W975" s="12" t="s">
        <v>4222</v>
      </c>
    </row>
    <row r="976" spans="1:23" ht="22.35" customHeight="1">
      <c r="A976" s="12">
        <v>10061004</v>
      </c>
      <c r="B976" s="137">
        <v>1120012198</v>
      </c>
      <c r="C976" s="106">
        <v>1001749</v>
      </c>
      <c r="D976" s="13">
        <v>1012164</v>
      </c>
      <c r="E976" s="12" t="s">
        <v>1248</v>
      </c>
      <c r="F976" s="190" t="s">
        <v>4205</v>
      </c>
      <c r="G976" s="13" t="s">
        <v>37</v>
      </c>
      <c r="H976" s="15">
        <v>9</v>
      </c>
      <c r="I976" s="105">
        <v>60</v>
      </c>
      <c r="J976" s="26">
        <f t="shared" si="60"/>
        <v>540</v>
      </c>
      <c r="K976" s="113">
        <f>IFERROR(SUMIFS(RECEIVING_HISTORY!$H:$H,RECEIVING_HISTORY!$B:$B,MASTER_SHEET!$A976),0)</f>
        <v>0</v>
      </c>
      <c r="L976" s="26">
        <f>IFERROR(SUMIFS(RECEIVING_HISTORY!$I:$I,RECEIVING_HISTORY!$B:$B,MASTER_SHEET!$A976),0)</f>
        <v>0</v>
      </c>
      <c r="M976" s="35">
        <f>IFERROR(SUMIF(ISSUANCE_HISTORY!$B:$B,A976,ISSUANCE_HISTORY!$H:$H),0)</f>
        <v>0</v>
      </c>
      <c r="N976" s="26">
        <f>IFERROR(SUMIF(ISSUANCE_HISTORY!$B:$B,A976,ISSUANCE_HISTORY!$I:$I),0)</f>
        <v>0</v>
      </c>
      <c r="O976" s="112">
        <f t="shared" si="61"/>
        <v>60</v>
      </c>
      <c r="P976" s="26">
        <f t="shared" si="63"/>
        <v>540</v>
      </c>
      <c r="Q976" s="36" t="s">
        <v>1239</v>
      </c>
      <c r="R976" s="36" t="s">
        <v>1239</v>
      </c>
      <c r="S976" s="16">
        <v>20</v>
      </c>
      <c r="T976" s="37" t="str">
        <f t="shared" si="62"/>
        <v>OK</v>
      </c>
      <c r="U976" s="12"/>
      <c r="V976" s="16"/>
      <c r="W976" s="12" t="s">
        <v>4222</v>
      </c>
    </row>
    <row r="977" spans="1:23" ht="22.35" customHeight="1">
      <c r="A977" s="12">
        <v>10061005</v>
      </c>
      <c r="B977" s="137">
        <v>1120010541</v>
      </c>
      <c r="C977" s="106">
        <v>1002907</v>
      </c>
      <c r="D977" s="13">
        <v>1010743</v>
      </c>
      <c r="E977" s="12" t="s">
        <v>1249</v>
      </c>
      <c r="F977" s="190" t="s">
        <v>4205</v>
      </c>
      <c r="G977" s="13" t="s">
        <v>21</v>
      </c>
      <c r="H977" s="15">
        <v>25</v>
      </c>
      <c r="I977" s="105">
        <v>57</v>
      </c>
      <c r="J977" s="26">
        <f t="shared" si="60"/>
        <v>1425</v>
      </c>
      <c r="K977" s="113">
        <f>IFERROR(SUMIFS(RECEIVING_HISTORY!$H:$H,RECEIVING_HISTORY!$B:$B,MASTER_SHEET!$A977),0)</f>
        <v>0</v>
      </c>
      <c r="L977" s="26">
        <f>IFERROR(SUMIFS(RECEIVING_HISTORY!$I:$I,RECEIVING_HISTORY!$B:$B,MASTER_SHEET!$A977),0)</f>
        <v>0</v>
      </c>
      <c r="M977" s="35">
        <f>IFERROR(SUMIF(ISSUANCE_HISTORY!$B:$B,A977,ISSUANCE_HISTORY!$H:$H),0)</f>
        <v>0</v>
      </c>
      <c r="N977" s="26">
        <f>IFERROR(SUMIF(ISSUANCE_HISTORY!$B:$B,A977,ISSUANCE_HISTORY!$I:$I),0)</f>
        <v>0</v>
      </c>
      <c r="O977" s="112">
        <f t="shared" si="61"/>
        <v>57</v>
      </c>
      <c r="P977" s="26">
        <f t="shared" si="63"/>
        <v>1425</v>
      </c>
      <c r="Q977" s="36" t="s">
        <v>1239</v>
      </c>
      <c r="R977" s="36" t="s">
        <v>1239</v>
      </c>
      <c r="S977" s="16">
        <v>20</v>
      </c>
      <c r="T977" s="37" t="str">
        <f t="shared" si="62"/>
        <v>OK</v>
      </c>
      <c r="U977" s="12"/>
      <c r="V977" s="16"/>
      <c r="W977" s="12" t="s">
        <v>4222</v>
      </c>
    </row>
    <row r="978" spans="1:23" ht="22.35" customHeight="1">
      <c r="A978" s="12">
        <v>10061006</v>
      </c>
      <c r="B978" s="137">
        <v>1120012234</v>
      </c>
      <c r="C978" s="106">
        <v>1001773</v>
      </c>
      <c r="D978" s="13">
        <v>1011856</v>
      </c>
      <c r="E978" s="12" t="s">
        <v>1250</v>
      </c>
      <c r="F978" s="190" t="s">
        <v>4205</v>
      </c>
      <c r="G978" s="13" t="s">
        <v>21</v>
      </c>
      <c r="H978" s="15">
        <v>65</v>
      </c>
      <c r="I978" s="105">
        <v>25</v>
      </c>
      <c r="J978" s="26">
        <f t="shared" si="60"/>
        <v>1625</v>
      </c>
      <c r="K978" s="113">
        <f>IFERROR(SUMIFS(RECEIVING_HISTORY!$H:$H,RECEIVING_HISTORY!$B:$B,MASTER_SHEET!$A978),0)</f>
        <v>0</v>
      </c>
      <c r="L978" s="26">
        <f>IFERROR(SUMIFS(RECEIVING_HISTORY!$I:$I,RECEIVING_HISTORY!$B:$B,MASTER_SHEET!$A978),0)</f>
        <v>0</v>
      </c>
      <c r="M978" s="35">
        <f>IFERROR(SUMIF(ISSUANCE_HISTORY!$B:$B,A978,ISSUANCE_HISTORY!$H:$H),0)</f>
        <v>0</v>
      </c>
      <c r="N978" s="26">
        <f>IFERROR(SUMIF(ISSUANCE_HISTORY!$B:$B,A978,ISSUANCE_HISTORY!$I:$I),0)</f>
        <v>0</v>
      </c>
      <c r="O978" s="112">
        <f t="shared" si="61"/>
        <v>25</v>
      </c>
      <c r="P978" s="26">
        <f t="shared" si="63"/>
        <v>1625</v>
      </c>
      <c r="Q978" s="36" t="s">
        <v>1239</v>
      </c>
      <c r="R978" s="36" t="s">
        <v>1239</v>
      </c>
      <c r="S978" s="16">
        <v>20</v>
      </c>
      <c r="T978" s="37" t="str">
        <f t="shared" si="62"/>
        <v>OK</v>
      </c>
      <c r="U978" s="12"/>
      <c r="V978" s="16"/>
      <c r="W978" s="12" t="s">
        <v>4222</v>
      </c>
    </row>
    <row r="979" spans="1:23" ht="22.35" customHeight="1">
      <c r="A979" s="12">
        <v>10061007</v>
      </c>
      <c r="B979" s="137">
        <v>3000002864</v>
      </c>
      <c r="C979" s="106">
        <v>1006286</v>
      </c>
      <c r="D979" s="13">
        <v>1014587</v>
      </c>
      <c r="E979" s="12" t="s">
        <v>1251</v>
      </c>
      <c r="F979" s="190" t="s">
        <v>4205</v>
      </c>
      <c r="G979" s="13" t="s">
        <v>21</v>
      </c>
      <c r="H979" s="15">
        <v>110</v>
      </c>
      <c r="I979" s="105">
        <v>4</v>
      </c>
      <c r="J979" s="26">
        <f t="shared" si="60"/>
        <v>440</v>
      </c>
      <c r="K979" s="113">
        <f>IFERROR(SUMIFS(RECEIVING_HISTORY!$H:$H,RECEIVING_HISTORY!$B:$B,MASTER_SHEET!$A979),0)</f>
        <v>0</v>
      </c>
      <c r="L979" s="26">
        <f>IFERROR(SUMIFS(RECEIVING_HISTORY!$I:$I,RECEIVING_HISTORY!$B:$B,MASTER_SHEET!$A979),0)</f>
        <v>0</v>
      </c>
      <c r="M979" s="35">
        <f>IFERROR(SUMIF(ISSUANCE_HISTORY!$B:$B,A979,ISSUANCE_HISTORY!$H:$H),0)</f>
        <v>0</v>
      </c>
      <c r="N979" s="26">
        <f>IFERROR(SUMIF(ISSUANCE_HISTORY!$B:$B,A979,ISSUANCE_HISTORY!$I:$I),0)</f>
        <v>0</v>
      </c>
      <c r="O979" s="112">
        <f t="shared" si="61"/>
        <v>4</v>
      </c>
      <c r="P979" s="26">
        <f t="shared" si="63"/>
        <v>440</v>
      </c>
      <c r="Q979" s="36" t="s">
        <v>1252</v>
      </c>
      <c r="R979" s="36" t="s">
        <v>1252</v>
      </c>
      <c r="S979" s="16">
        <v>4</v>
      </c>
      <c r="T979" s="37" t="str">
        <f t="shared" si="62"/>
        <v>OK</v>
      </c>
      <c r="U979" s="12"/>
      <c r="V979" s="16"/>
      <c r="W979" s="12" t="s">
        <v>4222</v>
      </c>
    </row>
    <row r="980" spans="1:23" ht="22.35" customHeight="1">
      <c r="A980" s="12">
        <v>10061008</v>
      </c>
      <c r="B980" s="137">
        <v>1670020530</v>
      </c>
      <c r="C980" s="106">
        <v>1006290</v>
      </c>
      <c r="D980" s="13">
        <v>1014591</v>
      </c>
      <c r="E980" s="12" t="s">
        <v>1253</v>
      </c>
      <c r="F980" s="190" t="s">
        <v>4205</v>
      </c>
      <c r="G980" s="13" t="s">
        <v>21</v>
      </c>
      <c r="H980" s="15">
        <v>245</v>
      </c>
      <c r="I980" s="105">
        <v>4</v>
      </c>
      <c r="J980" s="26">
        <f t="shared" si="60"/>
        <v>980</v>
      </c>
      <c r="K980" s="113">
        <f>IFERROR(SUMIFS(RECEIVING_HISTORY!$H:$H,RECEIVING_HISTORY!$B:$B,MASTER_SHEET!$A980),0)</f>
        <v>0</v>
      </c>
      <c r="L980" s="26">
        <f>IFERROR(SUMIFS(RECEIVING_HISTORY!$I:$I,RECEIVING_HISTORY!$B:$B,MASTER_SHEET!$A980),0)</f>
        <v>0</v>
      </c>
      <c r="M980" s="35">
        <f>IFERROR(SUMIF(ISSUANCE_HISTORY!$B:$B,A980,ISSUANCE_HISTORY!$H:$H),0)</f>
        <v>0</v>
      </c>
      <c r="N980" s="26">
        <f>IFERROR(SUMIF(ISSUANCE_HISTORY!$B:$B,A980,ISSUANCE_HISTORY!$I:$I),0)</f>
        <v>0</v>
      </c>
      <c r="O980" s="112">
        <f t="shared" si="61"/>
        <v>4</v>
      </c>
      <c r="P980" s="26">
        <f t="shared" si="63"/>
        <v>980</v>
      </c>
      <c r="Q980" s="36" t="s">
        <v>1252</v>
      </c>
      <c r="R980" s="36" t="s">
        <v>1252</v>
      </c>
      <c r="S980" s="16">
        <v>4</v>
      </c>
      <c r="T980" s="37" t="str">
        <f t="shared" si="62"/>
        <v>OK</v>
      </c>
      <c r="U980" s="12"/>
      <c r="V980" s="16"/>
      <c r="W980" s="12" t="s">
        <v>4222</v>
      </c>
    </row>
    <row r="981" spans="1:23" ht="22.35" customHeight="1">
      <c r="A981" s="12">
        <v>10061009</v>
      </c>
      <c r="B981" s="137">
        <v>3000002870</v>
      </c>
      <c r="C981" s="106">
        <v>1006298</v>
      </c>
      <c r="D981" s="13">
        <v>1014599</v>
      </c>
      <c r="E981" s="12" t="s">
        <v>1254</v>
      </c>
      <c r="F981" s="190" t="s">
        <v>4205</v>
      </c>
      <c r="G981" s="13" t="s">
        <v>21</v>
      </c>
      <c r="H981" s="15">
        <v>200</v>
      </c>
      <c r="I981" s="105">
        <v>4</v>
      </c>
      <c r="J981" s="26">
        <f t="shared" si="60"/>
        <v>800</v>
      </c>
      <c r="K981" s="113">
        <f>IFERROR(SUMIFS(RECEIVING_HISTORY!$H:$H,RECEIVING_HISTORY!$B:$B,MASTER_SHEET!$A981),0)</f>
        <v>0</v>
      </c>
      <c r="L981" s="26">
        <f>IFERROR(SUMIFS(RECEIVING_HISTORY!$I:$I,RECEIVING_HISTORY!$B:$B,MASTER_SHEET!$A981),0)</f>
        <v>0</v>
      </c>
      <c r="M981" s="35">
        <f>IFERROR(SUMIF(ISSUANCE_HISTORY!$B:$B,A981,ISSUANCE_HISTORY!$H:$H),0)</f>
        <v>0</v>
      </c>
      <c r="N981" s="26">
        <f>IFERROR(SUMIF(ISSUANCE_HISTORY!$B:$B,A981,ISSUANCE_HISTORY!$I:$I),0)</f>
        <v>0</v>
      </c>
      <c r="O981" s="112">
        <f t="shared" si="61"/>
        <v>4</v>
      </c>
      <c r="P981" s="26">
        <f t="shared" si="63"/>
        <v>800</v>
      </c>
      <c r="Q981" s="36" t="s">
        <v>1252</v>
      </c>
      <c r="R981" s="36" t="s">
        <v>1252</v>
      </c>
      <c r="S981" s="16">
        <v>4</v>
      </c>
      <c r="T981" s="37" t="str">
        <f t="shared" si="62"/>
        <v>OK</v>
      </c>
      <c r="U981" s="12"/>
      <c r="V981" s="16"/>
      <c r="W981" s="12" t="s">
        <v>4222</v>
      </c>
    </row>
    <row r="982" spans="1:23" ht="22.35" customHeight="1">
      <c r="A982" s="12">
        <v>10061010</v>
      </c>
      <c r="B982" s="137">
        <v>3000002858</v>
      </c>
      <c r="C982" s="106">
        <v>1006654</v>
      </c>
      <c r="D982" s="13">
        <v>1014375</v>
      </c>
      <c r="E982" s="12" t="s">
        <v>1255</v>
      </c>
      <c r="F982" s="190" t="s">
        <v>4205</v>
      </c>
      <c r="G982" s="13" t="s">
        <v>21</v>
      </c>
      <c r="H982" s="15">
        <v>205</v>
      </c>
      <c r="I982" s="105">
        <v>20</v>
      </c>
      <c r="J982" s="26">
        <f t="shared" si="60"/>
        <v>4100</v>
      </c>
      <c r="K982" s="113">
        <f>IFERROR(SUMIFS(RECEIVING_HISTORY!$H:$H,RECEIVING_HISTORY!$B:$B,MASTER_SHEET!$A982),0)</f>
        <v>0</v>
      </c>
      <c r="L982" s="26">
        <f>IFERROR(SUMIFS(RECEIVING_HISTORY!$I:$I,RECEIVING_HISTORY!$B:$B,MASTER_SHEET!$A982),0)</f>
        <v>0</v>
      </c>
      <c r="M982" s="35">
        <f>IFERROR(SUMIF(ISSUANCE_HISTORY!$B:$B,A982,ISSUANCE_HISTORY!$H:$H),0)</f>
        <v>0</v>
      </c>
      <c r="N982" s="26">
        <f>IFERROR(SUMIF(ISSUANCE_HISTORY!$B:$B,A982,ISSUANCE_HISTORY!$I:$I),0)</f>
        <v>0</v>
      </c>
      <c r="O982" s="112">
        <f t="shared" si="61"/>
        <v>20</v>
      </c>
      <c r="P982" s="26">
        <f t="shared" si="63"/>
        <v>4100</v>
      </c>
      <c r="Q982" s="36" t="s">
        <v>1256</v>
      </c>
      <c r="R982" s="36" t="s">
        <v>1256</v>
      </c>
      <c r="S982" s="16">
        <v>10</v>
      </c>
      <c r="T982" s="37" t="str">
        <f t="shared" si="62"/>
        <v>OK</v>
      </c>
      <c r="U982" s="12"/>
      <c r="V982" s="16"/>
      <c r="W982" s="12" t="s">
        <v>4222</v>
      </c>
    </row>
    <row r="983" spans="1:23" ht="22.35" customHeight="1">
      <c r="A983" s="12">
        <v>10061011</v>
      </c>
      <c r="B983" s="137">
        <v>1120013329</v>
      </c>
      <c r="C983" s="106">
        <v>1006646</v>
      </c>
      <c r="D983" s="13">
        <v>1014367</v>
      </c>
      <c r="E983" s="12" t="s">
        <v>1257</v>
      </c>
      <c r="F983" s="190" t="s">
        <v>4205</v>
      </c>
      <c r="G983" s="13" t="s">
        <v>21</v>
      </c>
      <c r="H983" s="15">
        <v>85</v>
      </c>
      <c r="I983" s="105">
        <v>10</v>
      </c>
      <c r="J983" s="26">
        <f t="shared" si="60"/>
        <v>850</v>
      </c>
      <c r="K983" s="113">
        <f>IFERROR(SUMIFS(RECEIVING_HISTORY!$H:$H,RECEIVING_HISTORY!$B:$B,MASTER_SHEET!$A983),0)</f>
        <v>0</v>
      </c>
      <c r="L983" s="26">
        <f>IFERROR(SUMIFS(RECEIVING_HISTORY!$I:$I,RECEIVING_HISTORY!$B:$B,MASTER_SHEET!$A983),0)</f>
        <v>0</v>
      </c>
      <c r="M983" s="35">
        <f>IFERROR(SUMIF(ISSUANCE_HISTORY!$B:$B,A983,ISSUANCE_HISTORY!$H:$H),0)</f>
        <v>0</v>
      </c>
      <c r="N983" s="26">
        <f>IFERROR(SUMIF(ISSUANCE_HISTORY!$B:$B,A983,ISSUANCE_HISTORY!$I:$I),0)</f>
        <v>0</v>
      </c>
      <c r="O983" s="112">
        <f t="shared" si="61"/>
        <v>10</v>
      </c>
      <c r="P983" s="26">
        <f t="shared" si="63"/>
        <v>850</v>
      </c>
      <c r="Q983" s="36" t="s">
        <v>1256</v>
      </c>
      <c r="R983" s="36" t="s">
        <v>1256</v>
      </c>
      <c r="S983" s="16">
        <v>10</v>
      </c>
      <c r="T983" s="37" t="str">
        <f t="shared" si="62"/>
        <v>OK</v>
      </c>
      <c r="U983" s="12"/>
      <c r="V983" s="16"/>
      <c r="W983" s="12" t="s">
        <v>4222</v>
      </c>
    </row>
    <row r="984" spans="1:23" ht="22.35" customHeight="1">
      <c r="A984" s="12">
        <v>10061012</v>
      </c>
      <c r="B984" s="137">
        <v>1670030425</v>
      </c>
      <c r="C984" s="106">
        <v>1006659</v>
      </c>
      <c r="D984" s="13">
        <v>1014380</v>
      </c>
      <c r="E984" s="12" t="s">
        <v>1258</v>
      </c>
      <c r="F984" s="190" t="s">
        <v>4205</v>
      </c>
      <c r="G984" s="13" t="s">
        <v>21</v>
      </c>
      <c r="H984" s="15">
        <v>67</v>
      </c>
      <c r="I984" s="105">
        <v>10</v>
      </c>
      <c r="J984" s="26">
        <f t="shared" si="60"/>
        <v>670</v>
      </c>
      <c r="K984" s="113">
        <f>IFERROR(SUMIFS(RECEIVING_HISTORY!$H:$H,RECEIVING_HISTORY!$B:$B,MASTER_SHEET!$A984),0)</f>
        <v>0</v>
      </c>
      <c r="L984" s="26">
        <f>IFERROR(SUMIFS(RECEIVING_HISTORY!$I:$I,RECEIVING_HISTORY!$B:$B,MASTER_SHEET!$A984),0)</f>
        <v>0</v>
      </c>
      <c r="M984" s="35">
        <f>IFERROR(SUMIF(ISSUANCE_HISTORY!$B:$B,A984,ISSUANCE_HISTORY!$H:$H),0)</f>
        <v>0</v>
      </c>
      <c r="N984" s="26">
        <f>IFERROR(SUMIF(ISSUANCE_HISTORY!$B:$B,A984,ISSUANCE_HISTORY!$I:$I),0)</f>
        <v>0</v>
      </c>
      <c r="O984" s="112">
        <f t="shared" si="61"/>
        <v>10</v>
      </c>
      <c r="P984" s="26">
        <f t="shared" si="63"/>
        <v>670</v>
      </c>
      <c r="Q984" s="36" t="s">
        <v>1256</v>
      </c>
      <c r="R984" s="36" t="s">
        <v>1256</v>
      </c>
      <c r="S984" s="16">
        <v>10</v>
      </c>
      <c r="T984" s="37" t="str">
        <f t="shared" si="62"/>
        <v>OK</v>
      </c>
      <c r="U984" s="12"/>
      <c r="V984" s="16"/>
      <c r="W984" s="12" t="s">
        <v>4222</v>
      </c>
    </row>
    <row r="985" spans="1:23" ht="22.35" customHeight="1">
      <c r="A985" s="12">
        <v>10061013</v>
      </c>
      <c r="B985" s="137">
        <v>1120012529</v>
      </c>
      <c r="C985" s="106">
        <v>1001735</v>
      </c>
      <c r="D985" s="13">
        <v>1012150</v>
      </c>
      <c r="E985" s="12" t="s">
        <v>1259</v>
      </c>
      <c r="F985" s="190" t="s">
        <v>4205</v>
      </c>
      <c r="G985" s="13" t="s">
        <v>37</v>
      </c>
      <c r="H985" s="15">
        <v>92.02</v>
      </c>
      <c r="I985" s="105">
        <v>10</v>
      </c>
      <c r="J985" s="26">
        <f t="shared" si="60"/>
        <v>920.19999999999993</v>
      </c>
      <c r="K985" s="113">
        <f>IFERROR(SUMIFS(RECEIVING_HISTORY!$H:$H,RECEIVING_HISTORY!$B:$B,MASTER_SHEET!$A985),0)</f>
        <v>0</v>
      </c>
      <c r="L985" s="26">
        <f>IFERROR(SUMIFS(RECEIVING_HISTORY!$I:$I,RECEIVING_HISTORY!$B:$B,MASTER_SHEET!$A985),0)</f>
        <v>0</v>
      </c>
      <c r="M985" s="35">
        <f>IFERROR(SUMIF(ISSUANCE_HISTORY!$B:$B,A985,ISSUANCE_HISTORY!$H:$H),0)</f>
        <v>0</v>
      </c>
      <c r="N985" s="26">
        <f>IFERROR(SUMIF(ISSUANCE_HISTORY!$B:$B,A985,ISSUANCE_HISTORY!$I:$I),0)</f>
        <v>0</v>
      </c>
      <c r="O985" s="112">
        <f t="shared" si="61"/>
        <v>10</v>
      </c>
      <c r="P985" s="26">
        <f t="shared" si="63"/>
        <v>920.19999999999993</v>
      </c>
      <c r="Q985" s="36" t="s">
        <v>3941</v>
      </c>
      <c r="R985" s="36" t="s">
        <v>3941</v>
      </c>
      <c r="S985" s="16">
        <v>10</v>
      </c>
      <c r="T985" s="37" t="str">
        <f t="shared" si="62"/>
        <v>OK</v>
      </c>
      <c r="U985" s="12"/>
      <c r="V985" s="16"/>
      <c r="W985" s="12" t="s">
        <v>4222</v>
      </c>
    </row>
    <row r="986" spans="1:23" ht="22.35" customHeight="1">
      <c r="A986" s="12">
        <v>10061014</v>
      </c>
      <c r="B986" s="137">
        <v>1120013714</v>
      </c>
      <c r="C986" s="106">
        <v>1006652</v>
      </c>
      <c r="D986" s="13">
        <v>1014373</v>
      </c>
      <c r="E986" s="12" t="s">
        <v>1260</v>
      </c>
      <c r="F986" s="190" t="s">
        <v>4205</v>
      </c>
      <c r="G986" s="13" t="s">
        <v>21</v>
      </c>
      <c r="H986" s="15">
        <v>280</v>
      </c>
      <c r="I986" s="105">
        <v>19</v>
      </c>
      <c r="J986" s="26">
        <f t="shared" si="60"/>
        <v>5320</v>
      </c>
      <c r="K986" s="113">
        <f>IFERROR(SUMIFS(RECEIVING_HISTORY!$H:$H,RECEIVING_HISTORY!$B:$B,MASTER_SHEET!$A986),0)</f>
        <v>0</v>
      </c>
      <c r="L986" s="26">
        <f>IFERROR(SUMIFS(RECEIVING_HISTORY!$I:$I,RECEIVING_HISTORY!$B:$B,MASTER_SHEET!$A986),0)</f>
        <v>0</v>
      </c>
      <c r="M986" s="35">
        <f>IFERROR(SUMIF(ISSUANCE_HISTORY!$B:$B,A986,ISSUANCE_HISTORY!$H:$H),0)</f>
        <v>0</v>
      </c>
      <c r="N986" s="26">
        <f>IFERROR(SUMIF(ISSUANCE_HISTORY!$B:$B,A986,ISSUANCE_HISTORY!$I:$I),0)</f>
        <v>0</v>
      </c>
      <c r="O986" s="112">
        <f t="shared" si="61"/>
        <v>19</v>
      </c>
      <c r="P986" s="26">
        <f t="shared" si="63"/>
        <v>5320</v>
      </c>
      <c r="Q986" s="36" t="s">
        <v>3942</v>
      </c>
      <c r="R986" s="36" t="s">
        <v>3942</v>
      </c>
      <c r="S986" s="16">
        <v>10</v>
      </c>
      <c r="T986" s="37" t="str">
        <f t="shared" si="62"/>
        <v>OK</v>
      </c>
      <c r="U986" s="12"/>
      <c r="V986" s="16"/>
      <c r="W986" s="12" t="s">
        <v>4222</v>
      </c>
    </row>
    <row r="987" spans="1:23" ht="22.35" customHeight="1">
      <c r="A987" s="12">
        <v>10061015</v>
      </c>
      <c r="B987" s="137">
        <v>3000002418</v>
      </c>
      <c r="C987" s="106">
        <v>1005344</v>
      </c>
      <c r="D987" s="13">
        <v>1015717</v>
      </c>
      <c r="E987" s="12" t="s">
        <v>1261</v>
      </c>
      <c r="F987" s="190" t="s">
        <v>1262</v>
      </c>
      <c r="G987" s="13" t="s">
        <v>37</v>
      </c>
      <c r="H987" s="15">
        <v>20</v>
      </c>
      <c r="I987" s="105">
        <v>10</v>
      </c>
      <c r="J987" s="26">
        <f t="shared" si="60"/>
        <v>200</v>
      </c>
      <c r="K987" s="113">
        <f>IFERROR(SUMIFS(RECEIVING_HISTORY!$H:$H,RECEIVING_HISTORY!$B:$B,MASTER_SHEET!$A987),0)</f>
        <v>0</v>
      </c>
      <c r="L987" s="26">
        <f>IFERROR(SUMIFS(RECEIVING_HISTORY!$I:$I,RECEIVING_HISTORY!$B:$B,MASTER_SHEET!$A987),0)</f>
        <v>0</v>
      </c>
      <c r="M987" s="35">
        <f>IFERROR(SUMIF(ISSUANCE_HISTORY!$B:$B,A987,ISSUANCE_HISTORY!$H:$H),0)</f>
        <v>0</v>
      </c>
      <c r="N987" s="26">
        <f>IFERROR(SUMIF(ISSUANCE_HISTORY!$B:$B,A987,ISSUANCE_HISTORY!$I:$I),0)</f>
        <v>0</v>
      </c>
      <c r="O987" s="112">
        <f t="shared" si="61"/>
        <v>10</v>
      </c>
      <c r="P987" s="26">
        <f t="shared" si="63"/>
        <v>200</v>
      </c>
      <c r="Q987" s="36" t="s">
        <v>1263</v>
      </c>
      <c r="R987" s="36" t="s">
        <v>1263</v>
      </c>
      <c r="S987" s="16">
        <v>10</v>
      </c>
      <c r="T987" s="37" t="str">
        <f t="shared" si="62"/>
        <v>OK</v>
      </c>
      <c r="U987" s="12"/>
      <c r="V987" s="16"/>
      <c r="W987" s="12" t="s">
        <v>4222</v>
      </c>
    </row>
    <row r="988" spans="1:23" ht="22.35" customHeight="1">
      <c r="A988" s="12">
        <v>10061016</v>
      </c>
      <c r="B988" s="137">
        <v>3000002018</v>
      </c>
      <c r="C988" s="106">
        <v>1005666</v>
      </c>
      <c r="D988" s="13">
        <v>1015423</v>
      </c>
      <c r="E988" s="12" t="s">
        <v>1264</v>
      </c>
      <c r="F988" s="190" t="s">
        <v>4215</v>
      </c>
      <c r="G988" s="13" t="s">
        <v>21</v>
      </c>
      <c r="H988" s="15">
        <v>405</v>
      </c>
      <c r="I988" s="105">
        <v>12</v>
      </c>
      <c r="J988" s="26">
        <f t="shared" si="60"/>
        <v>4860</v>
      </c>
      <c r="K988" s="113">
        <f>IFERROR(SUMIFS(RECEIVING_HISTORY!$H:$H,RECEIVING_HISTORY!$B:$B,MASTER_SHEET!$A988),0)</f>
        <v>0</v>
      </c>
      <c r="L988" s="26">
        <f>IFERROR(SUMIFS(RECEIVING_HISTORY!$I:$I,RECEIVING_HISTORY!$B:$B,MASTER_SHEET!$A988),0)</f>
        <v>0</v>
      </c>
      <c r="M988" s="35">
        <f>IFERROR(SUMIF(ISSUANCE_HISTORY!$B:$B,A988,ISSUANCE_HISTORY!$H:$H),0)</f>
        <v>0</v>
      </c>
      <c r="N988" s="26">
        <f>IFERROR(SUMIF(ISSUANCE_HISTORY!$B:$B,A988,ISSUANCE_HISTORY!$I:$I),0)</f>
        <v>0</v>
      </c>
      <c r="O988" s="112">
        <f t="shared" si="61"/>
        <v>12</v>
      </c>
      <c r="P988" s="26">
        <f t="shared" si="63"/>
        <v>4860</v>
      </c>
      <c r="Q988" s="36" t="s">
        <v>1263</v>
      </c>
      <c r="R988" s="36" t="s">
        <v>1263</v>
      </c>
      <c r="S988" s="16">
        <v>8</v>
      </c>
      <c r="T988" s="37" t="str">
        <f t="shared" si="62"/>
        <v>OK</v>
      </c>
      <c r="U988" s="12"/>
      <c r="V988" s="16"/>
      <c r="W988" s="12" t="s">
        <v>4222</v>
      </c>
    </row>
    <row r="989" spans="1:23" ht="22.35" customHeight="1">
      <c r="A989" s="12">
        <v>10061017</v>
      </c>
      <c r="B989" s="137">
        <v>3000002898</v>
      </c>
      <c r="C989" s="106">
        <v>1005963</v>
      </c>
      <c r="D989" s="13">
        <v>1015149</v>
      </c>
      <c r="E989" s="12" t="s">
        <v>1265</v>
      </c>
      <c r="F989" s="190" t="s">
        <v>2049</v>
      </c>
      <c r="G989" s="13" t="s">
        <v>21</v>
      </c>
      <c r="H989" s="15">
        <v>100</v>
      </c>
      <c r="I989" s="105">
        <v>15</v>
      </c>
      <c r="J989" s="26">
        <f t="shared" si="60"/>
        <v>1500</v>
      </c>
      <c r="K989" s="113">
        <f>IFERROR(SUMIFS(RECEIVING_HISTORY!$H:$H,RECEIVING_HISTORY!$B:$B,MASTER_SHEET!$A989),0)</f>
        <v>0</v>
      </c>
      <c r="L989" s="26">
        <f>IFERROR(SUMIFS(RECEIVING_HISTORY!$I:$I,RECEIVING_HISTORY!$B:$B,MASTER_SHEET!$A989),0)</f>
        <v>0</v>
      </c>
      <c r="M989" s="35">
        <f>IFERROR(SUMIF(ISSUANCE_HISTORY!$B:$B,A989,ISSUANCE_HISTORY!$H:$H),0)</f>
        <v>0</v>
      </c>
      <c r="N989" s="26">
        <f>IFERROR(SUMIF(ISSUANCE_HISTORY!$B:$B,A989,ISSUANCE_HISTORY!$I:$I),0)</f>
        <v>0</v>
      </c>
      <c r="O989" s="112">
        <f t="shared" si="61"/>
        <v>15</v>
      </c>
      <c r="P989" s="26">
        <f t="shared" si="63"/>
        <v>1500</v>
      </c>
      <c r="Q989" s="36" t="s">
        <v>226</v>
      </c>
      <c r="R989" s="36" t="s">
        <v>226</v>
      </c>
      <c r="S989" s="16">
        <v>12</v>
      </c>
      <c r="T989" s="37" t="str">
        <f t="shared" si="62"/>
        <v>OK</v>
      </c>
      <c r="U989" s="12"/>
      <c r="V989" s="16"/>
      <c r="W989" s="12" t="s">
        <v>4222</v>
      </c>
    </row>
    <row r="990" spans="1:23" ht="22.35" customHeight="1">
      <c r="A990" s="12">
        <v>10061018</v>
      </c>
      <c r="B990" s="137">
        <v>3000002019</v>
      </c>
      <c r="C990" s="106">
        <v>1006486</v>
      </c>
      <c r="D990" s="13">
        <v>1014462</v>
      </c>
      <c r="E990" s="12" t="s">
        <v>1266</v>
      </c>
      <c r="F990" s="190" t="s">
        <v>4205</v>
      </c>
      <c r="G990" s="13" t="s">
        <v>37</v>
      </c>
      <c r="H990" s="15">
        <v>19</v>
      </c>
      <c r="I990" s="105">
        <v>33</v>
      </c>
      <c r="J990" s="26">
        <f t="shared" si="60"/>
        <v>627</v>
      </c>
      <c r="K990" s="113">
        <f>IFERROR(SUMIFS(RECEIVING_HISTORY!$H:$H,RECEIVING_HISTORY!$B:$B,MASTER_SHEET!$A990),0)</f>
        <v>0</v>
      </c>
      <c r="L990" s="26">
        <f>IFERROR(SUMIFS(RECEIVING_HISTORY!$I:$I,RECEIVING_HISTORY!$B:$B,MASTER_SHEET!$A990),0)</f>
        <v>0</v>
      </c>
      <c r="M990" s="35">
        <f>IFERROR(SUMIF(ISSUANCE_HISTORY!$B:$B,A990,ISSUANCE_HISTORY!$H:$H),0)</f>
        <v>0</v>
      </c>
      <c r="N990" s="26">
        <f>IFERROR(SUMIF(ISSUANCE_HISTORY!$B:$B,A990,ISSUANCE_HISTORY!$I:$I),0)</f>
        <v>0</v>
      </c>
      <c r="O990" s="112">
        <f t="shared" si="61"/>
        <v>33</v>
      </c>
      <c r="P990" s="26">
        <f t="shared" si="63"/>
        <v>627</v>
      </c>
      <c r="Q990" s="168" t="s">
        <v>4080</v>
      </c>
      <c r="R990" s="168" t="s">
        <v>4080</v>
      </c>
      <c r="S990" s="16">
        <v>10</v>
      </c>
      <c r="T990" s="37" t="str">
        <f t="shared" si="62"/>
        <v>OK</v>
      </c>
      <c r="U990" s="12"/>
      <c r="V990" s="16"/>
      <c r="W990" s="12" t="s">
        <v>4222</v>
      </c>
    </row>
    <row r="991" spans="1:23" ht="22.35" customHeight="1">
      <c r="A991" s="12">
        <v>10061019</v>
      </c>
      <c r="B991" s="137">
        <v>3000002021</v>
      </c>
      <c r="C991" s="106">
        <v>1006649</v>
      </c>
      <c r="D991" s="13">
        <v>1014370</v>
      </c>
      <c r="E991" s="12" t="s">
        <v>1268</v>
      </c>
      <c r="F991" s="190" t="s">
        <v>4205</v>
      </c>
      <c r="G991" s="13" t="s">
        <v>21</v>
      </c>
      <c r="H991" s="15">
        <v>185</v>
      </c>
      <c r="I991" s="105">
        <v>11</v>
      </c>
      <c r="J991" s="26">
        <f t="shared" si="60"/>
        <v>2035</v>
      </c>
      <c r="K991" s="113">
        <f>IFERROR(SUMIFS(RECEIVING_HISTORY!$H:$H,RECEIVING_HISTORY!$B:$B,MASTER_SHEET!$A991),0)</f>
        <v>0</v>
      </c>
      <c r="L991" s="26">
        <f>IFERROR(SUMIFS(RECEIVING_HISTORY!$I:$I,RECEIVING_HISTORY!$B:$B,MASTER_SHEET!$A991),0)</f>
        <v>0</v>
      </c>
      <c r="M991" s="35">
        <f>IFERROR(SUMIF(ISSUANCE_HISTORY!$B:$B,A991,ISSUANCE_HISTORY!$H:$H),0)</f>
        <v>0</v>
      </c>
      <c r="N991" s="26">
        <f>IFERROR(SUMIF(ISSUANCE_HISTORY!$B:$B,A991,ISSUANCE_HISTORY!$I:$I),0)</f>
        <v>0</v>
      </c>
      <c r="O991" s="112">
        <f t="shared" si="61"/>
        <v>11</v>
      </c>
      <c r="P991" s="26">
        <f t="shared" si="63"/>
        <v>2035</v>
      </c>
      <c r="Q991" s="36" t="s">
        <v>1267</v>
      </c>
      <c r="R991" s="36" t="s">
        <v>1267</v>
      </c>
      <c r="S991" s="16">
        <v>10</v>
      </c>
      <c r="T991" s="37" t="str">
        <f t="shared" si="62"/>
        <v>OK</v>
      </c>
      <c r="U991" s="12"/>
      <c r="V991" s="16"/>
      <c r="W991" s="12" t="s">
        <v>4222</v>
      </c>
    </row>
    <row r="992" spans="1:23" ht="22.35" customHeight="1">
      <c r="A992" s="12">
        <v>10061020</v>
      </c>
      <c r="B992" s="137">
        <v>3000002022</v>
      </c>
      <c r="C992" s="106">
        <v>1006656</v>
      </c>
      <c r="D992" s="13">
        <v>1014377</v>
      </c>
      <c r="E992" s="12" t="s">
        <v>1269</v>
      </c>
      <c r="F992" s="190" t="s">
        <v>4205</v>
      </c>
      <c r="G992" s="13" t="s">
        <v>21</v>
      </c>
      <c r="H992" s="15">
        <v>218</v>
      </c>
      <c r="I992" s="105">
        <v>10</v>
      </c>
      <c r="J992" s="26">
        <f t="shared" si="60"/>
        <v>2180</v>
      </c>
      <c r="K992" s="113">
        <f>IFERROR(SUMIFS(RECEIVING_HISTORY!$H:$H,RECEIVING_HISTORY!$B:$B,MASTER_SHEET!$A992),0)</f>
        <v>0</v>
      </c>
      <c r="L992" s="26">
        <f>IFERROR(SUMIFS(RECEIVING_HISTORY!$I:$I,RECEIVING_HISTORY!$B:$B,MASTER_SHEET!$A992),0)</f>
        <v>0</v>
      </c>
      <c r="M992" s="35">
        <f>IFERROR(SUMIF(ISSUANCE_HISTORY!$B:$B,A992,ISSUANCE_HISTORY!$H:$H),0)</f>
        <v>0</v>
      </c>
      <c r="N992" s="26">
        <f>IFERROR(SUMIF(ISSUANCE_HISTORY!$B:$B,A992,ISSUANCE_HISTORY!$I:$I),0)</f>
        <v>0</v>
      </c>
      <c r="O992" s="112">
        <f t="shared" si="61"/>
        <v>10</v>
      </c>
      <c r="P992" s="26">
        <f t="shared" si="63"/>
        <v>2180</v>
      </c>
      <c r="Q992" s="36" t="s">
        <v>1267</v>
      </c>
      <c r="R992" s="36" t="s">
        <v>1267</v>
      </c>
      <c r="S992" s="16">
        <v>10</v>
      </c>
      <c r="T992" s="37" t="str">
        <f t="shared" si="62"/>
        <v>OK</v>
      </c>
      <c r="U992" s="12"/>
      <c r="V992" s="16"/>
      <c r="W992" s="12" t="s">
        <v>4222</v>
      </c>
    </row>
    <row r="993" spans="1:23" ht="22.35" customHeight="1">
      <c r="A993" s="12">
        <v>10061021</v>
      </c>
      <c r="B993" s="137">
        <v>3000002023</v>
      </c>
      <c r="C993" s="106">
        <v>1006662</v>
      </c>
      <c r="D993" s="13">
        <v>1014383</v>
      </c>
      <c r="E993" s="12" t="s">
        <v>1270</v>
      </c>
      <c r="F993" s="190" t="s">
        <v>4205</v>
      </c>
      <c r="G993" s="13" t="s">
        <v>21</v>
      </c>
      <c r="H993" s="15">
        <v>63</v>
      </c>
      <c r="I993" s="105">
        <v>12</v>
      </c>
      <c r="J993" s="26">
        <f t="shared" si="60"/>
        <v>756</v>
      </c>
      <c r="K993" s="113">
        <f>IFERROR(SUMIFS(RECEIVING_HISTORY!$H:$H,RECEIVING_HISTORY!$B:$B,MASTER_SHEET!$A993),0)</f>
        <v>0</v>
      </c>
      <c r="L993" s="26">
        <f>IFERROR(SUMIFS(RECEIVING_HISTORY!$I:$I,RECEIVING_HISTORY!$B:$B,MASTER_SHEET!$A993),0)</f>
        <v>0</v>
      </c>
      <c r="M993" s="35">
        <f>IFERROR(SUMIF(ISSUANCE_HISTORY!$B:$B,A993,ISSUANCE_HISTORY!$H:$H),0)</f>
        <v>0</v>
      </c>
      <c r="N993" s="26">
        <f>IFERROR(SUMIF(ISSUANCE_HISTORY!$B:$B,A993,ISSUANCE_HISTORY!$I:$I),0)</f>
        <v>0</v>
      </c>
      <c r="O993" s="112">
        <f t="shared" si="61"/>
        <v>12</v>
      </c>
      <c r="P993" s="26">
        <f t="shared" si="63"/>
        <v>756</v>
      </c>
      <c r="Q993" s="36" t="s">
        <v>1267</v>
      </c>
      <c r="R993" s="36" t="s">
        <v>1267</v>
      </c>
      <c r="S993" s="16">
        <v>10</v>
      </c>
      <c r="T993" s="37" t="str">
        <f t="shared" si="62"/>
        <v>OK</v>
      </c>
      <c r="U993" s="12"/>
      <c r="V993" s="16"/>
      <c r="W993" s="12" t="s">
        <v>4222</v>
      </c>
    </row>
    <row r="994" spans="1:23" ht="22.35" customHeight="1">
      <c r="A994" s="12">
        <v>10061022</v>
      </c>
      <c r="B994" s="137">
        <v>1120012040</v>
      </c>
      <c r="C994" s="106">
        <v>1001529</v>
      </c>
      <c r="D994" s="13">
        <v>1012276</v>
      </c>
      <c r="E994" s="12" t="s">
        <v>1271</v>
      </c>
      <c r="F994" s="190" t="s">
        <v>4205</v>
      </c>
      <c r="G994" s="13" t="s">
        <v>37</v>
      </c>
      <c r="H994" s="15">
        <v>102.72</v>
      </c>
      <c r="I994" s="105">
        <v>10</v>
      </c>
      <c r="J994" s="26">
        <f t="shared" si="60"/>
        <v>1027.2</v>
      </c>
      <c r="K994" s="113">
        <f>IFERROR(SUMIFS(RECEIVING_HISTORY!$H:$H,RECEIVING_HISTORY!$B:$B,MASTER_SHEET!$A994),0)</f>
        <v>0</v>
      </c>
      <c r="L994" s="26">
        <f>IFERROR(SUMIFS(RECEIVING_HISTORY!$I:$I,RECEIVING_HISTORY!$B:$B,MASTER_SHEET!$A994),0)</f>
        <v>0</v>
      </c>
      <c r="M994" s="35">
        <f>IFERROR(SUMIF(ISSUANCE_HISTORY!$B:$B,A994,ISSUANCE_HISTORY!$H:$H),0)</f>
        <v>0</v>
      </c>
      <c r="N994" s="26">
        <f>IFERROR(SUMIF(ISSUANCE_HISTORY!$B:$B,A994,ISSUANCE_HISTORY!$I:$I),0)</f>
        <v>0</v>
      </c>
      <c r="O994" s="112">
        <f t="shared" si="61"/>
        <v>10</v>
      </c>
      <c r="P994" s="26">
        <f t="shared" si="63"/>
        <v>1027.2</v>
      </c>
      <c r="Q994" s="36" t="s">
        <v>3943</v>
      </c>
      <c r="R994" s="36" t="s">
        <v>3943</v>
      </c>
      <c r="S994" s="16">
        <v>10</v>
      </c>
      <c r="T994" s="37" t="str">
        <f t="shared" si="62"/>
        <v>OK</v>
      </c>
      <c r="U994" s="12"/>
      <c r="V994" s="16"/>
      <c r="W994" s="12" t="s">
        <v>4222</v>
      </c>
    </row>
    <row r="995" spans="1:23" ht="22.35" customHeight="1">
      <c r="A995" s="12">
        <v>10061023</v>
      </c>
      <c r="B995" s="137">
        <v>1120012609</v>
      </c>
      <c r="C995" s="106">
        <v>1001738</v>
      </c>
      <c r="D995" s="13">
        <v>1012153</v>
      </c>
      <c r="E995" s="12" t="s">
        <v>1273</v>
      </c>
      <c r="F995" s="190" t="s">
        <v>4205</v>
      </c>
      <c r="G995" s="13" t="s">
        <v>37</v>
      </c>
      <c r="H995" s="15">
        <v>136</v>
      </c>
      <c r="I995" s="105">
        <v>10</v>
      </c>
      <c r="J995" s="26">
        <f t="shared" si="60"/>
        <v>1360</v>
      </c>
      <c r="K995" s="113">
        <f>IFERROR(SUMIFS(RECEIVING_HISTORY!$H:$H,RECEIVING_HISTORY!$B:$B,MASTER_SHEET!$A995),0)</f>
        <v>0</v>
      </c>
      <c r="L995" s="26">
        <f>IFERROR(SUMIFS(RECEIVING_HISTORY!$I:$I,RECEIVING_HISTORY!$B:$B,MASTER_SHEET!$A995),0)</f>
        <v>0</v>
      </c>
      <c r="M995" s="35">
        <f>IFERROR(SUMIF(ISSUANCE_HISTORY!$B:$B,A995,ISSUANCE_HISTORY!$H:$H),0)</f>
        <v>0</v>
      </c>
      <c r="N995" s="26">
        <f>IFERROR(SUMIF(ISSUANCE_HISTORY!$B:$B,A995,ISSUANCE_HISTORY!$I:$I),0)</f>
        <v>0</v>
      </c>
      <c r="O995" s="112">
        <f t="shared" si="61"/>
        <v>10</v>
      </c>
      <c r="P995" s="26">
        <f t="shared" si="63"/>
        <v>1360</v>
      </c>
      <c r="Q995" s="36" t="s">
        <v>1272</v>
      </c>
      <c r="R995" s="36" t="s">
        <v>1272</v>
      </c>
      <c r="S995" s="16">
        <v>10</v>
      </c>
      <c r="T995" s="37" t="str">
        <f t="shared" si="62"/>
        <v>OK</v>
      </c>
      <c r="U995" s="12"/>
      <c r="V995" s="16"/>
      <c r="W995" s="12" t="s">
        <v>4222</v>
      </c>
    </row>
    <row r="996" spans="1:23" ht="22.35" customHeight="1">
      <c r="A996" s="12">
        <v>10061024</v>
      </c>
      <c r="B996" s="137">
        <v>3000002024</v>
      </c>
      <c r="C996" s="106">
        <v>1006661</v>
      </c>
      <c r="D996" s="13">
        <v>1014382</v>
      </c>
      <c r="E996" s="12" t="s">
        <v>1274</v>
      </c>
      <c r="F996" s="190" t="s">
        <v>4205</v>
      </c>
      <c r="G996" s="13" t="s">
        <v>21</v>
      </c>
      <c r="H996" s="15">
        <v>101</v>
      </c>
      <c r="I996" s="105">
        <v>10</v>
      </c>
      <c r="J996" s="26">
        <f t="shared" si="60"/>
        <v>1010</v>
      </c>
      <c r="K996" s="113">
        <f>IFERROR(SUMIFS(RECEIVING_HISTORY!$H:$H,RECEIVING_HISTORY!$B:$B,MASTER_SHEET!$A996),0)</f>
        <v>0</v>
      </c>
      <c r="L996" s="26">
        <f>IFERROR(SUMIFS(RECEIVING_HISTORY!$I:$I,RECEIVING_HISTORY!$B:$B,MASTER_SHEET!$A996),0)</f>
        <v>0</v>
      </c>
      <c r="M996" s="35">
        <f>IFERROR(SUMIF(ISSUANCE_HISTORY!$B:$B,A996,ISSUANCE_HISTORY!$H:$H),0)</f>
        <v>0</v>
      </c>
      <c r="N996" s="26">
        <f>IFERROR(SUMIF(ISSUANCE_HISTORY!$B:$B,A996,ISSUANCE_HISTORY!$I:$I),0)</f>
        <v>0</v>
      </c>
      <c r="O996" s="112">
        <f t="shared" si="61"/>
        <v>10</v>
      </c>
      <c r="P996" s="26">
        <f t="shared" si="63"/>
        <v>1010</v>
      </c>
      <c r="Q996" s="36" t="s">
        <v>1272</v>
      </c>
      <c r="R996" s="36" t="s">
        <v>1272</v>
      </c>
      <c r="S996" s="16">
        <v>10</v>
      </c>
      <c r="T996" s="37" t="str">
        <f t="shared" si="62"/>
        <v>OK</v>
      </c>
      <c r="U996" s="12"/>
      <c r="V996" s="16"/>
      <c r="W996" s="12" t="s">
        <v>4222</v>
      </c>
    </row>
    <row r="997" spans="1:23" ht="22.35" customHeight="1">
      <c r="A997" s="12">
        <v>10061025</v>
      </c>
      <c r="B997" s="137">
        <v>3000002025</v>
      </c>
      <c r="C997" s="106">
        <v>1006663</v>
      </c>
      <c r="D997" s="13">
        <v>1014384</v>
      </c>
      <c r="E997" s="12" t="s">
        <v>1275</v>
      </c>
      <c r="F997" s="190" t="s">
        <v>4205</v>
      </c>
      <c r="G997" s="13" t="s">
        <v>21</v>
      </c>
      <c r="H997" s="15">
        <v>180</v>
      </c>
      <c r="I997" s="105">
        <v>10</v>
      </c>
      <c r="J997" s="26">
        <f t="shared" si="60"/>
        <v>1800</v>
      </c>
      <c r="K997" s="113">
        <f>IFERROR(SUMIFS(RECEIVING_HISTORY!$H:$H,RECEIVING_HISTORY!$B:$B,MASTER_SHEET!$A997),0)</f>
        <v>0</v>
      </c>
      <c r="L997" s="26">
        <f>IFERROR(SUMIFS(RECEIVING_HISTORY!$I:$I,RECEIVING_HISTORY!$B:$B,MASTER_SHEET!$A997),0)</f>
        <v>0</v>
      </c>
      <c r="M997" s="35">
        <f>IFERROR(SUMIF(ISSUANCE_HISTORY!$B:$B,A997,ISSUANCE_HISTORY!$H:$H),0)</f>
        <v>0</v>
      </c>
      <c r="N997" s="26">
        <f>IFERROR(SUMIF(ISSUANCE_HISTORY!$B:$B,A997,ISSUANCE_HISTORY!$I:$I),0)</f>
        <v>0</v>
      </c>
      <c r="O997" s="112">
        <f t="shared" si="61"/>
        <v>10</v>
      </c>
      <c r="P997" s="26">
        <f t="shared" si="63"/>
        <v>1800</v>
      </c>
      <c r="Q997" s="36" t="s">
        <v>1272</v>
      </c>
      <c r="R997" s="36" t="s">
        <v>1272</v>
      </c>
      <c r="S997" s="16">
        <v>10</v>
      </c>
      <c r="T997" s="37" t="str">
        <f t="shared" si="62"/>
        <v>OK</v>
      </c>
      <c r="U997" s="12"/>
      <c r="V997" s="16"/>
      <c r="W997" s="12" t="s">
        <v>4222</v>
      </c>
    </row>
    <row r="998" spans="1:23" ht="22.35" customHeight="1">
      <c r="A998" s="12">
        <v>10061026</v>
      </c>
      <c r="B998" s="137">
        <v>1670030430</v>
      </c>
      <c r="C998" s="106">
        <v>1006650</v>
      </c>
      <c r="D998" s="13">
        <v>1014371</v>
      </c>
      <c r="E998" s="12" t="s">
        <v>1276</v>
      </c>
      <c r="F998" s="190" t="s">
        <v>4205</v>
      </c>
      <c r="G998" s="13" t="s">
        <v>21</v>
      </c>
      <c r="H998" s="15">
        <v>85</v>
      </c>
      <c r="I998" s="105">
        <v>10</v>
      </c>
      <c r="J998" s="26">
        <f t="shared" si="60"/>
        <v>850</v>
      </c>
      <c r="K998" s="113">
        <f>IFERROR(SUMIFS(RECEIVING_HISTORY!$H:$H,RECEIVING_HISTORY!$B:$B,MASTER_SHEET!$A998),0)</f>
        <v>0</v>
      </c>
      <c r="L998" s="26">
        <f>IFERROR(SUMIFS(RECEIVING_HISTORY!$I:$I,RECEIVING_HISTORY!$B:$B,MASTER_SHEET!$A998),0)</f>
        <v>0</v>
      </c>
      <c r="M998" s="35">
        <f>IFERROR(SUMIF(ISSUANCE_HISTORY!$B:$B,A998,ISSUANCE_HISTORY!$H:$H),0)</f>
        <v>0</v>
      </c>
      <c r="N998" s="26">
        <f>IFERROR(SUMIF(ISSUANCE_HISTORY!$B:$B,A998,ISSUANCE_HISTORY!$I:$I),0)</f>
        <v>0</v>
      </c>
      <c r="O998" s="112">
        <f t="shared" si="61"/>
        <v>10</v>
      </c>
      <c r="P998" s="26">
        <f t="shared" si="63"/>
        <v>850</v>
      </c>
      <c r="Q998" s="36" t="s">
        <v>3943</v>
      </c>
      <c r="R998" s="36" t="s">
        <v>3943</v>
      </c>
      <c r="S998" s="16">
        <v>10</v>
      </c>
      <c r="T998" s="37" t="str">
        <f t="shared" si="62"/>
        <v>OK</v>
      </c>
      <c r="U998" s="12"/>
      <c r="V998" s="16"/>
      <c r="W998" s="12" t="s">
        <v>4222</v>
      </c>
    </row>
    <row r="999" spans="1:23" ht="22.35" customHeight="1">
      <c r="A999" s="12">
        <v>10061027</v>
      </c>
      <c r="B999" s="137">
        <v>3000002026</v>
      </c>
      <c r="C999" s="106">
        <v>1006655</v>
      </c>
      <c r="D999" s="13">
        <v>1014376</v>
      </c>
      <c r="E999" s="12" t="s">
        <v>1277</v>
      </c>
      <c r="F999" s="190" t="s">
        <v>4205</v>
      </c>
      <c r="G999" s="13" t="s">
        <v>21</v>
      </c>
      <c r="H999" s="15">
        <v>270</v>
      </c>
      <c r="I999" s="105">
        <v>10</v>
      </c>
      <c r="J999" s="26">
        <f t="shared" si="60"/>
        <v>2700</v>
      </c>
      <c r="K999" s="113">
        <f>IFERROR(SUMIFS(RECEIVING_HISTORY!$H:$H,RECEIVING_HISTORY!$B:$B,MASTER_SHEET!$A999),0)</f>
        <v>0</v>
      </c>
      <c r="L999" s="26">
        <f>IFERROR(SUMIFS(RECEIVING_HISTORY!$I:$I,RECEIVING_HISTORY!$B:$B,MASTER_SHEET!$A999),0)</f>
        <v>0</v>
      </c>
      <c r="M999" s="35">
        <f>IFERROR(SUMIF(ISSUANCE_HISTORY!$B:$B,A999,ISSUANCE_HISTORY!$H:$H),0)</f>
        <v>0</v>
      </c>
      <c r="N999" s="26">
        <f>IFERROR(SUMIF(ISSUANCE_HISTORY!$B:$B,A999,ISSUANCE_HISTORY!$I:$I),0)</f>
        <v>0</v>
      </c>
      <c r="O999" s="112">
        <f t="shared" si="61"/>
        <v>10</v>
      </c>
      <c r="P999" s="26">
        <f t="shared" si="63"/>
        <v>2700</v>
      </c>
      <c r="Q999" s="36" t="s">
        <v>1272</v>
      </c>
      <c r="R999" s="36" t="s">
        <v>1272</v>
      </c>
      <c r="S999" s="16">
        <v>10</v>
      </c>
      <c r="T999" s="37" t="str">
        <f t="shared" si="62"/>
        <v>OK</v>
      </c>
      <c r="U999" s="12"/>
      <c r="V999" s="16"/>
      <c r="W999" s="12" t="s">
        <v>4222</v>
      </c>
    </row>
    <row r="1000" spans="1:23" ht="22.35" customHeight="1">
      <c r="A1000" s="12">
        <v>10061028</v>
      </c>
      <c r="B1000" s="137">
        <v>1120010104</v>
      </c>
      <c r="C1000" s="106">
        <v>1000048</v>
      </c>
      <c r="D1000" s="13">
        <v>1013731</v>
      </c>
      <c r="E1000" s="12" t="s">
        <v>1278</v>
      </c>
      <c r="F1000" s="190" t="s">
        <v>4209</v>
      </c>
      <c r="G1000" s="13" t="s">
        <v>21</v>
      </c>
      <c r="H1000" s="15">
        <v>2.9</v>
      </c>
      <c r="I1000" s="105">
        <v>17</v>
      </c>
      <c r="J1000" s="26">
        <f t="shared" si="60"/>
        <v>49.3</v>
      </c>
      <c r="K1000" s="113">
        <f>IFERROR(SUMIFS(RECEIVING_HISTORY!$H:$H,RECEIVING_HISTORY!$B:$B,MASTER_SHEET!$A1000),0)</f>
        <v>90</v>
      </c>
      <c r="L1000" s="26">
        <f>IFERROR(SUMIFS(RECEIVING_HISTORY!$I:$I,RECEIVING_HISTORY!$B:$B,MASTER_SHEET!$A1000),0)</f>
        <v>261</v>
      </c>
      <c r="M1000" s="35">
        <f>IFERROR(SUMIF(ISSUANCE_HISTORY!$B:$B,A1000,ISSUANCE_HISTORY!$H:$H),0)</f>
        <v>0</v>
      </c>
      <c r="N1000" s="26">
        <f>IFERROR(SUMIF(ISSUANCE_HISTORY!$B:$B,A1000,ISSUANCE_HISTORY!$I:$I),0)</f>
        <v>0</v>
      </c>
      <c r="O1000" s="112">
        <f t="shared" si="61"/>
        <v>107</v>
      </c>
      <c r="P1000" s="26">
        <f t="shared" si="63"/>
        <v>310.3</v>
      </c>
      <c r="Q1000" s="36" t="s">
        <v>1279</v>
      </c>
      <c r="R1000" s="36" t="s">
        <v>1279</v>
      </c>
      <c r="S1000" s="16">
        <v>40</v>
      </c>
      <c r="T1000" s="37" t="str">
        <f t="shared" si="62"/>
        <v>OK</v>
      </c>
      <c r="U1000" s="12"/>
      <c r="V1000" s="16"/>
      <c r="W1000" s="12" t="s">
        <v>4222</v>
      </c>
    </row>
    <row r="1001" spans="1:23" ht="22.35" customHeight="1">
      <c r="A1001" s="12">
        <v>10061029</v>
      </c>
      <c r="B1001" s="137">
        <v>271120097315</v>
      </c>
      <c r="C1001" s="106">
        <v>1003883</v>
      </c>
      <c r="D1001" s="13">
        <v>1009863</v>
      </c>
      <c r="E1001" s="12" t="s">
        <v>1280</v>
      </c>
      <c r="F1001" s="190" t="s">
        <v>4209</v>
      </c>
      <c r="G1001" s="13" t="s">
        <v>21</v>
      </c>
      <c r="H1001" s="15">
        <v>4</v>
      </c>
      <c r="I1001" s="105">
        <v>151</v>
      </c>
      <c r="J1001" s="26">
        <f t="shared" si="60"/>
        <v>604</v>
      </c>
      <c r="K1001" s="113">
        <f>IFERROR(SUMIFS(RECEIVING_HISTORY!$H:$H,RECEIVING_HISTORY!$B:$B,MASTER_SHEET!$A1001),0)</f>
        <v>0</v>
      </c>
      <c r="L1001" s="26">
        <f>IFERROR(SUMIFS(RECEIVING_HISTORY!$I:$I,RECEIVING_HISTORY!$B:$B,MASTER_SHEET!$A1001),0)</f>
        <v>0</v>
      </c>
      <c r="M1001" s="35">
        <f>IFERROR(SUMIF(ISSUANCE_HISTORY!$B:$B,A1001,ISSUANCE_HISTORY!$H:$H),0)</f>
        <v>0</v>
      </c>
      <c r="N1001" s="26">
        <f>IFERROR(SUMIF(ISSUANCE_HISTORY!$B:$B,A1001,ISSUANCE_HISTORY!$I:$I),0)</f>
        <v>0</v>
      </c>
      <c r="O1001" s="112">
        <f t="shared" si="61"/>
        <v>151</v>
      </c>
      <c r="P1001" s="26">
        <f t="shared" si="63"/>
        <v>604</v>
      </c>
      <c r="Q1001" s="36" t="s">
        <v>1279</v>
      </c>
      <c r="R1001" s="36" t="s">
        <v>1279</v>
      </c>
      <c r="S1001" s="16">
        <v>40</v>
      </c>
      <c r="T1001" s="37" t="str">
        <f t="shared" si="62"/>
        <v>OK</v>
      </c>
      <c r="U1001" s="12"/>
      <c r="V1001" s="16"/>
      <c r="W1001" s="12" t="s">
        <v>4222</v>
      </c>
    </row>
    <row r="1002" spans="1:23" ht="22.35" customHeight="1">
      <c r="A1002" s="12">
        <v>10061030</v>
      </c>
      <c r="B1002" s="137">
        <v>1050340004</v>
      </c>
      <c r="C1002" s="106">
        <v>1006454</v>
      </c>
      <c r="D1002" s="13">
        <v>1014430</v>
      </c>
      <c r="E1002" s="12" t="s">
        <v>1281</v>
      </c>
      <c r="F1002" s="190" t="s">
        <v>4209</v>
      </c>
      <c r="G1002" s="13" t="s">
        <v>21</v>
      </c>
      <c r="H1002" s="15">
        <v>7</v>
      </c>
      <c r="I1002" s="105">
        <v>52</v>
      </c>
      <c r="J1002" s="26">
        <f t="shared" si="60"/>
        <v>364</v>
      </c>
      <c r="K1002" s="113">
        <f>IFERROR(SUMIFS(RECEIVING_HISTORY!$H:$H,RECEIVING_HISTORY!$B:$B,MASTER_SHEET!$A1002),0)</f>
        <v>0</v>
      </c>
      <c r="L1002" s="26">
        <f>IFERROR(SUMIFS(RECEIVING_HISTORY!$I:$I,RECEIVING_HISTORY!$B:$B,MASTER_SHEET!$A1002),0)</f>
        <v>0</v>
      </c>
      <c r="M1002" s="35">
        <f>IFERROR(SUMIF(ISSUANCE_HISTORY!$B:$B,A1002,ISSUANCE_HISTORY!$H:$H),0)</f>
        <v>0</v>
      </c>
      <c r="N1002" s="26">
        <f>IFERROR(SUMIF(ISSUANCE_HISTORY!$B:$B,A1002,ISSUANCE_HISTORY!$I:$I),0)</f>
        <v>0</v>
      </c>
      <c r="O1002" s="112">
        <f t="shared" si="61"/>
        <v>52</v>
      </c>
      <c r="P1002" s="26">
        <f t="shared" si="63"/>
        <v>364</v>
      </c>
      <c r="Q1002" s="36" t="s">
        <v>1282</v>
      </c>
      <c r="R1002" s="36" t="s">
        <v>1282</v>
      </c>
      <c r="S1002" s="16">
        <v>20</v>
      </c>
      <c r="T1002" s="37" t="str">
        <f t="shared" si="62"/>
        <v>OK</v>
      </c>
      <c r="U1002" s="12"/>
      <c r="V1002" s="16"/>
      <c r="W1002" s="12" t="s">
        <v>4222</v>
      </c>
    </row>
    <row r="1003" spans="1:23" ht="22.35" customHeight="1">
      <c r="A1003" s="12">
        <v>10061031</v>
      </c>
      <c r="B1003" s="137">
        <v>1120013474</v>
      </c>
      <c r="C1003" s="106">
        <v>1001681</v>
      </c>
      <c r="D1003" s="13">
        <v>1012096</v>
      </c>
      <c r="E1003" s="12" t="s">
        <v>1283</v>
      </c>
      <c r="F1003" s="190" t="s">
        <v>4205</v>
      </c>
      <c r="G1003" s="13" t="s">
        <v>37</v>
      </c>
      <c r="H1003" s="15">
        <v>18</v>
      </c>
      <c r="I1003" s="105">
        <v>18</v>
      </c>
      <c r="J1003" s="26">
        <f t="shared" si="60"/>
        <v>324</v>
      </c>
      <c r="K1003" s="113">
        <f>IFERROR(SUMIFS(RECEIVING_HISTORY!$H:$H,RECEIVING_HISTORY!$B:$B,MASTER_SHEET!$A1003),0)</f>
        <v>0</v>
      </c>
      <c r="L1003" s="26">
        <f>IFERROR(SUMIFS(RECEIVING_HISTORY!$I:$I,RECEIVING_HISTORY!$B:$B,MASTER_SHEET!$A1003),0)</f>
        <v>0</v>
      </c>
      <c r="M1003" s="35">
        <f>IFERROR(SUMIF(ISSUANCE_HISTORY!$B:$B,A1003,ISSUANCE_HISTORY!$H:$H),0)</f>
        <v>0</v>
      </c>
      <c r="N1003" s="26">
        <f>IFERROR(SUMIF(ISSUANCE_HISTORY!$B:$B,A1003,ISSUANCE_HISTORY!$I:$I),0)</f>
        <v>0</v>
      </c>
      <c r="O1003" s="112">
        <f t="shared" si="61"/>
        <v>18</v>
      </c>
      <c r="P1003" s="26">
        <f t="shared" si="63"/>
        <v>324</v>
      </c>
      <c r="Q1003" s="36" t="s">
        <v>1284</v>
      </c>
      <c r="R1003" s="36" t="s">
        <v>1284</v>
      </c>
      <c r="S1003" s="16">
        <v>10</v>
      </c>
      <c r="T1003" s="37" t="str">
        <f t="shared" si="62"/>
        <v>OK</v>
      </c>
      <c r="U1003" s="12"/>
      <c r="V1003" s="16"/>
      <c r="W1003" s="12" t="s">
        <v>4222</v>
      </c>
    </row>
    <row r="1004" spans="1:23" ht="22.35" customHeight="1">
      <c r="A1004" s="12">
        <v>10061032</v>
      </c>
      <c r="B1004" s="137">
        <v>3000002064</v>
      </c>
      <c r="C1004" s="106">
        <v>1004510</v>
      </c>
      <c r="D1004" s="13">
        <v>1016592</v>
      </c>
      <c r="E1004" s="12" t="s">
        <v>1285</v>
      </c>
      <c r="F1004" s="190" t="s">
        <v>4205</v>
      </c>
      <c r="G1004" s="13" t="s">
        <v>21</v>
      </c>
      <c r="H1004" s="15">
        <v>1665</v>
      </c>
      <c r="I1004" s="105">
        <v>8</v>
      </c>
      <c r="J1004" s="26">
        <f t="shared" si="60"/>
        <v>13320</v>
      </c>
      <c r="K1004" s="113">
        <f>IFERROR(SUMIFS(RECEIVING_HISTORY!$H:$H,RECEIVING_HISTORY!$B:$B,MASTER_SHEET!$A1004),0)</f>
        <v>0</v>
      </c>
      <c r="L1004" s="26">
        <f>IFERROR(SUMIFS(RECEIVING_HISTORY!$I:$I,RECEIVING_HISTORY!$B:$B,MASTER_SHEET!$A1004),0)</f>
        <v>0</v>
      </c>
      <c r="M1004" s="35">
        <f>IFERROR(SUMIF(ISSUANCE_HISTORY!$B:$B,A1004,ISSUANCE_HISTORY!$H:$H),0)</f>
        <v>0</v>
      </c>
      <c r="N1004" s="26">
        <f>IFERROR(SUMIF(ISSUANCE_HISTORY!$B:$B,A1004,ISSUANCE_HISTORY!$I:$I),0)</f>
        <v>0</v>
      </c>
      <c r="O1004" s="112">
        <f t="shared" si="61"/>
        <v>8</v>
      </c>
      <c r="P1004" s="26">
        <f t="shared" si="63"/>
        <v>13320</v>
      </c>
      <c r="Q1004" s="36" t="s">
        <v>1284</v>
      </c>
      <c r="R1004" s="36" t="s">
        <v>1284</v>
      </c>
      <c r="S1004" s="16">
        <v>4</v>
      </c>
      <c r="T1004" s="37" t="str">
        <f t="shared" si="62"/>
        <v>OK</v>
      </c>
      <c r="U1004" s="12"/>
      <c r="V1004" s="16"/>
      <c r="W1004" s="12" t="s">
        <v>4222</v>
      </c>
    </row>
    <row r="1005" spans="1:23" ht="22.35" customHeight="1">
      <c r="A1005" s="12">
        <v>10061033</v>
      </c>
      <c r="B1005" s="137" t="e">
        <v>#N/A</v>
      </c>
      <c r="C1005" s="106">
        <v>1001498</v>
      </c>
      <c r="D1005" s="13">
        <v>1012245</v>
      </c>
      <c r="E1005" s="12" t="s">
        <v>1286</v>
      </c>
      <c r="F1005" s="190" t="s">
        <v>4205</v>
      </c>
      <c r="G1005" s="13" t="s">
        <v>37</v>
      </c>
      <c r="H1005" s="15">
        <v>128.4</v>
      </c>
      <c r="I1005" s="105">
        <v>20</v>
      </c>
      <c r="J1005" s="26">
        <f t="shared" si="60"/>
        <v>2568</v>
      </c>
      <c r="K1005" s="113">
        <f>IFERROR(SUMIFS(RECEIVING_HISTORY!$H:$H,RECEIVING_HISTORY!$B:$B,MASTER_SHEET!$A1005),0)</f>
        <v>0</v>
      </c>
      <c r="L1005" s="26">
        <f>IFERROR(SUMIFS(RECEIVING_HISTORY!$I:$I,RECEIVING_HISTORY!$B:$B,MASTER_SHEET!$A1005),0)</f>
        <v>0</v>
      </c>
      <c r="M1005" s="35">
        <f>IFERROR(SUMIF(ISSUANCE_HISTORY!$B:$B,A1005,ISSUANCE_HISTORY!$H:$H),0)</f>
        <v>0</v>
      </c>
      <c r="N1005" s="26">
        <f>IFERROR(SUMIF(ISSUANCE_HISTORY!$B:$B,A1005,ISSUANCE_HISTORY!$I:$I),0)</f>
        <v>0</v>
      </c>
      <c r="O1005" s="112">
        <f t="shared" si="61"/>
        <v>20</v>
      </c>
      <c r="P1005" s="26">
        <f t="shared" si="63"/>
        <v>2568</v>
      </c>
      <c r="Q1005" s="36" t="s">
        <v>3936</v>
      </c>
      <c r="R1005" s="36" t="s">
        <v>3936</v>
      </c>
      <c r="S1005" s="16">
        <v>10</v>
      </c>
      <c r="T1005" s="37" t="str">
        <f t="shared" si="62"/>
        <v>OK</v>
      </c>
      <c r="U1005" s="12"/>
      <c r="V1005" s="16"/>
      <c r="W1005" s="12" t="e">
        <v>#N/A</v>
      </c>
    </row>
    <row r="1006" spans="1:23" ht="22.35" customHeight="1">
      <c r="A1006" s="12">
        <v>10061034</v>
      </c>
      <c r="B1006" s="137">
        <v>1670030432</v>
      </c>
      <c r="C1006" s="106">
        <v>1006644</v>
      </c>
      <c r="D1006" s="13">
        <v>1014365</v>
      </c>
      <c r="E1006" s="12" t="s">
        <v>1288</v>
      </c>
      <c r="F1006" s="190" t="s">
        <v>4205</v>
      </c>
      <c r="G1006" s="13" t="s">
        <v>21</v>
      </c>
      <c r="H1006" s="15">
        <v>75</v>
      </c>
      <c r="I1006" s="105">
        <v>10</v>
      </c>
      <c r="J1006" s="26">
        <f t="shared" si="60"/>
        <v>750</v>
      </c>
      <c r="K1006" s="113">
        <f>IFERROR(SUMIFS(RECEIVING_HISTORY!$H:$H,RECEIVING_HISTORY!$B:$B,MASTER_SHEET!$A1006),0)</f>
        <v>0</v>
      </c>
      <c r="L1006" s="26">
        <f>IFERROR(SUMIFS(RECEIVING_HISTORY!$I:$I,RECEIVING_HISTORY!$B:$B,MASTER_SHEET!$A1006),0)</f>
        <v>0</v>
      </c>
      <c r="M1006" s="35">
        <f>IFERROR(SUMIF(ISSUANCE_HISTORY!$B:$B,A1006,ISSUANCE_HISTORY!$H:$H),0)</f>
        <v>0</v>
      </c>
      <c r="N1006" s="26">
        <f>IFERROR(SUMIF(ISSUANCE_HISTORY!$B:$B,A1006,ISSUANCE_HISTORY!$I:$I),0)</f>
        <v>0</v>
      </c>
      <c r="O1006" s="112">
        <f t="shared" si="61"/>
        <v>10</v>
      </c>
      <c r="P1006" s="26">
        <f t="shared" si="63"/>
        <v>750</v>
      </c>
      <c r="Q1006" s="36" t="s">
        <v>1287</v>
      </c>
      <c r="R1006" s="36" t="s">
        <v>1287</v>
      </c>
      <c r="S1006" s="16">
        <v>10</v>
      </c>
      <c r="T1006" s="37" t="str">
        <f t="shared" si="62"/>
        <v>OK</v>
      </c>
      <c r="U1006" s="12"/>
      <c r="V1006" s="16"/>
      <c r="W1006" s="12" t="s">
        <v>4222</v>
      </c>
    </row>
    <row r="1007" spans="1:23" ht="22.35" customHeight="1">
      <c r="A1007" s="12">
        <v>10061035</v>
      </c>
      <c r="B1007" s="137">
        <v>1670030427</v>
      </c>
      <c r="C1007" s="106">
        <v>1006657</v>
      </c>
      <c r="D1007" s="13">
        <v>1014378</v>
      </c>
      <c r="E1007" s="12" t="s">
        <v>1289</v>
      </c>
      <c r="F1007" s="190" t="s">
        <v>4205</v>
      </c>
      <c r="G1007" s="13" t="s">
        <v>21</v>
      </c>
      <c r="H1007" s="15">
        <v>143</v>
      </c>
      <c r="I1007" s="105">
        <v>10</v>
      </c>
      <c r="J1007" s="26">
        <f t="shared" si="60"/>
        <v>1430</v>
      </c>
      <c r="K1007" s="113">
        <f>IFERROR(SUMIFS(RECEIVING_HISTORY!$H:$H,RECEIVING_HISTORY!$B:$B,MASTER_SHEET!$A1007),0)</f>
        <v>0</v>
      </c>
      <c r="L1007" s="26">
        <f>IFERROR(SUMIFS(RECEIVING_HISTORY!$I:$I,RECEIVING_HISTORY!$B:$B,MASTER_SHEET!$A1007),0)</f>
        <v>0</v>
      </c>
      <c r="M1007" s="35">
        <f>IFERROR(SUMIF(ISSUANCE_HISTORY!$B:$B,A1007,ISSUANCE_HISTORY!$H:$H),0)</f>
        <v>0</v>
      </c>
      <c r="N1007" s="26">
        <f>IFERROR(SUMIF(ISSUANCE_HISTORY!$B:$B,A1007,ISSUANCE_HISTORY!$I:$I),0)</f>
        <v>0</v>
      </c>
      <c r="O1007" s="112">
        <f t="shared" si="61"/>
        <v>10</v>
      </c>
      <c r="P1007" s="26">
        <f t="shared" si="63"/>
        <v>1430</v>
      </c>
      <c r="Q1007" s="36" t="s">
        <v>1287</v>
      </c>
      <c r="R1007" s="36" t="s">
        <v>1287</v>
      </c>
      <c r="S1007" s="16">
        <v>10</v>
      </c>
      <c r="T1007" s="37" t="str">
        <f t="shared" si="62"/>
        <v>OK</v>
      </c>
      <c r="U1007" s="12"/>
      <c r="V1007" s="16"/>
      <c r="W1007" s="12" t="s">
        <v>4222</v>
      </c>
    </row>
    <row r="1008" spans="1:23" ht="22.35" customHeight="1">
      <c r="A1008" s="12">
        <v>10061036</v>
      </c>
      <c r="B1008" s="137">
        <v>3000002066</v>
      </c>
      <c r="C1008" s="106">
        <v>1006665</v>
      </c>
      <c r="D1008" s="13">
        <v>1014386</v>
      </c>
      <c r="E1008" s="12" t="s">
        <v>1290</v>
      </c>
      <c r="F1008" s="190" t="s">
        <v>4205</v>
      </c>
      <c r="G1008" s="13" t="s">
        <v>21</v>
      </c>
      <c r="H1008" s="15">
        <v>196</v>
      </c>
      <c r="I1008" s="105">
        <v>20</v>
      </c>
      <c r="J1008" s="26">
        <f t="shared" si="60"/>
        <v>3920</v>
      </c>
      <c r="K1008" s="113">
        <f>IFERROR(SUMIFS(RECEIVING_HISTORY!$H:$H,RECEIVING_HISTORY!$B:$B,MASTER_SHEET!$A1008),0)</f>
        <v>0</v>
      </c>
      <c r="L1008" s="26">
        <f>IFERROR(SUMIFS(RECEIVING_HISTORY!$I:$I,RECEIVING_HISTORY!$B:$B,MASTER_SHEET!$A1008),0)</f>
        <v>0</v>
      </c>
      <c r="M1008" s="35">
        <f>IFERROR(SUMIF(ISSUANCE_HISTORY!$B:$B,A1008,ISSUANCE_HISTORY!$H:$H),0)</f>
        <v>0</v>
      </c>
      <c r="N1008" s="26">
        <f>IFERROR(SUMIF(ISSUANCE_HISTORY!$B:$B,A1008,ISSUANCE_HISTORY!$I:$I),0)</f>
        <v>0</v>
      </c>
      <c r="O1008" s="112">
        <f t="shared" si="61"/>
        <v>20</v>
      </c>
      <c r="P1008" s="26">
        <f t="shared" si="63"/>
        <v>3920</v>
      </c>
      <c r="Q1008" s="36" t="s">
        <v>1287</v>
      </c>
      <c r="R1008" s="36" t="s">
        <v>1287</v>
      </c>
      <c r="S1008" s="16">
        <v>10</v>
      </c>
      <c r="T1008" s="37" t="str">
        <f t="shared" si="62"/>
        <v>OK</v>
      </c>
      <c r="U1008" s="12"/>
      <c r="V1008" s="16"/>
      <c r="W1008" s="12" t="s">
        <v>4222</v>
      </c>
    </row>
    <row r="1009" spans="1:23" ht="22.35" customHeight="1">
      <c r="A1009" s="12">
        <v>10061037</v>
      </c>
      <c r="B1009" s="137">
        <v>3000002857</v>
      </c>
      <c r="C1009" s="106">
        <v>1006653</v>
      </c>
      <c r="D1009" s="13">
        <v>1014374</v>
      </c>
      <c r="E1009" s="12" t="s">
        <v>1291</v>
      </c>
      <c r="F1009" s="190" t="s">
        <v>4205</v>
      </c>
      <c r="G1009" s="13" t="s">
        <v>21</v>
      </c>
      <c r="H1009" s="15">
        <v>140</v>
      </c>
      <c r="I1009" s="105">
        <v>10</v>
      </c>
      <c r="J1009" s="26">
        <f t="shared" si="60"/>
        <v>1400</v>
      </c>
      <c r="K1009" s="113">
        <f>IFERROR(SUMIFS(RECEIVING_HISTORY!$H:$H,RECEIVING_HISTORY!$B:$B,MASTER_SHEET!$A1009),0)</f>
        <v>0</v>
      </c>
      <c r="L1009" s="26">
        <f>IFERROR(SUMIFS(RECEIVING_HISTORY!$I:$I,RECEIVING_HISTORY!$B:$B,MASTER_SHEET!$A1009),0)</f>
        <v>0</v>
      </c>
      <c r="M1009" s="35">
        <f>IFERROR(SUMIF(ISSUANCE_HISTORY!$B:$B,A1009,ISSUANCE_HISTORY!$H:$H),0)</f>
        <v>0</v>
      </c>
      <c r="N1009" s="26">
        <f>IFERROR(SUMIF(ISSUANCE_HISTORY!$B:$B,A1009,ISSUANCE_HISTORY!$I:$I),0)</f>
        <v>0</v>
      </c>
      <c r="O1009" s="112">
        <f t="shared" si="61"/>
        <v>10</v>
      </c>
      <c r="P1009" s="26">
        <f t="shared" si="63"/>
        <v>1400</v>
      </c>
      <c r="Q1009" s="36" t="s">
        <v>1292</v>
      </c>
      <c r="R1009" s="36" t="s">
        <v>1292</v>
      </c>
      <c r="S1009" s="16">
        <v>10</v>
      </c>
      <c r="T1009" s="37" t="str">
        <f t="shared" si="62"/>
        <v>OK</v>
      </c>
      <c r="U1009" s="12"/>
      <c r="V1009" s="16"/>
      <c r="W1009" s="12" t="s">
        <v>4222</v>
      </c>
    </row>
    <row r="1010" spans="1:23" ht="22.35" customHeight="1">
      <c r="A1010" s="12">
        <v>10061038</v>
      </c>
      <c r="B1010" s="137">
        <v>3000002067</v>
      </c>
      <c r="C1010" s="106">
        <v>1006660</v>
      </c>
      <c r="D1010" s="13">
        <v>1014381</v>
      </c>
      <c r="E1010" s="12" t="s">
        <v>1293</v>
      </c>
      <c r="F1010" s="190" t="s">
        <v>4205</v>
      </c>
      <c r="G1010" s="13" t="s">
        <v>21</v>
      </c>
      <c r="H1010" s="15">
        <v>169</v>
      </c>
      <c r="I1010" s="105">
        <v>14</v>
      </c>
      <c r="J1010" s="26">
        <f t="shared" si="60"/>
        <v>2366</v>
      </c>
      <c r="K1010" s="113">
        <f>IFERROR(SUMIFS(RECEIVING_HISTORY!$H:$H,RECEIVING_HISTORY!$B:$B,MASTER_SHEET!$A1010),0)</f>
        <v>0</v>
      </c>
      <c r="L1010" s="26">
        <f>IFERROR(SUMIFS(RECEIVING_HISTORY!$I:$I,RECEIVING_HISTORY!$B:$B,MASTER_SHEET!$A1010),0)</f>
        <v>0</v>
      </c>
      <c r="M1010" s="35">
        <f>IFERROR(SUMIF(ISSUANCE_HISTORY!$B:$B,A1010,ISSUANCE_HISTORY!$H:$H),0)</f>
        <v>0</v>
      </c>
      <c r="N1010" s="26">
        <f>IFERROR(SUMIF(ISSUANCE_HISTORY!$B:$B,A1010,ISSUANCE_HISTORY!$I:$I),0)</f>
        <v>0</v>
      </c>
      <c r="O1010" s="112">
        <f t="shared" si="61"/>
        <v>14</v>
      </c>
      <c r="P1010" s="26">
        <f t="shared" si="63"/>
        <v>2366</v>
      </c>
      <c r="Q1010" s="36" t="s">
        <v>1292</v>
      </c>
      <c r="R1010" s="36" t="s">
        <v>1292</v>
      </c>
      <c r="S1010" s="16">
        <v>10</v>
      </c>
      <c r="T1010" s="37" t="str">
        <f t="shared" si="62"/>
        <v>OK</v>
      </c>
      <c r="U1010" s="12"/>
      <c r="V1010" s="16"/>
      <c r="W1010" s="12" t="s">
        <v>4222</v>
      </c>
    </row>
    <row r="1011" spans="1:23" ht="22.35" customHeight="1">
      <c r="A1011" s="12">
        <v>10061039</v>
      </c>
      <c r="B1011" s="137">
        <v>3000002068</v>
      </c>
      <c r="C1011" s="106">
        <v>1006648</v>
      </c>
      <c r="D1011" s="13">
        <v>1014369</v>
      </c>
      <c r="E1011" s="12" t="s">
        <v>1294</v>
      </c>
      <c r="F1011" s="190" t="s">
        <v>4205</v>
      </c>
      <c r="G1011" s="13" t="s">
        <v>21</v>
      </c>
      <c r="H1011" s="15">
        <v>160</v>
      </c>
      <c r="I1011" s="105">
        <v>10</v>
      </c>
      <c r="J1011" s="26">
        <f t="shared" si="60"/>
        <v>1600</v>
      </c>
      <c r="K1011" s="113">
        <f>IFERROR(SUMIFS(RECEIVING_HISTORY!$H:$H,RECEIVING_HISTORY!$B:$B,MASTER_SHEET!$A1011),0)</f>
        <v>0</v>
      </c>
      <c r="L1011" s="26">
        <f>IFERROR(SUMIFS(RECEIVING_HISTORY!$I:$I,RECEIVING_HISTORY!$B:$B,MASTER_SHEET!$A1011),0)</f>
        <v>0</v>
      </c>
      <c r="M1011" s="35">
        <f>IFERROR(SUMIF(ISSUANCE_HISTORY!$B:$B,A1011,ISSUANCE_HISTORY!$H:$H),0)</f>
        <v>0</v>
      </c>
      <c r="N1011" s="26">
        <f>IFERROR(SUMIF(ISSUANCE_HISTORY!$B:$B,A1011,ISSUANCE_HISTORY!$I:$I),0)</f>
        <v>0</v>
      </c>
      <c r="O1011" s="112">
        <f t="shared" si="61"/>
        <v>10</v>
      </c>
      <c r="P1011" s="26">
        <f t="shared" si="63"/>
        <v>1600</v>
      </c>
      <c r="Q1011" s="36" t="s">
        <v>4083</v>
      </c>
      <c r="R1011" s="36" t="s">
        <v>4083</v>
      </c>
      <c r="S1011" s="16">
        <v>10</v>
      </c>
      <c r="T1011" s="37" t="str">
        <f t="shared" si="62"/>
        <v>OK</v>
      </c>
      <c r="U1011" s="12"/>
      <c r="V1011" s="16"/>
      <c r="W1011" s="12" t="s">
        <v>4222</v>
      </c>
    </row>
    <row r="1012" spans="1:23" ht="22.35" customHeight="1">
      <c r="A1012" s="12">
        <v>10061040</v>
      </c>
      <c r="B1012" s="137">
        <v>1670030686</v>
      </c>
      <c r="C1012" s="106">
        <v>1006664</v>
      </c>
      <c r="D1012" s="13">
        <v>1014385</v>
      </c>
      <c r="E1012" s="12" t="s">
        <v>1295</v>
      </c>
      <c r="F1012" s="190" t="s">
        <v>4205</v>
      </c>
      <c r="G1012" s="13" t="s">
        <v>21</v>
      </c>
      <c r="H1012" s="15">
        <v>90</v>
      </c>
      <c r="I1012" s="105">
        <v>10</v>
      </c>
      <c r="J1012" s="26">
        <f t="shared" si="60"/>
        <v>900</v>
      </c>
      <c r="K1012" s="113">
        <f>IFERROR(SUMIFS(RECEIVING_HISTORY!$H:$H,RECEIVING_HISTORY!$B:$B,MASTER_SHEET!$A1012),0)</f>
        <v>0</v>
      </c>
      <c r="L1012" s="26">
        <f>IFERROR(SUMIFS(RECEIVING_HISTORY!$I:$I,RECEIVING_HISTORY!$B:$B,MASTER_SHEET!$A1012),0)</f>
        <v>0</v>
      </c>
      <c r="M1012" s="35">
        <f>IFERROR(SUMIF(ISSUANCE_HISTORY!$B:$B,A1012,ISSUANCE_HISTORY!$H:$H),0)</f>
        <v>0</v>
      </c>
      <c r="N1012" s="26">
        <f>IFERROR(SUMIF(ISSUANCE_HISTORY!$B:$B,A1012,ISSUANCE_HISTORY!$I:$I),0)</f>
        <v>0</v>
      </c>
      <c r="O1012" s="112">
        <f t="shared" si="61"/>
        <v>10</v>
      </c>
      <c r="P1012" s="26">
        <f t="shared" si="63"/>
        <v>900</v>
      </c>
      <c r="Q1012" s="36" t="s">
        <v>1292</v>
      </c>
      <c r="R1012" s="36" t="s">
        <v>1292</v>
      </c>
      <c r="S1012" s="16">
        <v>10</v>
      </c>
      <c r="T1012" s="37" t="str">
        <f t="shared" si="62"/>
        <v>OK</v>
      </c>
      <c r="U1012" s="12"/>
      <c r="V1012" s="16"/>
      <c r="W1012" s="12" t="s">
        <v>4222</v>
      </c>
    </row>
    <row r="1013" spans="1:23" ht="22.35" customHeight="1">
      <c r="A1013" s="12">
        <v>10061041</v>
      </c>
      <c r="B1013" s="137">
        <v>1120010081</v>
      </c>
      <c r="C1013" s="106">
        <v>1003758</v>
      </c>
      <c r="D1013" s="13">
        <v>1009057</v>
      </c>
      <c r="E1013" s="12" t="s">
        <v>1296</v>
      </c>
      <c r="F1013" s="190" t="s">
        <v>4213</v>
      </c>
      <c r="G1013" s="13" t="s">
        <v>175</v>
      </c>
      <c r="H1013" s="15">
        <v>3</v>
      </c>
      <c r="I1013" s="105">
        <v>747</v>
      </c>
      <c r="J1013" s="26">
        <f t="shared" si="60"/>
        <v>2241</v>
      </c>
      <c r="K1013" s="113">
        <f>IFERROR(SUMIFS(RECEIVING_HISTORY!$H:$H,RECEIVING_HISTORY!$B:$B,MASTER_SHEET!$A1013),0)</f>
        <v>0</v>
      </c>
      <c r="L1013" s="26">
        <f>IFERROR(SUMIFS(RECEIVING_HISTORY!$I:$I,RECEIVING_HISTORY!$B:$B,MASTER_SHEET!$A1013),0)</f>
        <v>0</v>
      </c>
      <c r="M1013" s="35">
        <f>IFERROR(SUMIF(ISSUANCE_HISTORY!$B:$B,A1013,ISSUANCE_HISTORY!$H:$H),0)</f>
        <v>140</v>
      </c>
      <c r="N1013" s="26">
        <f>IFERROR(SUMIF(ISSUANCE_HISTORY!$B:$B,A1013,ISSUANCE_HISTORY!$I:$I),0)</f>
        <v>420</v>
      </c>
      <c r="O1013" s="112">
        <f t="shared" si="61"/>
        <v>607</v>
      </c>
      <c r="P1013" s="26">
        <f t="shared" si="63"/>
        <v>1821</v>
      </c>
      <c r="Q1013" s="36" t="s">
        <v>109</v>
      </c>
      <c r="R1013" s="36" t="s">
        <v>109</v>
      </c>
      <c r="S1013" s="16">
        <v>300</v>
      </c>
      <c r="T1013" s="37" t="str">
        <f t="shared" si="62"/>
        <v>OK</v>
      </c>
      <c r="U1013" s="12"/>
      <c r="V1013" s="16"/>
      <c r="W1013" s="12" t="s">
        <v>4222</v>
      </c>
    </row>
    <row r="1014" spans="1:23" ht="22.35" customHeight="1">
      <c r="A1014" s="12">
        <v>10061042</v>
      </c>
      <c r="B1014" s="137">
        <v>1530160150</v>
      </c>
      <c r="C1014" s="106">
        <v>1004695</v>
      </c>
      <c r="D1014" s="13">
        <v>1016455</v>
      </c>
      <c r="E1014" s="12" t="s">
        <v>1297</v>
      </c>
      <c r="F1014" s="190" t="s">
        <v>4205</v>
      </c>
      <c r="G1014" s="13" t="s">
        <v>21</v>
      </c>
      <c r="H1014" s="15">
        <v>2300</v>
      </c>
      <c r="I1014" s="105">
        <v>34</v>
      </c>
      <c r="J1014" s="26">
        <f t="shared" si="60"/>
        <v>78200</v>
      </c>
      <c r="K1014" s="113">
        <f>IFERROR(SUMIFS(RECEIVING_HISTORY!$H:$H,RECEIVING_HISTORY!$B:$B,MASTER_SHEET!$A1014),0)</f>
        <v>0</v>
      </c>
      <c r="L1014" s="26">
        <f>IFERROR(SUMIFS(RECEIVING_HISTORY!$I:$I,RECEIVING_HISTORY!$B:$B,MASTER_SHEET!$A1014),0)</f>
        <v>0</v>
      </c>
      <c r="M1014" s="35">
        <f>IFERROR(SUMIF(ISSUANCE_HISTORY!$B:$B,A1014,ISSUANCE_HISTORY!$H:$H),0)</f>
        <v>0</v>
      </c>
      <c r="N1014" s="26">
        <f>IFERROR(SUMIF(ISSUANCE_HISTORY!$B:$B,A1014,ISSUANCE_HISTORY!$I:$I),0)</f>
        <v>0</v>
      </c>
      <c r="O1014" s="112">
        <f t="shared" si="61"/>
        <v>34</v>
      </c>
      <c r="P1014" s="26">
        <f t="shared" si="63"/>
        <v>78200</v>
      </c>
      <c r="Q1014" s="36" t="s">
        <v>754</v>
      </c>
      <c r="R1014" s="36" t="s">
        <v>754</v>
      </c>
      <c r="S1014" s="16">
        <v>10</v>
      </c>
      <c r="T1014" s="37" t="str">
        <f t="shared" si="62"/>
        <v>OK</v>
      </c>
      <c r="U1014" s="12"/>
      <c r="V1014" s="16"/>
      <c r="W1014" s="12" t="s">
        <v>4222</v>
      </c>
    </row>
    <row r="1015" spans="1:23" ht="22.35" customHeight="1">
      <c r="A1015" s="12">
        <v>10061043</v>
      </c>
      <c r="B1015" s="137">
        <v>1530370027</v>
      </c>
      <c r="C1015" s="106">
        <v>1004699</v>
      </c>
      <c r="D1015" s="13">
        <v>1016459</v>
      </c>
      <c r="E1015" s="12" t="s">
        <v>1298</v>
      </c>
      <c r="F1015" s="190" t="s">
        <v>4205</v>
      </c>
      <c r="G1015" s="13" t="s">
        <v>21</v>
      </c>
      <c r="H1015" s="15">
        <v>708</v>
      </c>
      <c r="I1015" s="105">
        <v>5</v>
      </c>
      <c r="J1015" s="26">
        <f t="shared" si="60"/>
        <v>3540</v>
      </c>
      <c r="K1015" s="113">
        <f>IFERROR(SUMIFS(RECEIVING_HISTORY!$H:$H,RECEIVING_HISTORY!$B:$B,MASTER_SHEET!$A1015),0)</f>
        <v>20</v>
      </c>
      <c r="L1015" s="26">
        <f>IFERROR(SUMIFS(RECEIVING_HISTORY!$I:$I,RECEIVING_HISTORY!$B:$B,MASTER_SHEET!$A1015),0)</f>
        <v>14160</v>
      </c>
      <c r="M1015" s="35">
        <f>IFERROR(SUMIF(ISSUANCE_HISTORY!$B:$B,A1015,ISSUANCE_HISTORY!$H:$H),0)</f>
        <v>0</v>
      </c>
      <c r="N1015" s="26">
        <f>IFERROR(SUMIF(ISSUANCE_HISTORY!$B:$B,A1015,ISSUANCE_HISTORY!$I:$I),0)</f>
        <v>0</v>
      </c>
      <c r="O1015" s="112">
        <f t="shared" si="61"/>
        <v>25</v>
      </c>
      <c r="P1015" s="26">
        <f t="shared" si="63"/>
        <v>17700</v>
      </c>
      <c r="Q1015" s="36" t="s">
        <v>859</v>
      </c>
      <c r="R1015" s="36" t="s">
        <v>859</v>
      </c>
      <c r="S1015" s="16">
        <v>10</v>
      </c>
      <c r="T1015" s="37" t="str">
        <f t="shared" si="62"/>
        <v>OK</v>
      </c>
      <c r="U1015" s="12"/>
      <c r="V1015" s="16"/>
      <c r="W1015" s="12" t="s">
        <v>4222</v>
      </c>
    </row>
    <row r="1016" spans="1:23" ht="22.35" customHeight="1">
      <c r="A1016" s="12">
        <v>10061044</v>
      </c>
      <c r="B1016" s="137">
        <v>1530370023</v>
      </c>
      <c r="C1016" s="106">
        <v>1004701</v>
      </c>
      <c r="D1016" s="13">
        <v>1016461</v>
      </c>
      <c r="E1016" s="12" t="s">
        <v>1299</v>
      </c>
      <c r="F1016" s="190" t="s">
        <v>4205</v>
      </c>
      <c r="G1016" s="13" t="s">
        <v>21</v>
      </c>
      <c r="H1016" s="15">
        <v>642</v>
      </c>
      <c r="I1016" s="105">
        <v>10</v>
      </c>
      <c r="J1016" s="26">
        <f t="shared" si="60"/>
        <v>6420</v>
      </c>
      <c r="K1016" s="113">
        <f>IFERROR(SUMIFS(RECEIVING_HISTORY!$H:$H,RECEIVING_HISTORY!$B:$B,MASTER_SHEET!$A1016),0)</f>
        <v>0</v>
      </c>
      <c r="L1016" s="26">
        <f>IFERROR(SUMIFS(RECEIVING_HISTORY!$I:$I,RECEIVING_HISTORY!$B:$B,MASTER_SHEET!$A1016),0)</f>
        <v>0</v>
      </c>
      <c r="M1016" s="35">
        <f>IFERROR(SUMIF(ISSUANCE_HISTORY!$B:$B,A1016,ISSUANCE_HISTORY!$H:$H),0)</f>
        <v>0</v>
      </c>
      <c r="N1016" s="26">
        <f>IFERROR(SUMIF(ISSUANCE_HISTORY!$B:$B,A1016,ISSUANCE_HISTORY!$I:$I),0)</f>
        <v>0</v>
      </c>
      <c r="O1016" s="112">
        <f t="shared" si="61"/>
        <v>10</v>
      </c>
      <c r="P1016" s="26">
        <f t="shared" si="63"/>
        <v>6420</v>
      </c>
      <c r="Q1016" s="36" t="s">
        <v>859</v>
      </c>
      <c r="R1016" s="36" t="s">
        <v>859</v>
      </c>
      <c r="S1016" s="16">
        <v>10</v>
      </c>
      <c r="T1016" s="37" t="str">
        <f t="shared" si="62"/>
        <v>OK</v>
      </c>
      <c r="U1016" s="12"/>
      <c r="V1016" s="16"/>
      <c r="W1016" s="12" t="s">
        <v>4222</v>
      </c>
    </row>
    <row r="1017" spans="1:23" ht="22.35" customHeight="1">
      <c r="A1017" s="12">
        <v>10061045</v>
      </c>
      <c r="B1017" s="137">
        <v>1530370022</v>
      </c>
      <c r="C1017" s="106">
        <v>1004703</v>
      </c>
      <c r="D1017" s="13">
        <v>1016463</v>
      </c>
      <c r="E1017" s="12" t="s">
        <v>1300</v>
      </c>
      <c r="F1017" s="190" t="s">
        <v>4205</v>
      </c>
      <c r="G1017" s="13" t="s">
        <v>21</v>
      </c>
      <c r="H1017" s="15">
        <v>605</v>
      </c>
      <c r="I1017" s="105">
        <v>20</v>
      </c>
      <c r="J1017" s="26">
        <f t="shared" si="60"/>
        <v>12100</v>
      </c>
      <c r="K1017" s="113">
        <f>IFERROR(SUMIFS(RECEIVING_HISTORY!$H:$H,RECEIVING_HISTORY!$B:$B,MASTER_SHEET!$A1017),0)</f>
        <v>0</v>
      </c>
      <c r="L1017" s="26">
        <f>IFERROR(SUMIFS(RECEIVING_HISTORY!$I:$I,RECEIVING_HISTORY!$B:$B,MASTER_SHEET!$A1017),0)</f>
        <v>0</v>
      </c>
      <c r="M1017" s="35">
        <f>IFERROR(SUMIF(ISSUANCE_HISTORY!$B:$B,A1017,ISSUANCE_HISTORY!$H:$H),0)</f>
        <v>0</v>
      </c>
      <c r="N1017" s="26">
        <f>IFERROR(SUMIF(ISSUANCE_HISTORY!$B:$B,A1017,ISSUANCE_HISTORY!$I:$I),0)</f>
        <v>0</v>
      </c>
      <c r="O1017" s="112">
        <f t="shared" si="61"/>
        <v>20</v>
      </c>
      <c r="P1017" s="26">
        <f t="shared" si="63"/>
        <v>12100</v>
      </c>
      <c r="Q1017" s="36" t="s">
        <v>859</v>
      </c>
      <c r="R1017" s="36" t="s">
        <v>859</v>
      </c>
      <c r="S1017" s="16">
        <v>10</v>
      </c>
      <c r="T1017" s="37" t="str">
        <f t="shared" si="62"/>
        <v>OK</v>
      </c>
      <c r="U1017" s="12"/>
      <c r="V1017" s="16"/>
      <c r="W1017" s="12" t="s">
        <v>4222</v>
      </c>
    </row>
    <row r="1018" spans="1:23" ht="22.35" customHeight="1">
      <c r="A1018" s="12">
        <v>10061046</v>
      </c>
      <c r="B1018" s="137">
        <v>1120013094</v>
      </c>
      <c r="C1018" s="106">
        <v>1001509</v>
      </c>
      <c r="D1018" s="13">
        <v>1012256</v>
      </c>
      <c r="E1018" s="12" t="s">
        <v>1301</v>
      </c>
      <c r="F1018" s="190" t="s">
        <v>4205</v>
      </c>
      <c r="G1018" s="13" t="s">
        <v>37</v>
      </c>
      <c r="H1018" s="15">
        <v>27.5</v>
      </c>
      <c r="I1018" s="105">
        <v>16</v>
      </c>
      <c r="J1018" s="26">
        <f t="shared" si="60"/>
        <v>440</v>
      </c>
      <c r="K1018" s="113">
        <f>IFERROR(SUMIFS(RECEIVING_HISTORY!$H:$H,RECEIVING_HISTORY!$B:$B,MASTER_SHEET!$A1018),0)</f>
        <v>0</v>
      </c>
      <c r="L1018" s="26">
        <f>IFERROR(SUMIFS(RECEIVING_HISTORY!$I:$I,RECEIVING_HISTORY!$B:$B,MASTER_SHEET!$A1018),0)</f>
        <v>0</v>
      </c>
      <c r="M1018" s="35">
        <f>IFERROR(SUMIF(ISSUANCE_HISTORY!$B:$B,A1018,ISSUANCE_HISTORY!$H:$H),0)</f>
        <v>0</v>
      </c>
      <c r="N1018" s="26">
        <f>IFERROR(SUMIF(ISSUANCE_HISTORY!$B:$B,A1018,ISSUANCE_HISTORY!$I:$I),0)</f>
        <v>0</v>
      </c>
      <c r="O1018" s="112">
        <f t="shared" si="61"/>
        <v>16</v>
      </c>
      <c r="P1018" s="26">
        <f t="shared" si="63"/>
        <v>440</v>
      </c>
      <c r="Q1018" s="36" t="s">
        <v>4092</v>
      </c>
      <c r="R1018" s="36" t="s">
        <v>4092</v>
      </c>
      <c r="S1018" s="16">
        <v>10</v>
      </c>
      <c r="T1018" s="37" t="str">
        <f t="shared" si="62"/>
        <v>OK</v>
      </c>
      <c r="U1018" s="12"/>
      <c r="V1018" s="16"/>
      <c r="W1018" s="12" t="s">
        <v>4222</v>
      </c>
    </row>
    <row r="1019" spans="1:23" ht="22.35" customHeight="1">
      <c r="A1019" s="12">
        <v>10061047</v>
      </c>
      <c r="B1019" s="137">
        <v>1670030687</v>
      </c>
      <c r="C1019" s="106">
        <v>1006064</v>
      </c>
      <c r="D1019" s="13">
        <v>1014967</v>
      </c>
      <c r="E1019" s="12" t="s">
        <v>1302</v>
      </c>
      <c r="F1019" s="190" t="s">
        <v>4215</v>
      </c>
      <c r="G1019" s="13" t="s">
        <v>37</v>
      </c>
      <c r="H1019" s="15">
        <v>270</v>
      </c>
      <c r="I1019" s="105">
        <v>24</v>
      </c>
      <c r="J1019" s="26">
        <f t="shared" si="60"/>
        <v>6480</v>
      </c>
      <c r="K1019" s="113">
        <f>IFERROR(SUMIFS(RECEIVING_HISTORY!$H:$H,RECEIVING_HISTORY!$B:$B,MASTER_SHEET!$A1019),0)</f>
        <v>0</v>
      </c>
      <c r="L1019" s="26">
        <f>IFERROR(SUMIFS(RECEIVING_HISTORY!$I:$I,RECEIVING_HISTORY!$B:$B,MASTER_SHEET!$A1019),0)</f>
        <v>0</v>
      </c>
      <c r="M1019" s="35">
        <f>IFERROR(SUMIF(ISSUANCE_HISTORY!$B:$B,A1019,ISSUANCE_HISTORY!$H:$H),0)</f>
        <v>0</v>
      </c>
      <c r="N1019" s="26">
        <f>IFERROR(SUMIF(ISSUANCE_HISTORY!$B:$B,A1019,ISSUANCE_HISTORY!$I:$I),0)</f>
        <v>0</v>
      </c>
      <c r="O1019" s="112">
        <f t="shared" si="61"/>
        <v>24</v>
      </c>
      <c r="P1019" s="26">
        <f t="shared" si="63"/>
        <v>6480</v>
      </c>
      <c r="Q1019" s="36" t="s">
        <v>1267</v>
      </c>
      <c r="R1019" s="36" t="s">
        <v>1287</v>
      </c>
      <c r="S1019" s="16">
        <v>10</v>
      </c>
      <c r="T1019" s="37" t="str">
        <f t="shared" si="62"/>
        <v>OK</v>
      </c>
      <c r="U1019" s="12"/>
      <c r="V1019" s="16"/>
      <c r="W1019" s="12" t="s">
        <v>4222</v>
      </c>
    </row>
    <row r="1020" spans="1:23" ht="22.35" customHeight="1">
      <c r="A1020" s="12">
        <v>10061048</v>
      </c>
      <c r="B1020" s="137">
        <v>1120010082</v>
      </c>
      <c r="C1020" s="106">
        <v>1006745</v>
      </c>
      <c r="D1020" s="13">
        <v>1014156</v>
      </c>
      <c r="E1020" s="173" t="s">
        <v>1303</v>
      </c>
      <c r="F1020" s="190" t="s">
        <v>4213</v>
      </c>
      <c r="G1020" s="13" t="s">
        <v>175</v>
      </c>
      <c r="H1020" s="15">
        <v>12</v>
      </c>
      <c r="I1020" s="105">
        <v>392</v>
      </c>
      <c r="J1020" s="26">
        <f t="shared" si="60"/>
        <v>4704</v>
      </c>
      <c r="K1020" s="113">
        <f>IFERROR(SUMIFS(RECEIVING_HISTORY!$H:$H,RECEIVING_HISTORY!$B:$B,MASTER_SHEET!$A1020),0)</f>
        <v>0</v>
      </c>
      <c r="L1020" s="26">
        <f>IFERROR(SUMIFS(RECEIVING_HISTORY!$I:$I,RECEIVING_HISTORY!$B:$B,MASTER_SHEET!$A1020),0)</f>
        <v>0</v>
      </c>
      <c r="M1020" s="35">
        <f>IFERROR(SUMIF(ISSUANCE_HISTORY!$B:$B,A1020,ISSUANCE_HISTORY!$H:$H),0)</f>
        <v>180</v>
      </c>
      <c r="N1020" s="26">
        <f>IFERROR(SUMIF(ISSUANCE_HISTORY!$B:$B,A1020,ISSUANCE_HISTORY!$I:$I),0)</f>
        <v>2160</v>
      </c>
      <c r="O1020" s="112">
        <f t="shared" si="61"/>
        <v>212</v>
      </c>
      <c r="P1020" s="26">
        <f t="shared" si="63"/>
        <v>2544</v>
      </c>
      <c r="Q1020" s="36" t="s">
        <v>4460</v>
      </c>
      <c r="R1020" s="36" t="s">
        <v>4460</v>
      </c>
      <c r="S1020" s="16">
        <v>300</v>
      </c>
      <c r="T1020" s="37" t="str">
        <f t="shared" si="62"/>
        <v>Re-Order Now</v>
      </c>
      <c r="U1020" s="12"/>
      <c r="V1020" s="16" t="s">
        <v>4000</v>
      </c>
      <c r="W1020" s="12" t="s">
        <v>4223</v>
      </c>
    </row>
    <row r="1021" spans="1:23" ht="22.35" customHeight="1">
      <c r="A1021" s="12">
        <v>10061049</v>
      </c>
      <c r="B1021" s="137">
        <v>1120014493</v>
      </c>
      <c r="C1021" s="106">
        <v>1002561</v>
      </c>
      <c r="D1021" s="13">
        <v>1011051</v>
      </c>
      <c r="E1021" s="12" t="s">
        <v>1304</v>
      </c>
      <c r="F1021" s="190" t="s">
        <v>4209</v>
      </c>
      <c r="G1021" s="13" t="s">
        <v>415</v>
      </c>
      <c r="H1021" s="15">
        <v>0.8</v>
      </c>
      <c r="I1021" s="105">
        <v>280</v>
      </c>
      <c r="J1021" s="26">
        <f t="shared" si="60"/>
        <v>224</v>
      </c>
      <c r="K1021" s="113">
        <f>IFERROR(SUMIFS(RECEIVING_HISTORY!$H:$H,RECEIVING_HISTORY!$B:$B,MASTER_SHEET!$A1021),0)</f>
        <v>0</v>
      </c>
      <c r="L1021" s="26">
        <f>IFERROR(SUMIFS(RECEIVING_HISTORY!$I:$I,RECEIVING_HISTORY!$B:$B,MASTER_SHEET!$A1021),0)</f>
        <v>0</v>
      </c>
      <c r="M1021" s="35">
        <f>IFERROR(SUMIF(ISSUANCE_HISTORY!$B:$B,A1021,ISSUANCE_HISTORY!$H:$H),0)</f>
        <v>0</v>
      </c>
      <c r="N1021" s="26">
        <f>IFERROR(SUMIF(ISSUANCE_HISTORY!$B:$B,A1021,ISSUANCE_HISTORY!$I:$I),0)</f>
        <v>0</v>
      </c>
      <c r="O1021" s="112">
        <f t="shared" si="61"/>
        <v>280</v>
      </c>
      <c r="P1021" s="26">
        <f t="shared" si="63"/>
        <v>224</v>
      </c>
      <c r="Q1021" s="36" t="s">
        <v>1305</v>
      </c>
      <c r="R1021" s="36" t="s">
        <v>4051</v>
      </c>
      <c r="S1021" s="16">
        <v>300</v>
      </c>
      <c r="T1021" s="37" t="str">
        <f t="shared" si="62"/>
        <v>BSR in Process</v>
      </c>
      <c r="U1021" s="12">
        <v>63</v>
      </c>
      <c r="V1021" s="16"/>
      <c r="W1021" s="12" t="s">
        <v>4222</v>
      </c>
    </row>
    <row r="1022" spans="1:23" ht="22.35" customHeight="1">
      <c r="A1022" s="12">
        <v>10061050</v>
      </c>
      <c r="B1022" s="137">
        <v>311627007316</v>
      </c>
      <c r="C1022" s="106">
        <v>1002558</v>
      </c>
      <c r="D1022" s="13">
        <v>1011048</v>
      </c>
      <c r="E1022" s="12" t="s">
        <v>1306</v>
      </c>
      <c r="F1022" s="190" t="s">
        <v>4209</v>
      </c>
      <c r="G1022" s="13" t="s">
        <v>21</v>
      </c>
      <c r="H1022" s="15">
        <v>0.8</v>
      </c>
      <c r="I1022" s="105">
        <v>220</v>
      </c>
      <c r="J1022" s="26">
        <f t="shared" si="60"/>
        <v>176</v>
      </c>
      <c r="K1022" s="113">
        <f>IFERROR(SUMIFS(RECEIVING_HISTORY!$H:$H,RECEIVING_HISTORY!$B:$B,MASTER_SHEET!$A1022),0)</f>
        <v>0</v>
      </c>
      <c r="L1022" s="26">
        <f>IFERROR(SUMIFS(RECEIVING_HISTORY!$I:$I,RECEIVING_HISTORY!$B:$B,MASTER_SHEET!$A1022),0)</f>
        <v>0</v>
      </c>
      <c r="M1022" s="35">
        <f>IFERROR(SUMIF(ISSUANCE_HISTORY!$B:$B,A1022,ISSUANCE_HISTORY!$H:$H),0)</f>
        <v>0</v>
      </c>
      <c r="N1022" s="26">
        <f>IFERROR(SUMIF(ISSUANCE_HISTORY!$B:$B,A1022,ISSUANCE_HISTORY!$I:$I),0)</f>
        <v>0</v>
      </c>
      <c r="O1022" s="112">
        <f t="shared" si="61"/>
        <v>220</v>
      </c>
      <c r="P1022" s="26">
        <f t="shared" si="63"/>
        <v>176</v>
      </c>
      <c r="Q1022" s="36" t="s">
        <v>1307</v>
      </c>
      <c r="R1022" s="36" t="s">
        <v>1307</v>
      </c>
      <c r="S1022" s="16">
        <v>200</v>
      </c>
      <c r="T1022" s="37" t="str">
        <f t="shared" si="62"/>
        <v>BSR in Process</v>
      </c>
      <c r="U1022" s="12">
        <v>63</v>
      </c>
      <c r="V1022" s="16"/>
      <c r="W1022" s="12" t="s">
        <v>4222</v>
      </c>
    </row>
    <row r="1023" spans="1:23" ht="22.35" customHeight="1">
      <c r="A1023" s="12">
        <v>10061051</v>
      </c>
      <c r="B1023" s="137">
        <v>1120010511</v>
      </c>
      <c r="C1023" s="106">
        <v>1002560</v>
      </c>
      <c r="D1023" s="13">
        <v>1011050</v>
      </c>
      <c r="E1023" s="12" t="s">
        <v>1308</v>
      </c>
      <c r="F1023" s="190" t="s">
        <v>4209</v>
      </c>
      <c r="G1023" s="13" t="s">
        <v>21</v>
      </c>
      <c r="H1023" s="15">
        <v>5</v>
      </c>
      <c r="I1023" s="105">
        <v>376</v>
      </c>
      <c r="J1023" s="26">
        <f t="shared" si="60"/>
        <v>1880</v>
      </c>
      <c r="K1023" s="113">
        <f>IFERROR(SUMIFS(RECEIVING_HISTORY!$H:$H,RECEIVING_HISTORY!$B:$B,MASTER_SHEET!$A1023),0)</f>
        <v>0</v>
      </c>
      <c r="L1023" s="26">
        <f>IFERROR(SUMIFS(RECEIVING_HISTORY!$I:$I,RECEIVING_HISTORY!$B:$B,MASTER_SHEET!$A1023),0)</f>
        <v>0</v>
      </c>
      <c r="M1023" s="35">
        <f>IFERROR(SUMIF(ISSUANCE_HISTORY!$B:$B,A1023,ISSUANCE_HISTORY!$H:$H),0)</f>
        <v>0</v>
      </c>
      <c r="N1023" s="26">
        <f>IFERROR(SUMIF(ISSUANCE_HISTORY!$B:$B,A1023,ISSUANCE_HISTORY!$I:$I),0)</f>
        <v>0</v>
      </c>
      <c r="O1023" s="112">
        <f t="shared" si="61"/>
        <v>376</v>
      </c>
      <c r="P1023" s="26">
        <f t="shared" si="63"/>
        <v>1880</v>
      </c>
      <c r="Q1023" s="36" t="s">
        <v>4461</v>
      </c>
      <c r="R1023" s="36" t="s">
        <v>4461</v>
      </c>
      <c r="S1023" s="16">
        <v>300</v>
      </c>
      <c r="T1023" s="37" t="str">
        <f t="shared" si="62"/>
        <v>OK</v>
      </c>
      <c r="U1023" s="12"/>
      <c r="V1023" s="16"/>
      <c r="W1023" s="12" t="s">
        <v>4222</v>
      </c>
    </row>
    <row r="1024" spans="1:23" ht="22.35" customHeight="1">
      <c r="A1024" s="12">
        <v>10061052</v>
      </c>
      <c r="B1024" s="137">
        <v>1120014251</v>
      </c>
      <c r="C1024" s="106">
        <v>1003762</v>
      </c>
      <c r="D1024" s="13">
        <v>1009061</v>
      </c>
      <c r="E1024" s="12" t="s">
        <v>1309</v>
      </c>
      <c r="F1024" s="190" t="s">
        <v>4213</v>
      </c>
      <c r="G1024" s="13" t="s">
        <v>175</v>
      </c>
      <c r="H1024" s="15">
        <v>1.7</v>
      </c>
      <c r="I1024" s="105">
        <v>135</v>
      </c>
      <c r="J1024" s="26">
        <f t="shared" si="60"/>
        <v>229.5</v>
      </c>
      <c r="K1024" s="113">
        <f>IFERROR(SUMIFS(RECEIVING_HISTORY!$H:$H,RECEIVING_HISTORY!$B:$B,MASTER_SHEET!$A1024),0)</f>
        <v>0</v>
      </c>
      <c r="L1024" s="26">
        <f>IFERROR(SUMIFS(RECEIVING_HISTORY!$I:$I,RECEIVING_HISTORY!$B:$B,MASTER_SHEET!$A1024),0)</f>
        <v>0</v>
      </c>
      <c r="M1024" s="35">
        <f>IFERROR(SUMIF(ISSUANCE_HISTORY!$B:$B,A1024,ISSUANCE_HISTORY!$H:$H),0)</f>
        <v>20</v>
      </c>
      <c r="N1024" s="26">
        <f>IFERROR(SUMIF(ISSUANCE_HISTORY!$B:$B,A1024,ISSUANCE_HISTORY!$I:$I),0)</f>
        <v>34</v>
      </c>
      <c r="O1024" s="112">
        <f t="shared" si="61"/>
        <v>115</v>
      </c>
      <c r="P1024" s="26">
        <f t="shared" si="63"/>
        <v>195.5</v>
      </c>
      <c r="Q1024" s="36" t="s">
        <v>4093</v>
      </c>
      <c r="R1024" s="36" t="s">
        <v>4499</v>
      </c>
      <c r="S1024" s="16">
        <v>400</v>
      </c>
      <c r="T1024" s="37" t="str">
        <f t="shared" si="62"/>
        <v>BSR in Process</v>
      </c>
      <c r="U1024" s="12">
        <v>63</v>
      </c>
      <c r="V1024" s="16"/>
      <c r="W1024" s="12" t="s">
        <v>4222</v>
      </c>
    </row>
    <row r="1025" spans="1:23" ht="22.35" customHeight="1">
      <c r="A1025" s="12">
        <v>10061053</v>
      </c>
      <c r="B1025" s="137">
        <v>101619055692</v>
      </c>
      <c r="C1025" s="106">
        <v>1004415</v>
      </c>
      <c r="D1025" s="13">
        <v>1016497</v>
      </c>
      <c r="E1025" s="12" t="s">
        <v>1310</v>
      </c>
      <c r="F1025" s="190" t="s">
        <v>4209</v>
      </c>
      <c r="G1025" s="13" t="s">
        <v>21</v>
      </c>
      <c r="H1025" s="15">
        <v>30</v>
      </c>
      <c r="I1025" s="105">
        <v>2</v>
      </c>
      <c r="J1025" s="26">
        <f t="shared" ref="J1025:J1087" si="64">I1025*H1025</f>
        <v>60</v>
      </c>
      <c r="K1025" s="113">
        <f>IFERROR(SUMIFS(RECEIVING_HISTORY!$H:$H,RECEIVING_HISTORY!$B:$B,MASTER_SHEET!$A1025),0)</f>
        <v>20</v>
      </c>
      <c r="L1025" s="26">
        <f>IFERROR(SUMIFS(RECEIVING_HISTORY!$I:$I,RECEIVING_HISTORY!$B:$B,MASTER_SHEET!$A1025),0)</f>
        <v>600</v>
      </c>
      <c r="M1025" s="35">
        <f>IFERROR(SUMIF(ISSUANCE_HISTORY!$B:$B,A1025,ISSUANCE_HISTORY!$H:$H),0)</f>
        <v>0</v>
      </c>
      <c r="N1025" s="26">
        <f>IFERROR(SUMIF(ISSUANCE_HISTORY!$B:$B,A1025,ISSUANCE_HISTORY!$I:$I),0)</f>
        <v>0</v>
      </c>
      <c r="O1025" s="112">
        <f t="shared" ref="O1025:O1087" si="65">N(I1025)+N(K1025)-N(M1025)</f>
        <v>22</v>
      </c>
      <c r="P1025" s="26">
        <f t="shared" si="63"/>
        <v>660</v>
      </c>
      <c r="Q1025" s="36" t="s">
        <v>1307</v>
      </c>
      <c r="R1025" s="36" t="s">
        <v>1307</v>
      </c>
      <c r="S1025" s="16">
        <v>10</v>
      </c>
      <c r="T1025" s="37" t="str">
        <f t="shared" si="62"/>
        <v>OK</v>
      </c>
      <c r="U1025" s="12"/>
      <c r="V1025" s="16"/>
      <c r="W1025" s="12" t="s">
        <v>4222</v>
      </c>
    </row>
    <row r="1026" spans="1:23" ht="22.35" customHeight="1">
      <c r="A1026" s="12">
        <v>10061054</v>
      </c>
      <c r="B1026" s="137">
        <v>1120010166</v>
      </c>
      <c r="C1026" s="106">
        <v>1002562</v>
      </c>
      <c r="D1026" s="13">
        <v>1011052</v>
      </c>
      <c r="E1026" s="12" t="s">
        <v>1311</v>
      </c>
      <c r="F1026" s="190" t="s">
        <v>4209</v>
      </c>
      <c r="G1026" s="13" t="s">
        <v>21</v>
      </c>
      <c r="H1026" s="15">
        <v>15</v>
      </c>
      <c r="I1026" s="105">
        <v>50</v>
      </c>
      <c r="J1026" s="26">
        <f t="shared" si="64"/>
        <v>750</v>
      </c>
      <c r="K1026" s="113">
        <f>IFERROR(SUMIFS(RECEIVING_HISTORY!$H:$H,RECEIVING_HISTORY!$B:$B,MASTER_SHEET!$A1026),0)</f>
        <v>0</v>
      </c>
      <c r="L1026" s="26">
        <f>IFERROR(SUMIFS(RECEIVING_HISTORY!$I:$I,RECEIVING_HISTORY!$B:$B,MASTER_SHEET!$A1026),0)</f>
        <v>0</v>
      </c>
      <c r="M1026" s="35">
        <f>IFERROR(SUMIF(ISSUANCE_HISTORY!$B:$B,A1026,ISSUANCE_HISTORY!$H:$H),0)</f>
        <v>0</v>
      </c>
      <c r="N1026" s="26">
        <f>IFERROR(SUMIF(ISSUANCE_HISTORY!$B:$B,A1026,ISSUANCE_HISTORY!$I:$I),0)</f>
        <v>0</v>
      </c>
      <c r="O1026" s="112">
        <f t="shared" si="65"/>
        <v>50</v>
      </c>
      <c r="P1026" s="26">
        <f t="shared" si="63"/>
        <v>750</v>
      </c>
      <c r="Q1026" s="36" t="s">
        <v>1307</v>
      </c>
      <c r="R1026" s="36" t="s">
        <v>1307</v>
      </c>
      <c r="S1026" s="16">
        <v>10</v>
      </c>
      <c r="T1026" s="37" t="str">
        <f t="shared" ref="T1026:T1089" si="66">IF(S1026="", "", IF(U1026&lt;&gt;"", "BSR in Process", IF(O1026&lt;S1026, "Re-Order Now", "OK")))</f>
        <v>OK</v>
      </c>
      <c r="U1026" s="12"/>
      <c r="V1026" s="16"/>
      <c r="W1026" s="12" t="s">
        <v>4222</v>
      </c>
    </row>
    <row r="1027" spans="1:23" ht="22.35" customHeight="1">
      <c r="A1027" s="12">
        <v>10061055</v>
      </c>
      <c r="B1027" s="137">
        <v>311623065791</v>
      </c>
      <c r="C1027" s="106">
        <v>1005751</v>
      </c>
      <c r="D1027" s="13">
        <v>1015231</v>
      </c>
      <c r="E1027" s="12" t="s">
        <v>1312</v>
      </c>
      <c r="F1027" s="190" t="s">
        <v>4209</v>
      </c>
      <c r="G1027" s="13" t="s">
        <v>21</v>
      </c>
      <c r="H1027" s="15">
        <v>85</v>
      </c>
      <c r="I1027" s="105">
        <v>71</v>
      </c>
      <c r="J1027" s="26">
        <f t="shared" si="64"/>
        <v>6035</v>
      </c>
      <c r="K1027" s="113">
        <f>IFERROR(SUMIFS(RECEIVING_HISTORY!$H:$H,RECEIVING_HISTORY!$B:$B,MASTER_SHEET!$A1027),0)</f>
        <v>0</v>
      </c>
      <c r="L1027" s="26">
        <f>IFERROR(SUMIFS(RECEIVING_HISTORY!$I:$I,RECEIVING_HISTORY!$B:$B,MASTER_SHEET!$A1027),0)</f>
        <v>0</v>
      </c>
      <c r="M1027" s="35">
        <f>IFERROR(SUMIF(ISSUANCE_HISTORY!$B:$B,A1027,ISSUANCE_HISTORY!$H:$H),0)</f>
        <v>10</v>
      </c>
      <c r="N1027" s="26">
        <f>IFERROR(SUMIF(ISSUANCE_HISTORY!$B:$B,A1027,ISSUANCE_HISTORY!$I:$I),0)</f>
        <v>850</v>
      </c>
      <c r="O1027" s="112">
        <f t="shared" si="65"/>
        <v>61</v>
      </c>
      <c r="P1027" s="26">
        <f t="shared" ref="P1027:P1090" si="67">N(J1027)+N(L1027)-N(N1027)</f>
        <v>5185</v>
      </c>
      <c r="Q1027" s="36" t="s">
        <v>1313</v>
      </c>
      <c r="R1027" s="36" t="s">
        <v>1313</v>
      </c>
      <c r="S1027" s="16">
        <v>20</v>
      </c>
      <c r="T1027" s="37" t="str">
        <f t="shared" si="66"/>
        <v>OK</v>
      </c>
      <c r="U1027" s="12"/>
      <c r="V1027" s="16"/>
      <c r="W1027" s="12" t="s">
        <v>4222</v>
      </c>
    </row>
    <row r="1028" spans="1:23" ht="22.35" customHeight="1">
      <c r="A1028" s="12">
        <v>10061056</v>
      </c>
      <c r="B1028" s="137">
        <v>1610050026</v>
      </c>
      <c r="C1028" s="106">
        <v>1006509</v>
      </c>
      <c r="D1028" s="13">
        <v>1014485</v>
      </c>
      <c r="E1028" s="12" t="s">
        <v>1314</v>
      </c>
      <c r="F1028" s="190" t="s">
        <v>1262</v>
      </c>
      <c r="G1028" s="13" t="s">
        <v>21</v>
      </c>
      <c r="H1028" s="15">
        <v>190</v>
      </c>
      <c r="I1028" s="105">
        <v>35</v>
      </c>
      <c r="J1028" s="26">
        <f t="shared" si="64"/>
        <v>6650</v>
      </c>
      <c r="K1028" s="113">
        <f>IFERROR(SUMIFS(RECEIVING_HISTORY!$H:$H,RECEIVING_HISTORY!$B:$B,MASTER_SHEET!$A1028),0)</f>
        <v>0</v>
      </c>
      <c r="L1028" s="26">
        <f>IFERROR(SUMIFS(RECEIVING_HISTORY!$I:$I,RECEIVING_HISTORY!$B:$B,MASTER_SHEET!$A1028),0)</f>
        <v>0</v>
      </c>
      <c r="M1028" s="35">
        <f>IFERROR(SUMIF(ISSUANCE_HISTORY!$B:$B,A1028,ISSUANCE_HISTORY!$H:$H),0)</f>
        <v>1</v>
      </c>
      <c r="N1028" s="26">
        <f>IFERROR(SUMIF(ISSUANCE_HISTORY!$B:$B,A1028,ISSUANCE_HISTORY!$I:$I),0)</f>
        <v>190</v>
      </c>
      <c r="O1028" s="112">
        <f t="shared" si="65"/>
        <v>34</v>
      </c>
      <c r="P1028" s="26">
        <f t="shared" si="67"/>
        <v>6460</v>
      </c>
      <c r="Q1028" s="36" t="s">
        <v>4199</v>
      </c>
      <c r="R1028" s="36" t="s">
        <v>4500</v>
      </c>
      <c r="S1028" s="16">
        <v>10</v>
      </c>
      <c r="T1028" s="37" t="str">
        <f t="shared" si="66"/>
        <v>OK</v>
      </c>
      <c r="U1028" s="12"/>
      <c r="V1028" s="16"/>
      <c r="W1028" s="12" t="s">
        <v>4222</v>
      </c>
    </row>
    <row r="1029" spans="1:23" ht="22.35" customHeight="1">
      <c r="A1029" s="12">
        <v>10061057</v>
      </c>
      <c r="B1029" s="137" t="e">
        <v>#N/A</v>
      </c>
      <c r="C1029" s="106">
        <v>1005364</v>
      </c>
      <c r="D1029" s="30">
        <v>1015737</v>
      </c>
      <c r="E1029" s="12" t="s">
        <v>1316</v>
      </c>
      <c r="F1029" s="190" t="s">
        <v>1262</v>
      </c>
      <c r="G1029" s="13" t="s">
        <v>21</v>
      </c>
      <c r="H1029" s="15">
        <v>655</v>
      </c>
      <c r="I1029" s="105">
        <v>0</v>
      </c>
      <c r="J1029" s="26">
        <f t="shared" si="64"/>
        <v>0</v>
      </c>
      <c r="K1029" s="113">
        <f>IFERROR(SUMIFS(RECEIVING_HISTORY!$H:$H,RECEIVING_HISTORY!$B:$B,MASTER_SHEET!$A1029),0)</f>
        <v>0</v>
      </c>
      <c r="L1029" s="26">
        <f>IFERROR(SUMIFS(RECEIVING_HISTORY!$I:$I,RECEIVING_HISTORY!$B:$B,MASTER_SHEET!$A1029),0)</f>
        <v>0</v>
      </c>
      <c r="M1029" s="35">
        <f>IFERROR(SUMIF(ISSUANCE_HISTORY!$B:$B,A1029,ISSUANCE_HISTORY!$H:$H),0)</f>
        <v>0</v>
      </c>
      <c r="N1029" s="26">
        <f>IFERROR(SUMIF(ISSUANCE_HISTORY!$B:$B,A1029,ISSUANCE_HISTORY!$I:$I),0)</f>
        <v>0</v>
      </c>
      <c r="O1029" s="112">
        <f t="shared" si="65"/>
        <v>0</v>
      </c>
      <c r="P1029" s="26">
        <f t="shared" si="67"/>
        <v>0</v>
      </c>
      <c r="Q1029" s="36" t="e">
        <v>#N/A</v>
      </c>
      <c r="R1029" s="36" t="e">
        <v>#N/A</v>
      </c>
      <c r="S1029" s="16"/>
      <c r="T1029" s="37" t="str">
        <f t="shared" si="66"/>
        <v/>
      </c>
      <c r="U1029" s="12"/>
      <c r="V1029" s="16"/>
      <c r="W1029" s="12" t="e">
        <v>#N/A</v>
      </c>
    </row>
    <row r="1030" spans="1:23" ht="22.35" customHeight="1">
      <c r="A1030" s="12">
        <v>10061058</v>
      </c>
      <c r="B1030" s="137">
        <v>301817008066</v>
      </c>
      <c r="C1030" s="106">
        <v>1005362</v>
      </c>
      <c r="D1030" s="13">
        <v>1015735</v>
      </c>
      <c r="E1030" s="12" t="s">
        <v>1317</v>
      </c>
      <c r="F1030" s="190" t="s">
        <v>1262</v>
      </c>
      <c r="G1030" s="13" t="s">
        <v>21</v>
      </c>
      <c r="H1030" s="15">
        <v>993</v>
      </c>
      <c r="I1030" s="105">
        <v>11</v>
      </c>
      <c r="J1030" s="26">
        <f t="shared" si="64"/>
        <v>10923</v>
      </c>
      <c r="K1030" s="113">
        <f>IFERROR(SUMIFS(RECEIVING_HISTORY!$H:$H,RECEIVING_HISTORY!$B:$B,MASTER_SHEET!$A1030),0)</f>
        <v>0</v>
      </c>
      <c r="L1030" s="26">
        <f>IFERROR(SUMIFS(RECEIVING_HISTORY!$I:$I,RECEIVING_HISTORY!$B:$B,MASTER_SHEET!$A1030),0)</f>
        <v>0</v>
      </c>
      <c r="M1030" s="35">
        <f>IFERROR(SUMIF(ISSUANCE_HISTORY!$B:$B,A1030,ISSUANCE_HISTORY!$H:$H),0)</f>
        <v>0</v>
      </c>
      <c r="N1030" s="26">
        <f>IFERROR(SUMIF(ISSUANCE_HISTORY!$B:$B,A1030,ISSUANCE_HISTORY!$I:$I),0)</f>
        <v>0</v>
      </c>
      <c r="O1030" s="112">
        <f t="shared" si="65"/>
        <v>11</v>
      </c>
      <c r="P1030" s="26">
        <f t="shared" si="67"/>
        <v>10923</v>
      </c>
      <c r="Q1030" s="36" t="s">
        <v>1318</v>
      </c>
      <c r="R1030" s="36" t="s">
        <v>1318</v>
      </c>
      <c r="S1030" s="16">
        <v>6</v>
      </c>
      <c r="T1030" s="37" t="str">
        <f t="shared" si="66"/>
        <v>OK</v>
      </c>
      <c r="U1030" s="12"/>
      <c r="V1030" s="16"/>
      <c r="W1030" s="12" t="s">
        <v>4222</v>
      </c>
    </row>
    <row r="1031" spans="1:23" ht="22.35" customHeight="1">
      <c r="A1031" s="12">
        <v>10061059</v>
      </c>
      <c r="B1031" s="137" t="e">
        <v>#N/A</v>
      </c>
      <c r="C1031" s="106">
        <v>1005363</v>
      </c>
      <c r="D1031" s="13">
        <v>1015736</v>
      </c>
      <c r="E1031" s="12" t="s">
        <v>1319</v>
      </c>
      <c r="F1031" s="190" t="s">
        <v>1262</v>
      </c>
      <c r="G1031" s="13" t="s">
        <v>21</v>
      </c>
      <c r="H1031" s="15">
        <v>1302</v>
      </c>
      <c r="I1031" s="105">
        <v>0</v>
      </c>
      <c r="J1031" s="26">
        <f t="shared" si="64"/>
        <v>0</v>
      </c>
      <c r="K1031" s="113">
        <f>IFERROR(SUMIFS(RECEIVING_HISTORY!$H:$H,RECEIVING_HISTORY!$B:$B,MASTER_SHEET!$A1031),0)</f>
        <v>0</v>
      </c>
      <c r="L1031" s="26">
        <f>IFERROR(SUMIFS(RECEIVING_HISTORY!$I:$I,RECEIVING_HISTORY!$B:$B,MASTER_SHEET!$A1031),0)</f>
        <v>0</v>
      </c>
      <c r="M1031" s="35">
        <f>IFERROR(SUMIF(ISSUANCE_HISTORY!$B:$B,A1031,ISSUANCE_HISTORY!$H:$H),0)</f>
        <v>0</v>
      </c>
      <c r="N1031" s="26">
        <f>IFERROR(SUMIF(ISSUANCE_HISTORY!$B:$B,A1031,ISSUANCE_HISTORY!$I:$I),0)</f>
        <v>0</v>
      </c>
      <c r="O1031" s="112">
        <f t="shared" si="65"/>
        <v>0</v>
      </c>
      <c r="P1031" s="26">
        <f t="shared" si="67"/>
        <v>0</v>
      </c>
      <c r="Q1031" s="36" t="e">
        <v>#N/A</v>
      </c>
      <c r="R1031" s="36" t="e">
        <v>#N/A</v>
      </c>
      <c r="S1031" s="16"/>
      <c r="T1031" s="37" t="str">
        <f t="shared" si="66"/>
        <v/>
      </c>
      <c r="U1031" s="12"/>
      <c r="V1031" s="16"/>
      <c r="W1031" s="12" t="e">
        <v>#N/A</v>
      </c>
    </row>
    <row r="1032" spans="1:23" ht="22.35" customHeight="1">
      <c r="A1032" s="12">
        <v>10061060</v>
      </c>
      <c r="B1032" s="137">
        <v>1940341006</v>
      </c>
      <c r="C1032" s="106">
        <v>1005330</v>
      </c>
      <c r="D1032" s="13">
        <v>1015702</v>
      </c>
      <c r="E1032" s="12" t="s">
        <v>1320</v>
      </c>
      <c r="F1032" s="190" t="s">
        <v>1262</v>
      </c>
      <c r="G1032" s="13" t="s">
        <v>21</v>
      </c>
      <c r="H1032" s="15">
        <v>2025</v>
      </c>
      <c r="I1032" s="105">
        <v>5</v>
      </c>
      <c r="J1032" s="26">
        <f t="shared" si="64"/>
        <v>10125</v>
      </c>
      <c r="K1032" s="113">
        <f>IFERROR(SUMIFS(RECEIVING_HISTORY!$H:$H,RECEIVING_HISTORY!$B:$B,MASTER_SHEET!$A1032),0)</f>
        <v>6</v>
      </c>
      <c r="L1032" s="26">
        <f>IFERROR(SUMIFS(RECEIVING_HISTORY!$I:$I,RECEIVING_HISTORY!$B:$B,MASTER_SHEET!$A1032),0)</f>
        <v>12150</v>
      </c>
      <c r="M1032" s="35">
        <f>IFERROR(SUMIF(ISSUANCE_HISTORY!$B:$B,A1032,ISSUANCE_HISTORY!$H:$H),0)</f>
        <v>0</v>
      </c>
      <c r="N1032" s="26">
        <f>IFERROR(SUMIF(ISSUANCE_HISTORY!$B:$B,A1032,ISSUANCE_HISTORY!$I:$I),0)</f>
        <v>0</v>
      </c>
      <c r="O1032" s="112">
        <f t="shared" si="65"/>
        <v>11</v>
      </c>
      <c r="P1032" s="26">
        <f t="shared" si="67"/>
        <v>22275</v>
      </c>
      <c r="Q1032" s="36" t="s">
        <v>1321</v>
      </c>
      <c r="R1032" s="36" t="s">
        <v>1321</v>
      </c>
      <c r="S1032" s="16">
        <v>6</v>
      </c>
      <c r="T1032" s="37" t="str">
        <f t="shared" si="66"/>
        <v>BSR in Process</v>
      </c>
      <c r="U1032" s="12">
        <v>51</v>
      </c>
      <c r="V1032" s="16"/>
      <c r="W1032" s="12" t="s">
        <v>4222</v>
      </c>
    </row>
    <row r="1033" spans="1:23" ht="22.35" customHeight="1">
      <c r="A1033" s="12">
        <v>10061061</v>
      </c>
      <c r="B1033" s="137">
        <v>301818020673</v>
      </c>
      <c r="C1033" s="106">
        <v>1006511</v>
      </c>
      <c r="D1033" s="13">
        <v>1014487</v>
      </c>
      <c r="E1033" s="12" t="s">
        <v>1322</v>
      </c>
      <c r="F1033" s="190" t="s">
        <v>1262</v>
      </c>
      <c r="G1033" s="13" t="s">
        <v>21</v>
      </c>
      <c r="H1033" s="15">
        <v>66</v>
      </c>
      <c r="I1033" s="105">
        <v>96</v>
      </c>
      <c r="J1033" s="26">
        <f t="shared" si="64"/>
        <v>6336</v>
      </c>
      <c r="K1033" s="113">
        <f>IFERROR(SUMIFS(RECEIVING_HISTORY!$H:$H,RECEIVING_HISTORY!$B:$B,MASTER_SHEET!$A1033),0)</f>
        <v>0</v>
      </c>
      <c r="L1033" s="26">
        <f>IFERROR(SUMIFS(RECEIVING_HISTORY!$I:$I,RECEIVING_HISTORY!$B:$B,MASTER_SHEET!$A1033),0)</f>
        <v>0</v>
      </c>
      <c r="M1033" s="35">
        <f>IFERROR(SUMIF(ISSUANCE_HISTORY!$B:$B,A1033,ISSUANCE_HISTORY!$H:$H),0)</f>
        <v>10</v>
      </c>
      <c r="N1033" s="26">
        <f>IFERROR(SUMIF(ISSUANCE_HISTORY!$B:$B,A1033,ISSUANCE_HISTORY!$I:$I),0)</f>
        <v>660</v>
      </c>
      <c r="O1033" s="112">
        <f t="shared" si="65"/>
        <v>86</v>
      </c>
      <c r="P1033" s="26">
        <f t="shared" si="67"/>
        <v>5676</v>
      </c>
      <c r="Q1033" s="36" t="s">
        <v>530</v>
      </c>
      <c r="R1033" s="36" t="s">
        <v>530</v>
      </c>
      <c r="S1033" s="16">
        <v>40</v>
      </c>
      <c r="T1033" s="37" t="str">
        <f t="shared" si="66"/>
        <v>OK</v>
      </c>
      <c r="U1033" s="12"/>
      <c r="V1033" s="16"/>
      <c r="W1033" s="12" t="s">
        <v>4222</v>
      </c>
    </row>
    <row r="1034" spans="1:23" ht="22.35" customHeight="1">
      <c r="A1034" s="12">
        <v>10061062</v>
      </c>
      <c r="B1034" s="137">
        <v>1010110088</v>
      </c>
      <c r="C1034" s="106">
        <v>1005114</v>
      </c>
      <c r="D1034" s="13">
        <v>1015943</v>
      </c>
      <c r="E1034" s="12" t="s">
        <v>1323</v>
      </c>
      <c r="F1034" s="190" t="s">
        <v>1262</v>
      </c>
      <c r="G1034" s="13" t="s">
        <v>21</v>
      </c>
      <c r="H1034" s="15">
        <v>130</v>
      </c>
      <c r="I1034" s="105">
        <v>7</v>
      </c>
      <c r="J1034" s="26">
        <f t="shared" si="64"/>
        <v>910</v>
      </c>
      <c r="K1034" s="113">
        <f>IFERROR(SUMIFS(RECEIVING_HISTORY!$H:$H,RECEIVING_HISTORY!$B:$B,MASTER_SHEET!$A1034),0)</f>
        <v>0</v>
      </c>
      <c r="L1034" s="26">
        <f>IFERROR(SUMIFS(RECEIVING_HISTORY!$I:$I,RECEIVING_HISTORY!$B:$B,MASTER_SHEET!$A1034),0)</f>
        <v>0</v>
      </c>
      <c r="M1034" s="35">
        <f>IFERROR(SUMIF(ISSUANCE_HISTORY!$B:$B,A1034,ISSUANCE_HISTORY!$H:$H),0)</f>
        <v>3</v>
      </c>
      <c r="N1034" s="26">
        <f>IFERROR(SUMIF(ISSUANCE_HISTORY!$B:$B,A1034,ISSUANCE_HISTORY!$I:$I),0)</f>
        <v>390</v>
      </c>
      <c r="O1034" s="112">
        <f t="shared" si="65"/>
        <v>4</v>
      </c>
      <c r="P1034" s="26">
        <f t="shared" si="67"/>
        <v>520</v>
      </c>
      <c r="Q1034" s="36" t="s">
        <v>1324</v>
      </c>
      <c r="R1034" s="36" t="s">
        <v>1324</v>
      </c>
      <c r="S1034" s="16">
        <v>6</v>
      </c>
      <c r="T1034" s="37" t="str">
        <f t="shared" si="66"/>
        <v>BSR in Process</v>
      </c>
      <c r="U1034" s="12">
        <v>55</v>
      </c>
      <c r="V1034" s="16"/>
      <c r="W1034" s="12" t="s">
        <v>4222</v>
      </c>
    </row>
    <row r="1035" spans="1:23" ht="22.35" customHeight="1">
      <c r="A1035" s="12">
        <v>10061063</v>
      </c>
      <c r="B1035" s="137">
        <v>1940340962</v>
      </c>
      <c r="C1035" s="106">
        <v>1005118</v>
      </c>
      <c r="D1035" s="13">
        <v>1015947</v>
      </c>
      <c r="E1035" s="12" t="s">
        <v>1325</v>
      </c>
      <c r="F1035" s="190" t="s">
        <v>1262</v>
      </c>
      <c r="G1035" s="13" t="s">
        <v>21</v>
      </c>
      <c r="H1035" s="15">
        <v>38</v>
      </c>
      <c r="I1035" s="105">
        <v>72</v>
      </c>
      <c r="J1035" s="26">
        <f t="shared" si="64"/>
        <v>2736</v>
      </c>
      <c r="K1035" s="113">
        <f>IFERROR(SUMIFS(RECEIVING_HISTORY!$H:$H,RECEIVING_HISTORY!$B:$B,MASTER_SHEET!$A1035),0)</f>
        <v>0</v>
      </c>
      <c r="L1035" s="26">
        <f>IFERROR(SUMIFS(RECEIVING_HISTORY!$I:$I,RECEIVING_HISTORY!$B:$B,MASTER_SHEET!$A1035),0)</f>
        <v>0</v>
      </c>
      <c r="M1035" s="35">
        <f>IFERROR(SUMIF(ISSUANCE_HISTORY!$B:$B,A1035,ISSUANCE_HISTORY!$H:$H),0)</f>
        <v>10</v>
      </c>
      <c r="N1035" s="26">
        <f>IFERROR(SUMIF(ISSUANCE_HISTORY!$B:$B,A1035,ISSUANCE_HISTORY!$I:$I),0)</f>
        <v>380</v>
      </c>
      <c r="O1035" s="112">
        <f t="shared" si="65"/>
        <v>62</v>
      </c>
      <c r="P1035" s="26">
        <f t="shared" si="67"/>
        <v>2356</v>
      </c>
      <c r="Q1035" s="36" t="s">
        <v>1315</v>
      </c>
      <c r="R1035" s="36" t="s">
        <v>1315</v>
      </c>
      <c r="S1035" s="16">
        <v>30</v>
      </c>
      <c r="T1035" s="37" t="str">
        <f t="shared" si="66"/>
        <v>OK</v>
      </c>
      <c r="U1035" s="12"/>
      <c r="V1035" s="16"/>
      <c r="W1035" s="12" t="s">
        <v>4222</v>
      </c>
    </row>
    <row r="1036" spans="1:23" ht="22.35" customHeight="1">
      <c r="A1036" s="12">
        <v>10061064</v>
      </c>
      <c r="B1036" s="137">
        <v>1610030337</v>
      </c>
      <c r="C1036" s="106">
        <v>1006197</v>
      </c>
      <c r="D1036" s="13">
        <v>1014847</v>
      </c>
      <c r="E1036" s="12" t="s">
        <v>1326</v>
      </c>
      <c r="F1036" s="190" t="s">
        <v>1262</v>
      </c>
      <c r="G1036" s="13" t="s">
        <v>21</v>
      </c>
      <c r="H1036" s="15">
        <v>154</v>
      </c>
      <c r="I1036" s="105">
        <v>26</v>
      </c>
      <c r="J1036" s="26">
        <f t="shared" si="64"/>
        <v>4004</v>
      </c>
      <c r="K1036" s="113">
        <f>IFERROR(SUMIFS(RECEIVING_HISTORY!$H:$H,RECEIVING_HISTORY!$B:$B,MASTER_SHEET!$A1036),0)</f>
        <v>0</v>
      </c>
      <c r="L1036" s="26">
        <f>IFERROR(SUMIFS(RECEIVING_HISTORY!$I:$I,RECEIVING_HISTORY!$B:$B,MASTER_SHEET!$A1036),0)</f>
        <v>0</v>
      </c>
      <c r="M1036" s="35">
        <f>IFERROR(SUMIF(ISSUANCE_HISTORY!$B:$B,A1036,ISSUANCE_HISTORY!$H:$H),0)</f>
        <v>0</v>
      </c>
      <c r="N1036" s="26">
        <f>IFERROR(SUMIF(ISSUANCE_HISTORY!$B:$B,A1036,ISSUANCE_HISTORY!$I:$I),0)</f>
        <v>0</v>
      </c>
      <c r="O1036" s="112">
        <f t="shared" si="65"/>
        <v>26</v>
      </c>
      <c r="P1036" s="26">
        <f t="shared" si="67"/>
        <v>4004</v>
      </c>
      <c r="Q1036" s="36" t="s">
        <v>1327</v>
      </c>
      <c r="R1036" s="36" t="s">
        <v>1327</v>
      </c>
      <c r="S1036" s="16">
        <v>12</v>
      </c>
      <c r="T1036" s="37" t="str">
        <f t="shared" si="66"/>
        <v>OK</v>
      </c>
      <c r="U1036" s="12"/>
      <c r="V1036" s="16"/>
      <c r="W1036" s="12" t="s">
        <v>4222</v>
      </c>
    </row>
    <row r="1037" spans="1:23" ht="22.35" customHeight="1">
      <c r="A1037" s="12">
        <v>10061065</v>
      </c>
      <c r="B1037" s="137">
        <v>1270020176</v>
      </c>
      <c r="C1037" s="106">
        <v>1004616</v>
      </c>
      <c r="D1037" s="13">
        <v>1016375</v>
      </c>
      <c r="E1037" s="12" t="s">
        <v>1328</v>
      </c>
      <c r="F1037" s="190" t="s">
        <v>1262</v>
      </c>
      <c r="G1037" s="13" t="s">
        <v>37</v>
      </c>
      <c r="H1037" s="15">
        <v>1175</v>
      </c>
      <c r="I1037" s="105">
        <v>12</v>
      </c>
      <c r="J1037" s="26">
        <f t="shared" si="64"/>
        <v>14100</v>
      </c>
      <c r="K1037" s="113">
        <f>IFERROR(SUMIFS(RECEIVING_HISTORY!$H:$H,RECEIVING_HISTORY!$B:$B,MASTER_SHEET!$A1037),0)</f>
        <v>0</v>
      </c>
      <c r="L1037" s="26">
        <f>IFERROR(SUMIFS(RECEIVING_HISTORY!$I:$I,RECEIVING_HISTORY!$B:$B,MASTER_SHEET!$A1037),0)</f>
        <v>0</v>
      </c>
      <c r="M1037" s="35">
        <f>IFERROR(SUMIF(ISSUANCE_HISTORY!$B:$B,A1037,ISSUANCE_HISTORY!$H:$H),0)</f>
        <v>0</v>
      </c>
      <c r="N1037" s="26">
        <f>IFERROR(SUMIF(ISSUANCE_HISTORY!$B:$B,A1037,ISSUANCE_HISTORY!$I:$I),0)</f>
        <v>0</v>
      </c>
      <c r="O1037" s="112">
        <f t="shared" si="65"/>
        <v>12</v>
      </c>
      <c r="P1037" s="26">
        <f t="shared" si="67"/>
        <v>14100</v>
      </c>
      <c r="Q1037" s="36" t="s">
        <v>1324</v>
      </c>
      <c r="R1037" s="36" t="s">
        <v>1324</v>
      </c>
      <c r="S1037" s="16">
        <v>8</v>
      </c>
      <c r="T1037" s="37" t="str">
        <f t="shared" si="66"/>
        <v>OK</v>
      </c>
      <c r="U1037" s="12"/>
      <c r="V1037" s="16"/>
      <c r="W1037" s="12" t="s">
        <v>4222</v>
      </c>
    </row>
    <row r="1038" spans="1:23" ht="22.35" customHeight="1">
      <c r="A1038" s="12">
        <v>10061066</v>
      </c>
      <c r="B1038" s="137" t="e">
        <v>#N/A</v>
      </c>
      <c r="C1038" s="106">
        <v>1004764</v>
      </c>
      <c r="D1038" s="13">
        <v>1016205</v>
      </c>
      <c r="E1038" s="12" t="s">
        <v>1329</v>
      </c>
      <c r="F1038" s="190" t="s">
        <v>1262</v>
      </c>
      <c r="G1038" s="13" t="s">
        <v>21</v>
      </c>
      <c r="H1038" s="15">
        <v>1179</v>
      </c>
      <c r="I1038" s="105">
        <v>80</v>
      </c>
      <c r="J1038" s="26">
        <f t="shared" si="64"/>
        <v>94320</v>
      </c>
      <c r="K1038" s="113">
        <f>IFERROR(SUMIFS(RECEIVING_HISTORY!$H:$H,RECEIVING_HISTORY!$B:$B,MASTER_SHEET!$A1038),0)</f>
        <v>0</v>
      </c>
      <c r="L1038" s="26">
        <f>IFERROR(SUMIFS(RECEIVING_HISTORY!$I:$I,RECEIVING_HISTORY!$B:$B,MASTER_SHEET!$A1038),0)</f>
        <v>0</v>
      </c>
      <c r="M1038" s="35">
        <f>IFERROR(SUMIF(ISSUANCE_HISTORY!$B:$B,A1038,ISSUANCE_HISTORY!$H:$H),0)</f>
        <v>0</v>
      </c>
      <c r="N1038" s="26">
        <f>IFERROR(SUMIF(ISSUANCE_HISTORY!$B:$B,A1038,ISSUANCE_HISTORY!$I:$I),0)</f>
        <v>0</v>
      </c>
      <c r="O1038" s="112">
        <f t="shared" si="65"/>
        <v>80</v>
      </c>
      <c r="P1038" s="26">
        <f t="shared" si="67"/>
        <v>94320</v>
      </c>
      <c r="Q1038" s="36" t="s">
        <v>277</v>
      </c>
      <c r="R1038" s="36" t="s">
        <v>277</v>
      </c>
      <c r="S1038" s="16">
        <v>20</v>
      </c>
      <c r="T1038" s="37" t="str">
        <f t="shared" si="66"/>
        <v>OK</v>
      </c>
      <c r="U1038" s="12"/>
      <c r="V1038" s="16"/>
      <c r="W1038" s="12" t="e">
        <v>#N/A</v>
      </c>
    </row>
    <row r="1039" spans="1:23" ht="22.35" customHeight="1">
      <c r="A1039" s="12">
        <v>10061067</v>
      </c>
      <c r="B1039" s="137">
        <v>1010110081</v>
      </c>
      <c r="C1039" s="106">
        <v>1004817</v>
      </c>
      <c r="D1039" s="13">
        <v>1016258</v>
      </c>
      <c r="E1039" s="12" t="s">
        <v>1330</v>
      </c>
      <c r="F1039" s="190" t="s">
        <v>1262</v>
      </c>
      <c r="G1039" s="13" t="s">
        <v>21</v>
      </c>
      <c r="H1039" s="15">
        <v>278</v>
      </c>
      <c r="I1039" s="105">
        <v>19</v>
      </c>
      <c r="J1039" s="26">
        <f t="shared" si="64"/>
        <v>5282</v>
      </c>
      <c r="K1039" s="113">
        <f>IFERROR(SUMIFS(RECEIVING_HISTORY!$H:$H,RECEIVING_HISTORY!$B:$B,MASTER_SHEET!$A1039),0)</f>
        <v>0</v>
      </c>
      <c r="L1039" s="26">
        <f>IFERROR(SUMIFS(RECEIVING_HISTORY!$I:$I,RECEIVING_HISTORY!$B:$B,MASTER_SHEET!$A1039),0)</f>
        <v>0</v>
      </c>
      <c r="M1039" s="35">
        <f>IFERROR(SUMIF(ISSUANCE_HISTORY!$B:$B,A1039,ISSUANCE_HISTORY!$H:$H),0)</f>
        <v>0</v>
      </c>
      <c r="N1039" s="26">
        <f>IFERROR(SUMIF(ISSUANCE_HISTORY!$B:$B,A1039,ISSUANCE_HISTORY!$I:$I),0)</f>
        <v>0</v>
      </c>
      <c r="O1039" s="112">
        <f t="shared" si="65"/>
        <v>19</v>
      </c>
      <c r="P1039" s="26">
        <f t="shared" si="67"/>
        <v>5282</v>
      </c>
      <c r="Q1039" s="36" t="s">
        <v>1324</v>
      </c>
      <c r="R1039" s="36" t="s">
        <v>1324</v>
      </c>
      <c r="S1039" s="16">
        <v>8</v>
      </c>
      <c r="T1039" s="37" t="str">
        <f t="shared" si="66"/>
        <v>OK</v>
      </c>
      <c r="U1039" s="12"/>
      <c r="V1039" s="16"/>
      <c r="W1039" s="12" t="s">
        <v>4222</v>
      </c>
    </row>
    <row r="1040" spans="1:23" ht="22.35" customHeight="1">
      <c r="A1040" s="12">
        <v>10061068</v>
      </c>
      <c r="B1040" s="137">
        <v>1610030349</v>
      </c>
      <c r="C1040" s="106">
        <v>1004550</v>
      </c>
      <c r="D1040" s="13">
        <v>1016309</v>
      </c>
      <c r="E1040" s="12" t="s">
        <v>1331</v>
      </c>
      <c r="F1040" s="190" t="s">
        <v>1262</v>
      </c>
      <c r="G1040" s="13" t="s">
        <v>21</v>
      </c>
      <c r="H1040" s="15">
        <v>646</v>
      </c>
      <c r="I1040" s="105">
        <v>25</v>
      </c>
      <c r="J1040" s="26">
        <f t="shared" si="64"/>
        <v>16150</v>
      </c>
      <c r="K1040" s="113">
        <f>IFERROR(SUMIFS(RECEIVING_HISTORY!$H:$H,RECEIVING_HISTORY!$B:$B,MASTER_SHEET!$A1040),0)</f>
        <v>0</v>
      </c>
      <c r="L1040" s="26">
        <f>IFERROR(SUMIFS(RECEIVING_HISTORY!$I:$I,RECEIVING_HISTORY!$B:$B,MASTER_SHEET!$A1040),0)</f>
        <v>0</v>
      </c>
      <c r="M1040" s="35">
        <f>IFERROR(SUMIF(ISSUANCE_HISTORY!$B:$B,A1040,ISSUANCE_HISTORY!$H:$H),0)</f>
        <v>0</v>
      </c>
      <c r="N1040" s="26">
        <f>IFERROR(SUMIF(ISSUANCE_HISTORY!$B:$B,A1040,ISSUANCE_HISTORY!$I:$I),0)</f>
        <v>0</v>
      </c>
      <c r="O1040" s="112">
        <f t="shared" si="65"/>
        <v>25</v>
      </c>
      <c r="P1040" s="26">
        <f t="shared" si="67"/>
        <v>16150</v>
      </c>
      <c r="Q1040" s="36" t="s">
        <v>1324</v>
      </c>
      <c r="R1040" s="36" t="s">
        <v>1324</v>
      </c>
      <c r="S1040" s="16">
        <v>10</v>
      </c>
      <c r="T1040" s="37" t="str">
        <f t="shared" si="66"/>
        <v>OK</v>
      </c>
      <c r="U1040" s="12"/>
      <c r="V1040" s="16"/>
      <c r="W1040" s="12" t="s">
        <v>4222</v>
      </c>
    </row>
    <row r="1041" spans="1:23" ht="22.35" customHeight="1">
      <c r="A1041" s="12">
        <v>10061069</v>
      </c>
      <c r="B1041" s="137">
        <v>1530310119</v>
      </c>
      <c r="C1041" s="106">
        <v>1004551</v>
      </c>
      <c r="D1041" s="13">
        <v>1016310</v>
      </c>
      <c r="E1041" s="12" t="s">
        <v>1332</v>
      </c>
      <c r="F1041" s="190" t="s">
        <v>1262</v>
      </c>
      <c r="G1041" s="13" t="s">
        <v>21</v>
      </c>
      <c r="H1041" s="15">
        <v>1816</v>
      </c>
      <c r="I1041" s="105">
        <v>25</v>
      </c>
      <c r="J1041" s="26">
        <f t="shared" si="64"/>
        <v>45400</v>
      </c>
      <c r="K1041" s="113">
        <f>IFERROR(SUMIFS(RECEIVING_HISTORY!$H:$H,RECEIVING_HISTORY!$B:$B,MASTER_SHEET!$A1041),0)</f>
        <v>0</v>
      </c>
      <c r="L1041" s="26">
        <f>IFERROR(SUMIFS(RECEIVING_HISTORY!$I:$I,RECEIVING_HISTORY!$B:$B,MASTER_SHEET!$A1041),0)</f>
        <v>0</v>
      </c>
      <c r="M1041" s="35">
        <f>IFERROR(SUMIF(ISSUANCE_HISTORY!$B:$B,A1041,ISSUANCE_HISTORY!$H:$H),0)</f>
        <v>0</v>
      </c>
      <c r="N1041" s="26">
        <f>IFERROR(SUMIF(ISSUANCE_HISTORY!$B:$B,A1041,ISSUANCE_HISTORY!$I:$I),0)</f>
        <v>0</v>
      </c>
      <c r="O1041" s="112">
        <f t="shared" si="65"/>
        <v>25</v>
      </c>
      <c r="P1041" s="26">
        <f t="shared" si="67"/>
        <v>45400</v>
      </c>
      <c r="Q1041" s="36" t="s">
        <v>1324</v>
      </c>
      <c r="R1041" s="36" t="s">
        <v>1324</v>
      </c>
      <c r="S1041" s="16">
        <v>10</v>
      </c>
      <c r="T1041" s="37" t="str">
        <f t="shared" si="66"/>
        <v>OK</v>
      </c>
      <c r="U1041" s="12"/>
      <c r="V1041" s="16"/>
      <c r="W1041" s="12" t="s">
        <v>4222</v>
      </c>
    </row>
    <row r="1042" spans="1:23" ht="22.35" customHeight="1">
      <c r="A1042" s="12">
        <v>10061070</v>
      </c>
      <c r="B1042" s="137">
        <v>1610030636</v>
      </c>
      <c r="C1042" s="106">
        <v>1004552</v>
      </c>
      <c r="D1042" s="13">
        <v>1016311</v>
      </c>
      <c r="E1042" s="12" t="s">
        <v>1333</v>
      </c>
      <c r="F1042" s="190" t="s">
        <v>1262</v>
      </c>
      <c r="G1042" s="13" t="s">
        <v>21</v>
      </c>
      <c r="H1042" s="15">
        <v>274</v>
      </c>
      <c r="I1042" s="105">
        <v>26</v>
      </c>
      <c r="J1042" s="26">
        <f t="shared" si="64"/>
        <v>7124</v>
      </c>
      <c r="K1042" s="113">
        <f>IFERROR(SUMIFS(RECEIVING_HISTORY!$H:$H,RECEIVING_HISTORY!$B:$B,MASTER_SHEET!$A1042),0)</f>
        <v>0</v>
      </c>
      <c r="L1042" s="26">
        <f>IFERROR(SUMIFS(RECEIVING_HISTORY!$I:$I,RECEIVING_HISTORY!$B:$B,MASTER_SHEET!$A1042),0)</f>
        <v>0</v>
      </c>
      <c r="M1042" s="35">
        <f>IFERROR(SUMIF(ISSUANCE_HISTORY!$B:$B,A1042,ISSUANCE_HISTORY!$H:$H),0)</f>
        <v>0</v>
      </c>
      <c r="N1042" s="26">
        <f>IFERROR(SUMIF(ISSUANCE_HISTORY!$B:$B,A1042,ISSUANCE_HISTORY!$I:$I),0)</f>
        <v>0</v>
      </c>
      <c r="O1042" s="112">
        <f t="shared" si="65"/>
        <v>26</v>
      </c>
      <c r="P1042" s="26">
        <f t="shared" si="67"/>
        <v>7124</v>
      </c>
      <c r="Q1042" s="36" t="s">
        <v>1324</v>
      </c>
      <c r="R1042" s="36" t="s">
        <v>1324</v>
      </c>
      <c r="S1042" s="16">
        <v>10</v>
      </c>
      <c r="T1042" s="37" t="str">
        <f t="shared" si="66"/>
        <v>OK</v>
      </c>
      <c r="U1042" s="12"/>
      <c r="V1042" s="16"/>
      <c r="W1042" s="12" t="s">
        <v>4222</v>
      </c>
    </row>
    <row r="1043" spans="1:23" ht="22.35" customHeight="1">
      <c r="A1043" s="12">
        <v>10061071</v>
      </c>
      <c r="B1043" s="137">
        <v>1240320048</v>
      </c>
      <c r="C1043" s="106">
        <v>1004553</v>
      </c>
      <c r="D1043" s="13">
        <v>1016312</v>
      </c>
      <c r="E1043" s="12" t="s">
        <v>1334</v>
      </c>
      <c r="F1043" s="190" t="s">
        <v>1262</v>
      </c>
      <c r="G1043" s="13" t="s">
        <v>21</v>
      </c>
      <c r="H1043" s="15">
        <v>285</v>
      </c>
      <c r="I1043" s="105">
        <v>10</v>
      </c>
      <c r="J1043" s="26">
        <f t="shared" si="64"/>
        <v>2850</v>
      </c>
      <c r="K1043" s="113">
        <f>IFERROR(SUMIFS(RECEIVING_HISTORY!$H:$H,RECEIVING_HISTORY!$B:$B,MASTER_SHEET!$A1043),0)</f>
        <v>0</v>
      </c>
      <c r="L1043" s="26">
        <f>IFERROR(SUMIFS(RECEIVING_HISTORY!$I:$I,RECEIVING_HISTORY!$B:$B,MASTER_SHEET!$A1043),0)</f>
        <v>0</v>
      </c>
      <c r="M1043" s="35">
        <f>IFERROR(SUMIF(ISSUANCE_HISTORY!$B:$B,A1043,ISSUANCE_HISTORY!$H:$H),0)</f>
        <v>0</v>
      </c>
      <c r="N1043" s="26">
        <f>IFERROR(SUMIF(ISSUANCE_HISTORY!$B:$B,A1043,ISSUANCE_HISTORY!$I:$I),0)</f>
        <v>0</v>
      </c>
      <c r="O1043" s="112">
        <f t="shared" si="65"/>
        <v>10</v>
      </c>
      <c r="P1043" s="26">
        <f t="shared" si="67"/>
        <v>2850</v>
      </c>
      <c r="Q1043" s="36" t="s">
        <v>1324</v>
      </c>
      <c r="R1043" s="36" t="s">
        <v>1324</v>
      </c>
      <c r="S1043" s="16">
        <v>10</v>
      </c>
      <c r="T1043" s="37" t="str">
        <f t="shared" si="66"/>
        <v>OK</v>
      </c>
      <c r="U1043" s="12"/>
      <c r="V1043" s="16"/>
      <c r="W1043" s="12" t="s">
        <v>4222</v>
      </c>
    </row>
    <row r="1044" spans="1:23" ht="22.35" customHeight="1">
      <c r="A1044" s="12">
        <v>10061072</v>
      </c>
      <c r="B1044" s="137">
        <v>3000002419</v>
      </c>
      <c r="C1044" s="106">
        <v>1005405</v>
      </c>
      <c r="D1044" s="13">
        <v>1015459</v>
      </c>
      <c r="E1044" s="12" t="s">
        <v>1335</v>
      </c>
      <c r="F1044" s="190" t="s">
        <v>1262</v>
      </c>
      <c r="G1044" s="13" t="s">
        <v>21</v>
      </c>
      <c r="H1044" s="15">
        <v>982</v>
      </c>
      <c r="I1044" s="105">
        <v>16</v>
      </c>
      <c r="J1044" s="26">
        <f t="shared" si="64"/>
        <v>15712</v>
      </c>
      <c r="K1044" s="113">
        <f>IFERROR(SUMIFS(RECEIVING_HISTORY!$H:$H,RECEIVING_HISTORY!$B:$B,MASTER_SHEET!$A1044),0)</f>
        <v>0</v>
      </c>
      <c r="L1044" s="26">
        <f>IFERROR(SUMIFS(RECEIVING_HISTORY!$I:$I,RECEIVING_HISTORY!$B:$B,MASTER_SHEET!$A1044),0)</f>
        <v>0</v>
      </c>
      <c r="M1044" s="35">
        <f>IFERROR(SUMIF(ISSUANCE_HISTORY!$B:$B,A1044,ISSUANCE_HISTORY!$H:$H),0)</f>
        <v>0</v>
      </c>
      <c r="N1044" s="26">
        <f>IFERROR(SUMIF(ISSUANCE_HISTORY!$B:$B,A1044,ISSUANCE_HISTORY!$I:$I),0)</f>
        <v>0</v>
      </c>
      <c r="O1044" s="112">
        <f t="shared" si="65"/>
        <v>16</v>
      </c>
      <c r="P1044" s="26">
        <f t="shared" si="67"/>
        <v>15712</v>
      </c>
      <c r="Q1044" s="36" t="s">
        <v>1321</v>
      </c>
      <c r="R1044" s="36" t="s">
        <v>1321</v>
      </c>
      <c r="S1044" s="16">
        <v>10</v>
      </c>
      <c r="T1044" s="37" t="str">
        <f t="shared" si="66"/>
        <v>OK</v>
      </c>
      <c r="U1044" s="12"/>
      <c r="V1044" s="16"/>
      <c r="W1044" s="12" t="s">
        <v>4222</v>
      </c>
    </row>
    <row r="1045" spans="1:23" ht="22.35" customHeight="1">
      <c r="A1045" s="12">
        <v>10061073</v>
      </c>
      <c r="B1045" s="137" t="e">
        <v>#N/A</v>
      </c>
      <c r="C1045" s="106">
        <v>1006779</v>
      </c>
      <c r="D1045" s="13">
        <v>1014190</v>
      </c>
      <c r="E1045" s="12" t="s">
        <v>1336</v>
      </c>
      <c r="F1045" s="190" t="s">
        <v>1262</v>
      </c>
      <c r="G1045" s="13" t="s">
        <v>37</v>
      </c>
      <c r="H1045" s="15">
        <v>1331</v>
      </c>
      <c r="I1045" s="105">
        <v>0</v>
      </c>
      <c r="J1045" s="26">
        <f t="shared" si="64"/>
        <v>0</v>
      </c>
      <c r="K1045" s="113">
        <f>IFERROR(SUMIFS(RECEIVING_HISTORY!$H:$H,RECEIVING_HISTORY!$B:$B,MASTER_SHEET!$A1045),0)</f>
        <v>0</v>
      </c>
      <c r="L1045" s="26">
        <f>IFERROR(SUMIFS(RECEIVING_HISTORY!$I:$I,RECEIVING_HISTORY!$B:$B,MASTER_SHEET!$A1045),0)</f>
        <v>0</v>
      </c>
      <c r="M1045" s="35">
        <f>IFERROR(SUMIF(ISSUANCE_HISTORY!$B:$B,A1045,ISSUANCE_HISTORY!$H:$H),0)</f>
        <v>0</v>
      </c>
      <c r="N1045" s="26">
        <f>IFERROR(SUMIF(ISSUANCE_HISTORY!$B:$B,A1045,ISSUANCE_HISTORY!$I:$I),0)</f>
        <v>0</v>
      </c>
      <c r="O1045" s="112">
        <f t="shared" si="65"/>
        <v>0</v>
      </c>
      <c r="P1045" s="26">
        <f t="shared" si="67"/>
        <v>0</v>
      </c>
      <c r="Q1045" s="36" t="e">
        <v>#N/A</v>
      </c>
      <c r="R1045" s="36" t="e">
        <v>#N/A</v>
      </c>
      <c r="S1045" s="16"/>
      <c r="T1045" s="37" t="str">
        <f t="shared" si="66"/>
        <v/>
      </c>
      <c r="U1045" s="12"/>
      <c r="V1045" s="16"/>
      <c r="W1045" s="12" t="e">
        <v>#N/A</v>
      </c>
    </row>
    <row r="1046" spans="1:23" ht="22.35" customHeight="1">
      <c r="A1046" s="12">
        <v>10061074</v>
      </c>
      <c r="B1046" s="137">
        <v>1120014056</v>
      </c>
      <c r="C1046" s="106">
        <v>1004748</v>
      </c>
      <c r="D1046" s="13">
        <v>1016189</v>
      </c>
      <c r="E1046" s="12" t="s">
        <v>1337</v>
      </c>
      <c r="F1046" s="190" t="s">
        <v>1262</v>
      </c>
      <c r="G1046" s="13" t="s">
        <v>21</v>
      </c>
      <c r="H1046" s="15">
        <v>52</v>
      </c>
      <c r="I1046" s="105">
        <v>8</v>
      </c>
      <c r="J1046" s="26">
        <f t="shared" si="64"/>
        <v>416</v>
      </c>
      <c r="K1046" s="113">
        <f>IFERROR(SUMIFS(RECEIVING_HISTORY!$H:$H,RECEIVING_HISTORY!$B:$B,MASTER_SHEET!$A1046),0)</f>
        <v>0</v>
      </c>
      <c r="L1046" s="26">
        <f>IFERROR(SUMIFS(RECEIVING_HISTORY!$I:$I,RECEIVING_HISTORY!$B:$B,MASTER_SHEET!$A1046),0)</f>
        <v>0</v>
      </c>
      <c r="M1046" s="35">
        <f>IFERROR(SUMIF(ISSUANCE_HISTORY!$B:$B,A1046,ISSUANCE_HISTORY!$H:$H),0)</f>
        <v>0</v>
      </c>
      <c r="N1046" s="26">
        <f>IFERROR(SUMIF(ISSUANCE_HISTORY!$B:$B,A1046,ISSUANCE_HISTORY!$I:$I),0)</f>
        <v>0</v>
      </c>
      <c r="O1046" s="112">
        <f t="shared" si="65"/>
        <v>8</v>
      </c>
      <c r="P1046" s="26">
        <f t="shared" si="67"/>
        <v>416</v>
      </c>
      <c r="Q1046" s="36" t="s">
        <v>257</v>
      </c>
      <c r="R1046" s="36" t="s">
        <v>257</v>
      </c>
      <c r="S1046" s="16">
        <v>8</v>
      </c>
      <c r="T1046" s="37" t="str">
        <f t="shared" si="66"/>
        <v>OK</v>
      </c>
      <c r="U1046" s="12"/>
      <c r="V1046" s="16"/>
      <c r="W1046" s="12" t="s">
        <v>4222</v>
      </c>
    </row>
    <row r="1047" spans="1:23" ht="22.35" customHeight="1">
      <c r="A1047" s="12">
        <v>10061075</v>
      </c>
      <c r="B1047" s="137">
        <v>1940340875</v>
      </c>
      <c r="C1047" s="106">
        <v>1006200</v>
      </c>
      <c r="D1047" s="13">
        <v>1014850</v>
      </c>
      <c r="E1047" s="12" t="s">
        <v>1338</v>
      </c>
      <c r="F1047" s="190" t="s">
        <v>1262</v>
      </c>
      <c r="G1047" s="13" t="s">
        <v>21</v>
      </c>
      <c r="H1047" s="15">
        <v>629</v>
      </c>
      <c r="I1047" s="105">
        <v>26</v>
      </c>
      <c r="J1047" s="26">
        <f t="shared" si="64"/>
        <v>16354</v>
      </c>
      <c r="K1047" s="113">
        <f>IFERROR(SUMIFS(RECEIVING_HISTORY!$H:$H,RECEIVING_HISTORY!$B:$B,MASTER_SHEET!$A1047),0)</f>
        <v>0</v>
      </c>
      <c r="L1047" s="26">
        <f>IFERROR(SUMIFS(RECEIVING_HISTORY!$I:$I,RECEIVING_HISTORY!$B:$B,MASTER_SHEET!$A1047),0)</f>
        <v>0</v>
      </c>
      <c r="M1047" s="35">
        <f>IFERROR(SUMIF(ISSUANCE_HISTORY!$B:$B,A1047,ISSUANCE_HISTORY!$H:$H),0)</f>
        <v>0</v>
      </c>
      <c r="N1047" s="26">
        <f>IFERROR(SUMIF(ISSUANCE_HISTORY!$B:$B,A1047,ISSUANCE_HISTORY!$I:$I),0)</f>
        <v>0</v>
      </c>
      <c r="O1047" s="112">
        <f t="shared" si="65"/>
        <v>26</v>
      </c>
      <c r="P1047" s="26">
        <f t="shared" si="67"/>
        <v>16354</v>
      </c>
      <c r="Q1047" s="36" t="s">
        <v>1339</v>
      </c>
      <c r="R1047" s="36" t="s">
        <v>1339</v>
      </c>
      <c r="S1047" s="16">
        <v>25</v>
      </c>
      <c r="T1047" s="37" t="str">
        <f t="shared" si="66"/>
        <v>OK</v>
      </c>
      <c r="U1047" s="12"/>
      <c r="V1047" s="16"/>
      <c r="W1047" s="12" t="s">
        <v>4222</v>
      </c>
    </row>
    <row r="1048" spans="1:23" ht="22.35" customHeight="1">
      <c r="A1048" s="12">
        <v>10061076</v>
      </c>
      <c r="B1048" s="137">
        <v>1940320056</v>
      </c>
      <c r="C1048" s="106">
        <v>1006513</v>
      </c>
      <c r="D1048" s="13">
        <v>1014489</v>
      </c>
      <c r="E1048" s="12" t="s">
        <v>1340</v>
      </c>
      <c r="F1048" s="190" t="s">
        <v>1262</v>
      </c>
      <c r="G1048" s="13" t="s">
        <v>21</v>
      </c>
      <c r="H1048" s="15">
        <v>45</v>
      </c>
      <c r="I1048" s="105">
        <v>9</v>
      </c>
      <c r="J1048" s="26">
        <f t="shared" si="64"/>
        <v>405</v>
      </c>
      <c r="K1048" s="113">
        <f>IFERROR(SUMIFS(RECEIVING_HISTORY!$H:$H,RECEIVING_HISTORY!$B:$B,MASTER_SHEET!$A1048),0)</f>
        <v>0</v>
      </c>
      <c r="L1048" s="26">
        <f>IFERROR(SUMIFS(RECEIVING_HISTORY!$I:$I,RECEIVING_HISTORY!$B:$B,MASTER_SHEET!$A1048),0)</f>
        <v>0</v>
      </c>
      <c r="M1048" s="35">
        <f>IFERROR(SUMIF(ISSUANCE_HISTORY!$B:$B,A1048,ISSUANCE_HISTORY!$H:$H),0)</f>
        <v>0</v>
      </c>
      <c r="N1048" s="26">
        <f>IFERROR(SUMIF(ISSUANCE_HISTORY!$B:$B,A1048,ISSUANCE_HISTORY!$I:$I),0)</f>
        <v>0</v>
      </c>
      <c r="O1048" s="112">
        <f t="shared" si="65"/>
        <v>9</v>
      </c>
      <c r="P1048" s="26">
        <f t="shared" si="67"/>
        <v>405</v>
      </c>
      <c r="Q1048" s="36" t="s">
        <v>1341</v>
      </c>
      <c r="R1048" s="36" t="s">
        <v>1341</v>
      </c>
      <c r="S1048" s="16">
        <v>8</v>
      </c>
      <c r="T1048" s="37" t="str">
        <f t="shared" si="66"/>
        <v>OK</v>
      </c>
      <c r="U1048" s="12"/>
      <c r="V1048" s="16"/>
      <c r="W1048" s="12" t="s">
        <v>4222</v>
      </c>
    </row>
    <row r="1049" spans="1:23" ht="22.35" customHeight="1">
      <c r="A1049" s="12">
        <v>10061077</v>
      </c>
      <c r="B1049" s="137">
        <v>1530310136</v>
      </c>
      <c r="C1049" s="106">
        <v>1006283</v>
      </c>
      <c r="D1049" s="13">
        <v>1014584</v>
      </c>
      <c r="E1049" s="12" t="s">
        <v>1342</v>
      </c>
      <c r="F1049" s="190" t="s">
        <v>1262</v>
      </c>
      <c r="G1049" s="13" t="s">
        <v>21</v>
      </c>
      <c r="H1049" s="15">
        <v>623</v>
      </c>
      <c r="I1049" s="105">
        <v>2</v>
      </c>
      <c r="J1049" s="26">
        <f t="shared" si="64"/>
        <v>1246</v>
      </c>
      <c r="K1049" s="113">
        <f>IFERROR(SUMIFS(RECEIVING_HISTORY!$H:$H,RECEIVING_HISTORY!$B:$B,MASTER_SHEET!$A1049),0)</f>
        <v>0</v>
      </c>
      <c r="L1049" s="26">
        <f>IFERROR(SUMIFS(RECEIVING_HISTORY!$I:$I,RECEIVING_HISTORY!$B:$B,MASTER_SHEET!$A1049),0)</f>
        <v>0</v>
      </c>
      <c r="M1049" s="35">
        <f>IFERROR(SUMIF(ISSUANCE_HISTORY!$B:$B,A1049,ISSUANCE_HISTORY!$H:$H),0)</f>
        <v>1</v>
      </c>
      <c r="N1049" s="26">
        <f>IFERROR(SUMIF(ISSUANCE_HISTORY!$B:$B,A1049,ISSUANCE_HISTORY!$I:$I),0)</f>
        <v>623</v>
      </c>
      <c r="O1049" s="112">
        <f t="shared" si="65"/>
        <v>1</v>
      </c>
      <c r="P1049" s="26">
        <f t="shared" si="67"/>
        <v>623</v>
      </c>
      <c r="Q1049" s="36" t="s">
        <v>1339</v>
      </c>
      <c r="R1049" s="36" t="s">
        <v>1339</v>
      </c>
      <c r="S1049" s="16">
        <v>25</v>
      </c>
      <c r="T1049" s="37" t="str">
        <f t="shared" si="66"/>
        <v>BSR in Process</v>
      </c>
      <c r="U1049" s="12">
        <v>54</v>
      </c>
      <c r="V1049" s="16"/>
      <c r="W1049" s="12" t="s">
        <v>4222</v>
      </c>
    </row>
    <row r="1050" spans="1:23" ht="22.35" customHeight="1">
      <c r="A1050" s="12">
        <v>10061078</v>
      </c>
      <c r="B1050" s="137">
        <v>401416006193</v>
      </c>
      <c r="C1050" s="106">
        <v>1004868</v>
      </c>
      <c r="D1050" s="13">
        <v>1016307</v>
      </c>
      <c r="E1050" s="12" t="s">
        <v>1343</v>
      </c>
      <c r="F1050" s="190" t="s">
        <v>1262</v>
      </c>
      <c r="G1050" s="13" t="s">
        <v>21</v>
      </c>
      <c r="H1050" s="15">
        <v>46</v>
      </c>
      <c r="I1050" s="105">
        <v>11</v>
      </c>
      <c r="J1050" s="26">
        <f t="shared" si="64"/>
        <v>506</v>
      </c>
      <c r="K1050" s="113">
        <f>IFERROR(SUMIFS(RECEIVING_HISTORY!$H:$H,RECEIVING_HISTORY!$B:$B,MASTER_SHEET!$A1050),0)</f>
        <v>0</v>
      </c>
      <c r="L1050" s="26">
        <f>IFERROR(SUMIFS(RECEIVING_HISTORY!$I:$I,RECEIVING_HISTORY!$B:$B,MASTER_SHEET!$A1050),0)</f>
        <v>0</v>
      </c>
      <c r="M1050" s="35">
        <f>IFERROR(SUMIF(ISSUANCE_HISTORY!$B:$B,A1050,ISSUANCE_HISTORY!$H:$H),0)</f>
        <v>0</v>
      </c>
      <c r="N1050" s="26">
        <f>IFERROR(SUMIF(ISSUANCE_HISTORY!$B:$B,A1050,ISSUANCE_HISTORY!$I:$I),0)</f>
        <v>0</v>
      </c>
      <c r="O1050" s="112">
        <f t="shared" si="65"/>
        <v>11</v>
      </c>
      <c r="P1050" s="26">
        <f t="shared" si="67"/>
        <v>506</v>
      </c>
      <c r="Q1050" s="36" t="s">
        <v>1344</v>
      </c>
      <c r="R1050" s="36" t="s">
        <v>1344</v>
      </c>
      <c r="S1050" s="16">
        <v>10</v>
      </c>
      <c r="T1050" s="37" t="str">
        <f t="shared" si="66"/>
        <v>OK</v>
      </c>
      <c r="U1050" s="12"/>
      <c r="V1050" s="16"/>
      <c r="W1050" s="12" t="s">
        <v>4222</v>
      </c>
    </row>
    <row r="1051" spans="1:23" ht="22.35" customHeight="1">
      <c r="A1051" s="12">
        <v>10061079</v>
      </c>
      <c r="B1051" s="137">
        <v>1010110042</v>
      </c>
      <c r="C1051" s="106">
        <v>1006525</v>
      </c>
      <c r="D1051" s="13">
        <v>1014501</v>
      </c>
      <c r="E1051" s="12" t="s">
        <v>1345</v>
      </c>
      <c r="F1051" s="190" t="s">
        <v>1262</v>
      </c>
      <c r="G1051" s="13" t="s">
        <v>21</v>
      </c>
      <c r="H1051" s="15">
        <v>1960</v>
      </c>
      <c r="I1051" s="105">
        <v>12</v>
      </c>
      <c r="J1051" s="26">
        <f t="shared" si="64"/>
        <v>23520</v>
      </c>
      <c r="K1051" s="113">
        <f>IFERROR(SUMIFS(RECEIVING_HISTORY!$H:$H,RECEIVING_HISTORY!$B:$B,MASTER_SHEET!$A1051),0)</f>
        <v>0</v>
      </c>
      <c r="L1051" s="26">
        <f>IFERROR(SUMIFS(RECEIVING_HISTORY!$I:$I,RECEIVING_HISTORY!$B:$B,MASTER_SHEET!$A1051),0)</f>
        <v>0</v>
      </c>
      <c r="M1051" s="35">
        <f>IFERROR(SUMIF(ISSUANCE_HISTORY!$B:$B,A1051,ISSUANCE_HISTORY!$H:$H),0)</f>
        <v>0</v>
      </c>
      <c r="N1051" s="26">
        <f>IFERROR(SUMIF(ISSUANCE_HISTORY!$B:$B,A1051,ISSUANCE_HISTORY!$I:$I),0)</f>
        <v>0</v>
      </c>
      <c r="O1051" s="112">
        <f t="shared" si="65"/>
        <v>12</v>
      </c>
      <c r="P1051" s="26">
        <f t="shared" si="67"/>
        <v>23520</v>
      </c>
      <c r="Q1051" s="36" t="s">
        <v>1344</v>
      </c>
      <c r="R1051" s="36" t="s">
        <v>1344</v>
      </c>
      <c r="S1051" s="16">
        <v>8</v>
      </c>
      <c r="T1051" s="37" t="str">
        <f t="shared" si="66"/>
        <v>OK</v>
      </c>
      <c r="U1051" s="12"/>
      <c r="V1051" s="16"/>
      <c r="W1051" s="12" t="s">
        <v>4222</v>
      </c>
    </row>
    <row r="1052" spans="1:23" ht="22.35" customHeight="1">
      <c r="A1052" s="12">
        <v>10061080</v>
      </c>
      <c r="B1052" s="137">
        <v>1120014088</v>
      </c>
      <c r="C1052" s="106">
        <v>1004749</v>
      </c>
      <c r="D1052" s="13">
        <v>1016190</v>
      </c>
      <c r="E1052" s="12" t="s">
        <v>1346</v>
      </c>
      <c r="F1052" s="190" t="s">
        <v>1262</v>
      </c>
      <c r="G1052" s="13" t="s">
        <v>21</v>
      </c>
      <c r="H1052" s="15">
        <v>58</v>
      </c>
      <c r="I1052" s="105">
        <v>6</v>
      </c>
      <c r="J1052" s="26">
        <f t="shared" si="64"/>
        <v>348</v>
      </c>
      <c r="K1052" s="113">
        <f>IFERROR(SUMIFS(RECEIVING_HISTORY!$H:$H,RECEIVING_HISTORY!$B:$B,MASTER_SHEET!$A1052),0)</f>
        <v>0</v>
      </c>
      <c r="L1052" s="26">
        <f>IFERROR(SUMIFS(RECEIVING_HISTORY!$I:$I,RECEIVING_HISTORY!$B:$B,MASTER_SHEET!$A1052),0)</f>
        <v>0</v>
      </c>
      <c r="M1052" s="35">
        <f>IFERROR(SUMIF(ISSUANCE_HISTORY!$B:$B,A1052,ISSUANCE_HISTORY!$H:$H),0)</f>
        <v>0</v>
      </c>
      <c r="N1052" s="26">
        <f>IFERROR(SUMIF(ISSUANCE_HISTORY!$B:$B,A1052,ISSUANCE_HISTORY!$I:$I),0)</f>
        <v>0</v>
      </c>
      <c r="O1052" s="112">
        <f t="shared" si="65"/>
        <v>6</v>
      </c>
      <c r="P1052" s="26">
        <f t="shared" si="67"/>
        <v>348</v>
      </c>
      <c r="Q1052" s="36" t="s">
        <v>1341</v>
      </c>
      <c r="R1052" s="36" t="s">
        <v>1341</v>
      </c>
      <c r="S1052" s="16">
        <v>6</v>
      </c>
      <c r="T1052" s="37" t="str">
        <f t="shared" si="66"/>
        <v>OK</v>
      </c>
      <c r="U1052" s="12"/>
      <c r="V1052" s="16"/>
      <c r="W1052" s="12" t="s">
        <v>4222</v>
      </c>
    </row>
    <row r="1053" spans="1:23" ht="22.35" customHeight="1">
      <c r="A1053" s="12">
        <v>10061081</v>
      </c>
      <c r="B1053" s="137">
        <v>1120013996</v>
      </c>
      <c r="C1053" s="106">
        <v>1004750</v>
      </c>
      <c r="D1053" s="13">
        <v>1016191</v>
      </c>
      <c r="E1053" s="12" t="s">
        <v>1347</v>
      </c>
      <c r="F1053" s="190" t="s">
        <v>1262</v>
      </c>
      <c r="G1053" s="13" t="s">
        <v>21</v>
      </c>
      <c r="H1053" s="15">
        <v>35</v>
      </c>
      <c r="I1053" s="105">
        <v>8</v>
      </c>
      <c r="J1053" s="26">
        <f t="shared" si="64"/>
        <v>280</v>
      </c>
      <c r="K1053" s="113">
        <f>IFERROR(SUMIFS(RECEIVING_HISTORY!$H:$H,RECEIVING_HISTORY!$B:$B,MASTER_SHEET!$A1053),0)</f>
        <v>0</v>
      </c>
      <c r="L1053" s="26">
        <f>IFERROR(SUMIFS(RECEIVING_HISTORY!$I:$I,RECEIVING_HISTORY!$B:$B,MASTER_SHEET!$A1053),0)</f>
        <v>0</v>
      </c>
      <c r="M1053" s="35">
        <f>IFERROR(SUMIF(ISSUANCE_HISTORY!$B:$B,A1053,ISSUANCE_HISTORY!$H:$H),0)</f>
        <v>0</v>
      </c>
      <c r="N1053" s="26">
        <f>IFERROR(SUMIF(ISSUANCE_HISTORY!$B:$B,A1053,ISSUANCE_HISTORY!$I:$I),0)</f>
        <v>0</v>
      </c>
      <c r="O1053" s="112">
        <f t="shared" si="65"/>
        <v>8</v>
      </c>
      <c r="P1053" s="26">
        <f t="shared" si="67"/>
        <v>280</v>
      </c>
      <c r="Q1053" s="36" t="s">
        <v>1341</v>
      </c>
      <c r="R1053" s="36" t="s">
        <v>1341</v>
      </c>
      <c r="S1053" s="16">
        <v>8</v>
      </c>
      <c r="T1053" s="37" t="str">
        <f t="shared" si="66"/>
        <v>OK</v>
      </c>
      <c r="U1053" s="12"/>
      <c r="V1053" s="16"/>
      <c r="W1053" s="12" t="s">
        <v>4222</v>
      </c>
    </row>
    <row r="1054" spans="1:23" ht="22.35" customHeight="1">
      <c r="A1054" s="12">
        <v>10061082</v>
      </c>
      <c r="B1054" s="137">
        <v>3000002420</v>
      </c>
      <c r="C1054" s="106">
        <v>1004751</v>
      </c>
      <c r="D1054" s="13">
        <v>1016192</v>
      </c>
      <c r="E1054" s="12" t="s">
        <v>1348</v>
      </c>
      <c r="F1054" s="190" t="s">
        <v>1262</v>
      </c>
      <c r="G1054" s="13" t="s">
        <v>21</v>
      </c>
      <c r="H1054" s="15">
        <v>40</v>
      </c>
      <c r="I1054" s="105">
        <v>8</v>
      </c>
      <c r="J1054" s="26">
        <f t="shared" si="64"/>
        <v>320</v>
      </c>
      <c r="K1054" s="113">
        <f>IFERROR(SUMIFS(RECEIVING_HISTORY!$H:$H,RECEIVING_HISTORY!$B:$B,MASTER_SHEET!$A1054),0)</f>
        <v>0</v>
      </c>
      <c r="L1054" s="26">
        <f>IFERROR(SUMIFS(RECEIVING_HISTORY!$I:$I,RECEIVING_HISTORY!$B:$B,MASTER_SHEET!$A1054),0)</f>
        <v>0</v>
      </c>
      <c r="M1054" s="35">
        <f>IFERROR(SUMIF(ISSUANCE_HISTORY!$B:$B,A1054,ISSUANCE_HISTORY!$H:$H),0)</f>
        <v>0</v>
      </c>
      <c r="N1054" s="26">
        <f>IFERROR(SUMIF(ISSUANCE_HISTORY!$B:$B,A1054,ISSUANCE_HISTORY!$I:$I),0)</f>
        <v>0</v>
      </c>
      <c r="O1054" s="112">
        <f t="shared" si="65"/>
        <v>8</v>
      </c>
      <c r="P1054" s="26">
        <f t="shared" si="67"/>
        <v>320</v>
      </c>
      <c r="Q1054" s="36" t="s">
        <v>1341</v>
      </c>
      <c r="R1054" s="36" t="s">
        <v>1341</v>
      </c>
      <c r="S1054" s="16">
        <v>8</v>
      </c>
      <c r="T1054" s="37" t="str">
        <f t="shared" si="66"/>
        <v>OK</v>
      </c>
      <c r="U1054" s="12"/>
      <c r="V1054" s="16"/>
      <c r="W1054" s="12" t="s">
        <v>4222</v>
      </c>
    </row>
    <row r="1055" spans="1:23" ht="22.35" customHeight="1">
      <c r="A1055" s="12">
        <v>10061083</v>
      </c>
      <c r="B1055" s="137">
        <v>1120013936</v>
      </c>
      <c r="C1055" s="106">
        <v>1004752</v>
      </c>
      <c r="D1055" s="13">
        <v>1016193</v>
      </c>
      <c r="E1055" s="12" t="s">
        <v>1349</v>
      </c>
      <c r="F1055" s="190" t="s">
        <v>1262</v>
      </c>
      <c r="G1055" s="13" t="s">
        <v>21</v>
      </c>
      <c r="H1055" s="15">
        <v>56</v>
      </c>
      <c r="I1055" s="105">
        <v>6</v>
      </c>
      <c r="J1055" s="26">
        <f t="shared" si="64"/>
        <v>336</v>
      </c>
      <c r="K1055" s="113">
        <f>IFERROR(SUMIFS(RECEIVING_HISTORY!$H:$H,RECEIVING_HISTORY!$B:$B,MASTER_SHEET!$A1055),0)</f>
        <v>0</v>
      </c>
      <c r="L1055" s="26">
        <f>IFERROR(SUMIFS(RECEIVING_HISTORY!$I:$I,RECEIVING_HISTORY!$B:$B,MASTER_SHEET!$A1055),0)</f>
        <v>0</v>
      </c>
      <c r="M1055" s="35">
        <f>IFERROR(SUMIF(ISSUANCE_HISTORY!$B:$B,A1055,ISSUANCE_HISTORY!$H:$H),0)</f>
        <v>0</v>
      </c>
      <c r="N1055" s="26">
        <f>IFERROR(SUMIF(ISSUANCE_HISTORY!$B:$B,A1055,ISSUANCE_HISTORY!$I:$I),0)</f>
        <v>0</v>
      </c>
      <c r="O1055" s="112">
        <f t="shared" si="65"/>
        <v>6</v>
      </c>
      <c r="P1055" s="26">
        <f t="shared" si="67"/>
        <v>336</v>
      </c>
      <c r="Q1055" s="36" t="s">
        <v>1341</v>
      </c>
      <c r="R1055" s="36" t="s">
        <v>1341</v>
      </c>
      <c r="S1055" s="16">
        <v>6</v>
      </c>
      <c r="T1055" s="37" t="str">
        <f t="shared" si="66"/>
        <v>OK</v>
      </c>
      <c r="U1055" s="12"/>
      <c r="V1055" s="16"/>
      <c r="W1055" s="12" t="s">
        <v>4222</v>
      </c>
    </row>
    <row r="1056" spans="1:23" ht="22.35" customHeight="1">
      <c r="A1056" s="12">
        <v>10061084</v>
      </c>
      <c r="B1056" s="137">
        <v>3000002431</v>
      </c>
      <c r="C1056" s="106">
        <v>1004753</v>
      </c>
      <c r="D1056" s="13">
        <v>1016194</v>
      </c>
      <c r="E1056" s="12" t="s">
        <v>1350</v>
      </c>
      <c r="F1056" s="190" t="s">
        <v>1262</v>
      </c>
      <c r="G1056" s="13" t="s">
        <v>21</v>
      </c>
      <c r="H1056" s="15">
        <v>47</v>
      </c>
      <c r="I1056" s="105">
        <v>25</v>
      </c>
      <c r="J1056" s="26">
        <f t="shared" si="64"/>
        <v>1175</v>
      </c>
      <c r="K1056" s="113">
        <f>IFERROR(SUMIFS(RECEIVING_HISTORY!$H:$H,RECEIVING_HISTORY!$B:$B,MASTER_SHEET!$A1056),0)</f>
        <v>0</v>
      </c>
      <c r="L1056" s="26">
        <f>IFERROR(SUMIFS(RECEIVING_HISTORY!$I:$I,RECEIVING_HISTORY!$B:$B,MASTER_SHEET!$A1056),0)</f>
        <v>0</v>
      </c>
      <c r="M1056" s="35">
        <f>IFERROR(SUMIF(ISSUANCE_HISTORY!$B:$B,A1056,ISSUANCE_HISTORY!$H:$H),0)</f>
        <v>0</v>
      </c>
      <c r="N1056" s="26">
        <f>IFERROR(SUMIF(ISSUANCE_HISTORY!$B:$B,A1056,ISSUANCE_HISTORY!$I:$I),0)</f>
        <v>0</v>
      </c>
      <c r="O1056" s="112">
        <f t="shared" si="65"/>
        <v>25</v>
      </c>
      <c r="P1056" s="26">
        <f t="shared" si="67"/>
        <v>1175</v>
      </c>
      <c r="Q1056" s="36" t="s">
        <v>1341</v>
      </c>
      <c r="R1056" s="36" t="s">
        <v>1341</v>
      </c>
      <c r="S1056" s="16">
        <v>10</v>
      </c>
      <c r="T1056" s="37" t="str">
        <f t="shared" si="66"/>
        <v>OK</v>
      </c>
      <c r="U1056" s="12"/>
      <c r="V1056" s="16"/>
      <c r="W1056" s="12" t="s">
        <v>4222</v>
      </c>
    </row>
    <row r="1057" spans="1:23" ht="22.35" customHeight="1">
      <c r="A1057" s="12">
        <v>10061085</v>
      </c>
      <c r="B1057" s="137">
        <v>1120014104</v>
      </c>
      <c r="C1057" s="106">
        <v>1000885</v>
      </c>
      <c r="D1057" s="13">
        <v>1012983</v>
      </c>
      <c r="E1057" s="12" t="s">
        <v>1351</v>
      </c>
      <c r="F1057" s="190" t="s">
        <v>1262</v>
      </c>
      <c r="G1057" s="13" t="s">
        <v>37</v>
      </c>
      <c r="H1057" s="15">
        <v>3.5</v>
      </c>
      <c r="I1057" s="105">
        <v>6</v>
      </c>
      <c r="J1057" s="26">
        <f t="shared" si="64"/>
        <v>21</v>
      </c>
      <c r="K1057" s="113">
        <f>IFERROR(SUMIFS(RECEIVING_HISTORY!$H:$H,RECEIVING_HISTORY!$B:$B,MASTER_SHEET!$A1057),0)</f>
        <v>0</v>
      </c>
      <c r="L1057" s="26">
        <f>IFERROR(SUMIFS(RECEIVING_HISTORY!$I:$I,RECEIVING_HISTORY!$B:$B,MASTER_SHEET!$A1057),0)</f>
        <v>0</v>
      </c>
      <c r="M1057" s="35">
        <f>IFERROR(SUMIF(ISSUANCE_HISTORY!$B:$B,A1057,ISSUANCE_HISTORY!$H:$H),0)</f>
        <v>0</v>
      </c>
      <c r="N1057" s="26">
        <f>IFERROR(SUMIF(ISSUANCE_HISTORY!$B:$B,A1057,ISSUANCE_HISTORY!$I:$I),0)</f>
        <v>0</v>
      </c>
      <c r="O1057" s="112">
        <f t="shared" si="65"/>
        <v>6</v>
      </c>
      <c r="P1057" s="26">
        <f t="shared" si="67"/>
        <v>21</v>
      </c>
      <c r="Q1057" s="36" t="s">
        <v>491</v>
      </c>
      <c r="R1057" s="36" t="s">
        <v>491</v>
      </c>
      <c r="S1057" s="16">
        <v>20</v>
      </c>
      <c r="T1057" s="37" t="str">
        <f t="shared" si="66"/>
        <v>BSR in Process</v>
      </c>
      <c r="U1057" s="12">
        <v>54</v>
      </c>
      <c r="V1057" s="16"/>
      <c r="W1057" s="12" t="s">
        <v>4222</v>
      </c>
    </row>
    <row r="1058" spans="1:23" ht="22.35" customHeight="1">
      <c r="A1058" s="12">
        <v>10061086</v>
      </c>
      <c r="B1058" s="137">
        <v>1940340060</v>
      </c>
      <c r="C1058" s="106">
        <v>1005683</v>
      </c>
      <c r="D1058" s="13">
        <v>1015440</v>
      </c>
      <c r="E1058" s="12" t="s">
        <v>1352</v>
      </c>
      <c r="F1058" s="190" t="s">
        <v>1262</v>
      </c>
      <c r="G1058" s="13" t="s">
        <v>21</v>
      </c>
      <c r="H1058" s="15">
        <v>48</v>
      </c>
      <c r="I1058" s="105">
        <v>7</v>
      </c>
      <c r="J1058" s="26">
        <f t="shared" si="64"/>
        <v>336</v>
      </c>
      <c r="K1058" s="113">
        <f>IFERROR(SUMIFS(RECEIVING_HISTORY!$H:$H,RECEIVING_HISTORY!$B:$B,MASTER_SHEET!$A1058),0)</f>
        <v>0</v>
      </c>
      <c r="L1058" s="26">
        <f>IFERROR(SUMIFS(RECEIVING_HISTORY!$I:$I,RECEIVING_HISTORY!$B:$B,MASTER_SHEET!$A1058),0)</f>
        <v>0</v>
      </c>
      <c r="M1058" s="35">
        <f>IFERROR(SUMIF(ISSUANCE_HISTORY!$B:$B,A1058,ISSUANCE_HISTORY!$H:$H),0)</f>
        <v>0</v>
      </c>
      <c r="N1058" s="26">
        <f>IFERROR(SUMIF(ISSUANCE_HISTORY!$B:$B,A1058,ISSUANCE_HISTORY!$I:$I),0)</f>
        <v>0</v>
      </c>
      <c r="O1058" s="112">
        <f t="shared" si="65"/>
        <v>7</v>
      </c>
      <c r="P1058" s="26">
        <f t="shared" si="67"/>
        <v>336</v>
      </c>
      <c r="Q1058" s="36" t="s">
        <v>257</v>
      </c>
      <c r="R1058" s="36" t="s">
        <v>257</v>
      </c>
      <c r="S1058" s="16">
        <v>8</v>
      </c>
      <c r="T1058" s="37" t="str">
        <f t="shared" si="66"/>
        <v>BSR in Process</v>
      </c>
      <c r="U1058" s="12">
        <v>58</v>
      </c>
      <c r="V1058" s="16"/>
      <c r="W1058" s="12" t="s">
        <v>4222</v>
      </c>
    </row>
    <row r="1059" spans="1:23" ht="22.35" customHeight="1">
      <c r="A1059" s="12">
        <v>10061087</v>
      </c>
      <c r="B1059" s="137">
        <v>1940340849</v>
      </c>
      <c r="C1059" s="106">
        <v>1001223</v>
      </c>
      <c r="D1059" s="13">
        <v>1012628</v>
      </c>
      <c r="E1059" s="12" t="s">
        <v>1353</v>
      </c>
      <c r="F1059" s="190" t="s">
        <v>1262</v>
      </c>
      <c r="G1059" s="13" t="s">
        <v>21</v>
      </c>
      <c r="H1059" s="15">
        <v>15</v>
      </c>
      <c r="I1059" s="105">
        <v>36</v>
      </c>
      <c r="J1059" s="26">
        <f t="shared" si="64"/>
        <v>540</v>
      </c>
      <c r="K1059" s="113">
        <f>IFERROR(SUMIFS(RECEIVING_HISTORY!$H:$H,RECEIVING_HISTORY!$B:$B,MASTER_SHEET!$A1059),0)</f>
        <v>0</v>
      </c>
      <c r="L1059" s="26">
        <f>IFERROR(SUMIFS(RECEIVING_HISTORY!$I:$I,RECEIVING_HISTORY!$B:$B,MASTER_SHEET!$A1059),0)</f>
        <v>0</v>
      </c>
      <c r="M1059" s="35">
        <f>IFERROR(SUMIF(ISSUANCE_HISTORY!$B:$B,A1059,ISSUANCE_HISTORY!$H:$H),0)</f>
        <v>0</v>
      </c>
      <c r="N1059" s="26">
        <f>IFERROR(SUMIF(ISSUANCE_HISTORY!$B:$B,A1059,ISSUANCE_HISTORY!$I:$I),0)</f>
        <v>0</v>
      </c>
      <c r="O1059" s="112">
        <f t="shared" si="65"/>
        <v>36</v>
      </c>
      <c r="P1059" s="26">
        <f t="shared" si="67"/>
        <v>540</v>
      </c>
      <c r="Q1059" s="36" t="s">
        <v>257</v>
      </c>
      <c r="R1059" s="36" t="s">
        <v>257</v>
      </c>
      <c r="S1059" s="16">
        <v>8</v>
      </c>
      <c r="T1059" s="37" t="str">
        <f t="shared" si="66"/>
        <v>OK</v>
      </c>
      <c r="U1059" s="12"/>
      <c r="V1059" s="16"/>
      <c r="W1059" s="12" t="s">
        <v>4222</v>
      </c>
    </row>
    <row r="1060" spans="1:23" ht="22.35" customHeight="1">
      <c r="A1060" s="12">
        <v>10061088</v>
      </c>
      <c r="B1060" s="137">
        <v>401416006326</v>
      </c>
      <c r="C1060" s="106">
        <v>1004581</v>
      </c>
      <c r="D1060" s="13">
        <v>1016340</v>
      </c>
      <c r="E1060" s="12" t="s">
        <v>1354</v>
      </c>
      <c r="F1060" s="190" t="s">
        <v>1262</v>
      </c>
      <c r="G1060" s="13" t="s">
        <v>81</v>
      </c>
      <c r="H1060" s="15">
        <v>168</v>
      </c>
      <c r="I1060" s="105">
        <v>5</v>
      </c>
      <c r="J1060" s="26">
        <f t="shared" si="64"/>
        <v>840</v>
      </c>
      <c r="K1060" s="113">
        <f>IFERROR(SUMIFS(RECEIVING_HISTORY!$H:$H,RECEIVING_HISTORY!$B:$B,MASTER_SHEET!$A1060),0)</f>
        <v>0</v>
      </c>
      <c r="L1060" s="26">
        <f>IFERROR(SUMIFS(RECEIVING_HISTORY!$I:$I,RECEIVING_HISTORY!$B:$B,MASTER_SHEET!$A1060),0)</f>
        <v>0</v>
      </c>
      <c r="M1060" s="35">
        <f>IFERROR(SUMIF(ISSUANCE_HISTORY!$B:$B,A1060,ISSUANCE_HISTORY!$H:$H),0)</f>
        <v>0</v>
      </c>
      <c r="N1060" s="26">
        <f>IFERROR(SUMIF(ISSUANCE_HISTORY!$B:$B,A1060,ISSUANCE_HISTORY!$I:$I),0)</f>
        <v>0</v>
      </c>
      <c r="O1060" s="112">
        <f t="shared" si="65"/>
        <v>5</v>
      </c>
      <c r="P1060" s="26">
        <f t="shared" si="67"/>
        <v>840</v>
      </c>
      <c r="Q1060" s="36" t="s">
        <v>1339</v>
      </c>
      <c r="R1060" s="36" t="s">
        <v>1339</v>
      </c>
      <c r="S1060" s="16">
        <v>4</v>
      </c>
      <c r="T1060" s="37" t="str">
        <f t="shared" si="66"/>
        <v>OK</v>
      </c>
      <c r="U1060" s="12"/>
      <c r="V1060" s="16"/>
      <c r="W1060" s="12" t="s">
        <v>4222</v>
      </c>
    </row>
    <row r="1061" spans="1:23" ht="22.35" customHeight="1">
      <c r="A1061" s="12">
        <v>10061089</v>
      </c>
      <c r="B1061" s="137">
        <v>401416006194</v>
      </c>
      <c r="C1061" s="106">
        <v>1004549</v>
      </c>
      <c r="D1061" s="13">
        <v>1016308</v>
      </c>
      <c r="E1061" s="12" t="s">
        <v>1355</v>
      </c>
      <c r="F1061" s="190" t="s">
        <v>1262</v>
      </c>
      <c r="G1061" s="13" t="s">
        <v>21</v>
      </c>
      <c r="H1061" s="15">
        <v>205</v>
      </c>
      <c r="I1061" s="105">
        <v>11</v>
      </c>
      <c r="J1061" s="26">
        <f t="shared" si="64"/>
        <v>2255</v>
      </c>
      <c r="K1061" s="113">
        <f>IFERROR(SUMIFS(RECEIVING_HISTORY!$H:$H,RECEIVING_HISTORY!$B:$B,MASTER_SHEET!$A1061),0)</f>
        <v>0</v>
      </c>
      <c r="L1061" s="26">
        <f>IFERROR(SUMIFS(RECEIVING_HISTORY!$I:$I,RECEIVING_HISTORY!$B:$B,MASTER_SHEET!$A1061),0)</f>
        <v>0</v>
      </c>
      <c r="M1061" s="35">
        <f>IFERROR(SUMIF(ISSUANCE_HISTORY!$B:$B,A1061,ISSUANCE_HISTORY!$H:$H),0)</f>
        <v>1</v>
      </c>
      <c r="N1061" s="26">
        <f>IFERROR(SUMIF(ISSUANCE_HISTORY!$B:$B,A1061,ISSUANCE_HISTORY!$I:$I),0)</f>
        <v>205</v>
      </c>
      <c r="O1061" s="112">
        <f t="shared" si="65"/>
        <v>10</v>
      </c>
      <c r="P1061" s="26">
        <f t="shared" si="67"/>
        <v>2050</v>
      </c>
      <c r="Q1061" s="36" t="s">
        <v>1339</v>
      </c>
      <c r="R1061" s="36" t="s">
        <v>1339</v>
      </c>
      <c r="S1061" s="16">
        <v>10</v>
      </c>
      <c r="T1061" s="37" t="str">
        <f t="shared" si="66"/>
        <v>OK</v>
      </c>
      <c r="U1061" s="12"/>
      <c r="V1061" s="16"/>
      <c r="W1061" s="12" t="s">
        <v>4222</v>
      </c>
    </row>
    <row r="1062" spans="1:23" ht="22.35" customHeight="1">
      <c r="A1062" s="12">
        <v>10061091</v>
      </c>
      <c r="B1062" s="137">
        <v>3000002432</v>
      </c>
      <c r="C1062" s="106">
        <v>1005965</v>
      </c>
      <c r="D1062" s="13">
        <v>1015151</v>
      </c>
      <c r="E1062" s="12" t="s">
        <v>1357</v>
      </c>
      <c r="F1062" s="190" t="s">
        <v>1262</v>
      </c>
      <c r="G1062" s="13" t="s">
        <v>37</v>
      </c>
      <c r="H1062" s="15">
        <v>298.5</v>
      </c>
      <c r="I1062" s="105">
        <v>9</v>
      </c>
      <c r="J1062" s="26">
        <f t="shared" si="64"/>
        <v>2686.5</v>
      </c>
      <c r="K1062" s="113">
        <f>IFERROR(SUMIFS(RECEIVING_HISTORY!$H:$H,RECEIVING_HISTORY!$B:$B,MASTER_SHEET!$A1062),0)</f>
        <v>0</v>
      </c>
      <c r="L1062" s="26">
        <f>IFERROR(SUMIFS(RECEIVING_HISTORY!$I:$I,RECEIVING_HISTORY!$B:$B,MASTER_SHEET!$A1062),0)</f>
        <v>0</v>
      </c>
      <c r="M1062" s="35">
        <f>IFERROR(SUMIF(ISSUANCE_HISTORY!$B:$B,A1062,ISSUANCE_HISTORY!$H:$H),0)</f>
        <v>0</v>
      </c>
      <c r="N1062" s="26">
        <f>IFERROR(SUMIF(ISSUANCE_HISTORY!$B:$B,A1062,ISSUANCE_HISTORY!$I:$I),0)</f>
        <v>0</v>
      </c>
      <c r="O1062" s="112">
        <f t="shared" si="65"/>
        <v>9</v>
      </c>
      <c r="P1062" s="26">
        <f t="shared" si="67"/>
        <v>2686.5</v>
      </c>
      <c r="Q1062" s="36" t="s">
        <v>1356</v>
      </c>
      <c r="R1062" s="36" t="s">
        <v>1356</v>
      </c>
      <c r="S1062" s="16">
        <v>4</v>
      </c>
      <c r="T1062" s="37" t="str">
        <f t="shared" si="66"/>
        <v>OK</v>
      </c>
      <c r="U1062" s="12"/>
      <c r="V1062" s="16"/>
      <c r="W1062" s="12" t="s">
        <v>4222</v>
      </c>
    </row>
    <row r="1063" spans="1:23" ht="22.35" customHeight="1">
      <c r="A1063" s="12">
        <v>10061092</v>
      </c>
      <c r="B1063" s="137">
        <v>3000002433</v>
      </c>
      <c r="C1063" s="106">
        <v>1006579</v>
      </c>
      <c r="D1063" s="13">
        <v>1014300</v>
      </c>
      <c r="E1063" s="12" t="s">
        <v>1358</v>
      </c>
      <c r="F1063" s="190" t="s">
        <v>1262</v>
      </c>
      <c r="G1063" s="13" t="s">
        <v>21</v>
      </c>
      <c r="H1063" s="15">
        <v>3</v>
      </c>
      <c r="I1063" s="105">
        <v>46</v>
      </c>
      <c r="J1063" s="26">
        <f t="shared" si="64"/>
        <v>138</v>
      </c>
      <c r="K1063" s="113">
        <f>IFERROR(SUMIFS(RECEIVING_HISTORY!$H:$H,RECEIVING_HISTORY!$B:$B,MASTER_SHEET!$A1063),0)</f>
        <v>0</v>
      </c>
      <c r="L1063" s="26">
        <f>IFERROR(SUMIFS(RECEIVING_HISTORY!$I:$I,RECEIVING_HISTORY!$B:$B,MASTER_SHEET!$A1063),0)</f>
        <v>0</v>
      </c>
      <c r="M1063" s="35">
        <f>IFERROR(SUMIF(ISSUANCE_HISTORY!$B:$B,A1063,ISSUANCE_HISTORY!$H:$H),0)</f>
        <v>0</v>
      </c>
      <c r="N1063" s="26">
        <f>IFERROR(SUMIF(ISSUANCE_HISTORY!$B:$B,A1063,ISSUANCE_HISTORY!$I:$I),0)</f>
        <v>0</v>
      </c>
      <c r="O1063" s="112">
        <f t="shared" si="65"/>
        <v>46</v>
      </c>
      <c r="P1063" s="26">
        <f t="shared" si="67"/>
        <v>138</v>
      </c>
      <c r="Q1063" s="36" t="s">
        <v>1356</v>
      </c>
      <c r="R1063" s="36" t="s">
        <v>1356</v>
      </c>
      <c r="S1063" s="16">
        <v>10</v>
      </c>
      <c r="T1063" s="37" t="str">
        <f t="shared" si="66"/>
        <v>OK</v>
      </c>
      <c r="U1063" s="12"/>
      <c r="V1063" s="16"/>
      <c r="W1063" s="12" t="s">
        <v>4222</v>
      </c>
    </row>
    <row r="1064" spans="1:23" ht="22.35" customHeight="1">
      <c r="A1064" s="12">
        <v>10061093</v>
      </c>
      <c r="B1064" s="137">
        <v>1910090169</v>
      </c>
      <c r="C1064" s="106">
        <v>1004971</v>
      </c>
      <c r="D1064" s="13">
        <v>1016086</v>
      </c>
      <c r="E1064" s="12" t="s">
        <v>1359</v>
      </c>
      <c r="F1064" s="190" t="s">
        <v>1262</v>
      </c>
      <c r="G1064" s="13" t="s">
        <v>21</v>
      </c>
      <c r="H1064" s="15">
        <v>3</v>
      </c>
      <c r="I1064" s="105">
        <v>13</v>
      </c>
      <c r="J1064" s="26">
        <f t="shared" si="64"/>
        <v>39</v>
      </c>
      <c r="K1064" s="113">
        <f>IFERROR(SUMIFS(RECEIVING_HISTORY!$H:$H,RECEIVING_HISTORY!$B:$B,MASTER_SHEET!$A1064),0)</f>
        <v>0</v>
      </c>
      <c r="L1064" s="26">
        <f>IFERROR(SUMIFS(RECEIVING_HISTORY!$I:$I,RECEIVING_HISTORY!$B:$B,MASTER_SHEET!$A1064),0)</f>
        <v>0</v>
      </c>
      <c r="M1064" s="35">
        <f>IFERROR(SUMIF(ISSUANCE_HISTORY!$B:$B,A1064,ISSUANCE_HISTORY!$H:$H),0)</f>
        <v>0</v>
      </c>
      <c r="N1064" s="26">
        <f>IFERROR(SUMIF(ISSUANCE_HISTORY!$B:$B,A1064,ISSUANCE_HISTORY!$I:$I),0)</f>
        <v>0</v>
      </c>
      <c r="O1064" s="112">
        <f t="shared" si="65"/>
        <v>13</v>
      </c>
      <c r="P1064" s="26">
        <f t="shared" si="67"/>
        <v>39</v>
      </c>
      <c r="Q1064" s="36" t="s">
        <v>1360</v>
      </c>
      <c r="R1064" s="36" t="s">
        <v>1360</v>
      </c>
      <c r="S1064" s="16">
        <v>10</v>
      </c>
      <c r="T1064" s="37" t="str">
        <f t="shared" si="66"/>
        <v>OK</v>
      </c>
      <c r="U1064" s="12"/>
      <c r="V1064" s="16"/>
      <c r="W1064" s="12" t="s">
        <v>4222</v>
      </c>
    </row>
    <row r="1065" spans="1:23" ht="22.35" customHeight="1">
      <c r="A1065" s="12">
        <v>10061094</v>
      </c>
      <c r="B1065" s="137">
        <v>3000002434</v>
      </c>
      <c r="C1065" s="106">
        <v>1005003</v>
      </c>
      <c r="D1065" s="13">
        <v>1016118</v>
      </c>
      <c r="E1065" s="12" t="s">
        <v>1361</v>
      </c>
      <c r="F1065" s="190" t="s">
        <v>1262</v>
      </c>
      <c r="G1065" s="13" t="s">
        <v>21</v>
      </c>
      <c r="H1065" s="15">
        <v>2</v>
      </c>
      <c r="I1065" s="105">
        <v>44</v>
      </c>
      <c r="J1065" s="26">
        <f t="shared" si="64"/>
        <v>88</v>
      </c>
      <c r="K1065" s="113">
        <f>IFERROR(SUMIFS(RECEIVING_HISTORY!$H:$H,RECEIVING_HISTORY!$B:$B,MASTER_SHEET!$A1065),0)</f>
        <v>0</v>
      </c>
      <c r="L1065" s="26">
        <f>IFERROR(SUMIFS(RECEIVING_HISTORY!$I:$I,RECEIVING_HISTORY!$B:$B,MASTER_SHEET!$A1065),0)</f>
        <v>0</v>
      </c>
      <c r="M1065" s="35">
        <f>IFERROR(SUMIF(ISSUANCE_HISTORY!$B:$B,A1065,ISSUANCE_HISTORY!$H:$H),0)</f>
        <v>0</v>
      </c>
      <c r="N1065" s="26">
        <f>IFERROR(SUMIF(ISSUANCE_HISTORY!$B:$B,A1065,ISSUANCE_HISTORY!$I:$I),0)</f>
        <v>0</v>
      </c>
      <c r="O1065" s="112">
        <f t="shared" si="65"/>
        <v>44</v>
      </c>
      <c r="P1065" s="26">
        <f t="shared" si="67"/>
        <v>88</v>
      </c>
      <c r="Q1065" s="36" t="s">
        <v>1360</v>
      </c>
      <c r="R1065" s="36" t="s">
        <v>1360</v>
      </c>
      <c r="S1065" s="16">
        <v>10</v>
      </c>
      <c r="T1065" s="37" t="str">
        <f t="shared" si="66"/>
        <v>OK</v>
      </c>
      <c r="U1065" s="12"/>
      <c r="V1065" s="16"/>
      <c r="W1065" s="12" t="s">
        <v>4222</v>
      </c>
    </row>
    <row r="1066" spans="1:23" ht="22.35" customHeight="1">
      <c r="A1066" s="12">
        <v>10061095</v>
      </c>
      <c r="B1066" s="137">
        <v>1010410006</v>
      </c>
      <c r="C1066" s="106">
        <v>1006345</v>
      </c>
      <c r="D1066" s="13">
        <v>1014709</v>
      </c>
      <c r="E1066" s="12" t="s">
        <v>1362</v>
      </c>
      <c r="F1066" s="190" t="s">
        <v>1262</v>
      </c>
      <c r="G1066" s="13" t="s">
        <v>21</v>
      </c>
      <c r="H1066" s="15">
        <v>80.75</v>
      </c>
      <c r="I1066" s="105">
        <v>30</v>
      </c>
      <c r="J1066" s="26">
        <f t="shared" si="64"/>
        <v>2422.5</v>
      </c>
      <c r="K1066" s="113">
        <f>IFERROR(SUMIFS(RECEIVING_HISTORY!$H:$H,RECEIVING_HISTORY!$B:$B,MASTER_SHEET!$A1066),0)</f>
        <v>0</v>
      </c>
      <c r="L1066" s="26">
        <f>IFERROR(SUMIFS(RECEIVING_HISTORY!$I:$I,RECEIVING_HISTORY!$B:$B,MASTER_SHEET!$A1066),0)</f>
        <v>0</v>
      </c>
      <c r="M1066" s="35">
        <f>IFERROR(SUMIF(ISSUANCE_HISTORY!$B:$B,A1066,ISSUANCE_HISTORY!$H:$H),0)</f>
        <v>0</v>
      </c>
      <c r="N1066" s="26">
        <f>IFERROR(SUMIF(ISSUANCE_HISTORY!$B:$B,A1066,ISSUANCE_HISTORY!$I:$I),0)</f>
        <v>0</v>
      </c>
      <c r="O1066" s="112">
        <f t="shared" si="65"/>
        <v>30</v>
      </c>
      <c r="P1066" s="26">
        <f t="shared" si="67"/>
        <v>2422.5</v>
      </c>
      <c r="Q1066" s="36" t="s">
        <v>1356</v>
      </c>
      <c r="R1066" s="36" t="s">
        <v>1356</v>
      </c>
      <c r="S1066" s="16">
        <v>10</v>
      </c>
      <c r="T1066" s="37" t="str">
        <f t="shared" si="66"/>
        <v>OK</v>
      </c>
      <c r="U1066" s="12"/>
      <c r="V1066" s="16"/>
      <c r="W1066" s="12" t="s">
        <v>4222</v>
      </c>
    </row>
    <row r="1067" spans="1:23" ht="22.35" customHeight="1">
      <c r="A1067" s="12">
        <v>10061096</v>
      </c>
      <c r="B1067" s="137">
        <v>1530310135</v>
      </c>
      <c r="C1067" s="106">
        <v>1004767</v>
      </c>
      <c r="D1067" s="13">
        <v>1016208</v>
      </c>
      <c r="E1067" s="12" t="s">
        <v>1363</v>
      </c>
      <c r="F1067" s="190" t="s">
        <v>1262</v>
      </c>
      <c r="G1067" s="13" t="s">
        <v>21</v>
      </c>
      <c r="H1067" s="15">
        <v>620</v>
      </c>
      <c r="I1067" s="105">
        <v>15</v>
      </c>
      <c r="J1067" s="26">
        <f t="shared" si="64"/>
        <v>9300</v>
      </c>
      <c r="K1067" s="113">
        <f>IFERROR(SUMIFS(RECEIVING_HISTORY!$H:$H,RECEIVING_HISTORY!$B:$B,MASTER_SHEET!$A1067),0)</f>
        <v>0</v>
      </c>
      <c r="L1067" s="26">
        <f>IFERROR(SUMIFS(RECEIVING_HISTORY!$I:$I,RECEIVING_HISTORY!$B:$B,MASTER_SHEET!$A1067),0)</f>
        <v>0</v>
      </c>
      <c r="M1067" s="35">
        <f>IFERROR(SUMIF(ISSUANCE_HISTORY!$B:$B,A1067,ISSUANCE_HISTORY!$H:$H),0)</f>
        <v>3</v>
      </c>
      <c r="N1067" s="26">
        <f>IFERROR(SUMIF(ISSUANCE_HISTORY!$B:$B,A1067,ISSUANCE_HISTORY!$I:$I),0)</f>
        <v>1860</v>
      </c>
      <c r="O1067" s="112">
        <f t="shared" si="65"/>
        <v>12</v>
      </c>
      <c r="P1067" s="26">
        <f t="shared" si="67"/>
        <v>7440</v>
      </c>
      <c r="Q1067" s="36" t="s">
        <v>1356</v>
      </c>
      <c r="R1067" s="36" t="s">
        <v>1356</v>
      </c>
      <c r="S1067" s="16">
        <v>8</v>
      </c>
      <c r="T1067" s="37" t="str">
        <f t="shared" si="66"/>
        <v>OK</v>
      </c>
      <c r="U1067" s="12"/>
      <c r="V1067" s="16"/>
      <c r="W1067" s="12" t="s">
        <v>4222</v>
      </c>
    </row>
    <row r="1068" spans="1:23" ht="22.35" customHeight="1">
      <c r="A1068" s="12">
        <v>10061097</v>
      </c>
      <c r="B1068" s="137">
        <v>1240030151</v>
      </c>
      <c r="C1068" s="106">
        <v>1004763</v>
      </c>
      <c r="D1068" s="13">
        <v>1016204</v>
      </c>
      <c r="E1068" s="12" t="s">
        <v>1364</v>
      </c>
      <c r="F1068" s="190" t="s">
        <v>1262</v>
      </c>
      <c r="G1068" s="13" t="s">
        <v>21</v>
      </c>
      <c r="H1068" s="15">
        <v>570</v>
      </c>
      <c r="I1068" s="105">
        <v>1</v>
      </c>
      <c r="J1068" s="26">
        <f t="shared" si="64"/>
        <v>570</v>
      </c>
      <c r="K1068" s="113">
        <f>IFERROR(SUMIFS(RECEIVING_HISTORY!$H:$H,RECEIVING_HISTORY!$B:$B,MASTER_SHEET!$A1068),0)</f>
        <v>2</v>
      </c>
      <c r="L1068" s="26">
        <f>IFERROR(SUMIFS(RECEIVING_HISTORY!$I:$I,RECEIVING_HISTORY!$B:$B,MASTER_SHEET!$A1068),0)</f>
        <v>1140</v>
      </c>
      <c r="M1068" s="35">
        <f>IFERROR(SUMIF(ISSUANCE_HISTORY!$B:$B,A1068,ISSUANCE_HISTORY!$H:$H),0)</f>
        <v>0</v>
      </c>
      <c r="N1068" s="26">
        <f>IFERROR(SUMIF(ISSUANCE_HISTORY!$B:$B,A1068,ISSUANCE_HISTORY!$I:$I),0)</f>
        <v>0</v>
      </c>
      <c r="O1068" s="112">
        <f t="shared" si="65"/>
        <v>3</v>
      </c>
      <c r="P1068" s="26">
        <f t="shared" si="67"/>
        <v>1710</v>
      </c>
      <c r="Q1068" s="36" t="s">
        <v>1356</v>
      </c>
      <c r="R1068" s="36" t="s">
        <v>1356</v>
      </c>
      <c r="S1068" s="16">
        <v>20</v>
      </c>
      <c r="T1068" s="37" t="str">
        <f t="shared" si="66"/>
        <v>BSR in Process</v>
      </c>
      <c r="U1068" s="12">
        <v>47</v>
      </c>
      <c r="V1068" s="16"/>
      <c r="W1068" s="12" t="s">
        <v>4222</v>
      </c>
    </row>
    <row r="1069" spans="1:23" ht="22.35" customHeight="1">
      <c r="A1069" s="12">
        <v>10061098</v>
      </c>
      <c r="B1069" s="137">
        <v>401417006141</v>
      </c>
      <c r="C1069" s="106">
        <v>1005339</v>
      </c>
      <c r="D1069" s="13">
        <v>1015712</v>
      </c>
      <c r="E1069" s="12" t="s">
        <v>1365</v>
      </c>
      <c r="F1069" s="190" t="s">
        <v>1262</v>
      </c>
      <c r="G1069" s="13" t="s">
        <v>37</v>
      </c>
      <c r="H1069" s="15">
        <v>39</v>
      </c>
      <c r="I1069" s="105">
        <v>22</v>
      </c>
      <c r="J1069" s="26">
        <f t="shared" si="64"/>
        <v>858</v>
      </c>
      <c r="K1069" s="113">
        <f>IFERROR(SUMIFS(RECEIVING_HISTORY!$H:$H,RECEIVING_HISTORY!$B:$B,MASTER_SHEET!$A1069),0)</f>
        <v>0</v>
      </c>
      <c r="L1069" s="26">
        <f>IFERROR(SUMIFS(RECEIVING_HISTORY!$I:$I,RECEIVING_HISTORY!$B:$B,MASTER_SHEET!$A1069),0)</f>
        <v>0</v>
      </c>
      <c r="M1069" s="35">
        <f>IFERROR(SUMIF(ISSUANCE_HISTORY!$B:$B,A1069,ISSUANCE_HISTORY!$H:$H),0)</f>
        <v>0</v>
      </c>
      <c r="N1069" s="26">
        <f>IFERROR(SUMIF(ISSUANCE_HISTORY!$B:$B,A1069,ISSUANCE_HISTORY!$I:$I),0)</f>
        <v>0</v>
      </c>
      <c r="O1069" s="112">
        <f t="shared" si="65"/>
        <v>22</v>
      </c>
      <c r="P1069" s="26">
        <f t="shared" si="67"/>
        <v>858</v>
      </c>
      <c r="Q1069" s="36" t="s">
        <v>1356</v>
      </c>
      <c r="R1069" s="36" t="s">
        <v>1356</v>
      </c>
      <c r="S1069" s="16">
        <v>20</v>
      </c>
      <c r="T1069" s="37" t="str">
        <f t="shared" si="66"/>
        <v>OK</v>
      </c>
      <c r="U1069" s="12"/>
      <c r="V1069" s="16"/>
      <c r="W1069" s="12" t="s">
        <v>4222</v>
      </c>
    </row>
    <row r="1070" spans="1:23" ht="22.35" customHeight="1">
      <c r="A1070" s="12">
        <v>10061099</v>
      </c>
      <c r="B1070" s="137">
        <v>401417006142</v>
      </c>
      <c r="C1070" s="106">
        <v>1005340</v>
      </c>
      <c r="D1070" s="13">
        <v>1015713</v>
      </c>
      <c r="E1070" s="12" t="s">
        <v>1366</v>
      </c>
      <c r="F1070" s="190" t="s">
        <v>1262</v>
      </c>
      <c r="G1070" s="13" t="s">
        <v>37</v>
      </c>
      <c r="H1070" s="15">
        <v>40</v>
      </c>
      <c r="I1070" s="105">
        <v>20</v>
      </c>
      <c r="J1070" s="26">
        <f t="shared" si="64"/>
        <v>800</v>
      </c>
      <c r="K1070" s="113">
        <f>IFERROR(SUMIFS(RECEIVING_HISTORY!$H:$H,RECEIVING_HISTORY!$B:$B,MASTER_SHEET!$A1070),0)</f>
        <v>0</v>
      </c>
      <c r="L1070" s="26">
        <f>IFERROR(SUMIFS(RECEIVING_HISTORY!$I:$I,RECEIVING_HISTORY!$B:$B,MASTER_SHEET!$A1070),0)</f>
        <v>0</v>
      </c>
      <c r="M1070" s="35">
        <f>IFERROR(SUMIF(ISSUANCE_HISTORY!$B:$B,A1070,ISSUANCE_HISTORY!$H:$H),0)</f>
        <v>0</v>
      </c>
      <c r="N1070" s="26">
        <f>IFERROR(SUMIF(ISSUANCE_HISTORY!$B:$B,A1070,ISSUANCE_HISTORY!$I:$I),0)</f>
        <v>0</v>
      </c>
      <c r="O1070" s="112">
        <f t="shared" si="65"/>
        <v>20</v>
      </c>
      <c r="P1070" s="26">
        <f t="shared" si="67"/>
        <v>800</v>
      </c>
      <c r="Q1070" s="36" t="s">
        <v>1356</v>
      </c>
      <c r="R1070" s="36" t="s">
        <v>1356</v>
      </c>
      <c r="S1070" s="16">
        <v>20</v>
      </c>
      <c r="T1070" s="37" t="str">
        <f t="shared" si="66"/>
        <v>OK</v>
      </c>
      <c r="U1070" s="12"/>
      <c r="V1070" s="16"/>
      <c r="W1070" s="12" t="s">
        <v>4222</v>
      </c>
    </row>
    <row r="1071" spans="1:23" ht="22.35" customHeight="1">
      <c r="A1071" s="12">
        <v>10061100</v>
      </c>
      <c r="B1071" s="137">
        <v>401417006143</v>
      </c>
      <c r="C1071" s="106">
        <v>1005341</v>
      </c>
      <c r="D1071" s="13">
        <v>1015714</v>
      </c>
      <c r="E1071" s="12" t="s">
        <v>1367</v>
      </c>
      <c r="F1071" s="190" t="s">
        <v>1262</v>
      </c>
      <c r="G1071" s="13" t="s">
        <v>37</v>
      </c>
      <c r="H1071" s="15">
        <v>38</v>
      </c>
      <c r="I1071" s="105">
        <v>22</v>
      </c>
      <c r="J1071" s="26">
        <f t="shared" si="64"/>
        <v>836</v>
      </c>
      <c r="K1071" s="113">
        <f>IFERROR(SUMIFS(RECEIVING_HISTORY!$H:$H,RECEIVING_HISTORY!$B:$B,MASTER_SHEET!$A1071),0)</f>
        <v>0</v>
      </c>
      <c r="L1071" s="26">
        <f>IFERROR(SUMIFS(RECEIVING_HISTORY!$I:$I,RECEIVING_HISTORY!$B:$B,MASTER_SHEET!$A1071),0)</f>
        <v>0</v>
      </c>
      <c r="M1071" s="35">
        <f>IFERROR(SUMIF(ISSUANCE_HISTORY!$B:$B,A1071,ISSUANCE_HISTORY!$H:$H),0)</f>
        <v>0</v>
      </c>
      <c r="N1071" s="26">
        <f>IFERROR(SUMIF(ISSUANCE_HISTORY!$B:$B,A1071,ISSUANCE_HISTORY!$I:$I),0)</f>
        <v>0</v>
      </c>
      <c r="O1071" s="112">
        <f t="shared" si="65"/>
        <v>22</v>
      </c>
      <c r="P1071" s="26">
        <f t="shared" si="67"/>
        <v>836</v>
      </c>
      <c r="Q1071" s="36" t="s">
        <v>1356</v>
      </c>
      <c r="R1071" s="36" t="s">
        <v>1356</v>
      </c>
      <c r="S1071" s="16">
        <v>20</v>
      </c>
      <c r="T1071" s="37" t="str">
        <f t="shared" si="66"/>
        <v>OK</v>
      </c>
      <c r="U1071" s="12"/>
      <c r="V1071" s="16"/>
      <c r="W1071" s="12" t="s">
        <v>4222</v>
      </c>
    </row>
    <row r="1072" spans="1:23" ht="22.35" customHeight="1">
      <c r="A1072" s="12">
        <v>10061101</v>
      </c>
      <c r="B1072" s="137">
        <v>401417006144</v>
      </c>
      <c r="C1072" s="106">
        <v>1005342</v>
      </c>
      <c r="D1072" s="13">
        <v>1015715</v>
      </c>
      <c r="E1072" s="12" t="s">
        <v>1368</v>
      </c>
      <c r="F1072" s="190" t="s">
        <v>1262</v>
      </c>
      <c r="G1072" s="13" t="s">
        <v>37</v>
      </c>
      <c r="H1072" s="15">
        <v>33</v>
      </c>
      <c r="I1072" s="105">
        <v>68</v>
      </c>
      <c r="J1072" s="26">
        <f t="shared" si="64"/>
        <v>2244</v>
      </c>
      <c r="K1072" s="113">
        <f>IFERROR(SUMIFS(RECEIVING_HISTORY!$H:$H,RECEIVING_HISTORY!$B:$B,MASTER_SHEET!$A1072),0)</f>
        <v>0</v>
      </c>
      <c r="L1072" s="26">
        <f>IFERROR(SUMIFS(RECEIVING_HISTORY!$I:$I,RECEIVING_HISTORY!$B:$B,MASTER_SHEET!$A1072),0)</f>
        <v>0</v>
      </c>
      <c r="M1072" s="35">
        <f>IFERROR(SUMIF(ISSUANCE_HISTORY!$B:$B,A1072,ISSUANCE_HISTORY!$H:$H),0)</f>
        <v>0</v>
      </c>
      <c r="N1072" s="26">
        <f>IFERROR(SUMIF(ISSUANCE_HISTORY!$B:$B,A1072,ISSUANCE_HISTORY!$I:$I),0)</f>
        <v>0</v>
      </c>
      <c r="O1072" s="112">
        <f t="shared" si="65"/>
        <v>68</v>
      </c>
      <c r="P1072" s="26">
        <f t="shared" si="67"/>
        <v>2244</v>
      </c>
      <c r="Q1072" s="36" t="s">
        <v>1356</v>
      </c>
      <c r="R1072" s="36" t="s">
        <v>1356</v>
      </c>
      <c r="S1072" s="16">
        <v>20</v>
      </c>
      <c r="T1072" s="37" t="str">
        <f t="shared" si="66"/>
        <v>OK</v>
      </c>
      <c r="U1072" s="12"/>
      <c r="V1072" s="16"/>
      <c r="W1072" s="12" t="s">
        <v>4222</v>
      </c>
    </row>
    <row r="1073" spans="1:23" ht="22.35" customHeight="1">
      <c r="A1073" s="12">
        <v>10061102</v>
      </c>
      <c r="B1073" s="137">
        <v>401417006145</v>
      </c>
      <c r="C1073" s="106">
        <v>1005343</v>
      </c>
      <c r="D1073" s="13">
        <v>1015716</v>
      </c>
      <c r="E1073" s="12" t="s">
        <v>1369</v>
      </c>
      <c r="F1073" s="190" t="s">
        <v>1262</v>
      </c>
      <c r="G1073" s="13" t="s">
        <v>37</v>
      </c>
      <c r="H1073" s="15">
        <v>42</v>
      </c>
      <c r="I1073" s="105">
        <v>24</v>
      </c>
      <c r="J1073" s="26">
        <f t="shared" si="64"/>
        <v>1008</v>
      </c>
      <c r="K1073" s="113">
        <f>IFERROR(SUMIFS(RECEIVING_HISTORY!$H:$H,RECEIVING_HISTORY!$B:$B,MASTER_SHEET!$A1073),0)</f>
        <v>0</v>
      </c>
      <c r="L1073" s="26">
        <f>IFERROR(SUMIFS(RECEIVING_HISTORY!$I:$I,RECEIVING_HISTORY!$B:$B,MASTER_SHEET!$A1073),0)</f>
        <v>0</v>
      </c>
      <c r="M1073" s="35">
        <f>IFERROR(SUMIF(ISSUANCE_HISTORY!$B:$B,A1073,ISSUANCE_HISTORY!$H:$H),0)</f>
        <v>0</v>
      </c>
      <c r="N1073" s="26">
        <f>IFERROR(SUMIF(ISSUANCE_HISTORY!$B:$B,A1073,ISSUANCE_HISTORY!$I:$I),0)</f>
        <v>0</v>
      </c>
      <c r="O1073" s="112">
        <f t="shared" si="65"/>
        <v>24</v>
      </c>
      <c r="P1073" s="26">
        <f t="shared" si="67"/>
        <v>1008</v>
      </c>
      <c r="Q1073" s="36" t="s">
        <v>1356</v>
      </c>
      <c r="R1073" s="36" t="s">
        <v>1356</v>
      </c>
      <c r="S1073" s="16">
        <v>20</v>
      </c>
      <c r="T1073" s="37" t="str">
        <f t="shared" si="66"/>
        <v>OK</v>
      </c>
      <c r="U1073" s="12"/>
      <c r="V1073" s="16"/>
      <c r="W1073" s="12" t="s">
        <v>4222</v>
      </c>
    </row>
    <row r="1074" spans="1:23" ht="22.35" customHeight="1">
      <c r="A1074" s="12">
        <v>10061103</v>
      </c>
      <c r="B1074" s="137">
        <v>401417316146</v>
      </c>
      <c r="C1074" s="106">
        <v>1005345</v>
      </c>
      <c r="D1074" s="13">
        <v>1015718</v>
      </c>
      <c r="E1074" s="12" t="s">
        <v>1370</v>
      </c>
      <c r="F1074" s="190" t="s">
        <v>1262</v>
      </c>
      <c r="G1074" s="13" t="s">
        <v>37</v>
      </c>
      <c r="H1074" s="15">
        <v>40</v>
      </c>
      <c r="I1074" s="105">
        <v>81</v>
      </c>
      <c r="J1074" s="26">
        <f t="shared" si="64"/>
        <v>3240</v>
      </c>
      <c r="K1074" s="113">
        <f>IFERROR(SUMIFS(RECEIVING_HISTORY!$H:$H,RECEIVING_HISTORY!$B:$B,MASTER_SHEET!$A1074),0)</f>
        <v>0</v>
      </c>
      <c r="L1074" s="26">
        <f>IFERROR(SUMIFS(RECEIVING_HISTORY!$I:$I,RECEIVING_HISTORY!$B:$B,MASTER_SHEET!$A1074),0)</f>
        <v>0</v>
      </c>
      <c r="M1074" s="35">
        <f>IFERROR(SUMIF(ISSUANCE_HISTORY!$B:$B,A1074,ISSUANCE_HISTORY!$H:$H),0)</f>
        <v>0</v>
      </c>
      <c r="N1074" s="26">
        <f>IFERROR(SUMIF(ISSUANCE_HISTORY!$B:$B,A1074,ISSUANCE_HISTORY!$I:$I),0)</f>
        <v>0</v>
      </c>
      <c r="O1074" s="112">
        <f t="shared" si="65"/>
        <v>81</v>
      </c>
      <c r="P1074" s="26">
        <f t="shared" si="67"/>
        <v>3240</v>
      </c>
      <c r="Q1074" s="36" t="s">
        <v>1356</v>
      </c>
      <c r="R1074" s="36" t="s">
        <v>1356</v>
      </c>
      <c r="S1074" s="16">
        <v>20</v>
      </c>
      <c r="T1074" s="37" t="str">
        <f t="shared" si="66"/>
        <v>OK</v>
      </c>
      <c r="U1074" s="12"/>
      <c r="V1074" s="16"/>
      <c r="W1074" s="12" t="s">
        <v>4222</v>
      </c>
    </row>
    <row r="1075" spans="1:23" ht="22.35" customHeight="1">
      <c r="A1075" s="12">
        <v>10061104</v>
      </c>
      <c r="B1075" s="137">
        <v>1240370082</v>
      </c>
      <c r="C1075" s="106">
        <v>1007659</v>
      </c>
      <c r="D1075" s="13">
        <v>1010160</v>
      </c>
      <c r="E1075" s="12" t="s">
        <v>1371</v>
      </c>
      <c r="F1075" s="190" t="s">
        <v>1262</v>
      </c>
      <c r="G1075" s="13" t="s">
        <v>21</v>
      </c>
      <c r="H1075" s="15">
        <v>1450</v>
      </c>
      <c r="I1075" s="105">
        <v>8</v>
      </c>
      <c r="J1075" s="26">
        <f t="shared" si="64"/>
        <v>11600</v>
      </c>
      <c r="K1075" s="113">
        <f>IFERROR(SUMIFS(RECEIVING_HISTORY!$H:$H,RECEIVING_HISTORY!$B:$B,MASTER_SHEET!$A1075),0)</f>
        <v>0</v>
      </c>
      <c r="L1075" s="26">
        <f>IFERROR(SUMIFS(RECEIVING_HISTORY!$I:$I,RECEIVING_HISTORY!$B:$B,MASTER_SHEET!$A1075),0)</f>
        <v>0</v>
      </c>
      <c r="M1075" s="35">
        <f>IFERROR(SUMIF(ISSUANCE_HISTORY!$B:$B,A1075,ISSUANCE_HISTORY!$H:$H),0)</f>
        <v>0</v>
      </c>
      <c r="N1075" s="26">
        <f>IFERROR(SUMIF(ISSUANCE_HISTORY!$B:$B,A1075,ISSUANCE_HISTORY!$I:$I),0)</f>
        <v>0</v>
      </c>
      <c r="O1075" s="112">
        <f t="shared" si="65"/>
        <v>8</v>
      </c>
      <c r="P1075" s="26">
        <f t="shared" si="67"/>
        <v>11600</v>
      </c>
      <c r="Q1075" s="36" t="s">
        <v>530</v>
      </c>
      <c r="R1075" s="36" t="s">
        <v>530</v>
      </c>
      <c r="S1075" s="16">
        <v>6</v>
      </c>
      <c r="T1075" s="37" t="str">
        <f t="shared" si="66"/>
        <v>OK</v>
      </c>
      <c r="U1075" s="12"/>
      <c r="V1075" s="16"/>
      <c r="W1075" s="12" t="s">
        <v>4222</v>
      </c>
    </row>
    <row r="1076" spans="1:23" ht="22.35" customHeight="1">
      <c r="A1076" s="12">
        <v>10061105</v>
      </c>
      <c r="B1076" s="137" t="e">
        <v>#N/A</v>
      </c>
      <c r="C1076" s="106">
        <v>1007425</v>
      </c>
      <c r="D1076" s="13">
        <v>1017198</v>
      </c>
      <c r="E1076" s="12" t="s">
        <v>1372</v>
      </c>
      <c r="F1076" s="190" t="s">
        <v>4205</v>
      </c>
      <c r="G1076" s="13" t="s">
        <v>21</v>
      </c>
      <c r="H1076" s="15">
        <v>380</v>
      </c>
      <c r="I1076" s="105">
        <v>0</v>
      </c>
      <c r="J1076" s="26">
        <f t="shared" si="64"/>
        <v>0</v>
      </c>
      <c r="K1076" s="113">
        <f>IFERROR(SUMIFS(RECEIVING_HISTORY!$H:$H,RECEIVING_HISTORY!$B:$B,MASTER_SHEET!$A1076),0)</f>
        <v>0</v>
      </c>
      <c r="L1076" s="26">
        <f>IFERROR(SUMIFS(RECEIVING_HISTORY!$I:$I,RECEIVING_HISTORY!$B:$B,MASTER_SHEET!$A1076),0)</f>
        <v>0</v>
      </c>
      <c r="M1076" s="35">
        <f>IFERROR(SUMIF(ISSUANCE_HISTORY!$B:$B,A1076,ISSUANCE_HISTORY!$H:$H),0)</f>
        <v>0</v>
      </c>
      <c r="N1076" s="26">
        <f>IFERROR(SUMIF(ISSUANCE_HISTORY!$B:$B,A1076,ISSUANCE_HISTORY!$I:$I),0)</f>
        <v>0</v>
      </c>
      <c r="O1076" s="112">
        <f t="shared" si="65"/>
        <v>0</v>
      </c>
      <c r="P1076" s="26">
        <f t="shared" si="67"/>
        <v>0</v>
      </c>
      <c r="Q1076" s="36" t="e">
        <v>#N/A</v>
      </c>
      <c r="R1076" s="36" t="e">
        <v>#N/A</v>
      </c>
      <c r="S1076" s="16"/>
      <c r="T1076" s="37" t="str">
        <f t="shared" si="66"/>
        <v/>
      </c>
      <c r="U1076" s="12"/>
      <c r="V1076" s="16"/>
      <c r="W1076" s="12" t="e">
        <v>#N/A</v>
      </c>
    </row>
    <row r="1077" spans="1:23" ht="22.35" customHeight="1">
      <c r="A1077" s="12">
        <v>10061106</v>
      </c>
      <c r="B1077" s="137">
        <v>3000002435</v>
      </c>
      <c r="C1077" s="106">
        <v>1006512</v>
      </c>
      <c r="D1077" s="13">
        <v>1014488</v>
      </c>
      <c r="E1077" s="12" t="s">
        <v>1373</v>
      </c>
      <c r="F1077" s="190" t="s">
        <v>1262</v>
      </c>
      <c r="G1077" s="13" t="s">
        <v>21</v>
      </c>
      <c r="H1077" s="15">
        <v>625</v>
      </c>
      <c r="I1077" s="105">
        <v>15</v>
      </c>
      <c r="J1077" s="26">
        <f t="shared" si="64"/>
        <v>9375</v>
      </c>
      <c r="K1077" s="113">
        <f>IFERROR(SUMIFS(RECEIVING_HISTORY!$H:$H,RECEIVING_HISTORY!$B:$B,MASTER_SHEET!$A1077),0)</f>
        <v>0</v>
      </c>
      <c r="L1077" s="26">
        <f>IFERROR(SUMIFS(RECEIVING_HISTORY!$I:$I,RECEIVING_HISTORY!$B:$B,MASTER_SHEET!$A1077),0)</f>
        <v>0</v>
      </c>
      <c r="M1077" s="35">
        <f>IFERROR(SUMIF(ISSUANCE_HISTORY!$B:$B,A1077,ISSUANCE_HISTORY!$H:$H),0)</f>
        <v>0</v>
      </c>
      <c r="N1077" s="26">
        <f>IFERROR(SUMIF(ISSUANCE_HISTORY!$B:$B,A1077,ISSUANCE_HISTORY!$I:$I),0)</f>
        <v>0</v>
      </c>
      <c r="O1077" s="112">
        <f t="shared" si="65"/>
        <v>15</v>
      </c>
      <c r="P1077" s="26">
        <f t="shared" si="67"/>
        <v>9375</v>
      </c>
      <c r="Q1077" s="36" t="s">
        <v>1374</v>
      </c>
      <c r="R1077" s="36" t="s">
        <v>1374</v>
      </c>
      <c r="S1077" s="16">
        <v>10</v>
      </c>
      <c r="T1077" s="37" t="str">
        <f t="shared" si="66"/>
        <v>OK</v>
      </c>
      <c r="U1077" s="12"/>
      <c r="V1077" s="16"/>
      <c r="W1077" s="12" t="s">
        <v>4222</v>
      </c>
    </row>
    <row r="1078" spans="1:23" ht="22.35" customHeight="1">
      <c r="A1078" s="12">
        <v>10061107</v>
      </c>
      <c r="B1078" s="137">
        <v>1120010124</v>
      </c>
      <c r="C1078" s="106">
        <v>1008534</v>
      </c>
      <c r="D1078" s="13">
        <v>1009781</v>
      </c>
      <c r="E1078" s="12" t="s">
        <v>1375</v>
      </c>
      <c r="F1078" s="190" t="s">
        <v>4209</v>
      </c>
      <c r="G1078" s="13" t="s">
        <v>55</v>
      </c>
      <c r="H1078" s="15">
        <v>54</v>
      </c>
      <c r="I1078" s="105">
        <v>102</v>
      </c>
      <c r="J1078" s="26">
        <f t="shared" si="64"/>
        <v>5508</v>
      </c>
      <c r="K1078" s="113">
        <f>IFERROR(SUMIFS(RECEIVING_HISTORY!$H:$H,RECEIVING_HISTORY!$B:$B,MASTER_SHEET!$A1078),0)</f>
        <v>0</v>
      </c>
      <c r="L1078" s="26">
        <f>IFERROR(SUMIFS(RECEIVING_HISTORY!$I:$I,RECEIVING_HISTORY!$B:$B,MASTER_SHEET!$A1078),0)</f>
        <v>0</v>
      </c>
      <c r="M1078" s="35">
        <f>IFERROR(SUMIF(ISSUANCE_HISTORY!$B:$B,A1078,ISSUANCE_HISTORY!$H:$H),0)</f>
        <v>0</v>
      </c>
      <c r="N1078" s="26">
        <f>IFERROR(SUMIF(ISSUANCE_HISTORY!$B:$B,A1078,ISSUANCE_HISTORY!$I:$I),0)</f>
        <v>0</v>
      </c>
      <c r="O1078" s="112">
        <f t="shared" si="65"/>
        <v>102</v>
      </c>
      <c r="P1078" s="26">
        <f t="shared" si="67"/>
        <v>5508</v>
      </c>
      <c r="Q1078" s="36" t="s">
        <v>1374</v>
      </c>
      <c r="R1078" s="36" t="s">
        <v>1374</v>
      </c>
      <c r="S1078" s="16">
        <v>10</v>
      </c>
      <c r="T1078" s="37" t="str">
        <f t="shared" si="66"/>
        <v>OK</v>
      </c>
      <c r="U1078" s="12"/>
      <c r="V1078" s="16"/>
      <c r="W1078" s="12" t="s">
        <v>4222</v>
      </c>
    </row>
    <row r="1079" spans="1:23" ht="22.35" customHeight="1">
      <c r="A1079" s="12">
        <v>10061108</v>
      </c>
      <c r="B1079" s="137">
        <v>3000002436</v>
      </c>
      <c r="C1079" s="106">
        <v>1006580</v>
      </c>
      <c r="D1079" s="13">
        <v>1014301</v>
      </c>
      <c r="E1079" s="12" t="s">
        <v>1376</v>
      </c>
      <c r="F1079" s="190" t="s">
        <v>1262</v>
      </c>
      <c r="G1079" s="13" t="s">
        <v>21</v>
      </c>
      <c r="H1079" s="15">
        <v>5</v>
      </c>
      <c r="I1079" s="105">
        <v>77</v>
      </c>
      <c r="J1079" s="26">
        <f t="shared" si="64"/>
        <v>385</v>
      </c>
      <c r="K1079" s="113">
        <f>IFERROR(SUMIFS(RECEIVING_HISTORY!$H:$H,RECEIVING_HISTORY!$B:$B,MASTER_SHEET!$A1079),0)</f>
        <v>0</v>
      </c>
      <c r="L1079" s="26">
        <f>IFERROR(SUMIFS(RECEIVING_HISTORY!$I:$I,RECEIVING_HISTORY!$B:$B,MASTER_SHEET!$A1079),0)</f>
        <v>0</v>
      </c>
      <c r="M1079" s="35">
        <f>IFERROR(SUMIF(ISSUANCE_HISTORY!$B:$B,A1079,ISSUANCE_HISTORY!$H:$H),0)</f>
        <v>0</v>
      </c>
      <c r="N1079" s="26">
        <f>IFERROR(SUMIF(ISSUANCE_HISTORY!$B:$B,A1079,ISSUANCE_HISTORY!$I:$I),0)</f>
        <v>0</v>
      </c>
      <c r="O1079" s="112">
        <f t="shared" si="65"/>
        <v>77</v>
      </c>
      <c r="P1079" s="26">
        <f t="shared" si="67"/>
        <v>385</v>
      </c>
      <c r="Q1079" s="36" t="s">
        <v>1377</v>
      </c>
      <c r="R1079" s="36" t="s">
        <v>1377</v>
      </c>
      <c r="S1079" s="16">
        <v>10</v>
      </c>
      <c r="T1079" s="37" t="str">
        <f t="shared" si="66"/>
        <v>OK</v>
      </c>
      <c r="U1079" s="12"/>
      <c r="V1079" s="16"/>
      <c r="W1079" s="12" t="s">
        <v>4222</v>
      </c>
    </row>
    <row r="1080" spans="1:23" ht="22.35" customHeight="1">
      <c r="A1080" s="12">
        <v>10061109</v>
      </c>
      <c r="B1080" s="137">
        <v>1120012339</v>
      </c>
      <c r="C1080" s="106">
        <v>1006915</v>
      </c>
      <c r="D1080" s="13">
        <v>1014012</v>
      </c>
      <c r="E1080" s="12" t="s">
        <v>1378</v>
      </c>
      <c r="F1080" s="190" t="s">
        <v>1262</v>
      </c>
      <c r="G1080" s="13" t="s">
        <v>21</v>
      </c>
      <c r="H1080" s="15">
        <v>6</v>
      </c>
      <c r="I1080" s="105">
        <v>16</v>
      </c>
      <c r="J1080" s="26">
        <f t="shared" si="64"/>
        <v>96</v>
      </c>
      <c r="K1080" s="113">
        <f>IFERROR(SUMIFS(RECEIVING_HISTORY!$H:$H,RECEIVING_HISTORY!$B:$B,MASTER_SHEET!$A1080),0)</f>
        <v>0</v>
      </c>
      <c r="L1080" s="26">
        <f>IFERROR(SUMIFS(RECEIVING_HISTORY!$I:$I,RECEIVING_HISTORY!$B:$B,MASTER_SHEET!$A1080),0)</f>
        <v>0</v>
      </c>
      <c r="M1080" s="35">
        <f>IFERROR(SUMIF(ISSUANCE_HISTORY!$B:$B,A1080,ISSUANCE_HISTORY!$H:$H),0)</f>
        <v>0</v>
      </c>
      <c r="N1080" s="26">
        <f>IFERROR(SUMIF(ISSUANCE_HISTORY!$B:$B,A1080,ISSUANCE_HISTORY!$I:$I),0)</f>
        <v>0</v>
      </c>
      <c r="O1080" s="112">
        <f t="shared" si="65"/>
        <v>16</v>
      </c>
      <c r="P1080" s="26">
        <f t="shared" si="67"/>
        <v>96</v>
      </c>
      <c r="Q1080" s="36" t="s">
        <v>1379</v>
      </c>
      <c r="R1080" s="36" t="s">
        <v>1379</v>
      </c>
      <c r="S1080" s="16">
        <v>10</v>
      </c>
      <c r="T1080" s="37" t="str">
        <f t="shared" si="66"/>
        <v>OK</v>
      </c>
      <c r="U1080" s="12"/>
      <c r="V1080" s="16"/>
      <c r="W1080" s="12" t="s">
        <v>4222</v>
      </c>
    </row>
    <row r="1081" spans="1:23" ht="22.35" customHeight="1">
      <c r="A1081" s="12">
        <v>10061110</v>
      </c>
      <c r="B1081" s="137">
        <v>3000002437</v>
      </c>
      <c r="C1081" s="106">
        <v>1006898</v>
      </c>
      <c r="D1081" s="13">
        <v>1013995</v>
      </c>
      <c r="E1081" s="12" t="s">
        <v>1380</v>
      </c>
      <c r="F1081" s="190" t="s">
        <v>1262</v>
      </c>
      <c r="G1081" s="13" t="s">
        <v>21</v>
      </c>
      <c r="H1081" s="15">
        <v>9</v>
      </c>
      <c r="I1081" s="105">
        <v>40</v>
      </c>
      <c r="J1081" s="26">
        <f t="shared" si="64"/>
        <v>360</v>
      </c>
      <c r="K1081" s="113">
        <f>IFERROR(SUMIFS(RECEIVING_HISTORY!$H:$H,RECEIVING_HISTORY!$B:$B,MASTER_SHEET!$A1081),0)</f>
        <v>0</v>
      </c>
      <c r="L1081" s="26">
        <f>IFERROR(SUMIFS(RECEIVING_HISTORY!$I:$I,RECEIVING_HISTORY!$B:$B,MASTER_SHEET!$A1081),0)</f>
        <v>0</v>
      </c>
      <c r="M1081" s="35">
        <f>IFERROR(SUMIF(ISSUANCE_HISTORY!$B:$B,A1081,ISSUANCE_HISTORY!$H:$H),0)</f>
        <v>0</v>
      </c>
      <c r="N1081" s="26">
        <f>IFERROR(SUMIF(ISSUANCE_HISTORY!$B:$B,A1081,ISSUANCE_HISTORY!$I:$I),0)</f>
        <v>0</v>
      </c>
      <c r="O1081" s="112">
        <f t="shared" si="65"/>
        <v>40</v>
      </c>
      <c r="P1081" s="26">
        <f t="shared" si="67"/>
        <v>360</v>
      </c>
      <c r="Q1081" s="36" t="s">
        <v>1379</v>
      </c>
      <c r="R1081" s="36" t="s">
        <v>1379</v>
      </c>
      <c r="S1081" s="16">
        <v>10</v>
      </c>
      <c r="T1081" s="37" t="str">
        <f t="shared" si="66"/>
        <v>OK</v>
      </c>
      <c r="U1081" s="12"/>
      <c r="V1081" s="16"/>
      <c r="W1081" s="12" t="s">
        <v>4222</v>
      </c>
    </row>
    <row r="1082" spans="1:23" ht="22.35" customHeight="1">
      <c r="A1082" s="12">
        <v>10061111</v>
      </c>
      <c r="B1082" s="137">
        <v>1120011894</v>
      </c>
      <c r="C1082" s="106">
        <v>1006924</v>
      </c>
      <c r="D1082" s="13">
        <v>1014021</v>
      </c>
      <c r="E1082" s="12" t="s">
        <v>1381</v>
      </c>
      <c r="F1082" s="190" t="s">
        <v>1262</v>
      </c>
      <c r="G1082" s="13" t="s">
        <v>21</v>
      </c>
      <c r="H1082" s="15">
        <v>15</v>
      </c>
      <c r="I1082" s="105">
        <v>19</v>
      </c>
      <c r="J1082" s="26">
        <f t="shared" si="64"/>
        <v>285</v>
      </c>
      <c r="K1082" s="113">
        <f>IFERROR(SUMIFS(RECEIVING_HISTORY!$H:$H,RECEIVING_HISTORY!$B:$B,MASTER_SHEET!$A1082),0)</f>
        <v>0</v>
      </c>
      <c r="L1082" s="26">
        <f>IFERROR(SUMIFS(RECEIVING_HISTORY!$I:$I,RECEIVING_HISTORY!$B:$B,MASTER_SHEET!$A1082),0)</f>
        <v>0</v>
      </c>
      <c r="M1082" s="35">
        <f>IFERROR(SUMIF(ISSUANCE_HISTORY!$B:$B,A1082,ISSUANCE_HISTORY!$H:$H),0)</f>
        <v>0</v>
      </c>
      <c r="N1082" s="26">
        <f>IFERROR(SUMIF(ISSUANCE_HISTORY!$B:$B,A1082,ISSUANCE_HISTORY!$I:$I),0)</f>
        <v>0</v>
      </c>
      <c r="O1082" s="112">
        <f t="shared" si="65"/>
        <v>19</v>
      </c>
      <c r="P1082" s="26">
        <f t="shared" si="67"/>
        <v>285</v>
      </c>
      <c r="Q1082" s="36" t="s">
        <v>1382</v>
      </c>
      <c r="R1082" s="36" t="s">
        <v>1382</v>
      </c>
      <c r="S1082" s="16">
        <v>10</v>
      </c>
      <c r="T1082" s="37" t="str">
        <f t="shared" si="66"/>
        <v>OK</v>
      </c>
      <c r="U1082" s="12"/>
      <c r="V1082" s="16"/>
      <c r="W1082" s="12" t="s">
        <v>4222</v>
      </c>
    </row>
    <row r="1083" spans="1:23" ht="22.35" customHeight="1">
      <c r="A1083" s="12">
        <v>10061112</v>
      </c>
      <c r="B1083" s="137">
        <v>401736006304</v>
      </c>
      <c r="C1083" s="106">
        <v>1005290</v>
      </c>
      <c r="D1083" s="13">
        <v>1015662</v>
      </c>
      <c r="E1083" s="12" t="s">
        <v>1383</v>
      </c>
      <c r="F1083" s="190" t="s">
        <v>1262</v>
      </c>
      <c r="G1083" s="13" t="s">
        <v>21</v>
      </c>
      <c r="H1083" s="15">
        <v>9.5</v>
      </c>
      <c r="I1083" s="105">
        <v>48</v>
      </c>
      <c r="J1083" s="26">
        <f t="shared" si="64"/>
        <v>456</v>
      </c>
      <c r="K1083" s="113">
        <f>IFERROR(SUMIFS(RECEIVING_HISTORY!$H:$H,RECEIVING_HISTORY!$B:$B,MASTER_SHEET!$A1083),0)</f>
        <v>0</v>
      </c>
      <c r="L1083" s="26">
        <f>IFERROR(SUMIFS(RECEIVING_HISTORY!$I:$I,RECEIVING_HISTORY!$B:$B,MASTER_SHEET!$A1083),0)</f>
        <v>0</v>
      </c>
      <c r="M1083" s="35">
        <f>IFERROR(SUMIF(ISSUANCE_HISTORY!$B:$B,A1083,ISSUANCE_HISTORY!$H:$H),0)</f>
        <v>0</v>
      </c>
      <c r="N1083" s="26">
        <f>IFERROR(SUMIF(ISSUANCE_HISTORY!$B:$B,A1083,ISSUANCE_HISTORY!$I:$I),0)</f>
        <v>0</v>
      </c>
      <c r="O1083" s="112">
        <f t="shared" si="65"/>
        <v>48</v>
      </c>
      <c r="P1083" s="26">
        <f t="shared" si="67"/>
        <v>456</v>
      </c>
      <c r="Q1083" s="36" t="s">
        <v>1379</v>
      </c>
      <c r="R1083" s="36" t="s">
        <v>1379</v>
      </c>
      <c r="S1083" s="16">
        <v>10</v>
      </c>
      <c r="T1083" s="37" t="str">
        <f t="shared" si="66"/>
        <v>OK</v>
      </c>
      <c r="U1083" s="12"/>
      <c r="V1083" s="16"/>
      <c r="W1083" s="12" t="s">
        <v>4222</v>
      </c>
    </row>
    <row r="1084" spans="1:23" ht="22.35" customHeight="1">
      <c r="A1084" s="12">
        <v>10061113</v>
      </c>
      <c r="B1084" s="137">
        <v>311624035831</v>
      </c>
      <c r="C1084" s="106">
        <v>1005402</v>
      </c>
      <c r="D1084" s="13">
        <v>1015456</v>
      </c>
      <c r="E1084" s="12" t="s">
        <v>1385</v>
      </c>
      <c r="F1084" s="190" t="s">
        <v>1262</v>
      </c>
      <c r="G1084" s="13" t="s">
        <v>21</v>
      </c>
      <c r="H1084" s="15">
        <v>38.5</v>
      </c>
      <c r="I1084" s="105">
        <v>76</v>
      </c>
      <c r="J1084" s="26">
        <f t="shared" si="64"/>
        <v>2926</v>
      </c>
      <c r="K1084" s="113">
        <f>IFERROR(SUMIFS(RECEIVING_HISTORY!$H:$H,RECEIVING_HISTORY!$B:$B,MASTER_SHEET!$A1084),0)</f>
        <v>0</v>
      </c>
      <c r="L1084" s="26">
        <f>IFERROR(SUMIFS(RECEIVING_HISTORY!$I:$I,RECEIVING_HISTORY!$B:$B,MASTER_SHEET!$A1084),0)</f>
        <v>0</v>
      </c>
      <c r="M1084" s="35">
        <f>IFERROR(SUMIF(ISSUANCE_HISTORY!$B:$B,A1084,ISSUANCE_HISTORY!$H:$H),0)</f>
        <v>0</v>
      </c>
      <c r="N1084" s="26">
        <f>IFERROR(SUMIF(ISSUANCE_HISTORY!$B:$B,A1084,ISSUANCE_HISTORY!$I:$I),0)</f>
        <v>0</v>
      </c>
      <c r="O1084" s="112">
        <f t="shared" si="65"/>
        <v>76</v>
      </c>
      <c r="P1084" s="26">
        <f t="shared" si="67"/>
        <v>2926</v>
      </c>
      <c r="Q1084" s="36" t="s">
        <v>1374</v>
      </c>
      <c r="R1084" s="36" t="s">
        <v>1374</v>
      </c>
      <c r="S1084" s="16">
        <v>40</v>
      </c>
      <c r="T1084" s="37" t="str">
        <f t="shared" si="66"/>
        <v>OK</v>
      </c>
      <c r="U1084" s="12"/>
      <c r="V1084" s="16"/>
      <c r="W1084" s="12" t="s">
        <v>4222</v>
      </c>
    </row>
    <row r="1085" spans="1:23" ht="22.35" customHeight="1">
      <c r="A1085" s="12">
        <v>10061114</v>
      </c>
      <c r="B1085" s="137">
        <v>401717006179</v>
      </c>
      <c r="C1085" s="106">
        <v>1002884</v>
      </c>
      <c r="D1085" s="13">
        <v>1010720</v>
      </c>
      <c r="E1085" s="12" t="s">
        <v>1386</v>
      </c>
      <c r="F1085" s="190" t="s">
        <v>1262</v>
      </c>
      <c r="G1085" s="13" t="s">
        <v>21</v>
      </c>
      <c r="H1085" s="15">
        <v>16.5</v>
      </c>
      <c r="I1085" s="105">
        <v>17</v>
      </c>
      <c r="J1085" s="26">
        <f t="shared" si="64"/>
        <v>280.5</v>
      </c>
      <c r="K1085" s="113">
        <f>IFERROR(SUMIFS(RECEIVING_HISTORY!$H:$H,RECEIVING_HISTORY!$B:$B,MASTER_SHEET!$A1085),0)</f>
        <v>0</v>
      </c>
      <c r="L1085" s="26">
        <f>IFERROR(SUMIFS(RECEIVING_HISTORY!$I:$I,RECEIVING_HISTORY!$B:$B,MASTER_SHEET!$A1085),0)</f>
        <v>0</v>
      </c>
      <c r="M1085" s="35">
        <f>IFERROR(SUMIF(ISSUANCE_HISTORY!$B:$B,A1085,ISSUANCE_HISTORY!$H:$H),0)</f>
        <v>0</v>
      </c>
      <c r="N1085" s="26">
        <f>IFERROR(SUMIF(ISSUANCE_HISTORY!$B:$B,A1085,ISSUANCE_HISTORY!$I:$I),0)</f>
        <v>0</v>
      </c>
      <c r="O1085" s="112">
        <f t="shared" si="65"/>
        <v>17</v>
      </c>
      <c r="P1085" s="26">
        <f t="shared" si="67"/>
        <v>280.5</v>
      </c>
      <c r="Q1085" s="36" t="s">
        <v>1379</v>
      </c>
      <c r="R1085" s="36" t="s">
        <v>1379</v>
      </c>
      <c r="S1085" s="16">
        <v>10</v>
      </c>
      <c r="T1085" s="37" t="str">
        <f t="shared" si="66"/>
        <v>OK</v>
      </c>
      <c r="U1085" s="12"/>
      <c r="V1085" s="16"/>
      <c r="W1085" s="12" t="s">
        <v>4222</v>
      </c>
    </row>
    <row r="1086" spans="1:23" ht="22.35" customHeight="1">
      <c r="A1086" s="12">
        <v>10061115</v>
      </c>
      <c r="B1086" s="137">
        <v>271117046183</v>
      </c>
      <c r="C1086" s="106">
        <v>1006909</v>
      </c>
      <c r="D1086" s="13">
        <v>1014006</v>
      </c>
      <c r="E1086" s="12" t="s">
        <v>1387</v>
      </c>
      <c r="F1086" s="190" t="s">
        <v>1262</v>
      </c>
      <c r="G1086" s="13" t="s">
        <v>37</v>
      </c>
      <c r="H1086" s="15">
        <v>5</v>
      </c>
      <c r="I1086" s="105">
        <v>56</v>
      </c>
      <c r="J1086" s="26">
        <f t="shared" si="64"/>
        <v>280</v>
      </c>
      <c r="K1086" s="113">
        <f>IFERROR(SUMIFS(RECEIVING_HISTORY!$H:$H,RECEIVING_HISTORY!$B:$B,MASTER_SHEET!$A1086),0)</f>
        <v>0</v>
      </c>
      <c r="L1086" s="26">
        <f>IFERROR(SUMIFS(RECEIVING_HISTORY!$I:$I,RECEIVING_HISTORY!$B:$B,MASTER_SHEET!$A1086),0)</f>
        <v>0</v>
      </c>
      <c r="M1086" s="35">
        <f>IFERROR(SUMIF(ISSUANCE_HISTORY!$B:$B,A1086,ISSUANCE_HISTORY!$H:$H),0)</f>
        <v>0</v>
      </c>
      <c r="N1086" s="26">
        <f>IFERROR(SUMIF(ISSUANCE_HISTORY!$B:$B,A1086,ISSUANCE_HISTORY!$I:$I),0)</f>
        <v>0</v>
      </c>
      <c r="O1086" s="112">
        <f t="shared" si="65"/>
        <v>56</v>
      </c>
      <c r="P1086" s="26">
        <f t="shared" si="67"/>
        <v>280</v>
      </c>
      <c r="Q1086" s="36" t="s">
        <v>1379</v>
      </c>
      <c r="R1086" s="36" t="s">
        <v>1379</v>
      </c>
      <c r="S1086" s="16">
        <v>10</v>
      </c>
      <c r="T1086" s="37" t="str">
        <f t="shared" si="66"/>
        <v>OK</v>
      </c>
      <c r="U1086" s="12"/>
      <c r="V1086" s="16"/>
      <c r="W1086" s="12" t="s">
        <v>4222</v>
      </c>
    </row>
    <row r="1087" spans="1:23" ht="22.35" customHeight="1">
      <c r="A1087" s="12">
        <v>10061116</v>
      </c>
      <c r="B1087" s="137">
        <v>401717006181</v>
      </c>
      <c r="C1087" s="106">
        <v>1001190</v>
      </c>
      <c r="D1087" s="13">
        <v>1012595</v>
      </c>
      <c r="E1087" s="12" t="s">
        <v>1388</v>
      </c>
      <c r="F1087" s="190" t="s">
        <v>1262</v>
      </c>
      <c r="G1087" s="13" t="s">
        <v>37</v>
      </c>
      <c r="H1087" s="15">
        <v>14</v>
      </c>
      <c r="I1087" s="105">
        <v>20</v>
      </c>
      <c r="J1087" s="26">
        <f t="shared" si="64"/>
        <v>280</v>
      </c>
      <c r="K1087" s="113">
        <f>IFERROR(SUMIFS(RECEIVING_HISTORY!$H:$H,RECEIVING_HISTORY!$B:$B,MASTER_SHEET!$A1087),0)</f>
        <v>0</v>
      </c>
      <c r="L1087" s="26">
        <f>IFERROR(SUMIFS(RECEIVING_HISTORY!$I:$I,RECEIVING_HISTORY!$B:$B,MASTER_SHEET!$A1087),0)</f>
        <v>0</v>
      </c>
      <c r="M1087" s="35">
        <f>IFERROR(SUMIF(ISSUANCE_HISTORY!$B:$B,A1087,ISSUANCE_HISTORY!$H:$H),0)</f>
        <v>0</v>
      </c>
      <c r="N1087" s="26">
        <f>IFERROR(SUMIF(ISSUANCE_HISTORY!$B:$B,A1087,ISSUANCE_HISTORY!$I:$I),0)</f>
        <v>0</v>
      </c>
      <c r="O1087" s="112">
        <f t="shared" si="65"/>
        <v>20</v>
      </c>
      <c r="P1087" s="26">
        <f t="shared" si="67"/>
        <v>280</v>
      </c>
      <c r="Q1087" s="36" t="s">
        <v>1377</v>
      </c>
      <c r="R1087" s="36" t="s">
        <v>1377</v>
      </c>
      <c r="S1087" s="16">
        <v>10</v>
      </c>
      <c r="T1087" s="37" t="str">
        <f t="shared" si="66"/>
        <v>OK</v>
      </c>
      <c r="U1087" s="12"/>
      <c r="V1087" s="16"/>
      <c r="W1087" s="12" t="s">
        <v>4222</v>
      </c>
    </row>
    <row r="1088" spans="1:23" ht="22.35" customHeight="1">
      <c r="A1088" s="12">
        <v>10061117</v>
      </c>
      <c r="B1088" s="137">
        <v>3000002439</v>
      </c>
      <c r="C1088" s="106">
        <v>1007083</v>
      </c>
      <c r="D1088" s="13">
        <v>1013892</v>
      </c>
      <c r="E1088" s="12" t="s">
        <v>1389</v>
      </c>
      <c r="F1088" s="190" t="s">
        <v>1262</v>
      </c>
      <c r="G1088" s="13" t="s">
        <v>21</v>
      </c>
      <c r="H1088" s="15">
        <v>7</v>
      </c>
      <c r="I1088" s="105">
        <v>19</v>
      </c>
      <c r="J1088" s="26">
        <f t="shared" ref="J1088:J1151" si="68">I1088*H1088</f>
        <v>133</v>
      </c>
      <c r="K1088" s="113">
        <f>IFERROR(SUMIFS(RECEIVING_HISTORY!$H:$H,RECEIVING_HISTORY!$B:$B,MASTER_SHEET!$A1088),0)</f>
        <v>0</v>
      </c>
      <c r="L1088" s="26">
        <f>IFERROR(SUMIFS(RECEIVING_HISTORY!$I:$I,RECEIVING_HISTORY!$B:$B,MASTER_SHEET!$A1088),0)</f>
        <v>0</v>
      </c>
      <c r="M1088" s="35">
        <f>IFERROR(SUMIF(ISSUANCE_HISTORY!$B:$B,A1088,ISSUANCE_HISTORY!$H:$H),0)</f>
        <v>10</v>
      </c>
      <c r="N1088" s="26">
        <f>IFERROR(SUMIF(ISSUANCE_HISTORY!$B:$B,A1088,ISSUANCE_HISTORY!$I:$I),0)</f>
        <v>70</v>
      </c>
      <c r="O1088" s="112">
        <f t="shared" ref="O1088:O1151" si="69">N(I1088)+N(K1088)-N(M1088)</f>
        <v>9</v>
      </c>
      <c r="P1088" s="26">
        <f t="shared" si="67"/>
        <v>63</v>
      </c>
      <c r="Q1088" s="36" t="s">
        <v>1390</v>
      </c>
      <c r="R1088" s="36" t="s">
        <v>1390</v>
      </c>
      <c r="S1088" s="16">
        <v>10</v>
      </c>
      <c r="T1088" s="37" t="str">
        <f t="shared" si="66"/>
        <v>Re-Order Now</v>
      </c>
      <c r="U1088" s="12"/>
      <c r="V1088" s="16" t="s">
        <v>4000</v>
      </c>
      <c r="W1088" s="12" t="s">
        <v>4222</v>
      </c>
    </row>
    <row r="1089" spans="1:23" ht="22.35" customHeight="1">
      <c r="A1089" s="12">
        <v>10061118</v>
      </c>
      <c r="B1089" s="137">
        <v>3000002440</v>
      </c>
      <c r="C1089" s="106">
        <v>1004766</v>
      </c>
      <c r="D1089" s="13">
        <v>1016207</v>
      </c>
      <c r="E1089" s="12" t="s">
        <v>1391</v>
      </c>
      <c r="F1089" s="190" t="s">
        <v>1262</v>
      </c>
      <c r="G1089" s="13" t="s">
        <v>21</v>
      </c>
      <c r="H1089" s="15">
        <v>415</v>
      </c>
      <c r="I1089" s="105">
        <v>76</v>
      </c>
      <c r="J1089" s="26">
        <f t="shared" si="68"/>
        <v>31540</v>
      </c>
      <c r="K1089" s="113">
        <f>IFERROR(SUMIFS(RECEIVING_HISTORY!$H:$H,RECEIVING_HISTORY!$B:$B,MASTER_SHEET!$A1089),0)</f>
        <v>0</v>
      </c>
      <c r="L1089" s="26">
        <f>IFERROR(SUMIFS(RECEIVING_HISTORY!$I:$I,RECEIVING_HISTORY!$B:$B,MASTER_SHEET!$A1089),0)</f>
        <v>0</v>
      </c>
      <c r="M1089" s="35">
        <f>IFERROR(SUMIF(ISSUANCE_HISTORY!$B:$B,A1089,ISSUANCE_HISTORY!$H:$H),0)</f>
        <v>0</v>
      </c>
      <c r="N1089" s="26">
        <f>IFERROR(SUMIF(ISSUANCE_HISTORY!$B:$B,A1089,ISSUANCE_HISTORY!$I:$I),0)</f>
        <v>0</v>
      </c>
      <c r="O1089" s="112">
        <f t="shared" si="69"/>
        <v>76</v>
      </c>
      <c r="P1089" s="26">
        <f t="shared" si="67"/>
        <v>31540</v>
      </c>
      <c r="Q1089" s="36" t="s">
        <v>1459</v>
      </c>
      <c r="R1089" s="36" t="s">
        <v>1459</v>
      </c>
      <c r="S1089" s="16">
        <v>6</v>
      </c>
      <c r="T1089" s="37" t="str">
        <f t="shared" si="66"/>
        <v>OK</v>
      </c>
      <c r="U1089" s="12"/>
      <c r="V1089" s="16"/>
      <c r="W1089" s="12" t="s">
        <v>4222</v>
      </c>
    </row>
    <row r="1090" spans="1:23" ht="22.35" customHeight="1">
      <c r="A1090" s="12">
        <v>10061119</v>
      </c>
      <c r="B1090" s="137">
        <v>1120010529</v>
      </c>
      <c r="C1090" s="106">
        <v>1005404</v>
      </c>
      <c r="D1090" s="13">
        <v>1015458</v>
      </c>
      <c r="E1090" s="12" t="s">
        <v>1392</v>
      </c>
      <c r="F1090" s="190" t="s">
        <v>1262</v>
      </c>
      <c r="G1090" s="13" t="s">
        <v>21</v>
      </c>
      <c r="H1090" s="15">
        <v>15</v>
      </c>
      <c r="I1090" s="105">
        <v>116</v>
      </c>
      <c r="J1090" s="26">
        <f t="shared" si="68"/>
        <v>1740</v>
      </c>
      <c r="K1090" s="113">
        <f>IFERROR(SUMIFS(RECEIVING_HISTORY!$H:$H,RECEIVING_HISTORY!$B:$B,MASTER_SHEET!$A1090),0)</f>
        <v>0</v>
      </c>
      <c r="L1090" s="26">
        <f>IFERROR(SUMIFS(RECEIVING_HISTORY!$I:$I,RECEIVING_HISTORY!$B:$B,MASTER_SHEET!$A1090),0)</f>
        <v>0</v>
      </c>
      <c r="M1090" s="35">
        <f>IFERROR(SUMIF(ISSUANCE_HISTORY!$B:$B,A1090,ISSUANCE_HISTORY!$H:$H),0)</f>
        <v>49</v>
      </c>
      <c r="N1090" s="26">
        <f>IFERROR(SUMIF(ISSUANCE_HISTORY!$B:$B,A1090,ISSUANCE_HISTORY!$I:$I),0)</f>
        <v>735</v>
      </c>
      <c r="O1090" s="112">
        <f t="shared" si="69"/>
        <v>67</v>
      </c>
      <c r="P1090" s="26">
        <f t="shared" si="67"/>
        <v>1005</v>
      </c>
      <c r="Q1090" s="36" t="s">
        <v>1344</v>
      </c>
      <c r="R1090" s="36" t="s">
        <v>1344</v>
      </c>
      <c r="S1090" s="16">
        <v>80</v>
      </c>
      <c r="T1090" s="37" t="str">
        <f t="shared" ref="T1090:T1153" si="70">IF(S1090="", "", IF(U1090&lt;&gt;"", "BSR in Process", IF(O1090&lt;S1090, "Re-Order Now", "OK")))</f>
        <v>Re-Order Now</v>
      </c>
      <c r="U1090" s="12"/>
      <c r="V1090" s="16" t="s">
        <v>4000</v>
      </c>
      <c r="W1090" s="12" t="s">
        <v>4222</v>
      </c>
    </row>
    <row r="1091" spans="1:23" ht="22.35" customHeight="1">
      <c r="A1091" s="12">
        <v>10061120</v>
      </c>
      <c r="B1091" s="137">
        <v>1230040221</v>
      </c>
      <c r="C1091" s="106">
        <v>1003982</v>
      </c>
      <c r="D1091" s="13">
        <v>1016940</v>
      </c>
      <c r="E1091" s="12" t="s">
        <v>1393</v>
      </c>
      <c r="F1091" s="190" t="s">
        <v>4205</v>
      </c>
      <c r="G1091" s="13" t="s">
        <v>21</v>
      </c>
      <c r="H1091" s="15">
        <v>2</v>
      </c>
      <c r="I1091" s="105">
        <v>35</v>
      </c>
      <c r="J1091" s="26">
        <f t="shared" si="68"/>
        <v>70</v>
      </c>
      <c r="K1091" s="113">
        <f>IFERROR(SUMIFS(RECEIVING_HISTORY!$H:$H,RECEIVING_HISTORY!$B:$B,MASTER_SHEET!$A1091),0)</f>
        <v>0</v>
      </c>
      <c r="L1091" s="26">
        <f>IFERROR(SUMIFS(RECEIVING_HISTORY!$I:$I,RECEIVING_HISTORY!$B:$B,MASTER_SHEET!$A1091),0)</f>
        <v>0</v>
      </c>
      <c r="M1091" s="35">
        <f>IFERROR(SUMIF(ISSUANCE_HISTORY!$B:$B,A1091,ISSUANCE_HISTORY!$H:$H),0)</f>
        <v>0</v>
      </c>
      <c r="N1091" s="26">
        <f>IFERROR(SUMIF(ISSUANCE_HISTORY!$B:$B,A1091,ISSUANCE_HISTORY!$I:$I),0)</f>
        <v>0</v>
      </c>
      <c r="O1091" s="112">
        <f t="shared" si="69"/>
        <v>35</v>
      </c>
      <c r="P1091" s="26">
        <f t="shared" ref="P1091:P1154" si="71">N(J1091)+N(L1091)-N(N1091)</f>
        <v>70</v>
      </c>
      <c r="Q1091" s="36" t="s">
        <v>1390</v>
      </c>
      <c r="R1091" s="36" t="s">
        <v>1390</v>
      </c>
      <c r="S1091" s="16">
        <v>20</v>
      </c>
      <c r="T1091" s="37" t="str">
        <f t="shared" si="70"/>
        <v>OK</v>
      </c>
      <c r="U1091" s="12"/>
      <c r="V1091" s="16"/>
      <c r="W1091" s="12" t="s">
        <v>4222</v>
      </c>
    </row>
    <row r="1092" spans="1:23" ht="22.35" customHeight="1">
      <c r="A1092" s="12">
        <v>10061121</v>
      </c>
      <c r="B1092" s="137">
        <v>1040080260</v>
      </c>
      <c r="C1092" s="106">
        <v>1003983</v>
      </c>
      <c r="D1092" s="13">
        <v>1016941</v>
      </c>
      <c r="E1092" s="12" t="s">
        <v>1394</v>
      </c>
      <c r="F1092" s="190" t="s">
        <v>4205</v>
      </c>
      <c r="G1092" s="13" t="s">
        <v>21</v>
      </c>
      <c r="H1092" s="15">
        <v>7</v>
      </c>
      <c r="I1092" s="105">
        <v>32</v>
      </c>
      <c r="J1092" s="26">
        <f t="shared" si="68"/>
        <v>224</v>
      </c>
      <c r="K1092" s="113">
        <f>IFERROR(SUMIFS(RECEIVING_HISTORY!$H:$H,RECEIVING_HISTORY!$B:$B,MASTER_SHEET!$A1092),0)</f>
        <v>0</v>
      </c>
      <c r="L1092" s="26">
        <f>IFERROR(SUMIFS(RECEIVING_HISTORY!$I:$I,RECEIVING_HISTORY!$B:$B,MASTER_SHEET!$A1092),0)</f>
        <v>0</v>
      </c>
      <c r="M1092" s="35">
        <f>IFERROR(SUMIF(ISSUANCE_HISTORY!$B:$B,A1092,ISSUANCE_HISTORY!$H:$H),0)</f>
        <v>0</v>
      </c>
      <c r="N1092" s="26">
        <f>IFERROR(SUMIF(ISSUANCE_HISTORY!$B:$B,A1092,ISSUANCE_HISTORY!$I:$I),0)</f>
        <v>0</v>
      </c>
      <c r="O1092" s="112">
        <f t="shared" si="69"/>
        <v>32</v>
      </c>
      <c r="P1092" s="26">
        <f t="shared" si="71"/>
        <v>224</v>
      </c>
      <c r="Q1092" s="36" t="s">
        <v>1390</v>
      </c>
      <c r="R1092" s="36" t="s">
        <v>1390</v>
      </c>
      <c r="S1092" s="16">
        <v>20</v>
      </c>
      <c r="T1092" s="37" t="str">
        <f t="shared" si="70"/>
        <v>OK</v>
      </c>
      <c r="U1092" s="12"/>
      <c r="V1092" s="16"/>
      <c r="W1092" s="12" t="s">
        <v>4222</v>
      </c>
    </row>
    <row r="1093" spans="1:23" ht="22.35" customHeight="1">
      <c r="A1093" s="12">
        <v>10061122</v>
      </c>
      <c r="B1093" s="137">
        <v>1040080259</v>
      </c>
      <c r="C1093" s="106">
        <v>1003985</v>
      </c>
      <c r="D1093" s="13">
        <v>1016943</v>
      </c>
      <c r="E1093" s="12" t="s">
        <v>1395</v>
      </c>
      <c r="F1093" s="190" t="s">
        <v>4205</v>
      </c>
      <c r="G1093" s="13" t="s">
        <v>21</v>
      </c>
      <c r="H1093" s="15">
        <v>3.5</v>
      </c>
      <c r="I1093" s="105">
        <v>30</v>
      </c>
      <c r="J1093" s="26">
        <f t="shared" si="68"/>
        <v>105</v>
      </c>
      <c r="K1093" s="113">
        <f>IFERROR(SUMIFS(RECEIVING_HISTORY!$H:$H,RECEIVING_HISTORY!$B:$B,MASTER_SHEET!$A1093),0)</f>
        <v>0</v>
      </c>
      <c r="L1093" s="26">
        <f>IFERROR(SUMIFS(RECEIVING_HISTORY!$I:$I,RECEIVING_HISTORY!$B:$B,MASTER_SHEET!$A1093),0)</f>
        <v>0</v>
      </c>
      <c r="M1093" s="35">
        <f>IFERROR(SUMIF(ISSUANCE_HISTORY!$B:$B,A1093,ISSUANCE_HISTORY!$H:$H),0)</f>
        <v>0</v>
      </c>
      <c r="N1093" s="26">
        <f>IFERROR(SUMIF(ISSUANCE_HISTORY!$B:$B,A1093,ISSUANCE_HISTORY!$I:$I),0)</f>
        <v>0</v>
      </c>
      <c r="O1093" s="112">
        <f t="shared" si="69"/>
        <v>30</v>
      </c>
      <c r="P1093" s="26">
        <f t="shared" si="71"/>
        <v>105</v>
      </c>
      <c r="Q1093" s="36" t="s">
        <v>1390</v>
      </c>
      <c r="R1093" s="36" t="s">
        <v>1390</v>
      </c>
      <c r="S1093" s="16">
        <v>20</v>
      </c>
      <c r="T1093" s="37" t="str">
        <f t="shared" si="70"/>
        <v>OK</v>
      </c>
      <c r="U1093" s="12"/>
      <c r="V1093" s="16"/>
      <c r="W1093" s="12" t="s">
        <v>4222</v>
      </c>
    </row>
    <row r="1094" spans="1:23" ht="22.35" customHeight="1">
      <c r="A1094" s="12">
        <v>10061123</v>
      </c>
      <c r="B1094" s="137">
        <v>1040080261</v>
      </c>
      <c r="C1094" s="106">
        <v>1003986</v>
      </c>
      <c r="D1094" s="13">
        <v>1016944</v>
      </c>
      <c r="E1094" s="12" t="s">
        <v>1396</v>
      </c>
      <c r="F1094" s="190" t="s">
        <v>4205</v>
      </c>
      <c r="G1094" s="13" t="s">
        <v>21</v>
      </c>
      <c r="H1094" s="15">
        <v>8</v>
      </c>
      <c r="I1094" s="105">
        <v>38</v>
      </c>
      <c r="J1094" s="26">
        <f t="shared" si="68"/>
        <v>304</v>
      </c>
      <c r="K1094" s="113">
        <f>IFERROR(SUMIFS(RECEIVING_HISTORY!$H:$H,RECEIVING_HISTORY!$B:$B,MASTER_SHEET!$A1094),0)</f>
        <v>0</v>
      </c>
      <c r="L1094" s="26">
        <f>IFERROR(SUMIFS(RECEIVING_HISTORY!$I:$I,RECEIVING_HISTORY!$B:$B,MASTER_SHEET!$A1094),0)</f>
        <v>0</v>
      </c>
      <c r="M1094" s="35">
        <f>IFERROR(SUMIF(ISSUANCE_HISTORY!$B:$B,A1094,ISSUANCE_HISTORY!$H:$H),0)</f>
        <v>0</v>
      </c>
      <c r="N1094" s="26">
        <f>IFERROR(SUMIF(ISSUANCE_HISTORY!$B:$B,A1094,ISSUANCE_HISTORY!$I:$I),0)</f>
        <v>0</v>
      </c>
      <c r="O1094" s="112">
        <f t="shared" si="69"/>
        <v>38</v>
      </c>
      <c r="P1094" s="26">
        <f t="shared" si="71"/>
        <v>304</v>
      </c>
      <c r="Q1094" s="36" t="s">
        <v>1390</v>
      </c>
      <c r="R1094" s="36" t="s">
        <v>1390</v>
      </c>
      <c r="S1094" s="16">
        <v>20</v>
      </c>
      <c r="T1094" s="37" t="str">
        <f t="shared" si="70"/>
        <v>OK</v>
      </c>
      <c r="U1094" s="12"/>
      <c r="V1094" s="16"/>
      <c r="W1094" s="12" t="s">
        <v>4222</v>
      </c>
    </row>
    <row r="1095" spans="1:23" ht="22.35" customHeight="1">
      <c r="A1095" s="12">
        <v>10061124</v>
      </c>
      <c r="B1095" s="137">
        <v>1040080266</v>
      </c>
      <c r="C1095" s="106">
        <v>1003987</v>
      </c>
      <c r="D1095" s="13">
        <v>1016945</v>
      </c>
      <c r="E1095" s="12" t="s">
        <v>1397</v>
      </c>
      <c r="F1095" s="190" t="s">
        <v>4205</v>
      </c>
      <c r="G1095" s="13" t="s">
        <v>21</v>
      </c>
      <c r="H1095" s="15">
        <v>8</v>
      </c>
      <c r="I1095" s="105">
        <v>32</v>
      </c>
      <c r="J1095" s="26">
        <f t="shared" si="68"/>
        <v>256</v>
      </c>
      <c r="K1095" s="113">
        <f>IFERROR(SUMIFS(RECEIVING_HISTORY!$H:$H,RECEIVING_HISTORY!$B:$B,MASTER_SHEET!$A1095),0)</f>
        <v>0</v>
      </c>
      <c r="L1095" s="26">
        <f>IFERROR(SUMIFS(RECEIVING_HISTORY!$I:$I,RECEIVING_HISTORY!$B:$B,MASTER_SHEET!$A1095),0)</f>
        <v>0</v>
      </c>
      <c r="M1095" s="35">
        <f>IFERROR(SUMIF(ISSUANCE_HISTORY!$B:$B,A1095,ISSUANCE_HISTORY!$H:$H),0)</f>
        <v>0</v>
      </c>
      <c r="N1095" s="26">
        <f>IFERROR(SUMIF(ISSUANCE_HISTORY!$B:$B,A1095,ISSUANCE_HISTORY!$I:$I),0)</f>
        <v>0</v>
      </c>
      <c r="O1095" s="112">
        <f t="shared" si="69"/>
        <v>32</v>
      </c>
      <c r="P1095" s="26">
        <f t="shared" si="71"/>
        <v>256</v>
      </c>
      <c r="Q1095" s="36" t="s">
        <v>1390</v>
      </c>
      <c r="R1095" s="36" t="s">
        <v>1390</v>
      </c>
      <c r="S1095" s="16">
        <v>20</v>
      </c>
      <c r="T1095" s="37" t="str">
        <f t="shared" si="70"/>
        <v>OK</v>
      </c>
      <c r="U1095" s="12"/>
      <c r="V1095" s="16"/>
      <c r="W1095" s="12" t="s">
        <v>4222</v>
      </c>
    </row>
    <row r="1096" spans="1:23" ht="22.35" customHeight="1">
      <c r="A1096" s="12">
        <v>10061125</v>
      </c>
      <c r="B1096" s="137">
        <v>1910240091</v>
      </c>
      <c r="C1096" s="106">
        <v>1003988</v>
      </c>
      <c r="D1096" s="13">
        <v>1016946</v>
      </c>
      <c r="E1096" s="12" t="s">
        <v>1398</v>
      </c>
      <c r="F1096" s="190" t="s">
        <v>4205</v>
      </c>
      <c r="G1096" s="13" t="s">
        <v>21</v>
      </c>
      <c r="H1096" s="15">
        <v>5</v>
      </c>
      <c r="I1096" s="105">
        <v>19</v>
      </c>
      <c r="J1096" s="26">
        <f t="shared" si="68"/>
        <v>95</v>
      </c>
      <c r="K1096" s="113">
        <f>IFERROR(SUMIFS(RECEIVING_HISTORY!$H:$H,RECEIVING_HISTORY!$B:$B,MASTER_SHEET!$A1096),0)</f>
        <v>35</v>
      </c>
      <c r="L1096" s="26">
        <f>IFERROR(SUMIFS(RECEIVING_HISTORY!$I:$I,RECEIVING_HISTORY!$B:$B,MASTER_SHEET!$A1096),0)</f>
        <v>175</v>
      </c>
      <c r="M1096" s="35">
        <f>IFERROR(SUMIF(ISSUANCE_HISTORY!$B:$B,A1096,ISSUANCE_HISTORY!$H:$H),0)</f>
        <v>0</v>
      </c>
      <c r="N1096" s="26">
        <f>IFERROR(SUMIF(ISSUANCE_HISTORY!$B:$B,A1096,ISSUANCE_HISTORY!$I:$I),0)</f>
        <v>0</v>
      </c>
      <c r="O1096" s="112">
        <f t="shared" si="69"/>
        <v>54</v>
      </c>
      <c r="P1096" s="26">
        <f t="shared" si="71"/>
        <v>270</v>
      </c>
      <c r="Q1096" s="36" t="s">
        <v>1390</v>
      </c>
      <c r="R1096" s="36" t="s">
        <v>1390</v>
      </c>
      <c r="S1096" s="16">
        <v>20</v>
      </c>
      <c r="T1096" s="37" t="str">
        <f t="shared" si="70"/>
        <v>OK</v>
      </c>
      <c r="U1096" s="12"/>
      <c r="V1096" s="16"/>
      <c r="W1096" s="12" t="s">
        <v>4222</v>
      </c>
    </row>
    <row r="1097" spans="1:23" ht="22.35" customHeight="1">
      <c r="A1097" s="12">
        <v>10061126</v>
      </c>
      <c r="B1097" s="137">
        <v>1910240072</v>
      </c>
      <c r="C1097" s="106">
        <v>1003990</v>
      </c>
      <c r="D1097" s="13">
        <v>1016948</v>
      </c>
      <c r="E1097" s="12" t="s">
        <v>1399</v>
      </c>
      <c r="F1097" s="190" t="s">
        <v>4205</v>
      </c>
      <c r="G1097" s="13" t="s">
        <v>21</v>
      </c>
      <c r="H1097" s="15">
        <v>6</v>
      </c>
      <c r="I1097" s="105">
        <v>48</v>
      </c>
      <c r="J1097" s="26">
        <f t="shared" si="68"/>
        <v>288</v>
      </c>
      <c r="K1097" s="113">
        <f>IFERROR(SUMIFS(RECEIVING_HISTORY!$H:$H,RECEIVING_HISTORY!$B:$B,MASTER_SHEET!$A1097),0)</f>
        <v>0</v>
      </c>
      <c r="L1097" s="26">
        <f>IFERROR(SUMIFS(RECEIVING_HISTORY!$I:$I,RECEIVING_HISTORY!$B:$B,MASTER_SHEET!$A1097),0)</f>
        <v>0</v>
      </c>
      <c r="M1097" s="35">
        <f>IFERROR(SUMIF(ISSUANCE_HISTORY!$B:$B,A1097,ISSUANCE_HISTORY!$H:$H),0)</f>
        <v>0</v>
      </c>
      <c r="N1097" s="26">
        <f>IFERROR(SUMIF(ISSUANCE_HISTORY!$B:$B,A1097,ISSUANCE_HISTORY!$I:$I),0)</f>
        <v>0</v>
      </c>
      <c r="O1097" s="112">
        <f t="shared" si="69"/>
        <v>48</v>
      </c>
      <c r="P1097" s="26">
        <f t="shared" si="71"/>
        <v>288</v>
      </c>
      <c r="Q1097" s="36" t="s">
        <v>1390</v>
      </c>
      <c r="R1097" s="36" t="s">
        <v>1390</v>
      </c>
      <c r="S1097" s="16">
        <v>20</v>
      </c>
      <c r="T1097" s="37" t="str">
        <f t="shared" si="70"/>
        <v>OK</v>
      </c>
      <c r="U1097" s="12"/>
      <c r="V1097" s="16"/>
      <c r="W1097" s="12" t="s">
        <v>4222</v>
      </c>
    </row>
    <row r="1098" spans="1:23" ht="22.35" customHeight="1">
      <c r="A1098" s="12">
        <v>10061127</v>
      </c>
      <c r="B1098" s="137">
        <v>3000002451</v>
      </c>
      <c r="C1098" s="106">
        <v>1005966</v>
      </c>
      <c r="D1098" s="13">
        <v>1015152</v>
      </c>
      <c r="E1098" s="12" t="s">
        <v>1400</v>
      </c>
      <c r="F1098" s="190" t="s">
        <v>1262</v>
      </c>
      <c r="G1098" s="13" t="s">
        <v>169</v>
      </c>
      <c r="H1098" s="15">
        <v>17</v>
      </c>
      <c r="I1098" s="105">
        <v>15</v>
      </c>
      <c r="J1098" s="26">
        <f t="shared" si="68"/>
        <v>255</v>
      </c>
      <c r="K1098" s="113">
        <f>IFERROR(SUMIFS(RECEIVING_HISTORY!$H:$H,RECEIVING_HISTORY!$B:$B,MASTER_SHEET!$A1098),0)</f>
        <v>0</v>
      </c>
      <c r="L1098" s="26">
        <f>IFERROR(SUMIFS(RECEIVING_HISTORY!$I:$I,RECEIVING_HISTORY!$B:$B,MASTER_SHEET!$A1098),0)</f>
        <v>0</v>
      </c>
      <c r="M1098" s="35">
        <f>IFERROR(SUMIF(ISSUANCE_HISTORY!$B:$B,A1098,ISSUANCE_HISTORY!$H:$H),0)</f>
        <v>0</v>
      </c>
      <c r="N1098" s="26">
        <f>IFERROR(SUMIF(ISSUANCE_HISTORY!$B:$B,A1098,ISSUANCE_HISTORY!$I:$I),0)</f>
        <v>0</v>
      </c>
      <c r="O1098" s="112">
        <f t="shared" si="69"/>
        <v>15</v>
      </c>
      <c r="P1098" s="26">
        <f t="shared" si="71"/>
        <v>255</v>
      </c>
      <c r="Q1098" s="36" t="s">
        <v>1401</v>
      </c>
      <c r="R1098" s="36" t="s">
        <v>1401</v>
      </c>
      <c r="S1098" s="16">
        <v>10</v>
      </c>
      <c r="T1098" s="37" t="str">
        <f t="shared" si="70"/>
        <v>OK</v>
      </c>
      <c r="U1098" s="12"/>
      <c r="V1098" s="16"/>
      <c r="W1098" s="12" t="s">
        <v>4222</v>
      </c>
    </row>
    <row r="1099" spans="1:23" ht="22.35" customHeight="1">
      <c r="A1099" s="12">
        <v>10061128</v>
      </c>
      <c r="B1099" s="137">
        <v>3000002452</v>
      </c>
      <c r="C1099" s="106">
        <v>1005967</v>
      </c>
      <c r="D1099" s="13">
        <v>1015153</v>
      </c>
      <c r="E1099" s="12" t="s">
        <v>1402</v>
      </c>
      <c r="F1099" s="190" t="s">
        <v>1262</v>
      </c>
      <c r="G1099" s="13" t="s">
        <v>169</v>
      </c>
      <c r="H1099" s="15">
        <v>19</v>
      </c>
      <c r="I1099" s="105">
        <v>14</v>
      </c>
      <c r="J1099" s="26">
        <f t="shared" si="68"/>
        <v>266</v>
      </c>
      <c r="K1099" s="113">
        <f>IFERROR(SUMIFS(RECEIVING_HISTORY!$H:$H,RECEIVING_HISTORY!$B:$B,MASTER_SHEET!$A1099),0)</f>
        <v>0</v>
      </c>
      <c r="L1099" s="26">
        <f>IFERROR(SUMIFS(RECEIVING_HISTORY!$I:$I,RECEIVING_HISTORY!$B:$B,MASTER_SHEET!$A1099),0)</f>
        <v>0</v>
      </c>
      <c r="M1099" s="35">
        <f>IFERROR(SUMIF(ISSUANCE_HISTORY!$B:$B,A1099,ISSUANCE_HISTORY!$H:$H),0)</f>
        <v>0</v>
      </c>
      <c r="N1099" s="26">
        <f>IFERROR(SUMIF(ISSUANCE_HISTORY!$B:$B,A1099,ISSUANCE_HISTORY!$I:$I),0)</f>
        <v>0</v>
      </c>
      <c r="O1099" s="112">
        <f t="shared" si="69"/>
        <v>14</v>
      </c>
      <c r="P1099" s="26">
        <f t="shared" si="71"/>
        <v>266</v>
      </c>
      <c r="Q1099" s="36" t="s">
        <v>1401</v>
      </c>
      <c r="R1099" s="36" t="s">
        <v>1401</v>
      </c>
      <c r="S1099" s="16">
        <v>10</v>
      </c>
      <c r="T1099" s="37" t="str">
        <f t="shared" si="70"/>
        <v>OK</v>
      </c>
      <c r="U1099" s="12"/>
      <c r="V1099" s="16"/>
      <c r="W1099" s="12" t="s">
        <v>4222</v>
      </c>
    </row>
    <row r="1100" spans="1:23" ht="22.35" customHeight="1">
      <c r="A1100" s="12">
        <v>10061129</v>
      </c>
      <c r="B1100" s="137">
        <v>3000002453</v>
      </c>
      <c r="C1100" s="106">
        <v>1005968</v>
      </c>
      <c r="D1100" s="13">
        <v>1015154</v>
      </c>
      <c r="E1100" s="12" t="s">
        <v>1403</v>
      </c>
      <c r="F1100" s="190" t="s">
        <v>1262</v>
      </c>
      <c r="G1100" s="13" t="s">
        <v>169</v>
      </c>
      <c r="H1100" s="15">
        <v>23</v>
      </c>
      <c r="I1100" s="105">
        <v>18</v>
      </c>
      <c r="J1100" s="26">
        <f t="shared" si="68"/>
        <v>414</v>
      </c>
      <c r="K1100" s="113">
        <f>IFERROR(SUMIFS(RECEIVING_HISTORY!$H:$H,RECEIVING_HISTORY!$B:$B,MASTER_SHEET!$A1100),0)</f>
        <v>0</v>
      </c>
      <c r="L1100" s="26">
        <f>IFERROR(SUMIFS(RECEIVING_HISTORY!$I:$I,RECEIVING_HISTORY!$B:$B,MASTER_SHEET!$A1100),0)</f>
        <v>0</v>
      </c>
      <c r="M1100" s="35">
        <f>IFERROR(SUMIF(ISSUANCE_HISTORY!$B:$B,A1100,ISSUANCE_HISTORY!$H:$H),0)</f>
        <v>0</v>
      </c>
      <c r="N1100" s="26">
        <f>IFERROR(SUMIF(ISSUANCE_HISTORY!$B:$B,A1100,ISSUANCE_HISTORY!$I:$I),0)</f>
        <v>0</v>
      </c>
      <c r="O1100" s="112">
        <f t="shared" si="69"/>
        <v>18</v>
      </c>
      <c r="P1100" s="26">
        <f t="shared" si="71"/>
        <v>414</v>
      </c>
      <c r="Q1100" s="36" t="s">
        <v>1401</v>
      </c>
      <c r="R1100" s="36" t="s">
        <v>1401</v>
      </c>
      <c r="S1100" s="16">
        <v>10</v>
      </c>
      <c r="T1100" s="37" t="str">
        <f t="shared" si="70"/>
        <v>OK</v>
      </c>
      <c r="U1100" s="12"/>
      <c r="V1100" s="16"/>
      <c r="W1100" s="12" t="s">
        <v>4222</v>
      </c>
    </row>
    <row r="1101" spans="1:23" ht="22.35" customHeight="1">
      <c r="A1101" s="12">
        <v>10061130</v>
      </c>
      <c r="B1101" s="137">
        <v>3000002454</v>
      </c>
      <c r="C1101" s="106">
        <v>1005969</v>
      </c>
      <c r="D1101" s="13">
        <v>1015155</v>
      </c>
      <c r="E1101" s="12" t="s">
        <v>1404</v>
      </c>
      <c r="F1101" s="190" t="s">
        <v>1262</v>
      </c>
      <c r="G1101" s="13" t="s">
        <v>169</v>
      </c>
      <c r="H1101" s="15">
        <v>32</v>
      </c>
      <c r="I1101" s="105">
        <v>23</v>
      </c>
      <c r="J1101" s="26">
        <f t="shared" si="68"/>
        <v>736</v>
      </c>
      <c r="K1101" s="113">
        <f>IFERROR(SUMIFS(RECEIVING_HISTORY!$H:$H,RECEIVING_HISTORY!$B:$B,MASTER_SHEET!$A1101),0)</f>
        <v>0</v>
      </c>
      <c r="L1101" s="26">
        <f>IFERROR(SUMIFS(RECEIVING_HISTORY!$I:$I,RECEIVING_HISTORY!$B:$B,MASTER_SHEET!$A1101),0)</f>
        <v>0</v>
      </c>
      <c r="M1101" s="35">
        <f>IFERROR(SUMIF(ISSUANCE_HISTORY!$B:$B,A1101,ISSUANCE_HISTORY!$H:$H),0)</f>
        <v>0</v>
      </c>
      <c r="N1101" s="26">
        <f>IFERROR(SUMIF(ISSUANCE_HISTORY!$B:$B,A1101,ISSUANCE_HISTORY!$I:$I),0)</f>
        <v>0</v>
      </c>
      <c r="O1101" s="112">
        <f t="shared" si="69"/>
        <v>23</v>
      </c>
      <c r="P1101" s="26">
        <f t="shared" si="71"/>
        <v>736</v>
      </c>
      <c r="Q1101" s="36" t="s">
        <v>1401</v>
      </c>
      <c r="R1101" s="36" t="s">
        <v>1401</v>
      </c>
      <c r="S1101" s="16">
        <v>10</v>
      </c>
      <c r="T1101" s="37" t="str">
        <f t="shared" si="70"/>
        <v>OK</v>
      </c>
      <c r="U1101" s="12"/>
      <c r="V1101" s="16"/>
      <c r="W1101" s="12" t="s">
        <v>4222</v>
      </c>
    </row>
    <row r="1102" spans="1:23" ht="22.35" customHeight="1">
      <c r="A1102" s="12">
        <v>10061131</v>
      </c>
      <c r="B1102" s="137">
        <v>3000002455</v>
      </c>
      <c r="C1102" s="106">
        <v>1004486</v>
      </c>
      <c r="D1102" s="13">
        <v>1016568</v>
      </c>
      <c r="E1102" s="12" t="s">
        <v>1405</v>
      </c>
      <c r="F1102" s="190" t="s">
        <v>1262</v>
      </c>
      <c r="G1102" s="13" t="s">
        <v>21</v>
      </c>
      <c r="H1102" s="15">
        <v>14</v>
      </c>
      <c r="I1102" s="105">
        <v>0</v>
      </c>
      <c r="J1102" s="26">
        <f t="shared" si="68"/>
        <v>0</v>
      </c>
      <c r="K1102" s="113">
        <f>IFERROR(SUMIFS(RECEIVING_HISTORY!$H:$H,RECEIVING_HISTORY!$B:$B,MASTER_SHEET!$A1102),0)</f>
        <v>0</v>
      </c>
      <c r="L1102" s="26">
        <f>IFERROR(SUMIFS(RECEIVING_HISTORY!$I:$I,RECEIVING_HISTORY!$B:$B,MASTER_SHEET!$A1102),0)</f>
        <v>0</v>
      </c>
      <c r="M1102" s="35">
        <f>IFERROR(SUMIF(ISSUANCE_HISTORY!$B:$B,A1102,ISSUANCE_HISTORY!$H:$H),0)</f>
        <v>0</v>
      </c>
      <c r="N1102" s="26">
        <f>IFERROR(SUMIF(ISSUANCE_HISTORY!$B:$B,A1102,ISSUANCE_HISTORY!$I:$I),0)</f>
        <v>0</v>
      </c>
      <c r="O1102" s="112">
        <f t="shared" si="69"/>
        <v>0</v>
      </c>
      <c r="P1102" s="26">
        <f t="shared" si="71"/>
        <v>0</v>
      </c>
      <c r="Q1102" s="36" t="e">
        <v>#N/A</v>
      </c>
      <c r="R1102" s="36" t="e">
        <v>#N/A</v>
      </c>
      <c r="S1102" s="16">
        <v>20</v>
      </c>
      <c r="T1102" s="37" t="str">
        <f t="shared" si="70"/>
        <v>BSR in Process</v>
      </c>
      <c r="U1102" s="12">
        <v>46</v>
      </c>
      <c r="V1102" s="16"/>
      <c r="W1102" s="12" t="s">
        <v>4222</v>
      </c>
    </row>
    <row r="1103" spans="1:23" ht="22.35" customHeight="1">
      <c r="A1103" s="12">
        <v>10061132</v>
      </c>
      <c r="B1103" s="137">
        <v>311630006327</v>
      </c>
      <c r="C1103" s="106">
        <v>1004300</v>
      </c>
      <c r="D1103" s="13">
        <v>1016660</v>
      </c>
      <c r="E1103" s="12" t="s">
        <v>1407</v>
      </c>
      <c r="F1103" s="190" t="s">
        <v>1262</v>
      </c>
      <c r="G1103" s="13" t="s">
        <v>21</v>
      </c>
      <c r="H1103" s="15">
        <v>268</v>
      </c>
      <c r="I1103" s="105">
        <v>16</v>
      </c>
      <c r="J1103" s="26">
        <f t="shared" si="68"/>
        <v>4288</v>
      </c>
      <c r="K1103" s="113">
        <f>IFERROR(SUMIFS(RECEIVING_HISTORY!$H:$H,RECEIVING_HISTORY!$B:$B,MASTER_SHEET!$A1103),0)</f>
        <v>0</v>
      </c>
      <c r="L1103" s="26">
        <f>IFERROR(SUMIFS(RECEIVING_HISTORY!$I:$I,RECEIVING_HISTORY!$B:$B,MASTER_SHEET!$A1103),0)</f>
        <v>0</v>
      </c>
      <c r="M1103" s="35">
        <f>IFERROR(SUMIF(ISSUANCE_HISTORY!$B:$B,A1103,ISSUANCE_HISTORY!$H:$H),0)</f>
        <v>0</v>
      </c>
      <c r="N1103" s="26">
        <f>IFERROR(SUMIF(ISSUANCE_HISTORY!$B:$B,A1103,ISSUANCE_HISTORY!$I:$I),0)</f>
        <v>0</v>
      </c>
      <c r="O1103" s="112">
        <f t="shared" si="69"/>
        <v>16</v>
      </c>
      <c r="P1103" s="26">
        <f t="shared" si="71"/>
        <v>4288</v>
      </c>
      <c r="Q1103" s="36" t="s">
        <v>709</v>
      </c>
      <c r="R1103" s="36" t="s">
        <v>709</v>
      </c>
      <c r="S1103" s="16">
        <v>6</v>
      </c>
      <c r="T1103" s="37" t="str">
        <f t="shared" si="70"/>
        <v>OK</v>
      </c>
      <c r="U1103" s="12"/>
      <c r="V1103" s="16"/>
      <c r="W1103" s="12" t="s">
        <v>4222</v>
      </c>
    </row>
    <row r="1104" spans="1:23" ht="22.35" customHeight="1">
      <c r="A1104" s="12">
        <v>10061133</v>
      </c>
      <c r="B1104" s="137">
        <v>3000002456</v>
      </c>
      <c r="C1104" s="106">
        <v>1006574</v>
      </c>
      <c r="D1104" s="13">
        <v>1014295</v>
      </c>
      <c r="E1104" s="12" t="s">
        <v>1408</v>
      </c>
      <c r="F1104" s="190" t="s">
        <v>1262</v>
      </c>
      <c r="G1104" s="13" t="s">
        <v>21</v>
      </c>
      <c r="H1104" s="15">
        <v>6</v>
      </c>
      <c r="I1104" s="105">
        <v>22</v>
      </c>
      <c r="J1104" s="26">
        <f t="shared" si="68"/>
        <v>132</v>
      </c>
      <c r="K1104" s="113">
        <f>IFERROR(SUMIFS(RECEIVING_HISTORY!$H:$H,RECEIVING_HISTORY!$B:$B,MASTER_SHEET!$A1104),0)</f>
        <v>0</v>
      </c>
      <c r="L1104" s="26">
        <f>IFERROR(SUMIFS(RECEIVING_HISTORY!$I:$I,RECEIVING_HISTORY!$B:$B,MASTER_SHEET!$A1104),0)</f>
        <v>0</v>
      </c>
      <c r="M1104" s="35">
        <f>IFERROR(SUMIF(ISSUANCE_HISTORY!$B:$B,A1104,ISSUANCE_HISTORY!$H:$H),0)</f>
        <v>0</v>
      </c>
      <c r="N1104" s="26">
        <f>IFERROR(SUMIF(ISSUANCE_HISTORY!$B:$B,A1104,ISSUANCE_HISTORY!$I:$I),0)</f>
        <v>0</v>
      </c>
      <c r="O1104" s="112">
        <f t="shared" si="69"/>
        <v>22</v>
      </c>
      <c r="P1104" s="26">
        <f t="shared" si="71"/>
        <v>132</v>
      </c>
      <c r="Q1104" s="36" t="s">
        <v>1382</v>
      </c>
      <c r="R1104" s="36" t="s">
        <v>1382</v>
      </c>
      <c r="S1104" s="16">
        <v>10</v>
      </c>
      <c r="T1104" s="37" t="str">
        <f t="shared" si="70"/>
        <v>OK</v>
      </c>
      <c r="U1104" s="12"/>
      <c r="V1104" s="16"/>
      <c r="W1104" s="12" t="s">
        <v>4222</v>
      </c>
    </row>
    <row r="1105" spans="1:23" ht="22.35" customHeight="1">
      <c r="A1105" s="12">
        <v>10061134</v>
      </c>
      <c r="B1105" s="137" t="e">
        <v>#N/A</v>
      </c>
      <c r="C1105" s="106">
        <v>1005324</v>
      </c>
      <c r="D1105" s="13">
        <v>1015696</v>
      </c>
      <c r="E1105" s="12" t="s">
        <v>1409</v>
      </c>
      <c r="F1105" s="190" t="s">
        <v>1262</v>
      </c>
      <c r="G1105" s="13" t="s">
        <v>21</v>
      </c>
      <c r="H1105" s="15">
        <v>2</v>
      </c>
      <c r="I1105" s="105">
        <v>20</v>
      </c>
      <c r="J1105" s="26">
        <f t="shared" si="68"/>
        <v>40</v>
      </c>
      <c r="K1105" s="113">
        <f>IFERROR(SUMIFS(RECEIVING_HISTORY!$H:$H,RECEIVING_HISTORY!$B:$B,MASTER_SHEET!$A1105),0)</f>
        <v>0</v>
      </c>
      <c r="L1105" s="26">
        <f>IFERROR(SUMIFS(RECEIVING_HISTORY!$I:$I,RECEIVING_HISTORY!$B:$B,MASTER_SHEET!$A1105),0)</f>
        <v>0</v>
      </c>
      <c r="M1105" s="35">
        <f>IFERROR(SUMIF(ISSUANCE_HISTORY!$B:$B,A1105,ISSUANCE_HISTORY!$H:$H),0)</f>
        <v>0</v>
      </c>
      <c r="N1105" s="26">
        <f>IFERROR(SUMIF(ISSUANCE_HISTORY!$B:$B,A1105,ISSUANCE_HISTORY!$I:$I),0)</f>
        <v>0</v>
      </c>
      <c r="O1105" s="112">
        <f t="shared" si="69"/>
        <v>20</v>
      </c>
      <c r="P1105" s="26">
        <f t="shared" si="71"/>
        <v>40</v>
      </c>
      <c r="Q1105" s="36" t="s">
        <v>295</v>
      </c>
      <c r="R1105" s="36" t="s">
        <v>295</v>
      </c>
      <c r="S1105" s="16">
        <v>10</v>
      </c>
      <c r="T1105" s="37" t="str">
        <f t="shared" si="70"/>
        <v>OK</v>
      </c>
      <c r="U1105" s="12"/>
      <c r="V1105" s="16"/>
      <c r="W1105" s="12" t="e">
        <v>#N/A</v>
      </c>
    </row>
    <row r="1106" spans="1:23" ht="22.35" customHeight="1">
      <c r="A1106" s="12">
        <v>10061135</v>
      </c>
      <c r="B1106" s="137">
        <v>1910230127</v>
      </c>
      <c r="C1106" s="106">
        <v>1006914</v>
      </c>
      <c r="D1106" s="13">
        <v>1014011</v>
      </c>
      <c r="E1106" s="12" t="s">
        <v>1410</v>
      </c>
      <c r="F1106" s="190" t="s">
        <v>1262</v>
      </c>
      <c r="G1106" s="13" t="s">
        <v>21</v>
      </c>
      <c r="H1106" s="15">
        <v>13.5</v>
      </c>
      <c r="I1106" s="105">
        <v>25</v>
      </c>
      <c r="J1106" s="26">
        <f t="shared" si="68"/>
        <v>337.5</v>
      </c>
      <c r="K1106" s="113">
        <f>IFERROR(SUMIFS(RECEIVING_HISTORY!$H:$H,RECEIVING_HISTORY!$B:$B,MASTER_SHEET!$A1106),0)</f>
        <v>0</v>
      </c>
      <c r="L1106" s="26">
        <f>IFERROR(SUMIFS(RECEIVING_HISTORY!$I:$I,RECEIVING_HISTORY!$B:$B,MASTER_SHEET!$A1106),0)</f>
        <v>0</v>
      </c>
      <c r="M1106" s="35">
        <f>IFERROR(SUMIF(ISSUANCE_HISTORY!$B:$B,A1106,ISSUANCE_HISTORY!$H:$H),0)</f>
        <v>0</v>
      </c>
      <c r="N1106" s="26">
        <f>IFERROR(SUMIF(ISSUANCE_HISTORY!$B:$B,A1106,ISSUANCE_HISTORY!$I:$I),0)</f>
        <v>0</v>
      </c>
      <c r="O1106" s="112">
        <f t="shared" si="69"/>
        <v>25</v>
      </c>
      <c r="P1106" s="26">
        <f t="shared" si="71"/>
        <v>337.5</v>
      </c>
      <c r="Q1106" s="36" t="s">
        <v>1384</v>
      </c>
      <c r="R1106" s="36" t="s">
        <v>1384</v>
      </c>
      <c r="S1106" s="16">
        <v>10</v>
      </c>
      <c r="T1106" s="37" t="str">
        <f t="shared" si="70"/>
        <v>OK</v>
      </c>
      <c r="U1106" s="12"/>
      <c r="V1106" s="16"/>
      <c r="W1106" s="12" t="s">
        <v>4222</v>
      </c>
    </row>
    <row r="1107" spans="1:23" ht="22.35" customHeight="1">
      <c r="A1107" s="12">
        <v>10061136</v>
      </c>
      <c r="B1107" s="137">
        <v>1910090234</v>
      </c>
      <c r="C1107" s="106">
        <v>1005284</v>
      </c>
      <c r="D1107" s="13">
        <v>1015656</v>
      </c>
      <c r="E1107" s="12" t="s">
        <v>1411</v>
      </c>
      <c r="F1107" s="190" t="s">
        <v>1262</v>
      </c>
      <c r="G1107" s="13" t="s">
        <v>21</v>
      </c>
      <c r="H1107" s="15">
        <v>9.5</v>
      </c>
      <c r="I1107" s="105">
        <v>89</v>
      </c>
      <c r="J1107" s="26">
        <f t="shared" si="68"/>
        <v>845.5</v>
      </c>
      <c r="K1107" s="113">
        <f>IFERROR(SUMIFS(RECEIVING_HISTORY!$H:$H,RECEIVING_HISTORY!$B:$B,MASTER_SHEET!$A1107),0)</f>
        <v>0</v>
      </c>
      <c r="L1107" s="26">
        <f>IFERROR(SUMIFS(RECEIVING_HISTORY!$I:$I,RECEIVING_HISTORY!$B:$B,MASTER_SHEET!$A1107),0)</f>
        <v>0</v>
      </c>
      <c r="M1107" s="35">
        <f>IFERROR(SUMIF(ISSUANCE_HISTORY!$B:$B,A1107,ISSUANCE_HISTORY!$H:$H),0)</f>
        <v>0</v>
      </c>
      <c r="N1107" s="26">
        <f>IFERROR(SUMIF(ISSUANCE_HISTORY!$B:$B,A1107,ISSUANCE_HISTORY!$I:$I),0)</f>
        <v>0</v>
      </c>
      <c r="O1107" s="112">
        <f t="shared" si="69"/>
        <v>89</v>
      </c>
      <c r="P1107" s="26">
        <f t="shared" si="71"/>
        <v>845.5</v>
      </c>
      <c r="Q1107" s="36" t="s">
        <v>1412</v>
      </c>
      <c r="R1107" s="36" t="s">
        <v>1412</v>
      </c>
      <c r="S1107" s="16">
        <v>10</v>
      </c>
      <c r="T1107" s="37" t="str">
        <f t="shared" si="70"/>
        <v>OK</v>
      </c>
      <c r="U1107" s="12"/>
      <c r="V1107" s="16"/>
      <c r="W1107" s="12" t="s">
        <v>4222</v>
      </c>
    </row>
    <row r="1108" spans="1:23" ht="22.35" customHeight="1">
      <c r="A1108" s="12">
        <v>10061137</v>
      </c>
      <c r="B1108" s="137">
        <v>3000002457</v>
      </c>
      <c r="C1108" s="106">
        <v>1004981</v>
      </c>
      <c r="D1108" s="13">
        <v>1016096</v>
      </c>
      <c r="E1108" s="12" t="s">
        <v>1413</v>
      </c>
      <c r="F1108" s="190" t="s">
        <v>1262</v>
      </c>
      <c r="G1108" s="13" t="s">
        <v>21</v>
      </c>
      <c r="H1108" s="15">
        <v>3</v>
      </c>
      <c r="I1108" s="105">
        <v>10</v>
      </c>
      <c r="J1108" s="26">
        <f t="shared" si="68"/>
        <v>30</v>
      </c>
      <c r="K1108" s="113">
        <f>IFERROR(SUMIFS(RECEIVING_HISTORY!$H:$H,RECEIVING_HISTORY!$B:$B,MASTER_SHEET!$A1108),0)</f>
        <v>0</v>
      </c>
      <c r="L1108" s="26">
        <f>IFERROR(SUMIFS(RECEIVING_HISTORY!$I:$I,RECEIVING_HISTORY!$B:$B,MASTER_SHEET!$A1108),0)</f>
        <v>0</v>
      </c>
      <c r="M1108" s="35">
        <f>IFERROR(SUMIF(ISSUANCE_HISTORY!$B:$B,A1108,ISSUANCE_HISTORY!$H:$H),0)</f>
        <v>0</v>
      </c>
      <c r="N1108" s="26">
        <f>IFERROR(SUMIF(ISSUANCE_HISTORY!$B:$B,A1108,ISSUANCE_HISTORY!$I:$I),0)</f>
        <v>0</v>
      </c>
      <c r="O1108" s="112">
        <f t="shared" si="69"/>
        <v>10</v>
      </c>
      <c r="P1108" s="26">
        <f t="shared" si="71"/>
        <v>30</v>
      </c>
      <c r="Q1108" s="36" t="s">
        <v>1360</v>
      </c>
      <c r="R1108" s="36" t="s">
        <v>1360</v>
      </c>
      <c r="S1108" s="16">
        <v>10</v>
      </c>
      <c r="T1108" s="37" t="str">
        <f t="shared" si="70"/>
        <v>OK</v>
      </c>
      <c r="U1108" s="12"/>
      <c r="V1108" s="16"/>
      <c r="W1108" s="12" t="s">
        <v>4222</v>
      </c>
    </row>
    <row r="1109" spans="1:23" ht="22.35" customHeight="1">
      <c r="A1109" s="12">
        <v>10061138</v>
      </c>
      <c r="B1109" s="137">
        <v>3000002458</v>
      </c>
      <c r="C1109" s="106">
        <v>1005004</v>
      </c>
      <c r="D1109" s="13">
        <v>1016119</v>
      </c>
      <c r="E1109" s="12" t="s">
        <v>1414</v>
      </c>
      <c r="F1109" s="190" t="s">
        <v>1262</v>
      </c>
      <c r="G1109" s="13" t="s">
        <v>21</v>
      </c>
      <c r="H1109" s="15">
        <v>2</v>
      </c>
      <c r="I1109" s="105">
        <v>38</v>
      </c>
      <c r="J1109" s="26">
        <f t="shared" si="68"/>
        <v>76</v>
      </c>
      <c r="K1109" s="113">
        <f>IFERROR(SUMIFS(RECEIVING_HISTORY!$H:$H,RECEIVING_HISTORY!$B:$B,MASTER_SHEET!$A1109),0)</f>
        <v>0</v>
      </c>
      <c r="L1109" s="26">
        <f>IFERROR(SUMIFS(RECEIVING_HISTORY!$I:$I,RECEIVING_HISTORY!$B:$B,MASTER_SHEET!$A1109),0)</f>
        <v>0</v>
      </c>
      <c r="M1109" s="35">
        <f>IFERROR(SUMIF(ISSUANCE_HISTORY!$B:$B,A1109,ISSUANCE_HISTORY!$H:$H),0)</f>
        <v>0</v>
      </c>
      <c r="N1109" s="26">
        <f>IFERROR(SUMIF(ISSUANCE_HISTORY!$B:$B,A1109,ISSUANCE_HISTORY!$I:$I),0)</f>
        <v>0</v>
      </c>
      <c r="O1109" s="112">
        <f t="shared" si="69"/>
        <v>38</v>
      </c>
      <c r="P1109" s="26">
        <f t="shared" si="71"/>
        <v>76</v>
      </c>
      <c r="Q1109" s="36" t="s">
        <v>1360</v>
      </c>
      <c r="R1109" s="36" t="s">
        <v>1360</v>
      </c>
      <c r="S1109" s="16">
        <v>10</v>
      </c>
      <c r="T1109" s="37" t="str">
        <f t="shared" si="70"/>
        <v>OK</v>
      </c>
      <c r="U1109" s="12"/>
      <c r="V1109" s="16"/>
      <c r="W1109" s="12" t="s">
        <v>4222</v>
      </c>
    </row>
    <row r="1110" spans="1:23" ht="22.35" customHeight="1">
      <c r="A1110" s="12">
        <v>10061139</v>
      </c>
      <c r="B1110" s="137">
        <v>1120012367</v>
      </c>
      <c r="C1110" s="106">
        <v>1001972</v>
      </c>
      <c r="D1110" s="13">
        <v>1011730</v>
      </c>
      <c r="E1110" s="12" t="s">
        <v>1415</v>
      </c>
      <c r="F1110" s="190" t="s">
        <v>1262</v>
      </c>
      <c r="G1110" s="13" t="s">
        <v>21</v>
      </c>
      <c r="H1110" s="15">
        <v>10</v>
      </c>
      <c r="I1110" s="105">
        <v>22</v>
      </c>
      <c r="J1110" s="26">
        <f t="shared" si="68"/>
        <v>220</v>
      </c>
      <c r="K1110" s="113">
        <f>IFERROR(SUMIFS(RECEIVING_HISTORY!$H:$H,RECEIVING_HISTORY!$B:$B,MASTER_SHEET!$A1110),0)</f>
        <v>0</v>
      </c>
      <c r="L1110" s="26">
        <f>IFERROR(SUMIFS(RECEIVING_HISTORY!$I:$I,RECEIVING_HISTORY!$B:$B,MASTER_SHEET!$A1110),0)</f>
        <v>0</v>
      </c>
      <c r="M1110" s="35">
        <f>IFERROR(SUMIF(ISSUANCE_HISTORY!$B:$B,A1110,ISSUANCE_HISTORY!$H:$H),0)</f>
        <v>0</v>
      </c>
      <c r="N1110" s="26">
        <f>IFERROR(SUMIF(ISSUANCE_HISTORY!$B:$B,A1110,ISSUANCE_HISTORY!$I:$I),0)</f>
        <v>0</v>
      </c>
      <c r="O1110" s="112">
        <f t="shared" si="69"/>
        <v>22</v>
      </c>
      <c r="P1110" s="26">
        <f t="shared" si="71"/>
        <v>220</v>
      </c>
      <c r="Q1110" s="36" t="s">
        <v>416</v>
      </c>
      <c r="R1110" s="36" t="s">
        <v>416</v>
      </c>
      <c r="S1110" s="16">
        <v>10</v>
      </c>
      <c r="T1110" s="37" t="str">
        <f t="shared" si="70"/>
        <v>OK</v>
      </c>
      <c r="U1110" s="12"/>
      <c r="V1110" s="16"/>
      <c r="W1110" s="12" t="s">
        <v>4222</v>
      </c>
    </row>
    <row r="1111" spans="1:23" ht="22.35" customHeight="1">
      <c r="A1111" s="12">
        <v>10061140</v>
      </c>
      <c r="B1111" s="137">
        <v>1040080267</v>
      </c>
      <c r="C1111" s="106">
        <v>1003984</v>
      </c>
      <c r="D1111" s="13">
        <v>1016942</v>
      </c>
      <c r="E1111" s="12" t="s">
        <v>1416</v>
      </c>
      <c r="F1111" s="190" t="s">
        <v>4205</v>
      </c>
      <c r="G1111" s="13" t="s">
        <v>21</v>
      </c>
      <c r="H1111" s="15">
        <v>5</v>
      </c>
      <c r="I1111" s="105">
        <v>41</v>
      </c>
      <c r="J1111" s="26">
        <f t="shared" si="68"/>
        <v>205</v>
      </c>
      <c r="K1111" s="113">
        <f>IFERROR(SUMIFS(RECEIVING_HISTORY!$H:$H,RECEIVING_HISTORY!$B:$B,MASTER_SHEET!$A1111),0)</f>
        <v>0</v>
      </c>
      <c r="L1111" s="26">
        <f>IFERROR(SUMIFS(RECEIVING_HISTORY!$I:$I,RECEIVING_HISTORY!$B:$B,MASTER_SHEET!$A1111),0)</f>
        <v>0</v>
      </c>
      <c r="M1111" s="35">
        <f>IFERROR(SUMIF(ISSUANCE_HISTORY!$B:$B,A1111,ISSUANCE_HISTORY!$H:$H),0)</f>
        <v>0</v>
      </c>
      <c r="N1111" s="26">
        <f>IFERROR(SUMIF(ISSUANCE_HISTORY!$B:$B,A1111,ISSUANCE_HISTORY!$I:$I),0)</f>
        <v>0</v>
      </c>
      <c r="O1111" s="112">
        <f t="shared" si="69"/>
        <v>41</v>
      </c>
      <c r="P1111" s="26">
        <f t="shared" si="71"/>
        <v>205</v>
      </c>
      <c r="Q1111" s="36" t="s">
        <v>1339</v>
      </c>
      <c r="R1111" s="36" t="s">
        <v>1339</v>
      </c>
      <c r="S1111" s="16">
        <v>20</v>
      </c>
      <c r="T1111" s="37" t="str">
        <f t="shared" si="70"/>
        <v>OK</v>
      </c>
      <c r="U1111" s="12"/>
      <c r="V1111" s="16"/>
      <c r="W1111" s="12" t="s">
        <v>4222</v>
      </c>
    </row>
    <row r="1112" spans="1:23" ht="22.35" customHeight="1">
      <c r="A1112" s="12">
        <v>10061141</v>
      </c>
      <c r="B1112" s="137">
        <v>1910240073</v>
      </c>
      <c r="C1112" s="106">
        <v>1003989</v>
      </c>
      <c r="D1112" s="13">
        <v>1016947</v>
      </c>
      <c r="E1112" s="12" t="s">
        <v>1417</v>
      </c>
      <c r="F1112" s="190" t="s">
        <v>4205</v>
      </c>
      <c r="G1112" s="13" t="s">
        <v>21</v>
      </c>
      <c r="H1112" s="15">
        <v>8</v>
      </c>
      <c r="I1112" s="105">
        <v>26</v>
      </c>
      <c r="J1112" s="26">
        <f t="shared" si="68"/>
        <v>208</v>
      </c>
      <c r="K1112" s="113">
        <f>IFERROR(SUMIFS(RECEIVING_HISTORY!$H:$H,RECEIVING_HISTORY!$B:$B,MASTER_SHEET!$A1112),0)</f>
        <v>0</v>
      </c>
      <c r="L1112" s="26">
        <f>IFERROR(SUMIFS(RECEIVING_HISTORY!$I:$I,RECEIVING_HISTORY!$B:$B,MASTER_SHEET!$A1112),0)</f>
        <v>0</v>
      </c>
      <c r="M1112" s="35">
        <f>IFERROR(SUMIF(ISSUANCE_HISTORY!$B:$B,A1112,ISSUANCE_HISTORY!$H:$H),0)</f>
        <v>0</v>
      </c>
      <c r="N1112" s="26">
        <f>IFERROR(SUMIF(ISSUANCE_HISTORY!$B:$B,A1112,ISSUANCE_HISTORY!$I:$I),0)</f>
        <v>0</v>
      </c>
      <c r="O1112" s="112">
        <f t="shared" si="69"/>
        <v>26</v>
      </c>
      <c r="P1112" s="26">
        <f t="shared" si="71"/>
        <v>208</v>
      </c>
      <c r="Q1112" s="36" t="s">
        <v>1339</v>
      </c>
      <c r="R1112" s="36" t="s">
        <v>1339</v>
      </c>
      <c r="S1112" s="16">
        <v>20</v>
      </c>
      <c r="T1112" s="37" t="str">
        <f t="shared" si="70"/>
        <v>OK</v>
      </c>
      <c r="U1112" s="12"/>
      <c r="V1112" s="16"/>
      <c r="W1112" s="12" t="s">
        <v>4222</v>
      </c>
    </row>
    <row r="1113" spans="1:23" ht="22.35" customHeight="1">
      <c r="A1113" s="12">
        <v>10061142</v>
      </c>
      <c r="B1113" s="137">
        <v>3000002460</v>
      </c>
      <c r="C1113" s="106">
        <v>1002609</v>
      </c>
      <c r="D1113" s="13">
        <v>1011099</v>
      </c>
      <c r="E1113" s="12" t="s">
        <v>1418</v>
      </c>
      <c r="F1113" s="190" t="s">
        <v>1262</v>
      </c>
      <c r="G1113" s="13" t="s">
        <v>21</v>
      </c>
      <c r="H1113" s="15">
        <v>5.5</v>
      </c>
      <c r="I1113" s="105">
        <v>50</v>
      </c>
      <c r="J1113" s="26">
        <f t="shared" si="68"/>
        <v>275</v>
      </c>
      <c r="K1113" s="113">
        <f>IFERROR(SUMIFS(RECEIVING_HISTORY!$H:$H,RECEIVING_HISTORY!$B:$B,MASTER_SHEET!$A1113),0)</f>
        <v>0</v>
      </c>
      <c r="L1113" s="26">
        <f>IFERROR(SUMIFS(RECEIVING_HISTORY!$I:$I,RECEIVING_HISTORY!$B:$B,MASTER_SHEET!$A1113),0)</f>
        <v>0</v>
      </c>
      <c r="M1113" s="35">
        <f>IFERROR(SUMIF(ISSUANCE_HISTORY!$B:$B,A1113,ISSUANCE_HISTORY!$H:$H),0)</f>
        <v>0</v>
      </c>
      <c r="N1113" s="26">
        <f>IFERROR(SUMIF(ISSUANCE_HISTORY!$B:$B,A1113,ISSUANCE_HISTORY!$I:$I),0)</f>
        <v>0</v>
      </c>
      <c r="O1113" s="112">
        <f t="shared" si="69"/>
        <v>50</v>
      </c>
      <c r="P1113" s="26">
        <f t="shared" si="71"/>
        <v>275</v>
      </c>
      <c r="Q1113" s="36" t="s">
        <v>295</v>
      </c>
      <c r="R1113" s="36" t="s">
        <v>295</v>
      </c>
      <c r="S1113" s="16">
        <v>10</v>
      </c>
      <c r="T1113" s="37" t="str">
        <f t="shared" si="70"/>
        <v>OK</v>
      </c>
      <c r="U1113" s="12"/>
      <c r="V1113" s="16"/>
      <c r="W1113" s="12" t="s">
        <v>4222</v>
      </c>
    </row>
    <row r="1114" spans="1:23" ht="22.35" customHeight="1">
      <c r="A1114" s="12">
        <v>10061143</v>
      </c>
      <c r="B1114" s="137">
        <v>401746000766</v>
      </c>
      <c r="C1114" s="106">
        <v>1006572</v>
      </c>
      <c r="D1114" s="13">
        <v>1014293</v>
      </c>
      <c r="E1114" s="12" t="s">
        <v>1419</v>
      </c>
      <c r="F1114" s="190" t="s">
        <v>1262</v>
      </c>
      <c r="G1114" s="13" t="s">
        <v>21</v>
      </c>
      <c r="H1114" s="15">
        <v>6</v>
      </c>
      <c r="I1114" s="105">
        <v>56</v>
      </c>
      <c r="J1114" s="26">
        <f t="shared" si="68"/>
        <v>336</v>
      </c>
      <c r="K1114" s="113">
        <f>IFERROR(SUMIFS(RECEIVING_HISTORY!$H:$H,RECEIVING_HISTORY!$B:$B,MASTER_SHEET!$A1114),0)</f>
        <v>0</v>
      </c>
      <c r="L1114" s="26">
        <f>IFERROR(SUMIFS(RECEIVING_HISTORY!$I:$I,RECEIVING_HISTORY!$B:$B,MASTER_SHEET!$A1114),0)</f>
        <v>0</v>
      </c>
      <c r="M1114" s="35">
        <f>IFERROR(SUMIF(ISSUANCE_HISTORY!$B:$B,A1114,ISSUANCE_HISTORY!$H:$H),0)</f>
        <v>0</v>
      </c>
      <c r="N1114" s="26">
        <f>IFERROR(SUMIF(ISSUANCE_HISTORY!$B:$B,A1114,ISSUANCE_HISTORY!$I:$I),0)</f>
        <v>0</v>
      </c>
      <c r="O1114" s="112">
        <f t="shared" si="69"/>
        <v>56</v>
      </c>
      <c r="P1114" s="26">
        <f t="shared" si="71"/>
        <v>336</v>
      </c>
      <c r="Q1114" s="36" t="s">
        <v>1339</v>
      </c>
      <c r="R1114" s="36" t="s">
        <v>1339</v>
      </c>
      <c r="S1114" s="16">
        <v>10</v>
      </c>
      <c r="T1114" s="37" t="str">
        <f t="shared" si="70"/>
        <v>OK</v>
      </c>
      <c r="U1114" s="12"/>
      <c r="V1114" s="16"/>
      <c r="W1114" s="12" t="s">
        <v>4222</v>
      </c>
    </row>
    <row r="1115" spans="1:23" ht="22.35" customHeight="1">
      <c r="A1115" s="12">
        <v>10061144</v>
      </c>
      <c r="B1115" s="137">
        <v>401717000769</v>
      </c>
      <c r="C1115" s="106">
        <v>1005682</v>
      </c>
      <c r="D1115" s="13">
        <v>1015439</v>
      </c>
      <c r="E1115" s="12" t="s">
        <v>1420</v>
      </c>
      <c r="F1115" s="190" t="s">
        <v>1262</v>
      </c>
      <c r="G1115" s="13" t="s">
        <v>21</v>
      </c>
      <c r="H1115" s="15">
        <v>6</v>
      </c>
      <c r="I1115" s="105">
        <v>21</v>
      </c>
      <c r="J1115" s="26">
        <f t="shared" si="68"/>
        <v>126</v>
      </c>
      <c r="K1115" s="113">
        <f>IFERROR(SUMIFS(RECEIVING_HISTORY!$H:$H,RECEIVING_HISTORY!$B:$B,MASTER_SHEET!$A1115),0)</f>
        <v>0</v>
      </c>
      <c r="L1115" s="26">
        <f>IFERROR(SUMIFS(RECEIVING_HISTORY!$I:$I,RECEIVING_HISTORY!$B:$B,MASTER_SHEET!$A1115),0)</f>
        <v>0</v>
      </c>
      <c r="M1115" s="35">
        <f>IFERROR(SUMIF(ISSUANCE_HISTORY!$B:$B,A1115,ISSUANCE_HISTORY!$H:$H),0)</f>
        <v>0</v>
      </c>
      <c r="N1115" s="26">
        <f>IFERROR(SUMIF(ISSUANCE_HISTORY!$B:$B,A1115,ISSUANCE_HISTORY!$I:$I),0)</f>
        <v>0</v>
      </c>
      <c r="O1115" s="112">
        <f t="shared" si="69"/>
        <v>21</v>
      </c>
      <c r="P1115" s="26">
        <f t="shared" si="71"/>
        <v>126</v>
      </c>
      <c r="Q1115" s="36" t="s">
        <v>1421</v>
      </c>
      <c r="R1115" s="36" t="s">
        <v>1421</v>
      </c>
      <c r="S1115" s="16">
        <v>10</v>
      </c>
      <c r="T1115" s="37" t="str">
        <f t="shared" si="70"/>
        <v>OK</v>
      </c>
      <c r="U1115" s="12"/>
      <c r="V1115" s="16"/>
      <c r="W1115" s="12" t="s">
        <v>4222</v>
      </c>
    </row>
    <row r="1116" spans="1:23" ht="22.35" customHeight="1">
      <c r="A1116" s="12">
        <v>10061145</v>
      </c>
      <c r="B1116" s="137">
        <v>1910240017</v>
      </c>
      <c r="C1116" s="106">
        <v>1002449</v>
      </c>
      <c r="D1116" s="13">
        <v>1011252</v>
      </c>
      <c r="E1116" s="12" t="s">
        <v>1422</v>
      </c>
      <c r="F1116" s="190" t="s">
        <v>1262</v>
      </c>
      <c r="G1116" s="13" t="s">
        <v>21</v>
      </c>
      <c r="H1116" s="15">
        <v>12</v>
      </c>
      <c r="I1116" s="105">
        <v>62</v>
      </c>
      <c r="J1116" s="26">
        <f t="shared" si="68"/>
        <v>744</v>
      </c>
      <c r="K1116" s="113">
        <f>IFERROR(SUMIFS(RECEIVING_HISTORY!$H:$H,RECEIVING_HISTORY!$B:$B,MASTER_SHEET!$A1116),0)</f>
        <v>0</v>
      </c>
      <c r="L1116" s="26">
        <f>IFERROR(SUMIFS(RECEIVING_HISTORY!$I:$I,RECEIVING_HISTORY!$B:$B,MASTER_SHEET!$A1116),0)</f>
        <v>0</v>
      </c>
      <c r="M1116" s="35">
        <f>IFERROR(SUMIF(ISSUANCE_HISTORY!$B:$B,A1116,ISSUANCE_HISTORY!$H:$H),0)</f>
        <v>0</v>
      </c>
      <c r="N1116" s="26">
        <f>IFERROR(SUMIF(ISSUANCE_HISTORY!$B:$B,A1116,ISSUANCE_HISTORY!$I:$I),0)</f>
        <v>0</v>
      </c>
      <c r="O1116" s="112">
        <f t="shared" si="69"/>
        <v>62</v>
      </c>
      <c r="P1116" s="26">
        <f t="shared" si="71"/>
        <v>744</v>
      </c>
      <c r="Q1116" s="36" t="s">
        <v>1382</v>
      </c>
      <c r="R1116" s="36" t="s">
        <v>1382</v>
      </c>
      <c r="S1116" s="16">
        <v>10</v>
      </c>
      <c r="T1116" s="37" t="str">
        <f t="shared" si="70"/>
        <v>OK</v>
      </c>
      <c r="U1116" s="12"/>
      <c r="V1116" s="16"/>
      <c r="W1116" s="12" t="s">
        <v>4222</v>
      </c>
    </row>
    <row r="1117" spans="1:23" ht="22.35" customHeight="1">
      <c r="A1117" s="12">
        <v>10061146</v>
      </c>
      <c r="B1117" s="137">
        <v>1910090235</v>
      </c>
      <c r="C1117" s="106">
        <v>1007125</v>
      </c>
      <c r="D1117" s="13">
        <v>1013934</v>
      </c>
      <c r="E1117" s="12" t="s">
        <v>1423</v>
      </c>
      <c r="F1117" s="190" t="s">
        <v>1262</v>
      </c>
      <c r="G1117" s="13" t="s">
        <v>37</v>
      </c>
      <c r="H1117" s="15">
        <v>10.5</v>
      </c>
      <c r="I1117" s="105">
        <v>30</v>
      </c>
      <c r="J1117" s="26">
        <f t="shared" si="68"/>
        <v>315</v>
      </c>
      <c r="K1117" s="113">
        <f>IFERROR(SUMIFS(RECEIVING_HISTORY!$H:$H,RECEIVING_HISTORY!$B:$B,MASTER_SHEET!$A1117),0)</f>
        <v>0</v>
      </c>
      <c r="L1117" s="26">
        <f>IFERROR(SUMIFS(RECEIVING_HISTORY!$I:$I,RECEIVING_HISTORY!$B:$B,MASTER_SHEET!$A1117),0)</f>
        <v>0</v>
      </c>
      <c r="M1117" s="35">
        <f>IFERROR(SUMIF(ISSUANCE_HISTORY!$B:$B,A1117,ISSUANCE_HISTORY!$H:$H),0)</f>
        <v>0</v>
      </c>
      <c r="N1117" s="26">
        <f>IFERROR(SUMIF(ISSUANCE_HISTORY!$B:$B,A1117,ISSUANCE_HISTORY!$I:$I),0)</f>
        <v>0</v>
      </c>
      <c r="O1117" s="112">
        <f t="shared" si="69"/>
        <v>30</v>
      </c>
      <c r="P1117" s="26">
        <f t="shared" si="71"/>
        <v>315</v>
      </c>
      <c r="Q1117" s="36" t="s">
        <v>1412</v>
      </c>
      <c r="R1117" s="36" t="s">
        <v>1412</v>
      </c>
      <c r="S1117" s="16">
        <v>10</v>
      </c>
      <c r="T1117" s="37" t="str">
        <f t="shared" si="70"/>
        <v>OK</v>
      </c>
      <c r="U1117" s="12"/>
      <c r="V1117" s="16"/>
      <c r="W1117" s="12" t="s">
        <v>4222</v>
      </c>
    </row>
    <row r="1118" spans="1:23" ht="22.35" customHeight="1">
      <c r="A1118" s="12">
        <v>10061147</v>
      </c>
      <c r="B1118" s="137">
        <v>1910090189</v>
      </c>
      <c r="C1118" s="106">
        <v>1007124</v>
      </c>
      <c r="D1118" s="13">
        <v>1013933</v>
      </c>
      <c r="E1118" s="12" t="s">
        <v>1424</v>
      </c>
      <c r="F1118" s="190" t="s">
        <v>1262</v>
      </c>
      <c r="G1118" s="13" t="s">
        <v>37</v>
      </c>
      <c r="H1118" s="15">
        <v>6</v>
      </c>
      <c r="I1118" s="105">
        <v>46</v>
      </c>
      <c r="J1118" s="26">
        <f t="shared" si="68"/>
        <v>276</v>
      </c>
      <c r="K1118" s="113">
        <f>IFERROR(SUMIFS(RECEIVING_HISTORY!$H:$H,RECEIVING_HISTORY!$B:$B,MASTER_SHEET!$A1118),0)</f>
        <v>0</v>
      </c>
      <c r="L1118" s="26">
        <f>IFERROR(SUMIFS(RECEIVING_HISTORY!$I:$I,RECEIVING_HISTORY!$B:$B,MASTER_SHEET!$A1118),0)</f>
        <v>0</v>
      </c>
      <c r="M1118" s="35">
        <f>IFERROR(SUMIF(ISSUANCE_HISTORY!$B:$B,A1118,ISSUANCE_HISTORY!$H:$H),0)</f>
        <v>0</v>
      </c>
      <c r="N1118" s="26">
        <f>IFERROR(SUMIF(ISSUANCE_HISTORY!$B:$B,A1118,ISSUANCE_HISTORY!$I:$I),0)</f>
        <v>0</v>
      </c>
      <c r="O1118" s="112">
        <f t="shared" si="69"/>
        <v>46</v>
      </c>
      <c r="P1118" s="26">
        <f t="shared" si="71"/>
        <v>276</v>
      </c>
      <c r="Q1118" s="36" t="s">
        <v>1412</v>
      </c>
      <c r="R1118" s="36" t="s">
        <v>1412</v>
      </c>
      <c r="S1118" s="16">
        <v>10</v>
      </c>
      <c r="T1118" s="37" t="str">
        <f t="shared" si="70"/>
        <v>OK</v>
      </c>
      <c r="U1118" s="12"/>
      <c r="V1118" s="16"/>
      <c r="W1118" s="12" t="s">
        <v>4222</v>
      </c>
    </row>
    <row r="1119" spans="1:23" ht="22.35" customHeight="1">
      <c r="A1119" s="12">
        <v>10061148</v>
      </c>
      <c r="B1119" s="137">
        <v>1940340999</v>
      </c>
      <c r="C1119" s="106">
        <v>1007546</v>
      </c>
      <c r="D1119" s="13">
        <v>1017319</v>
      </c>
      <c r="E1119" s="12" t="s">
        <v>1425</v>
      </c>
      <c r="F1119" s="190" t="s">
        <v>1262</v>
      </c>
      <c r="G1119" s="13" t="s">
        <v>21</v>
      </c>
      <c r="H1119" s="15">
        <v>14</v>
      </c>
      <c r="I1119" s="105">
        <v>13</v>
      </c>
      <c r="J1119" s="26">
        <f t="shared" si="68"/>
        <v>182</v>
      </c>
      <c r="K1119" s="113">
        <f>IFERROR(SUMIFS(RECEIVING_HISTORY!$H:$H,RECEIVING_HISTORY!$B:$B,MASTER_SHEET!$A1119),0)</f>
        <v>0</v>
      </c>
      <c r="L1119" s="26">
        <f>IFERROR(SUMIFS(RECEIVING_HISTORY!$I:$I,RECEIVING_HISTORY!$B:$B,MASTER_SHEET!$A1119),0)</f>
        <v>0</v>
      </c>
      <c r="M1119" s="35">
        <f>IFERROR(SUMIF(ISSUANCE_HISTORY!$B:$B,A1119,ISSUANCE_HISTORY!$H:$H),0)</f>
        <v>0</v>
      </c>
      <c r="N1119" s="26">
        <f>IFERROR(SUMIF(ISSUANCE_HISTORY!$B:$B,A1119,ISSUANCE_HISTORY!$I:$I),0)</f>
        <v>0</v>
      </c>
      <c r="O1119" s="112">
        <f t="shared" si="69"/>
        <v>13</v>
      </c>
      <c r="P1119" s="26">
        <f t="shared" si="71"/>
        <v>182</v>
      </c>
      <c r="Q1119" s="36" t="s">
        <v>1412</v>
      </c>
      <c r="R1119" s="36" t="s">
        <v>1412</v>
      </c>
      <c r="S1119" s="16">
        <v>10</v>
      </c>
      <c r="T1119" s="37" t="str">
        <f t="shared" si="70"/>
        <v>OK</v>
      </c>
      <c r="U1119" s="12"/>
      <c r="V1119" s="16"/>
      <c r="W1119" s="12" t="s">
        <v>4222</v>
      </c>
    </row>
    <row r="1120" spans="1:23" ht="22.35" customHeight="1">
      <c r="A1120" s="12">
        <v>10061149</v>
      </c>
      <c r="B1120" s="137">
        <v>3000002472</v>
      </c>
      <c r="C1120" s="106">
        <v>1005970</v>
      </c>
      <c r="D1120" s="13">
        <v>1015156</v>
      </c>
      <c r="E1120" s="12" t="s">
        <v>1426</v>
      </c>
      <c r="F1120" s="190" t="s">
        <v>1262</v>
      </c>
      <c r="G1120" s="13" t="s">
        <v>169</v>
      </c>
      <c r="H1120" s="15">
        <v>40</v>
      </c>
      <c r="I1120" s="105">
        <v>48</v>
      </c>
      <c r="J1120" s="26">
        <f t="shared" si="68"/>
        <v>1920</v>
      </c>
      <c r="K1120" s="113">
        <f>IFERROR(SUMIFS(RECEIVING_HISTORY!$H:$H,RECEIVING_HISTORY!$B:$B,MASTER_SHEET!$A1120),0)</f>
        <v>0</v>
      </c>
      <c r="L1120" s="26">
        <f>IFERROR(SUMIFS(RECEIVING_HISTORY!$I:$I,RECEIVING_HISTORY!$B:$B,MASTER_SHEET!$A1120),0)</f>
        <v>0</v>
      </c>
      <c r="M1120" s="35">
        <f>IFERROR(SUMIF(ISSUANCE_HISTORY!$B:$B,A1120,ISSUANCE_HISTORY!$H:$H),0)</f>
        <v>0</v>
      </c>
      <c r="N1120" s="26">
        <f>IFERROR(SUMIF(ISSUANCE_HISTORY!$B:$B,A1120,ISSUANCE_HISTORY!$I:$I),0)</f>
        <v>0</v>
      </c>
      <c r="O1120" s="112">
        <f t="shared" si="69"/>
        <v>48</v>
      </c>
      <c r="P1120" s="26">
        <f t="shared" si="71"/>
        <v>1920</v>
      </c>
      <c r="Q1120" s="36" t="s">
        <v>1401</v>
      </c>
      <c r="R1120" s="36" t="s">
        <v>1401</v>
      </c>
      <c r="S1120" s="16">
        <v>10</v>
      </c>
      <c r="T1120" s="37" t="str">
        <f t="shared" si="70"/>
        <v>OK</v>
      </c>
      <c r="U1120" s="12"/>
      <c r="V1120" s="16"/>
      <c r="W1120" s="12" t="s">
        <v>4222</v>
      </c>
    </row>
    <row r="1121" spans="1:23" ht="22.35" customHeight="1">
      <c r="A1121" s="12">
        <v>10061150</v>
      </c>
      <c r="B1121" s="137">
        <v>3000002473</v>
      </c>
      <c r="C1121" s="106">
        <v>1005971</v>
      </c>
      <c r="D1121" s="13">
        <v>1015157</v>
      </c>
      <c r="E1121" s="12" t="s">
        <v>1427</v>
      </c>
      <c r="F1121" s="190" t="s">
        <v>1262</v>
      </c>
      <c r="G1121" s="13" t="s">
        <v>169</v>
      </c>
      <c r="H1121" s="15">
        <v>58</v>
      </c>
      <c r="I1121" s="105">
        <v>50</v>
      </c>
      <c r="J1121" s="26">
        <f t="shared" si="68"/>
        <v>2900</v>
      </c>
      <c r="K1121" s="113">
        <f>IFERROR(SUMIFS(RECEIVING_HISTORY!$H:$H,RECEIVING_HISTORY!$B:$B,MASTER_SHEET!$A1121),0)</f>
        <v>0</v>
      </c>
      <c r="L1121" s="26">
        <f>IFERROR(SUMIFS(RECEIVING_HISTORY!$I:$I,RECEIVING_HISTORY!$B:$B,MASTER_SHEET!$A1121),0)</f>
        <v>0</v>
      </c>
      <c r="M1121" s="35">
        <f>IFERROR(SUMIF(ISSUANCE_HISTORY!$B:$B,A1121,ISSUANCE_HISTORY!$H:$H),0)</f>
        <v>0</v>
      </c>
      <c r="N1121" s="26">
        <f>IFERROR(SUMIF(ISSUANCE_HISTORY!$B:$B,A1121,ISSUANCE_HISTORY!$I:$I),0)</f>
        <v>0</v>
      </c>
      <c r="O1121" s="112">
        <f t="shared" si="69"/>
        <v>50</v>
      </c>
      <c r="P1121" s="26">
        <f t="shared" si="71"/>
        <v>2900</v>
      </c>
      <c r="Q1121" s="36" t="s">
        <v>1428</v>
      </c>
      <c r="R1121" s="36" t="s">
        <v>1428</v>
      </c>
      <c r="S1121" s="16">
        <v>10</v>
      </c>
      <c r="T1121" s="37" t="str">
        <f t="shared" si="70"/>
        <v>OK</v>
      </c>
      <c r="U1121" s="12"/>
      <c r="V1121" s="16"/>
      <c r="W1121" s="12" t="s">
        <v>4222</v>
      </c>
    </row>
    <row r="1122" spans="1:23" ht="22.35" customHeight="1">
      <c r="A1122" s="12">
        <v>10061151</v>
      </c>
      <c r="B1122" s="137">
        <v>1120010503</v>
      </c>
      <c r="C1122" s="106">
        <v>1007663</v>
      </c>
      <c r="D1122" s="13">
        <v>1010171</v>
      </c>
      <c r="E1122" s="12" t="s">
        <v>1429</v>
      </c>
      <c r="F1122" s="190" t="s">
        <v>1262</v>
      </c>
      <c r="G1122" s="13" t="s">
        <v>21</v>
      </c>
      <c r="H1122" s="15">
        <v>39</v>
      </c>
      <c r="I1122" s="105">
        <v>50</v>
      </c>
      <c r="J1122" s="26">
        <f t="shared" si="68"/>
        <v>1950</v>
      </c>
      <c r="K1122" s="113">
        <f>IFERROR(SUMIFS(RECEIVING_HISTORY!$H:$H,RECEIVING_HISTORY!$B:$B,MASTER_SHEET!$A1122),0)</f>
        <v>0</v>
      </c>
      <c r="L1122" s="26">
        <f>IFERROR(SUMIFS(RECEIVING_HISTORY!$I:$I,RECEIVING_HISTORY!$B:$B,MASTER_SHEET!$A1122),0)</f>
        <v>0</v>
      </c>
      <c r="M1122" s="35">
        <f>IFERROR(SUMIF(ISSUANCE_HISTORY!$B:$B,A1122,ISSUANCE_HISTORY!$H:$H),0)</f>
        <v>22</v>
      </c>
      <c r="N1122" s="26">
        <f>IFERROR(SUMIF(ISSUANCE_HISTORY!$B:$B,A1122,ISSUANCE_HISTORY!$I:$I),0)</f>
        <v>858</v>
      </c>
      <c r="O1122" s="112">
        <f t="shared" si="69"/>
        <v>28</v>
      </c>
      <c r="P1122" s="26">
        <f t="shared" si="71"/>
        <v>1092</v>
      </c>
      <c r="Q1122" s="36" t="s">
        <v>1406</v>
      </c>
      <c r="R1122" s="36" t="s">
        <v>1406</v>
      </c>
      <c r="S1122" s="16">
        <v>30</v>
      </c>
      <c r="T1122" s="37" t="str">
        <f t="shared" si="70"/>
        <v>Re-Order Now</v>
      </c>
      <c r="U1122" s="12"/>
      <c r="V1122" s="16" t="s">
        <v>4000</v>
      </c>
      <c r="W1122" s="12" t="s">
        <v>4222</v>
      </c>
    </row>
    <row r="1123" spans="1:23" ht="22.35" customHeight="1">
      <c r="A1123" s="12">
        <v>10061152</v>
      </c>
      <c r="B1123" s="137" t="e">
        <v>#N/A</v>
      </c>
      <c r="C1123" s="106">
        <v>1007459</v>
      </c>
      <c r="D1123" s="13">
        <v>1017232</v>
      </c>
      <c r="E1123" s="12" t="s">
        <v>1431</v>
      </c>
      <c r="F1123" s="190" t="s">
        <v>1262</v>
      </c>
      <c r="G1123" s="13" t="s">
        <v>21</v>
      </c>
      <c r="H1123" s="15">
        <v>10</v>
      </c>
      <c r="I1123" s="105">
        <v>0</v>
      </c>
      <c r="J1123" s="26">
        <f t="shared" si="68"/>
        <v>0</v>
      </c>
      <c r="K1123" s="113">
        <f>IFERROR(SUMIFS(RECEIVING_HISTORY!$H:$H,RECEIVING_HISTORY!$B:$B,MASTER_SHEET!$A1123),0)</f>
        <v>0</v>
      </c>
      <c r="L1123" s="26">
        <f>IFERROR(SUMIFS(RECEIVING_HISTORY!$I:$I,RECEIVING_HISTORY!$B:$B,MASTER_SHEET!$A1123),0)</f>
        <v>0</v>
      </c>
      <c r="M1123" s="35">
        <f>IFERROR(SUMIF(ISSUANCE_HISTORY!$B:$B,A1123,ISSUANCE_HISTORY!$H:$H),0)</f>
        <v>0</v>
      </c>
      <c r="N1123" s="26">
        <f>IFERROR(SUMIF(ISSUANCE_HISTORY!$B:$B,A1123,ISSUANCE_HISTORY!$I:$I),0)</f>
        <v>0</v>
      </c>
      <c r="O1123" s="112">
        <f t="shared" si="69"/>
        <v>0</v>
      </c>
      <c r="P1123" s="26">
        <f t="shared" si="71"/>
        <v>0</v>
      </c>
      <c r="Q1123" s="36" t="e">
        <v>#N/A</v>
      </c>
      <c r="R1123" s="36" t="e">
        <v>#N/A</v>
      </c>
      <c r="S1123" s="16"/>
      <c r="T1123" s="37" t="str">
        <f t="shared" si="70"/>
        <v/>
      </c>
      <c r="U1123" s="12"/>
      <c r="V1123" s="16"/>
      <c r="W1123" s="12" t="e">
        <v>#N/A</v>
      </c>
    </row>
    <row r="1124" spans="1:23" ht="22.35" customHeight="1">
      <c r="A1124" s="12">
        <v>10061153</v>
      </c>
      <c r="B1124" s="137" t="e">
        <v>#N/A</v>
      </c>
      <c r="C1124" s="106">
        <v>1007460</v>
      </c>
      <c r="D1124" s="13">
        <v>1017233</v>
      </c>
      <c r="E1124" s="12" t="s">
        <v>1432</v>
      </c>
      <c r="F1124" s="190" t="s">
        <v>1262</v>
      </c>
      <c r="G1124" s="13" t="s">
        <v>21</v>
      </c>
      <c r="H1124" s="15">
        <v>12</v>
      </c>
      <c r="I1124" s="105">
        <v>0</v>
      </c>
      <c r="J1124" s="26">
        <f t="shared" si="68"/>
        <v>0</v>
      </c>
      <c r="K1124" s="113">
        <f>IFERROR(SUMIFS(RECEIVING_HISTORY!$H:$H,RECEIVING_HISTORY!$B:$B,MASTER_SHEET!$A1124),0)</f>
        <v>0</v>
      </c>
      <c r="L1124" s="26">
        <f>IFERROR(SUMIFS(RECEIVING_HISTORY!$I:$I,RECEIVING_HISTORY!$B:$B,MASTER_SHEET!$A1124),0)</f>
        <v>0</v>
      </c>
      <c r="M1124" s="35">
        <f>IFERROR(SUMIF(ISSUANCE_HISTORY!$B:$B,A1124,ISSUANCE_HISTORY!$H:$H),0)</f>
        <v>0</v>
      </c>
      <c r="N1124" s="26">
        <f>IFERROR(SUMIF(ISSUANCE_HISTORY!$B:$B,A1124,ISSUANCE_HISTORY!$I:$I),0)</f>
        <v>0</v>
      </c>
      <c r="O1124" s="112">
        <f t="shared" si="69"/>
        <v>0</v>
      </c>
      <c r="P1124" s="26">
        <f t="shared" si="71"/>
        <v>0</v>
      </c>
      <c r="Q1124" s="36" t="e">
        <v>#N/A</v>
      </c>
      <c r="R1124" s="36" t="e">
        <v>#N/A</v>
      </c>
      <c r="S1124" s="16"/>
      <c r="T1124" s="37" t="str">
        <f t="shared" si="70"/>
        <v/>
      </c>
      <c r="U1124" s="12"/>
      <c r="V1124" s="16"/>
      <c r="W1124" s="12" t="e">
        <v>#N/A</v>
      </c>
    </row>
    <row r="1125" spans="1:23" ht="22.35" customHeight="1">
      <c r="A1125" s="12">
        <v>10061154</v>
      </c>
      <c r="B1125" s="137">
        <v>401416008067</v>
      </c>
      <c r="C1125" s="106">
        <v>1000999</v>
      </c>
      <c r="D1125" s="13">
        <v>1012785</v>
      </c>
      <c r="E1125" s="12" t="s">
        <v>1433</v>
      </c>
      <c r="F1125" s="190" t="s">
        <v>1262</v>
      </c>
      <c r="G1125" s="13" t="s">
        <v>21</v>
      </c>
      <c r="H1125" s="15">
        <v>28</v>
      </c>
      <c r="I1125" s="105">
        <v>13</v>
      </c>
      <c r="J1125" s="26">
        <f t="shared" si="68"/>
        <v>364</v>
      </c>
      <c r="K1125" s="113">
        <f>IFERROR(SUMIFS(RECEIVING_HISTORY!$H:$H,RECEIVING_HISTORY!$B:$B,MASTER_SHEET!$A1125),0)</f>
        <v>0</v>
      </c>
      <c r="L1125" s="26">
        <f>IFERROR(SUMIFS(RECEIVING_HISTORY!$I:$I,RECEIVING_HISTORY!$B:$B,MASTER_SHEET!$A1125),0)</f>
        <v>0</v>
      </c>
      <c r="M1125" s="35">
        <f>IFERROR(SUMIF(ISSUANCE_HISTORY!$B:$B,A1125,ISSUANCE_HISTORY!$H:$H),0)</f>
        <v>0</v>
      </c>
      <c r="N1125" s="26">
        <f>IFERROR(SUMIF(ISSUANCE_HISTORY!$B:$B,A1125,ISSUANCE_HISTORY!$I:$I),0)</f>
        <v>0</v>
      </c>
      <c r="O1125" s="112">
        <f t="shared" si="69"/>
        <v>13</v>
      </c>
      <c r="P1125" s="26">
        <f t="shared" si="71"/>
        <v>364</v>
      </c>
      <c r="Q1125" s="36" t="s">
        <v>1341</v>
      </c>
      <c r="R1125" s="36" t="s">
        <v>1341</v>
      </c>
      <c r="S1125" s="16">
        <v>10</v>
      </c>
      <c r="T1125" s="37" t="str">
        <f t="shared" si="70"/>
        <v>OK</v>
      </c>
      <c r="U1125" s="12"/>
      <c r="V1125" s="16"/>
      <c r="W1125" s="12" t="s">
        <v>4222</v>
      </c>
    </row>
    <row r="1126" spans="1:23" ht="22.35" customHeight="1">
      <c r="A1126" s="12">
        <v>10061155</v>
      </c>
      <c r="B1126" s="137">
        <v>401416008068</v>
      </c>
      <c r="C1126" s="106">
        <v>1002462</v>
      </c>
      <c r="D1126" s="13">
        <v>1011265</v>
      </c>
      <c r="E1126" s="12" t="s">
        <v>1434</v>
      </c>
      <c r="F1126" s="190" t="s">
        <v>1262</v>
      </c>
      <c r="G1126" s="13" t="s">
        <v>21</v>
      </c>
      <c r="H1126" s="15">
        <v>28</v>
      </c>
      <c r="I1126" s="105">
        <v>11</v>
      </c>
      <c r="J1126" s="26">
        <f t="shared" si="68"/>
        <v>308</v>
      </c>
      <c r="K1126" s="113">
        <f>IFERROR(SUMIFS(RECEIVING_HISTORY!$H:$H,RECEIVING_HISTORY!$B:$B,MASTER_SHEET!$A1126),0)</f>
        <v>0</v>
      </c>
      <c r="L1126" s="26">
        <f>IFERROR(SUMIFS(RECEIVING_HISTORY!$I:$I,RECEIVING_HISTORY!$B:$B,MASTER_SHEET!$A1126),0)</f>
        <v>0</v>
      </c>
      <c r="M1126" s="35">
        <f>IFERROR(SUMIF(ISSUANCE_HISTORY!$B:$B,A1126,ISSUANCE_HISTORY!$H:$H),0)</f>
        <v>0</v>
      </c>
      <c r="N1126" s="26">
        <f>IFERROR(SUMIF(ISSUANCE_HISTORY!$B:$B,A1126,ISSUANCE_HISTORY!$I:$I),0)</f>
        <v>0</v>
      </c>
      <c r="O1126" s="112">
        <f t="shared" si="69"/>
        <v>11</v>
      </c>
      <c r="P1126" s="26">
        <f t="shared" si="71"/>
        <v>308</v>
      </c>
      <c r="Q1126" s="36" t="s">
        <v>1341</v>
      </c>
      <c r="R1126" s="36" t="s">
        <v>1341</v>
      </c>
      <c r="S1126" s="16">
        <v>10</v>
      </c>
      <c r="T1126" s="37" t="str">
        <f t="shared" si="70"/>
        <v>OK</v>
      </c>
      <c r="U1126" s="12"/>
      <c r="V1126" s="16"/>
      <c r="W1126" s="12" t="s">
        <v>4222</v>
      </c>
    </row>
    <row r="1127" spans="1:23" ht="22.35" customHeight="1">
      <c r="A1127" s="12">
        <v>10061156</v>
      </c>
      <c r="B1127" s="137">
        <v>1910090236</v>
      </c>
      <c r="C1127" s="106">
        <v>1006571</v>
      </c>
      <c r="D1127" s="13">
        <v>1014292</v>
      </c>
      <c r="E1127" s="12" t="s">
        <v>1435</v>
      </c>
      <c r="F1127" s="190" t="s">
        <v>1262</v>
      </c>
      <c r="G1127" s="13" t="s">
        <v>21</v>
      </c>
      <c r="H1127" s="15">
        <v>25.5</v>
      </c>
      <c r="I1127" s="105">
        <v>46</v>
      </c>
      <c r="J1127" s="26">
        <f t="shared" si="68"/>
        <v>1173</v>
      </c>
      <c r="K1127" s="113">
        <f>IFERROR(SUMIFS(RECEIVING_HISTORY!$H:$H,RECEIVING_HISTORY!$B:$B,MASTER_SHEET!$A1127),0)</f>
        <v>0</v>
      </c>
      <c r="L1127" s="26">
        <f>IFERROR(SUMIFS(RECEIVING_HISTORY!$I:$I,RECEIVING_HISTORY!$B:$B,MASTER_SHEET!$A1127),0)</f>
        <v>0</v>
      </c>
      <c r="M1127" s="35">
        <f>IFERROR(SUMIF(ISSUANCE_HISTORY!$B:$B,A1127,ISSUANCE_HISTORY!$H:$H),0)</f>
        <v>0</v>
      </c>
      <c r="N1127" s="26">
        <f>IFERROR(SUMIF(ISSUANCE_HISTORY!$B:$B,A1127,ISSUANCE_HISTORY!$I:$I),0)</f>
        <v>0</v>
      </c>
      <c r="O1127" s="112">
        <f t="shared" si="69"/>
        <v>46</v>
      </c>
      <c r="P1127" s="26">
        <f t="shared" si="71"/>
        <v>1173</v>
      </c>
      <c r="Q1127" s="36" t="s">
        <v>1412</v>
      </c>
      <c r="R1127" s="36" t="s">
        <v>1412</v>
      </c>
      <c r="S1127" s="16">
        <v>10</v>
      </c>
      <c r="T1127" s="37" t="str">
        <f t="shared" si="70"/>
        <v>OK</v>
      </c>
      <c r="U1127" s="12"/>
      <c r="V1127" s="16"/>
      <c r="W1127" s="12" t="s">
        <v>4222</v>
      </c>
    </row>
    <row r="1128" spans="1:23" ht="22.35" customHeight="1">
      <c r="A1128" s="12">
        <v>10061157</v>
      </c>
      <c r="B1128" s="137">
        <v>1120012959</v>
      </c>
      <c r="C1128" s="106">
        <v>1002698</v>
      </c>
      <c r="D1128" s="13">
        <v>1011188</v>
      </c>
      <c r="E1128" s="12" t="s">
        <v>1436</v>
      </c>
      <c r="F1128" s="190" t="s">
        <v>1262</v>
      </c>
      <c r="G1128" s="13" t="s">
        <v>21</v>
      </c>
      <c r="H1128" s="15">
        <v>4</v>
      </c>
      <c r="I1128" s="105">
        <v>73</v>
      </c>
      <c r="J1128" s="26">
        <f t="shared" si="68"/>
        <v>292</v>
      </c>
      <c r="K1128" s="113">
        <f>IFERROR(SUMIFS(RECEIVING_HISTORY!$H:$H,RECEIVING_HISTORY!$B:$B,MASTER_SHEET!$A1128),0)</f>
        <v>0</v>
      </c>
      <c r="L1128" s="26">
        <f>IFERROR(SUMIFS(RECEIVING_HISTORY!$I:$I,RECEIVING_HISTORY!$B:$B,MASTER_SHEET!$A1128),0)</f>
        <v>0</v>
      </c>
      <c r="M1128" s="35">
        <f>IFERROR(SUMIF(ISSUANCE_HISTORY!$B:$B,A1128,ISSUANCE_HISTORY!$H:$H),0)</f>
        <v>0</v>
      </c>
      <c r="N1128" s="26">
        <f>IFERROR(SUMIF(ISSUANCE_HISTORY!$B:$B,A1128,ISSUANCE_HISTORY!$I:$I),0)</f>
        <v>0</v>
      </c>
      <c r="O1128" s="112">
        <f t="shared" si="69"/>
        <v>73</v>
      </c>
      <c r="P1128" s="26">
        <f t="shared" si="71"/>
        <v>292</v>
      </c>
      <c r="Q1128" s="36" t="s">
        <v>1384</v>
      </c>
      <c r="R1128" s="36" t="s">
        <v>1384</v>
      </c>
      <c r="S1128" s="16">
        <v>10</v>
      </c>
      <c r="T1128" s="37" t="str">
        <f t="shared" si="70"/>
        <v>OK</v>
      </c>
      <c r="U1128" s="12"/>
      <c r="V1128" s="16"/>
      <c r="W1128" s="12" t="s">
        <v>4222</v>
      </c>
    </row>
    <row r="1129" spans="1:23" ht="22.35" customHeight="1">
      <c r="A1129" s="12">
        <v>10061158</v>
      </c>
      <c r="B1129" s="137">
        <v>3000002475</v>
      </c>
      <c r="C1129" s="106">
        <v>1002619</v>
      </c>
      <c r="D1129" s="13">
        <v>1011109</v>
      </c>
      <c r="E1129" s="12" t="s">
        <v>1437</v>
      </c>
      <c r="F1129" s="190" t="s">
        <v>1262</v>
      </c>
      <c r="G1129" s="13" t="s">
        <v>21</v>
      </c>
      <c r="H1129" s="15">
        <v>15</v>
      </c>
      <c r="I1129" s="105">
        <v>10</v>
      </c>
      <c r="J1129" s="26">
        <f t="shared" si="68"/>
        <v>150</v>
      </c>
      <c r="K1129" s="113">
        <f>IFERROR(SUMIFS(RECEIVING_HISTORY!$H:$H,RECEIVING_HISTORY!$B:$B,MASTER_SHEET!$A1129),0)</f>
        <v>0</v>
      </c>
      <c r="L1129" s="26">
        <f>IFERROR(SUMIFS(RECEIVING_HISTORY!$I:$I,RECEIVING_HISTORY!$B:$B,MASTER_SHEET!$A1129),0)</f>
        <v>0</v>
      </c>
      <c r="M1129" s="35">
        <f>IFERROR(SUMIF(ISSUANCE_HISTORY!$B:$B,A1129,ISSUANCE_HISTORY!$H:$H),0)</f>
        <v>0</v>
      </c>
      <c r="N1129" s="26">
        <f>IFERROR(SUMIF(ISSUANCE_HISTORY!$B:$B,A1129,ISSUANCE_HISTORY!$I:$I),0)</f>
        <v>0</v>
      </c>
      <c r="O1129" s="112">
        <f t="shared" si="69"/>
        <v>10</v>
      </c>
      <c r="P1129" s="26">
        <f t="shared" si="71"/>
        <v>150</v>
      </c>
      <c r="Q1129" s="36" t="s">
        <v>1390</v>
      </c>
      <c r="R1129" s="36" t="s">
        <v>1390</v>
      </c>
      <c r="S1129" s="16">
        <v>10</v>
      </c>
      <c r="T1129" s="37" t="str">
        <f t="shared" si="70"/>
        <v>OK</v>
      </c>
      <c r="U1129" s="12"/>
      <c r="V1129" s="16"/>
      <c r="W1129" s="12" t="s">
        <v>4222</v>
      </c>
    </row>
    <row r="1130" spans="1:23" ht="22.35" customHeight="1">
      <c r="A1130" s="12">
        <v>10061159</v>
      </c>
      <c r="B1130" s="137">
        <v>3000002476</v>
      </c>
      <c r="C1130" s="106">
        <v>1002880</v>
      </c>
      <c r="D1130" s="13">
        <v>1010716</v>
      </c>
      <c r="E1130" s="12" t="s">
        <v>1438</v>
      </c>
      <c r="F1130" s="190" t="s">
        <v>1262</v>
      </c>
      <c r="G1130" s="13" t="s">
        <v>21</v>
      </c>
      <c r="H1130" s="15">
        <v>19</v>
      </c>
      <c r="I1130" s="105">
        <v>42</v>
      </c>
      <c r="J1130" s="26">
        <f t="shared" si="68"/>
        <v>798</v>
      </c>
      <c r="K1130" s="113">
        <f>IFERROR(SUMIFS(RECEIVING_HISTORY!$H:$H,RECEIVING_HISTORY!$B:$B,MASTER_SHEET!$A1130),0)</f>
        <v>0</v>
      </c>
      <c r="L1130" s="26">
        <f>IFERROR(SUMIFS(RECEIVING_HISTORY!$I:$I,RECEIVING_HISTORY!$B:$B,MASTER_SHEET!$A1130),0)</f>
        <v>0</v>
      </c>
      <c r="M1130" s="35">
        <f>IFERROR(SUMIF(ISSUANCE_HISTORY!$B:$B,A1130,ISSUANCE_HISTORY!$H:$H),0)</f>
        <v>0</v>
      </c>
      <c r="N1130" s="26">
        <f>IFERROR(SUMIF(ISSUANCE_HISTORY!$B:$B,A1130,ISSUANCE_HISTORY!$I:$I),0)</f>
        <v>0</v>
      </c>
      <c r="O1130" s="112">
        <f t="shared" si="69"/>
        <v>42</v>
      </c>
      <c r="P1130" s="26">
        <f t="shared" si="71"/>
        <v>798</v>
      </c>
      <c r="Q1130" s="36" t="s">
        <v>1384</v>
      </c>
      <c r="R1130" s="36" t="s">
        <v>1384</v>
      </c>
      <c r="S1130" s="16">
        <v>10</v>
      </c>
      <c r="T1130" s="37" t="str">
        <f t="shared" si="70"/>
        <v>OK</v>
      </c>
      <c r="U1130" s="12"/>
      <c r="V1130" s="16"/>
      <c r="W1130" s="12" t="s">
        <v>4222</v>
      </c>
    </row>
    <row r="1131" spans="1:23" ht="22.35" customHeight="1">
      <c r="A1131" s="12">
        <v>10061160</v>
      </c>
      <c r="B1131" s="137">
        <v>3000002477</v>
      </c>
      <c r="C1131" s="106">
        <v>1006886</v>
      </c>
      <c r="D1131" s="13">
        <v>1013983</v>
      </c>
      <c r="E1131" s="12" t="s">
        <v>1439</v>
      </c>
      <c r="F1131" s="190" t="s">
        <v>1262</v>
      </c>
      <c r="G1131" s="13" t="s">
        <v>21</v>
      </c>
      <c r="H1131" s="15">
        <v>11</v>
      </c>
      <c r="I1131" s="105">
        <v>37</v>
      </c>
      <c r="J1131" s="26">
        <f t="shared" si="68"/>
        <v>407</v>
      </c>
      <c r="K1131" s="113">
        <f>IFERROR(SUMIFS(RECEIVING_HISTORY!$H:$H,RECEIVING_HISTORY!$B:$B,MASTER_SHEET!$A1131),0)</f>
        <v>0</v>
      </c>
      <c r="L1131" s="26">
        <f>IFERROR(SUMIFS(RECEIVING_HISTORY!$I:$I,RECEIVING_HISTORY!$B:$B,MASTER_SHEET!$A1131),0)</f>
        <v>0</v>
      </c>
      <c r="M1131" s="35">
        <f>IFERROR(SUMIF(ISSUANCE_HISTORY!$B:$B,A1131,ISSUANCE_HISTORY!$H:$H),0)</f>
        <v>0</v>
      </c>
      <c r="N1131" s="26">
        <f>IFERROR(SUMIF(ISSUANCE_HISTORY!$B:$B,A1131,ISSUANCE_HISTORY!$I:$I),0)</f>
        <v>0</v>
      </c>
      <c r="O1131" s="112">
        <f t="shared" si="69"/>
        <v>37</v>
      </c>
      <c r="P1131" s="26">
        <f t="shared" si="71"/>
        <v>407</v>
      </c>
      <c r="Q1131" s="36" t="s">
        <v>1339</v>
      </c>
      <c r="R1131" s="36" t="s">
        <v>1339</v>
      </c>
      <c r="S1131" s="16">
        <v>10</v>
      </c>
      <c r="T1131" s="37" t="str">
        <f t="shared" si="70"/>
        <v>OK</v>
      </c>
      <c r="U1131" s="12"/>
      <c r="V1131" s="16"/>
      <c r="W1131" s="12" t="s">
        <v>4222</v>
      </c>
    </row>
    <row r="1132" spans="1:23" ht="22.35" customHeight="1">
      <c r="A1132" s="12">
        <v>10061161</v>
      </c>
      <c r="B1132" s="137">
        <v>401728008069</v>
      </c>
      <c r="C1132" s="106">
        <v>1007126</v>
      </c>
      <c r="D1132" s="13">
        <v>1013935</v>
      </c>
      <c r="E1132" s="12" t="s">
        <v>1440</v>
      </c>
      <c r="F1132" s="190" t="s">
        <v>1262</v>
      </c>
      <c r="G1132" s="13" t="s">
        <v>21</v>
      </c>
      <c r="H1132" s="15">
        <v>11</v>
      </c>
      <c r="I1132" s="105">
        <v>12</v>
      </c>
      <c r="J1132" s="26">
        <f t="shared" si="68"/>
        <v>132</v>
      </c>
      <c r="K1132" s="113">
        <f>IFERROR(SUMIFS(RECEIVING_HISTORY!$H:$H,RECEIVING_HISTORY!$B:$B,MASTER_SHEET!$A1132),0)</f>
        <v>0</v>
      </c>
      <c r="L1132" s="26">
        <f>IFERROR(SUMIFS(RECEIVING_HISTORY!$I:$I,RECEIVING_HISTORY!$B:$B,MASTER_SHEET!$A1132),0)</f>
        <v>0</v>
      </c>
      <c r="M1132" s="35">
        <f>IFERROR(SUMIF(ISSUANCE_HISTORY!$B:$B,A1132,ISSUANCE_HISTORY!$H:$H),0)</f>
        <v>0</v>
      </c>
      <c r="N1132" s="26">
        <f>IFERROR(SUMIF(ISSUANCE_HISTORY!$B:$B,A1132,ISSUANCE_HISTORY!$I:$I),0)</f>
        <v>0</v>
      </c>
      <c r="O1132" s="112">
        <f t="shared" si="69"/>
        <v>12</v>
      </c>
      <c r="P1132" s="26">
        <f t="shared" si="71"/>
        <v>132</v>
      </c>
      <c r="Q1132" s="36" t="s">
        <v>1377</v>
      </c>
      <c r="R1132" s="36" t="s">
        <v>1377</v>
      </c>
      <c r="S1132" s="16">
        <v>10</v>
      </c>
      <c r="T1132" s="37" t="str">
        <f t="shared" si="70"/>
        <v>OK</v>
      </c>
      <c r="U1132" s="12"/>
      <c r="V1132" s="16"/>
      <c r="W1132" s="12" t="s">
        <v>4222</v>
      </c>
    </row>
    <row r="1133" spans="1:23" ht="22.35" customHeight="1">
      <c r="A1133" s="12">
        <v>10061162</v>
      </c>
      <c r="B1133" s="137">
        <v>3000002478</v>
      </c>
      <c r="C1133" s="106">
        <v>1002889</v>
      </c>
      <c r="D1133" s="13">
        <v>1010725</v>
      </c>
      <c r="E1133" s="12" t="s">
        <v>1441</v>
      </c>
      <c r="F1133" s="190" t="s">
        <v>1262</v>
      </c>
      <c r="G1133" s="13" t="s">
        <v>21</v>
      </c>
      <c r="H1133" s="15">
        <v>10</v>
      </c>
      <c r="I1133" s="105">
        <v>22</v>
      </c>
      <c r="J1133" s="26">
        <f t="shared" si="68"/>
        <v>220</v>
      </c>
      <c r="K1133" s="113">
        <f>IFERROR(SUMIFS(RECEIVING_HISTORY!$H:$H,RECEIVING_HISTORY!$B:$B,MASTER_SHEET!$A1133),0)</f>
        <v>0</v>
      </c>
      <c r="L1133" s="26">
        <f>IFERROR(SUMIFS(RECEIVING_HISTORY!$I:$I,RECEIVING_HISTORY!$B:$B,MASTER_SHEET!$A1133),0)</f>
        <v>0</v>
      </c>
      <c r="M1133" s="35">
        <f>IFERROR(SUMIF(ISSUANCE_HISTORY!$B:$B,A1133,ISSUANCE_HISTORY!$H:$H),0)</f>
        <v>0</v>
      </c>
      <c r="N1133" s="26">
        <f>IFERROR(SUMIF(ISSUANCE_HISTORY!$B:$B,A1133,ISSUANCE_HISTORY!$I:$I),0)</f>
        <v>0</v>
      </c>
      <c r="O1133" s="112">
        <f t="shared" si="69"/>
        <v>22</v>
      </c>
      <c r="P1133" s="26">
        <f t="shared" si="71"/>
        <v>220</v>
      </c>
      <c r="Q1133" s="36" t="s">
        <v>1377</v>
      </c>
      <c r="R1133" s="36" t="s">
        <v>1377</v>
      </c>
      <c r="S1133" s="16">
        <v>10</v>
      </c>
      <c r="T1133" s="37" t="str">
        <f t="shared" si="70"/>
        <v>OK</v>
      </c>
      <c r="U1133" s="12"/>
      <c r="V1133" s="16"/>
      <c r="W1133" s="12" t="s">
        <v>4222</v>
      </c>
    </row>
    <row r="1134" spans="1:23" ht="22.35" customHeight="1">
      <c r="A1134" s="12">
        <v>10061163</v>
      </c>
      <c r="B1134" s="137">
        <v>311618008070</v>
      </c>
      <c r="C1134" s="106">
        <v>1004314</v>
      </c>
      <c r="D1134" s="13">
        <v>1016674</v>
      </c>
      <c r="E1134" s="12" t="s">
        <v>1442</v>
      </c>
      <c r="F1134" s="190" t="s">
        <v>1262</v>
      </c>
      <c r="G1134" s="13" t="s">
        <v>21</v>
      </c>
      <c r="H1134" s="15">
        <v>0.13</v>
      </c>
      <c r="I1134" s="105">
        <v>183</v>
      </c>
      <c r="J1134" s="26">
        <f t="shared" si="68"/>
        <v>23.79</v>
      </c>
      <c r="K1134" s="113">
        <f>IFERROR(SUMIFS(RECEIVING_HISTORY!$H:$H,RECEIVING_HISTORY!$B:$B,MASTER_SHEET!$A1134),0)</f>
        <v>0</v>
      </c>
      <c r="L1134" s="26">
        <f>IFERROR(SUMIFS(RECEIVING_HISTORY!$I:$I,RECEIVING_HISTORY!$B:$B,MASTER_SHEET!$A1134),0)</f>
        <v>0</v>
      </c>
      <c r="M1134" s="35">
        <f>IFERROR(SUMIF(ISSUANCE_HISTORY!$B:$B,A1134,ISSUANCE_HISTORY!$H:$H),0)</f>
        <v>0</v>
      </c>
      <c r="N1134" s="26">
        <f>IFERROR(SUMIF(ISSUANCE_HISTORY!$B:$B,A1134,ISSUANCE_HISTORY!$I:$I),0)</f>
        <v>0</v>
      </c>
      <c r="O1134" s="112">
        <f t="shared" si="69"/>
        <v>183</v>
      </c>
      <c r="P1134" s="26">
        <f t="shared" si="71"/>
        <v>23.79</v>
      </c>
      <c r="Q1134" s="36" t="s">
        <v>456</v>
      </c>
      <c r="R1134" s="36" t="s">
        <v>456</v>
      </c>
      <c r="S1134" s="16">
        <v>30</v>
      </c>
      <c r="T1134" s="37" t="str">
        <f t="shared" si="70"/>
        <v>OK</v>
      </c>
      <c r="U1134" s="12"/>
      <c r="V1134" s="16"/>
      <c r="W1134" s="12" t="s">
        <v>4222</v>
      </c>
    </row>
    <row r="1135" spans="1:23" ht="22.35" customHeight="1">
      <c r="A1135" s="12">
        <v>10061164</v>
      </c>
      <c r="B1135" s="137">
        <v>311618008071</v>
      </c>
      <c r="C1135" s="106">
        <v>1004315</v>
      </c>
      <c r="D1135" s="13">
        <v>1016675</v>
      </c>
      <c r="E1135" s="12" t="s">
        <v>1443</v>
      </c>
      <c r="F1135" s="190" t="s">
        <v>1262</v>
      </c>
      <c r="G1135" s="13" t="s">
        <v>21</v>
      </c>
      <c r="H1135" s="15">
        <v>0.15</v>
      </c>
      <c r="I1135" s="105">
        <v>200</v>
      </c>
      <c r="J1135" s="26">
        <f t="shared" si="68"/>
        <v>30</v>
      </c>
      <c r="K1135" s="113">
        <f>IFERROR(SUMIFS(RECEIVING_HISTORY!$H:$H,RECEIVING_HISTORY!$B:$B,MASTER_SHEET!$A1135),0)</f>
        <v>0</v>
      </c>
      <c r="L1135" s="26">
        <f>IFERROR(SUMIFS(RECEIVING_HISTORY!$I:$I,RECEIVING_HISTORY!$B:$B,MASTER_SHEET!$A1135),0)</f>
        <v>0</v>
      </c>
      <c r="M1135" s="35">
        <f>IFERROR(SUMIF(ISSUANCE_HISTORY!$B:$B,A1135,ISSUANCE_HISTORY!$H:$H),0)</f>
        <v>0</v>
      </c>
      <c r="N1135" s="26">
        <f>IFERROR(SUMIF(ISSUANCE_HISTORY!$B:$B,A1135,ISSUANCE_HISTORY!$I:$I),0)</f>
        <v>0</v>
      </c>
      <c r="O1135" s="112">
        <f t="shared" si="69"/>
        <v>200</v>
      </c>
      <c r="P1135" s="26">
        <f t="shared" si="71"/>
        <v>30</v>
      </c>
      <c r="Q1135" s="36" t="s">
        <v>456</v>
      </c>
      <c r="R1135" s="36" t="s">
        <v>456</v>
      </c>
      <c r="S1135" s="16">
        <v>30</v>
      </c>
      <c r="T1135" s="37" t="str">
        <f t="shared" si="70"/>
        <v>OK</v>
      </c>
      <c r="U1135" s="12"/>
      <c r="V1135" s="16"/>
      <c r="W1135" s="12" t="s">
        <v>4222</v>
      </c>
    </row>
    <row r="1136" spans="1:23" ht="22.35" customHeight="1">
      <c r="A1136" s="12">
        <v>10061165</v>
      </c>
      <c r="B1136" s="137">
        <v>311618008072</v>
      </c>
      <c r="C1136" s="106">
        <v>1004316</v>
      </c>
      <c r="D1136" s="13">
        <v>1016676</v>
      </c>
      <c r="E1136" s="12" t="s">
        <v>1444</v>
      </c>
      <c r="F1136" s="190" t="s">
        <v>1262</v>
      </c>
      <c r="G1136" s="13" t="s">
        <v>21</v>
      </c>
      <c r="H1136" s="15">
        <v>0.6</v>
      </c>
      <c r="I1136" s="105">
        <v>200</v>
      </c>
      <c r="J1136" s="26">
        <f t="shared" si="68"/>
        <v>120</v>
      </c>
      <c r="K1136" s="113">
        <f>IFERROR(SUMIFS(RECEIVING_HISTORY!$H:$H,RECEIVING_HISTORY!$B:$B,MASTER_SHEET!$A1136),0)</f>
        <v>0</v>
      </c>
      <c r="L1136" s="26">
        <f>IFERROR(SUMIFS(RECEIVING_HISTORY!$I:$I,RECEIVING_HISTORY!$B:$B,MASTER_SHEET!$A1136),0)</f>
        <v>0</v>
      </c>
      <c r="M1136" s="35">
        <f>IFERROR(SUMIF(ISSUANCE_HISTORY!$B:$B,A1136,ISSUANCE_HISTORY!$H:$H),0)</f>
        <v>0</v>
      </c>
      <c r="N1136" s="26">
        <f>IFERROR(SUMIF(ISSUANCE_HISTORY!$B:$B,A1136,ISSUANCE_HISTORY!$I:$I),0)</f>
        <v>0</v>
      </c>
      <c r="O1136" s="112">
        <f t="shared" si="69"/>
        <v>200</v>
      </c>
      <c r="P1136" s="26">
        <f t="shared" si="71"/>
        <v>120</v>
      </c>
      <c r="Q1136" s="36" t="s">
        <v>456</v>
      </c>
      <c r="R1136" s="36" t="s">
        <v>456</v>
      </c>
      <c r="S1136" s="16">
        <v>30</v>
      </c>
      <c r="T1136" s="37" t="str">
        <f t="shared" si="70"/>
        <v>OK</v>
      </c>
      <c r="U1136" s="12"/>
      <c r="V1136" s="16"/>
      <c r="W1136" s="12" t="s">
        <v>4222</v>
      </c>
    </row>
    <row r="1137" spans="1:23" ht="22.35" customHeight="1">
      <c r="A1137" s="12">
        <v>10061166</v>
      </c>
      <c r="B1137" s="137">
        <v>3000002480</v>
      </c>
      <c r="C1137" s="106">
        <v>1007629</v>
      </c>
      <c r="D1137" s="13">
        <v>1009408</v>
      </c>
      <c r="E1137" s="12" t="s">
        <v>1445</v>
      </c>
      <c r="F1137" s="190" t="s">
        <v>1262</v>
      </c>
      <c r="G1137" s="13" t="s">
        <v>21</v>
      </c>
      <c r="H1137" s="15">
        <v>4.75</v>
      </c>
      <c r="I1137" s="105">
        <v>50</v>
      </c>
      <c r="J1137" s="26">
        <f t="shared" si="68"/>
        <v>237.5</v>
      </c>
      <c r="K1137" s="113">
        <f>IFERROR(SUMIFS(RECEIVING_HISTORY!$H:$H,RECEIVING_HISTORY!$B:$B,MASTER_SHEET!$A1137),0)</f>
        <v>0</v>
      </c>
      <c r="L1137" s="26">
        <f>IFERROR(SUMIFS(RECEIVING_HISTORY!$I:$I,RECEIVING_HISTORY!$B:$B,MASTER_SHEET!$A1137),0)</f>
        <v>0</v>
      </c>
      <c r="M1137" s="35">
        <f>IFERROR(SUMIF(ISSUANCE_HISTORY!$B:$B,A1137,ISSUANCE_HISTORY!$H:$H),0)</f>
        <v>0</v>
      </c>
      <c r="N1137" s="26">
        <f>IFERROR(SUMIF(ISSUANCE_HISTORY!$B:$B,A1137,ISSUANCE_HISTORY!$I:$I),0)</f>
        <v>0</v>
      </c>
      <c r="O1137" s="112">
        <f t="shared" si="69"/>
        <v>50</v>
      </c>
      <c r="P1137" s="26">
        <f t="shared" si="71"/>
        <v>237.5</v>
      </c>
      <c r="Q1137" s="36" t="s">
        <v>295</v>
      </c>
      <c r="R1137" s="36" t="s">
        <v>295</v>
      </c>
      <c r="S1137" s="16">
        <v>10</v>
      </c>
      <c r="T1137" s="37" t="str">
        <f t="shared" si="70"/>
        <v>OK</v>
      </c>
      <c r="U1137" s="12"/>
      <c r="V1137" s="16"/>
      <c r="W1137" s="12" t="s">
        <v>4222</v>
      </c>
    </row>
    <row r="1138" spans="1:23" ht="22.35" customHeight="1">
      <c r="A1138" s="12">
        <v>10061167</v>
      </c>
      <c r="B1138" s="137">
        <v>1910090166</v>
      </c>
      <c r="C1138" s="106">
        <v>1007662</v>
      </c>
      <c r="D1138" s="13">
        <v>1010167</v>
      </c>
      <c r="E1138" s="12" t="s">
        <v>1446</v>
      </c>
      <c r="F1138" s="190" t="s">
        <v>1262</v>
      </c>
      <c r="G1138" s="13" t="s">
        <v>21</v>
      </c>
      <c r="H1138" s="15">
        <v>1</v>
      </c>
      <c r="I1138" s="105">
        <v>50</v>
      </c>
      <c r="J1138" s="26">
        <f t="shared" si="68"/>
        <v>50</v>
      </c>
      <c r="K1138" s="113">
        <f>IFERROR(SUMIFS(RECEIVING_HISTORY!$H:$H,RECEIVING_HISTORY!$B:$B,MASTER_SHEET!$A1138),0)</f>
        <v>0</v>
      </c>
      <c r="L1138" s="26">
        <f>IFERROR(SUMIFS(RECEIVING_HISTORY!$I:$I,RECEIVING_HISTORY!$B:$B,MASTER_SHEET!$A1138),0)</f>
        <v>0</v>
      </c>
      <c r="M1138" s="35">
        <f>IFERROR(SUMIF(ISSUANCE_HISTORY!$B:$B,A1138,ISSUANCE_HISTORY!$H:$H),0)</f>
        <v>0</v>
      </c>
      <c r="N1138" s="26">
        <f>IFERROR(SUMIF(ISSUANCE_HISTORY!$B:$B,A1138,ISSUANCE_HISTORY!$I:$I),0)</f>
        <v>0</v>
      </c>
      <c r="O1138" s="112">
        <f t="shared" si="69"/>
        <v>50</v>
      </c>
      <c r="P1138" s="26">
        <f t="shared" si="71"/>
        <v>50</v>
      </c>
      <c r="Q1138" s="36" t="s">
        <v>295</v>
      </c>
      <c r="R1138" s="36" t="s">
        <v>295</v>
      </c>
      <c r="S1138" s="16">
        <v>10</v>
      </c>
      <c r="T1138" s="37" t="str">
        <f t="shared" si="70"/>
        <v>OK</v>
      </c>
      <c r="U1138" s="12"/>
      <c r="V1138" s="16"/>
      <c r="W1138" s="12" t="s">
        <v>4222</v>
      </c>
    </row>
    <row r="1139" spans="1:23" ht="22.35" customHeight="1">
      <c r="A1139" s="12">
        <v>10061168</v>
      </c>
      <c r="B1139" s="137">
        <v>3000002491</v>
      </c>
      <c r="C1139" s="106">
        <v>1007658</v>
      </c>
      <c r="D1139" s="13">
        <v>1010150</v>
      </c>
      <c r="E1139" s="12" t="s">
        <v>1447</v>
      </c>
      <c r="F1139" s="190" t="s">
        <v>1262</v>
      </c>
      <c r="G1139" s="13" t="s">
        <v>21</v>
      </c>
      <c r="H1139" s="15">
        <v>1</v>
      </c>
      <c r="I1139" s="105">
        <v>35</v>
      </c>
      <c r="J1139" s="26">
        <f t="shared" si="68"/>
        <v>35</v>
      </c>
      <c r="K1139" s="113">
        <f>IFERROR(SUMIFS(RECEIVING_HISTORY!$H:$H,RECEIVING_HISTORY!$B:$B,MASTER_SHEET!$A1139),0)</f>
        <v>0</v>
      </c>
      <c r="L1139" s="26">
        <f>IFERROR(SUMIFS(RECEIVING_HISTORY!$I:$I,RECEIVING_HISTORY!$B:$B,MASTER_SHEET!$A1139),0)</f>
        <v>0</v>
      </c>
      <c r="M1139" s="35">
        <f>IFERROR(SUMIF(ISSUANCE_HISTORY!$B:$B,A1139,ISSUANCE_HISTORY!$H:$H),0)</f>
        <v>0</v>
      </c>
      <c r="N1139" s="26">
        <f>IFERROR(SUMIF(ISSUANCE_HISTORY!$B:$B,A1139,ISSUANCE_HISTORY!$I:$I),0)</f>
        <v>0</v>
      </c>
      <c r="O1139" s="112">
        <f t="shared" si="69"/>
        <v>35</v>
      </c>
      <c r="P1139" s="26">
        <f t="shared" si="71"/>
        <v>35</v>
      </c>
      <c r="Q1139" s="36" t="s">
        <v>456</v>
      </c>
      <c r="R1139" s="36" t="s">
        <v>456</v>
      </c>
      <c r="S1139" s="16">
        <v>10</v>
      </c>
      <c r="T1139" s="37" t="str">
        <f t="shared" si="70"/>
        <v>OK</v>
      </c>
      <c r="U1139" s="12"/>
      <c r="V1139" s="16"/>
      <c r="W1139" s="12" t="s">
        <v>4222</v>
      </c>
    </row>
    <row r="1140" spans="1:23" ht="22.35" customHeight="1">
      <c r="A1140" s="12">
        <v>10061169</v>
      </c>
      <c r="B1140" s="137">
        <v>401736006286</v>
      </c>
      <c r="C1140" s="106">
        <v>1007660</v>
      </c>
      <c r="D1140" s="13">
        <v>1010164</v>
      </c>
      <c r="E1140" s="12" t="s">
        <v>1448</v>
      </c>
      <c r="F1140" s="190" t="s">
        <v>1262</v>
      </c>
      <c r="G1140" s="13" t="s">
        <v>21</v>
      </c>
      <c r="H1140" s="15">
        <v>1</v>
      </c>
      <c r="I1140" s="105">
        <v>50</v>
      </c>
      <c r="J1140" s="26">
        <f t="shared" si="68"/>
        <v>50</v>
      </c>
      <c r="K1140" s="113">
        <f>IFERROR(SUMIFS(RECEIVING_HISTORY!$H:$H,RECEIVING_HISTORY!$B:$B,MASTER_SHEET!$A1140),0)</f>
        <v>0</v>
      </c>
      <c r="L1140" s="26">
        <f>IFERROR(SUMIFS(RECEIVING_HISTORY!$I:$I,RECEIVING_HISTORY!$B:$B,MASTER_SHEET!$A1140),0)</f>
        <v>0</v>
      </c>
      <c r="M1140" s="35">
        <f>IFERROR(SUMIF(ISSUANCE_HISTORY!$B:$B,A1140,ISSUANCE_HISTORY!$H:$H),0)</f>
        <v>0</v>
      </c>
      <c r="N1140" s="26">
        <f>IFERROR(SUMIF(ISSUANCE_HISTORY!$B:$B,A1140,ISSUANCE_HISTORY!$I:$I),0)</f>
        <v>0</v>
      </c>
      <c r="O1140" s="112">
        <f t="shared" si="69"/>
        <v>50</v>
      </c>
      <c r="P1140" s="26">
        <f t="shared" si="71"/>
        <v>50</v>
      </c>
      <c r="Q1140" s="36" t="s">
        <v>295</v>
      </c>
      <c r="R1140" s="36" t="s">
        <v>295</v>
      </c>
      <c r="S1140" s="16">
        <v>10</v>
      </c>
      <c r="T1140" s="37" t="str">
        <f t="shared" si="70"/>
        <v>OK</v>
      </c>
      <c r="U1140" s="12"/>
      <c r="V1140" s="16"/>
      <c r="W1140" s="12" t="s">
        <v>4222</v>
      </c>
    </row>
    <row r="1141" spans="1:23" ht="22.35" customHeight="1">
      <c r="A1141" s="12">
        <v>10061170</v>
      </c>
      <c r="B1141" s="137">
        <v>311630006287</v>
      </c>
      <c r="C1141" s="106">
        <v>1007665</v>
      </c>
      <c r="D1141" s="13">
        <v>1010201</v>
      </c>
      <c r="E1141" s="12" t="s">
        <v>1449</v>
      </c>
      <c r="F1141" s="190" t="s">
        <v>1262</v>
      </c>
      <c r="G1141" s="13" t="s">
        <v>21</v>
      </c>
      <c r="H1141" s="15">
        <v>1</v>
      </c>
      <c r="I1141" s="105">
        <v>55</v>
      </c>
      <c r="J1141" s="26">
        <f t="shared" si="68"/>
        <v>55</v>
      </c>
      <c r="K1141" s="113">
        <f>IFERROR(SUMIFS(RECEIVING_HISTORY!$H:$H,RECEIVING_HISTORY!$B:$B,MASTER_SHEET!$A1141),0)</f>
        <v>0</v>
      </c>
      <c r="L1141" s="26">
        <f>IFERROR(SUMIFS(RECEIVING_HISTORY!$I:$I,RECEIVING_HISTORY!$B:$B,MASTER_SHEET!$A1141),0)</f>
        <v>0</v>
      </c>
      <c r="M1141" s="35">
        <f>IFERROR(SUMIF(ISSUANCE_HISTORY!$B:$B,A1141,ISSUANCE_HISTORY!$H:$H),0)</f>
        <v>0</v>
      </c>
      <c r="N1141" s="26">
        <f>IFERROR(SUMIF(ISSUANCE_HISTORY!$B:$B,A1141,ISSUANCE_HISTORY!$I:$I),0)</f>
        <v>0</v>
      </c>
      <c r="O1141" s="112">
        <f t="shared" si="69"/>
        <v>55</v>
      </c>
      <c r="P1141" s="26">
        <f t="shared" si="71"/>
        <v>55</v>
      </c>
      <c r="Q1141" s="36" t="s">
        <v>295</v>
      </c>
      <c r="R1141" s="36" t="s">
        <v>295</v>
      </c>
      <c r="S1141" s="16">
        <v>10</v>
      </c>
      <c r="T1141" s="37" t="str">
        <f t="shared" si="70"/>
        <v>OK</v>
      </c>
      <c r="U1141" s="12"/>
      <c r="V1141" s="16"/>
      <c r="W1141" s="12" t="s">
        <v>4222</v>
      </c>
    </row>
    <row r="1142" spans="1:23" ht="22.35" customHeight="1">
      <c r="A1142" s="12">
        <v>10061171</v>
      </c>
      <c r="B1142" s="137">
        <v>401728006320</v>
      </c>
      <c r="C1142" s="106">
        <v>1004974</v>
      </c>
      <c r="D1142" s="13">
        <v>1016089</v>
      </c>
      <c r="E1142" s="12" t="s">
        <v>1450</v>
      </c>
      <c r="F1142" s="190" t="s">
        <v>1262</v>
      </c>
      <c r="G1142" s="13" t="s">
        <v>21</v>
      </c>
      <c r="H1142" s="15">
        <v>7</v>
      </c>
      <c r="I1142" s="105">
        <v>9</v>
      </c>
      <c r="J1142" s="26">
        <f t="shared" si="68"/>
        <v>63</v>
      </c>
      <c r="K1142" s="113">
        <f>IFERROR(SUMIFS(RECEIVING_HISTORY!$H:$H,RECEIVING_HISTORY!$B:$B,MASTER_SHEET!$A1142),0)</f>
        <v>0</v>
      </c>
      <c r="L1142" s="26">
        <f>IFERROR(SUMIFS(RECEIVING_HISTORY!$I:$I,RECEIVING_HISTORY!$B:$B,MASTER_SHEET!$A1142),0)</f>
        <v>0</v>
      </c>
      <c r="M1142" s="35">
        <f>IFERROR(SUMIF(ISSUANCE_HISTORY!$B:$B,A1142,ISSUANCE_HISTORY!$H:$H),0)</f>
        <v>0</v>
      </c>
      <c r="N1142" s="26">
        <f>IFERROR(SUMIF(ISSUANCE_HISTORY!$B:$B,A1142,ISSUANCE_HISTORY!$I:$I),0)</f>
        <v>0</v>
      </c>
      <c r="O1142" s="112">
        <f t="shared" si="69"/>
        <v>9</v>
      </c>
      <c r="P1142" s="26">
        <f t="shared" si="71"/>
        <v>63</v>
      </c>
      <c r="Q1142" s="36" t="s">
        <v>1360</v>
      </c>
      <c r="R1142" s="36" t="s">
        <v>1360</v>
      </c>
      <c r="S1142" s="16">
        <v>8</v>
      </c>
      <c r="T1142" s="37" t="str">
        <f t="shared" si="70"/>
        <v>OK</v>
      </c>
      <c r="U1142" s="12"/>
      <c r="V1142" s="16"/>
      <c r="W1142" s="12" t="s">
        <v>4222</v>
      </c>
    </row>
    <row r="1143" spans="1:23" ht="22.35" customHeight="1">
      <c r="A1143" s="12">
        <v>10061172</v>
      </c>
      <c r="B1143" s="137">
        <v>401746006321</v>
      </c>
      <c r="C1143" s="106">
        <v>1004982</v>
      </c>
      <c r="D1143" s="13">
        <v>1016097</v>
      </c>
      <c r="E1143" s="12" t="s">
        <v>1451</v>
      </c>
      <c r="F1143" s="190" t="s">
        <v>1262</v>
      </c>
      <c r="G1143" s="13" t="s">
        <v>21</v>
      </c>
      <c r="H1143" s="15">
        <v>7</v>
      </c>
      <c r="I1143" s="105">
        <v>9</v>
      </c>
      <c r="J1143" s="26">
        <f t="shared" si="68"/>
        <v>63</v>
      </c>
      <c r="K1143" s="113">
        <f>IFERROR(SUMIFS(RECEIVING_HISTORY!$H:$H,RECEIVING_HISTORY!$B:$B,MASTER_SHEET!$A1143),0)</f>
        <v>0</v>
      </c>
      <c r="L1143" s="26">
        <f>IFERROR(SUMIFS(RECEIVING_HISTORY!$I:$I,RECEIVING_HISTORY!$B:$B,MASTER_SHEET!$A1143),0)</f>
        <v>0</v>
      </c>
      <c r="M1143" s="35">
        <f>IFERROR(SUMIF(ISSUANCE_HISTORY!$B:$B,A1143,ISSUANCE_HISTORY!$H:$H),0)</f>
        <v>0</v>
      </c>
      <c r="N1143" s="26">
        <f>IFERROR(SUMIF(ISSUANCE_HISTORY!$B:$B,A1143,ISSUANCE_HISTORY!$I:$I),0)</f>
        <v>0</v>
      </c>
      <c r="O1143" s="112">
        <f t="shared" si="69"/>
        <v>9</v>
      </c>
      <c r="P1143" s="26">
        <f t="shared" si="71"/>
        <v>63</v>
      </c>
      <c r="Q1143" s="36" t="s">
        <v>295</v>
      </c>
      <c r="R1143" s="36" t="s">
        <v>295</v>
      </c>
      <c r="S1143" s="16">
        <v>8</v>
      </c>
      <c r="T1143" s="37" t="str">
        <f t="shared" si="70"/>
        <v>OK</v>
      </c>
      <c r="U1143" s="12"/>
      <c r="V1143" s="16"/>
      <c r="W1143" s="12" t="s">
        <v>4222</v>
      </c>
    </row>
    <row r="1144" spans="1:23" ht="22.35" customHeight="1">
      <c r="A1144" s="12">
        <v>10061173</v>
      </c>
      <c r="B1144" s="137" t="e">
        <v>#N/A</v>
      </c>
      <c r="C1144" s="106">
        <v>1000405</v>
      </c>
      <c r="D1144" s="13">
        <v>1013477</v>
      </c>
      <c r="E1144" s="12" t="s">
        <v>1452</v>
      </c>
      <c r="F1144" s="190" t="s">
        <v>1262</v>
      </c>
      <c r="G1144" s="13" t="s">
        <v>21</v>
      </c>
      <c r="H1144" s="15">
        <v>26.7</v>
      </c>
      <c r="I1144" s="105">
        <v>0</v>
      </c>
      <c r="J1144" s="26">
        <f t="shared" si="68"/>
        <v>0</v>
      </c>
      <c r="K1144" s="113">
        <f>IFERROR(SUMIFS(RECEIVING_HISTORY!$H:$H,RECEIVING_HISTORY!$B:$B,MASTER_SHEET!$A1144),0)</f>
        <v>0</v>
      </c>
      <c r="L1144" s="26">
        <f>IFERROR(SUMIFS(RECEIVING_HISTORY!$I:$I,RECEIVING_HISTORY!$B:$B,MASTER_SHEET!$A1144),0)</f>
        <v>0</v>
      </c>
      <c r="M1144" s="35">
        <f>IFERROR(SUMIF(ISSUANCE_HISTORY!$B:$B,A1144,ISSUANCE_HISTORY!$H:$H),0)</f>
        <v>0</v>
      </c>
      <c r="N1144" s="26">
        <f>IFERROR(SUMIF(ISSUANCE_HISTORY!$B:$B,A1144,ISSUANCE_HISTORY!$I:$I),0)</f>
        <v>0</v>
      </c>
      <c r="O1144" s="112">
        <f t="shared" si="69"/>
        <v>0</v>
      </c>
      <c r="P1144" s="26">
        <f t="shared" si="71"/>
        <v>0</v>
      </c>
      <c r="Q1144" s="36" t="e">
        <v>#N/A</v>
      </c>
      <c r="R1144" s="36" t="e">
        <v>#N/A</v>
      </c>
      <c r="S1144" s="16"/>
      <c r="T1144" s="37" t="str">
        <f t="shared" si="70"/>
        <v/>
      </c>
      <c r="U1144" s="12"/>
      <c r="V1144" s="16"/>
      <c r="W1144" s="12" t="e">
        <v>#N/A</v>
      </c>
    </row>
    <row r="1145" spans="1:23" ht="22.35" customHeight="1">
      <c r="A1145" s="12">
        <v>10061174</v>
      </c>
      <c r="B1145" s="137">
        <v>1120012062</v>
      </c>
      <c r="C1145" s="106">
        <v>1006597</v>
      </c>
      <c r="D1145" s="13">
        <v>1014318</v>
      </c>
      <c r="E1145" s="12" t="s">
        <v>1453</v>
      </c>
      <c r="F1145" s="190" t="s">
        <v>1262</v>
      </c>
      <c r="G1145" s="13" t="s">
        <v>21</v>
      </c>
      <c r="H1145" s="15">
        <v>13</v>
      </c>
      <c r="I1145" s="105">
        <v>38</v>
      </c>
      <c r="J1145" s="26">
        <f t="shared" si="68"/>
        <v>494</v>
      </c>
      <c r="K1145" s="113">
        <f>IFERROR(SUMIFS(RECEIVING_HISTORY!$H:$H,RECEIVING_HISTORY!$B:$B,MASTER_SHEET!$A1145),0)</f>
        <v>0</v>
      </c>
      <c r="L1145" s="26">
        <f>IFERROR(SUMIFS(RECEIVING_HISTORY!$I:$I,RECEIVING_HISTORY!$B:$B,MASTER_SHEET!$A1145),0)</f>
        <v>0</v>
      </c>
      <c r="M1145" s="35">
        <f>IFERROR(SUMIF(ISSUANCE_HISTORY!$B:$B,A1145,ISSUANCE_HISTORY!$H:$H),0)</f>
        <v>1</v>
      </c>
      <c r="N1145" s="26">
        <f>IFERROR(SUMIF(ISSUANCE_HISTORY!$B:$B,A1145,ISSUANCE_HISTORY!$I:$I),0)</f>
        <v>13</v>
      </c>
      <c r="O1145" s="112">
        <f t="shared" si="69"/>
        <v>37</v>
      </c>
      <c r="P1145" s="26">
        <f t="shared" si="71"/>
        <v>481</v>
      </c>
      <c r="Q1145" s="36" t="s">
        <v>1454</v>
      </c>
      <c r="R1145" s="36" t="s">
        <v>1454</v>
      </c>
      <c r="S1145" s="16">
        <v>10</v>
      </c>
      <c r="T1145" s="37" t="str">
        <f t="shared" si="70"/>
        <v>OK</v>
      </c>
      <c r="U1145" s="12"/>
      <c r="V1145" s="16"/>
      <c r="W1145" s="12" t="s">
        <v>4222</v>
      </c>
    </row>
    <row r="1146" spans="1:23" ht="22.35" customHeight="1">
      <c r="A1146" s="12">
        <v>10061175</v>
      </c>
      <c r="B1146" s="137">
        <v>1920040322</v>
      </c>
      <c r="C1146" s="106">
        <v>1004329</v>
      </c>
      <c r="D1146" s="13">
        <v>1016689</v>
      </c>
      <c r="E1146" s="12" t="s">
        <v>1455</v>
      </c>
      <c r="F1146" s="190" t="s">
        <v>1262</v>
      </c>
      <c r="G1146" s="13" t="s">
        <v>21</v>
      </c>
      <c r="H1146" s="15">
        <v>22</v>
      </c>
      <c r="I1146" s="105">
        <v>17</v>
      </c>
      <c r="J1146" s="26">
        <f t="shared" si="68"/>
        <v>374</v>
      </c>
      <c r="K1146" s="113">
        <f>IFERROR(SUMIFS(RECEIVING_HISTORY!$H:$H,RECEIVING_HISTORY!$B:$B,MASTER_SHEET!$A1146),0)</f>
        <v>0</v>
      </c>
      <c r="L1146" s="26">
        <f>IFERROR(SUMIFS(RECEIVING_HISTORY!$I:$I,RECEIVING_HISTORY!$B:$B,MASTER_SHEET!$A1146),0)</f>
        <v>0</v>
      </c>
      <c r="M1146" s="35">
        <f>IFERROR(SUMIF(ISSUANCE_HISTORY!$B:$B,A1146,ISSUANCE_HISTORY!$H:$H),0)</f>
        <v>0</v>
      </c>
      <c r="N1146" s="26">
        <f>IFERROR(SUMIF(ISSUANCE_HISTORY!$B:$B,A1146,ISSUANCE_HISTORY!$I:$I),0)</f>
        <v>0</v>
      </c>
      <c r="O1146" s="112">
        <f t="shared" si="69"/>
        <v>17</v>
      </c>
      <c r="P1146" s="26">
        <f t="shared" si="71"/>
        <v>374</v>
      </c>
      <c r="Q1146" s="36" t="s">
        <v>1456</v>
      </c>
      <c r="R1146" s="36" t="s">
        <v>1456</v>
      </c>
      <c r="S1146" s="16">
        <v>10</v>
      </c>
      <c r="T1146" s="37" t="str">
        <f t="shared" si="70"/>
        <v>OK</v>
      </c>
      <c r="U1146" s="12"/>
      <c r="V1146" s="16"/>
      <c r="W1146" s="12" t="s">
        <v>4222</v>
      </c>
    </row>
    <row r="1147" spans="1:23" ht="22.35" customHeight="1">
      <c r="A1147" s="12">
        <v>10061176</v>
      </c>
      <c r="B1147" s="137">
        <v>301815066364</v>
      </c>
      <c r="C1147" s="106">
        <v>1006339</v>
      </c>
      <c r="D1147" s="13">
        <v>1014703</v>
      </c>
      <c r="E1147" s="12" t="s">
        <v>1457</v>
      </c>
      <c r="F1147" s="190" t="s">
        <v>1262</v>
      </c>
      <c r="G1147" s="13" t="s">
        <v>21</v>
      </c>
      <c r="H1147" s="15">
        <v>1462</v>
      </c>
      <c r="I1147" s="105">
        <v>20</v>
      </c>
      <c r="J1147" s="26">
        <f t="shared" si="68"/>
        <v>29240</v>
      </c>
      <c r="K1147" s="113">
        <f>IFERROR(SUMIFS(RECEIVING_HISTORY!$H:$H,RECEIVING_HISTORY!$B:$B,MASTER_SHEET!$A1147),0)</f>
        <v>0</v>
      </c>
      <c r="L1147" s="26">
        <f>IFERROR(SUMIFS(RECEIVING_HISTORY!$I:$I,RECEIVING_HISTORY!$B:$B,MASTER_SHEET!$A1147),0)</f>
        <v>0</v>
      </c>
      <c r="M1147" s="35">
        <f>IFERROR(SUMIF(ISSUANCE_HISTORY!$B:$B,A1147,ISSUANCE_HISTORY!$H:$H),0)</f>
        <v>3</v>
      </c>
      <c r="N1147" s="26">
        <f>IFERROR(SUMIF(ISSUANCE_HISTORY!$B:$B,A1147,ISSUANCE_HISTORY!$I:$I),0)</f>
        <v>4386</v>
      </c>
      <c r="O1147" s="112">
        <f t="shared" si="69"/>
        <v>17</v>
      </c>
      <c r="P1147" s="26">
        <f t="shared" si="71"/>
        <v>24854</v>
      </c>
      <c r="Q1147" s="36" t="s">
        <v>273</v>
      </c>
      <c r="R1147" s="36" t="s">
        <v>273</v>
      </c>
      <c r="S1147" s="16">
        <v>10</v>
      </c>
      <c r="T1147" s="37" t="str">
        <f t="shared" si="70"/>
        <v>OK</v>
      </c>
      <c r="U1147" s="12"/>
      <c r="V1147" s="16"/>
      <c r="W1147" s="12" t="s">
        <v>4222</v>
      </c>
    </row>
    <row r="1148" spans="1:23" ht="22.35" customHeight="1">
      <c r="A1148" s="12">
        <v>10061177</v>
      </c>
      <c r="B1148" s="137">
        <v>401416006369</v>
      </c>
      <c r="C1148" s="106">
        <v>1006353</v>
      </c>
      <c r="D1148" s="13">
        <v>1014717</v>
      </c>
      <c r="E1148" s="12" t="s">
        <v>1460</v>
      </c>
      <c r="F1148" s="190" t="s">
        <v>1262</v>
      </c>
      <c r="G1148" s="13" t="s">
        <v>21</v>
      </c>
      <c r="H1148" s="15">
        <v>1197.27</v>
      </c>
      <c r="I1148" s="105">
        <v>1</v>
      </c>
      <c r="J1148" s="26">
        <f t="shared" si="68"/>
        <v>1197.27</v>
      </c>
      <c r="K1148" s="113">
        <f>IFERROR(SUMIFS(RECEIVING_HISTORY!$H:$H,RECEIVING_HISTORY!$B:$B,MASTER_SHEET!$A1148),0)</f>
        <v>8</v>
      </c>
      <c r="L1148" s="26">
        <f>IFERROR(SUMIFS(RECEIVING_HISTORY!$I:$I,RECEIVING_HISTORY!$B:$B,MASTER_SHEET!$A1148),0)</f>
        <v>9578.16</v>
      </c>
      <c r="M1148" s="35">
        <f>IFERROR(SUMIF(ISSUANCE_HISTORY!$B:$B,A1148,ISSUANCE_HISTORY!$H:$H),0)</f>
        <v>0</v>
      </c>
      <c r="N1148" s="26">
        <f>IFERROR(SUMIF(ISSUANCE_HISTORY!$B:$B,A1148,ISSUANCE_HISTORY!$I:$I),0)</f>
        <v>0</v>
      </c>
      <c r="O1148" s="112">
        <f t="shared" si="69"/>
        <v>9</v>
      </c>
      <c r="P1148" s="26">
        <f t="shared" si="71"/>
        <v>10775.43</v>
      </c>
      <c r="Q1148" s="36" t="s">
        <v>1459</v>
      </c>
      <c r="R1148" s="36" t="s">
        <v>1459</v>
      </c>
      <c r="S1148" s="16">
        <v>12</v>
      </c>
      <c r="T1148" s="37" t="str">
        <f t="shared" si="70"/>
        <v>BSR in Process</v>
      </c>
      <c r="U1148" s="12">
        <v>61</v>
      </c>
      <c r="V1148" s="16"/>
      <c r="W1148" s="12" t="s">
        <v>4222</v>
      </c>
    </row>
    <row r="1149" spans="1:23" ht="22.35" customHeight="1">
      <c r="A1149" s="12">
        <v>10061178</v>
      </c>
      <c r="B1149" s="137">
        <v>481016086365</v>
      </c>
      <c r="C1149" s="106">
        <v>1006340</v>
      </c>
      <c r="D1149" s="13">
        <v>1014704</v>
      </c>
      <c r="E1149" s="12" t="s">
        <v>1461</v>
      </c>
      <c r="F1149" s="190" t="s">
        <v>1262</v>
      </c>
      <c r="G1149" s="13" t="s">
        <v>21</v>
      </c>
      <c r="H1149" s="15">
        <v>600</v>
      </c>
      <c r="I1149" s="105">
        <v>10</v>
      </c>
      <c r="J1149" s="26">
        <f t="shared" si="68"/>
        <v>6000</v>
      </c>
      <c r="K1149" s="113">
        <f>IFERROR(SUMIFS(RECEIVING_HISTORY!$H:$H,RECEIVING_HISTORY!$B:$B,MASTER_SHEET!$A1149),0)</f>
        <v>0</v>
      </c>
      <c r="L1149" s="26">
        <f>IFERROR(SUMIFS(RECEIVING_HISTORY!$I:$I,RECEIVING_HISTORY!$B:$B,MASTER_SHEET!$A1149),0)</f>
        <v>0</v>
      </c>
      <c r="M1149" s="35">
        <f>IFERROR(SUMIF(ISSUANCE_HISTORY!$B:$B,A1149,ISSUANCE_HISTORY!$H:$H),0)</f>
        <v>1</v>
      </c>
      <c r="N1149" s="26">
        <f>IFERROR(SUMIF(ISSUANCE_HISTORY!$B:$B,A1149,ISSUANCE_HISTORY!$I:$I),0)</f>
        <v>600</v>
      </c>
      <c r="O1149" s="112">
        <f t="shared" si="69"/>
        <v>9</v>
      </c>
      <c r="P1149" s="26">
        <f t="shared" si="71"/>
        <v>5400</v>
      </c>
      <c r="Q1149" s="36" t="s">
        <v>1462</v>
      </c>
      <c r="R1149" s="36" t="s">
        <v>1462</v>
      </c>
      <c r="S1149" s="16">
        <v>8</v>
      </c>
      <c r="T1149" s="37" t="str">
        <f t="shared" si="70"/>
        <v>OK</v>
      </c>
      <c r="U1149" s="12"/>
      <c r="V1149" s="16"/>
      <c r="W1149" s="12" t="s">
        <v>4222</v>
      </c>
    </row>
    <row r="1150" spans="1:23" ht="22.35" customHeight="1">
      <c r="A1150" s="12">
        <v>10061179</v>
      </c>
      <c r="B1150" s="137">
        <v>271117046293</v>
      </c>
      <c r="C1150" s="106">
        <v>1001583</v>
      </c>
      <c r="D1150" s="13">
        <v>1012330</v>
      </c>
      <c r="E1150" s="12" t="s">
        <v>1463</v>
      </c>
      <c r="F1150" s="190" t="s">
        <v>1262</v>
      </c>
      <c r="G1150" s="13" t="s">
        <v>37</v>
      </c>
      <c r="H1150" s="15">
        <v>3.21</v>
      </c>
      <c r="I1150" s="105">
        <v>13</v>
      </c>
      <c r="J1150" s="26">
        <f t="shared" si="68"/>
        <v>41.73</v>
      </c>
      <c r="K1150" s="113">
        <f>IFERROR(SUMIFS(RECEIVING_HISTORY!$H:$H,RECEIVING_HISTORY!$B:$B,MASTER_SHEET!$A1150),0)</f>
        <v>0</v>
      </c>
      <c r="L1150" s="26">
        <f>IFERROR(SUMIFS(RECEIVING_HISTORY!$I:$I,RECEIVING_HISTORY!$B:$B,MASTER_SHEET!$A1150),0)</f>
        <v>0</v>
      </c>
      <c r="M1150" s="35">
        <f>IFERROR(SUMIF(ISSUANCE_HISTORY!$B:$B,A1150,ISSUANCE_HISTORY!$H:$H),0)</f>
        <v>0</v>
      </c>
      <c r="N1150" s="26">
        <f>IFERROR(SUMIF(ISSUANCE_HISTORY!$B:$B,A1150,ISSUANCE_HISTORY!$I:$I),0)</f>
        <v>0</v>
      </c>
      <c r="O1150" s="112">
        <f t="shared" si="69"/>
        <v>13</v>
      </c>
      <c r="P1150" s="26">
        <f t="shared" si="71"/>
        <v>41.73</v>
      </c>
      <c r="Q1150" s="36" t="s">
        <v>1464</v>
      </c>
      <c r="R1150" s="36" t="s">
        <v>1464</v>
      </c>
      <c r="S1150" s="16">
        <v>10</v>
      </c>
      <c r="T1150" s="37" t="str">
        <f t="shared" si="70"/>
        <v>OK</v>
      </c>
      <c r="U1150" s="12"/>
      <c r="V1150" s="16"/>
      <c r="W1150" s="12" t="s">
        <v>4222</v>
      </c>
    </row>
    <row r="1151" spans="1:23" ht="22.35" customHeight="1">
      <c r="A1151" s="12">
        <v>10061180</v>
      </c>
      <c r="B1151" s="137">
        <v>1120014073</v>
      </c>
      <c r="C1151" s="106">
        <v>1000566</v>
      </c>
      <c r="D1151" s="13">
        <v>1013322</v>
      </c>
      <c r="E1151" s="12" t="s">
        <v>1465</v>
      </c>
      <c r="F1151" s="190" t="s">
        <v>1262</v>
      </c>
      <c r="G1151" s="13" t="s">
        <v>21</v>
      </c>
      <c r="H1151" s="15">
        <v>15</v>
      </c>
      <c r="I1151" s="105">
        <v>23</v>
      </c>
      <c r="J1151" s="26">
        <f t="shared" si="68"/>
        <v>345</v>
      </c>
      <c r="K1151" s="113">
        <f>IFERROR(SUMIFS(RECEIVING_HISTORY!$H:$H,RECEIVING_HISTORY!$B:$B,MASTER_SHEET!$A1151),0)</f>
        <v>0</v>
      </c>
      <c r="L1151" s="26">
        <f>IFERROR(SUMIFS(RECEIVING_HISTORY!$I:$I,RECEIVING_HISTORY!$B:$B,MASTER_SHEET!$A1151),0)</f>
        <v>0</v>
      </c>
      <c r="M1151" s="35">
        <f>IFERROR(SUMIF(ISSUANCE_HISTORY!$B:$B,A1151,ISSUANCE_HISTORY!$H:$H),0)</f>
        <v>0</v>
      </c>
      <c r="N1151" s="26">
        <f>IFERROR(SUMIF(ISSUANCE_HISTORY!$B:$B,A1151,ISSUANCE_HISTORY!$I:$I),0)</f>
        <v>0</v>
      </c>
      <c r="O1151" s="112">
        <f t="shared" si="69"/>
        <v>23</v>
      </c>
      <c r="P1151" s="26">
        <f t="shared" si="71"/>
        <v>345</v>
      </c>
      <c r="Q1151" s="36" t="s">
        <v>257</v>
      </c>
      <c r="R1151" s="36" t="s">
        <v>257</v>
      </c>
      <c r="S1151" s="16">
        <v>10</v>
      </c>
      <c r="T1151" s="37" t="str">
        <f t="shared" si="70"/>
        <v>OK</v>
      </c>
      <c r="U1151" s="12"/>
      <c r="V1151" s="16"/>
      <c r="W1151" s="12" t="s">
        <v>4222</v>
      </c>
    </row>
    <row r="1152" spans="1:23" ht="22.35" customHeight="1">
      <c r="A1152" s="12">
        <v>10061181</v>
      </c>
      <c r="B1152" s="137">
        <v>271117046285</v>
      </c>
      <c r="C1152" s="106">
        <v>1007630</v>
      </c>
      <c r="D1152" s="13">
        <v>1009434</v>
      </c>
      <c r="E1152" s="12" t="s">
        <v>1466</v>
      </c>
      <c r="F1152" s="190" t="s">
        <v>1262</v>
      </c>
      <c r="G1152" s="13" t="s">
        <v>21</v>
      </c>
      <c r="H1152" s="15">
        <v>3</v>
      </c>
      <c r="I1152" s="105">
        <v>17</v>
      </c>
      <c r="J1152" s="26">
        <f t="shared" ref="J1152:J1215" si="72">I1152*H1152</f>
        <v>51</v>
      </c>
      <c r="K1152" s="113">
        <f>IFERROR(SUMIFS(RECEIVING_HISTORY!$H:$H,RECEIVING_HISTORY!$B:$B,MASTER_SHEET!$A1152),0)</f>
        <v>0</v>
      </c>
      <c r="L1152" s="26">
        <f>IFERROR(SUMIFS(RECEIVING_HISTORY!$I:$I,RECEIVING_HISTORY!$B:$B,MASTER_SHEET!$A1152),0)</f>
        <v>0</v>
      </c>
      <c r="M1152" s="35">
        <f>IFERROR(SUMIF(ISSUANCE_HISTORY!$B:$B,A1152,ISSUANCE_HISTORY!$H:$H),0)</f>
        <v>0</v>
      </c>
      <c r="N1152" s="26">
        <f>IFERROR(SUMIF(ISSUANCE_HISTORY!$B:$B,A1152,ISSUANCE_HISTORY!$I:$I),0)</f>
        <v>0</v>
      </c>
      <c r="O1152" s="112">
        <f t="shared" ref="O1152:O1215" si="73">N(I1152)+N(K1152)-N(M1152)</f>
        <v>17</v>
      </c>
      <c r="P1152" s="26">
        <f t="shared" si="71"/>
        <v>51</v>
      </c>
      <c r="Q1152" s="36" t="s">
        <v>1467</v>
      </c>
      <c r="R1152" s="36" t="s">
        <v>1467</v>
      </c>
      <c r="S1152" s="16">
        <v>10</v>
      </c>
      <c r="T1152" s="37" t="str">
        <f t="shared" si="70"/>
        <v>OK</v>
      </c>
      <c r="U1152" s="12"/>
      <c r="V1152" s="16"/>
      <c r="W1152" s="12" t="s">
        <v>4222</v>
      </c>
    </row>
    <row r="1153" spans="1:23" ht="22.35" customHeight="1">
      <c r="A1153" s="12">
        <v>10061182</v>
      </c>
      <c r="B1153" s="137">
        <v>401717006289</v>
      </c>
      <c r="C1153" s="106">
        <v>1002885</v>
      </c>
      <c r="D1153" s="13">
        <v>1010721</v>
      </c>
      <c r="E1153" s="12" t="s">
        <v>1468</v>
      </c>
      <c r="F1153" s="190" t="s">
        <v>1262</v>
      </c>
      <c r="G1153" s="13" t="s">
        <v>21</v>
      </c>
      <c r="H1153" s="15">
        <v>11</v>
      </c>
      <c r="I1153" s="105">
        <v>23</v>
      </c>
      <c r="J1153" s="26">
        <f t="shared" si="72"/>
        <v>253</v>
      </c>
      <c r="K1153" s="113">
        <f>IFERROR(SUMIFS(RECEIVING_HISTORY!$H:$H,RECEIVING_HISTORY!$B:$B,MASTER_SHEET!$A1153),0)</f>
        <v>0</v>
      </c>
      <c r="L1153" s="26">
        <f>IFERROR(SUMIFS(RECEIVING_HISTORY!$I:$I,RECEIVING_HISTORY!$B:$B,MASTER_SHEET!$A1153),0)</f>
        <v>0</v>
      </c>
      <c r="M1153" s="35">
        <f>IFERROR(SUMIF(ISSUANCE_HISTORY!$B:$B,A1153,ISSUANCE_HISTORY!$H:$H),0)</f>
        <v>0</v>
      </c>
      <c r="N1153" s="26">
        <f>IFERROR(SUMIF(ISSUANCE_HISTORY!$B:$B,A1153,ISSUANCE_HISTORY!$I:$I),0)</f>
        <v>0</v>
      </c>
      <c r="O1153" s="112">
        <f t="shared" si="73"/>
        <v>23</v>
      </c>
      <c r="P1153" s="26">
        <f t="shared" si="71"/>
        <v>253</v>
      </c>
      <c r="Q1153" s="36" t="s">
        <v>1384</v>
      </c>
      <c r="R1153" s="36" t="s">
        <v>1384</v>
      </c>
      <c r="S1153" s="16">
        <v>10</v>
      </c>
      <c r="T1153" s="37" t="str">
        <f t="shared" si="70"/>
        <v>OK</v>
      </c>
      <c r="U1153" s="12"/>
      <c r="V1153" s="16"/>
      <c r="W1153" s="12" t="s">
        <v>4222</v>
      </c>
    </row>
    <row r="1154" spans="1:23" ht="22.35" customHeight="1">
      <c r="A1154" s="12">
        <v>10061183</v>
      </c>
      <c r="B1154" s="137">
        <v>1120013993</v>
      </c>
      <c r="C1154" s="106">
        <v>1000562</v>
      </c>
      <c r="D1154" s="13">
        <v>1013318</v>
      </c>
      <c r="E1154" s="12" t="s">
        <v>1469</v>
      </c>
      <c r="F1154" s="190" t="s">
        <v>1262</v>
      </c>
      <c r="G1154" s="13" t="s">
        <v>21</v>
      </c>
      <c r="H1154" s="15">
        <v>14</v>
      </c>
      <c r="I1154" s="105">
        <v>16</v>
      </c>
      <c r="J1154" s="26">
        <f t="shared" si="72"/>
        <v>224</v>
      </c>
      <c r="K1154" s="113">
        <f>IFERROR(SUMIFS(RECEIVING_HISTORY!$H:$H,RECEIVING_HISTORY!$B:$B,MASTER_SHEET!$A1154),0)</f>
        <v>0</v>
      </c>
      <c r="L1154" s="26">
        <f>IFERROR(SUMIFS(RECEIVING_HISTORY!$I:$I,RECEIVING_HISTORY!$B:$B,MASTER_SHEET!$A1154),0)</f>
        <v>0</v>
      </c>
      <c r="M1154" s="35">
        <f>IFERROR(SUMIF(ISSUANCE_HISTORY!$B:$B,A1154,ISSUANCE_HISTORY!$H:$H),0)</f>
        <v>0</v>
      </c>
      <c r="N1154" s="26">
        <f>IFERROR(SUMIF(ISSUANCE_HISTORY!$B:$B,A1154,ISSUANCE_HISTORY!$I:$I),0)</f>
        <v>0</v>
      </c>
      <c r="O1154" s="112">
        <f t="shared" si="73"/>
        <v>16</v>
      </c>
      <c r="P1154" s="26">
        <f t="shared" si="71"/>
        <v>224</v>
      </c>
      <c r="Q1154" s="36" t="s">
        <v>257</v>
      </c>
      <c r="R1154" s="36" t="s">
        <v>257</v>
      </c>
      <c r="S1154" s="16">
        <v>10</v>
      </c>
      <c r="T1154" s="37" t="str">
        <f t="shared" ref="T1154:T1217" si="74">IF(S1154="", "", IF(U1154&lt;&gt;"", "BSR in Process", IF(O1154&lt;S1154, "Re-Order Now", "OK")))</f>
        <v>OK</v>
      </c>
      <c r="U1154" s="12"/>
      <c r="V1154" s="16"/>
      <c r="W1154" s="12" t="s">
        <v>4222</v>
      </c>
    </row>
    <row r="1155" spans="1:23" ht="22.35" customHeight="1">
      <c r="A1155" s="12">
        <v>10061184</v>
      </c>
      <c r="B1155" s="137">
        <v>1910230131</v>
      </c>
      <c r="C1155" s="106">
        <v>1002697</v>
      </c>
      <c r="D1155" s="13">
        <v>1011187</v>
      </c>
      <c r="E1155" s="12" t="s">
        <v>1470</v>
      </c>
      <c r="F1155" s="190" t="s">
        <v>1262</v>
      </c>
      <c r="G1155" s="13" t="s">
        <v>21</v>
      </c>
      <c r="H1155" s="15">
        <v>5</v>
      </c>
      <c r="I1155" s="105">
        <v>100</v>
      </c>
      <c r="J1155" s="26">
        <f t="shared" si="72"/>
        <v>500</v>
      </c>
      <c r="K1155" s="113">
        <f>IFERROR(SUMIFS(RECEIVING_HISTORY!$H:$H,RECEIVING_HISTORY!$B:$B,MASTER_SHEET!$A1155),0)</f>
        <v>0</v>
      </c>
      <c r="L1155" s="26">
        <f>IFERROR(SUMIFS(RECEIVING_HISTORY!$I:$I,RECEIVING_HISTORY!$B:$B,MASTER_SHEET!$A1155),0)</f>
        <v>0</v>
      </c>
      <c r="M1155" s="35">
        <f>IFERROR(SUMIF(ISSUANCE_HISTORY!$B:$B,A1155,ISSUANCE_HISTORY!$H:$H),0)</f>
        <v>0</v>
      </c>
      <c r="N1155" s="26">
        <f>IFERROR(SUMIF(ISSUANCE_HISTORY!$B:$B,A1155,ISSUANCE_HISTORY!$I:$I),0)</f>
        <v>0</v>
      </c>
      <c r="O1155" s="112">
        <f t="shared" si="73"/>
        <v>100</v>
      </c>
      <c r="P1155" s="26">
        <f t="shared" ref="P1155:P1218" si="75">N(J1155)+N(L1155)-N(N1155)</f>
        <v>500</v>
      </c>
      <c r="Q1155" s="36" t="s">
        <v>1379</v>
      </c>
      <c r="R1155" s="36" t="s">
        <v>1379</v>
      </c>
      <c r="S1155" s="16">
        <v>10</v>
      </c>
      <c r="T1155" s="37" t="str">
        <f t="shared" si="74"/>
        <v>OK</v>
      </c>
      <c r="U1155" s="12"/>
      <c r="V1155" s="16"/>
      <c r="W1155" s="12" t="s">
        <v>4222</v>
      </c>
    </row>
    <row r="1156" spans="1:23" ht="22.35" customHeight="1">
      <c r="A1156" s="12">
        <v>10061185</v>
      </c>
      <c r="B1156" s="137">
        <v>1120011944</v>
      </c>
      <c r="C1156" s="106">
        <v>1007123</v>
      </c>
      <c r="D1156" s="13">
        <v>1013932</v>
      </c>
      <c r="E1156" s="12" t="s">
        <v>1471</v>
      </c>
      <c r="F1156" s="190" t="s">
        <v>1262</v>
      </c>
      <c r="G1156" s="13" t="s">
        <v>21</v>
      </c>
      <c r="H1156" s="15">
        <v>3</v>
      </c>
      <c r="I1156" s="105">
        <v>50</v>
      </c>
      <c r="J1156" s="26">
        <f t="shared" si="72"/>
        <v>150</v>
      </c>
      <c r="K1156" s="113">
        <f>IFERROR(SUMIFS(RECEIVING_HISTORY!$H:$H,RECEIVING_HISTORY!$B:$B,MASTER_SHEET!$A1156),0)</f>
        <v>0</v>
      </c>
      <c r="L1156" s="26">
        <f>IFERROR(SUMIFS(RECEIVING_HISTORY!$I:$I,RECEIVING_HISTORY!$B:$B,MASTER_SHEET!$A1156),0)</f>
        <v>0</v>
      </c>
      <c r="M1156" s="35">
        <f>IFERROR(SUMIF(ISSUANCE_HISTORY!$B:$B,A1156,ISSUANCE_HISTORY!$H:$H),0)</f>
        <v>0</v>
      </c>
      <c r="N1156" s="26">
        <f>IFERROR(SUMIF(ISSUANCE_HISTORY!$B:$B,A1156,ISSUANCE_HISTORY!$I:$I),0)</f>
        <v>0</v>
      </c>
      <c r="O1156" s="112">
        <f t="shared" si="73"/>
        <v>50</v>
      </c>
      <c r="P1156" s="26">
        <f t="shared" si="75"/>
        <v>150</v>
      </c>
      <c r="Q1156" s="36" t="s">
        <v>1412</v>
      </c>
      <c r="R1156" s="36" t="s">
        <v>1412</v>
      </c>
      <c r="S1156" s="16">
        <v>10</v>
      </c>
      <c r="T1156" s="37" t="str">
        <f t="shared" si="74"/>
        <v>OK</v>
      </c>
      <c r="U1156" s="12"/>
      <c r="V1156" s="16"/>
      <c r="W1156" s="12" t="s">
        <v>4222</v>
      </c>
    </row>
    <row r="1157" spans="1:23" ht="22.35" customHeight="1">
      <c r="A1157" s="12">
        <v>10061186</v>
      </c>
      <c r="B1157" s="137">
        <v>1910090218</v>
      </c>
      <c r="C1157" s="106">
        <v>1004410</v>
      </c>
      <c r="D1157" s="13">
        <v>1016492</v>
      </c>
      <c r="E1157" s="12" t="s">
        <v>1472</v>
      </c>
      <c r="F1157" s="190" t="s">
        <v>1262</v>
      </c>
      <c r="G1157" s="13" t="s">
        <v>21</v>
      </c>
      <c r="H1157" s="15">
        <v>4.5</v>
      </c>
      <c r="I1157" s="105">
        <v>26</v>
      </c>
      <c r="J1157" s="26">
        <f t="shared" si="72"/>
        <v>117</v>
      </c>
      <c r="K1157" s="113">
        <f>IFERROR(SUMIFS(RECEIVING_HISTORY!$H:$H,RECEIVING_HISTORY!$B:$B,MASTER_SHEET!$A1157),0)</f>
        <v>0</v>
      </c>
      <c r="L1157" s="26">
        <f>IFERROR(SUMIFS(RECEIVING_HISTORY!$I:$I,RECEIVING_HISTORY!$B:$B,MASTER_SHEET!$A1157),0)</f>
        <v>0</v>
      </c>
      <c r="M1157" s="35">
        <f>IFERROR(SUMIF(ISSUANCE_HISTORY!$B:$B,A1157,ISSUANCE_HISTORY!$H:$H),0)</f>
        <v>0</v>
      </c>
      <c r="N1157" s="26">
        <f>IFERROR(SUMIF(ISSUANCE_HISTORY!$B:$B,A1157,ISSUANCE_HISTORY!$I:$I),0)</f>
        <v>0</v>
      </c>
      <c r="O1157" s="112">
        <f t="shared" si="73"/>
        <v>26</v>
      </c>
      <c r="P1157" s="26">
        <f t="shared" si="75"/>
        <v>117</v>
      </c>
      <c r="Q1157" s="36" t="s">
        <v>1412</v>
      </c>
      <c r="R1157" s="36" t="s">
        <v>1412</v>
      </c>
      <c r="S1157" s="16">
        <v>10</v>
      </c>
      <c r="T1157" s="37" t="str">
        <f t="shared" si="74"/>
        <v>OK</v>
      </c>
      <c r="U1157" s="12"/>
      <c r="V1157" s="16"/>
      <c r="W1157" s="12" t="s">
        <v>4222</v>
      </c>
    </row>
    <row r="1158" spans="1:23" ht="22.35" customHeight="1">
      <c r="A1158" s="12">
        <v>10061187</v>
      </c>
      <c r="B1158" s="137">
        <v>401733008073</v>
      </c>
      <c r="C1158" s="106">
        <v>1002551</v>
      </c>
      <c r="D1158" s="13">
        <v>1011041</v>
      </c>
      <c r="E1158" s="12" t="s">
        <v>1473</v>
      </c>
      <c r="F1158" s="190" t="s">
        <v>1262</v>
      </c>
      <c r="G1158" s="13" t="s">
        <v>21</v>
      </c>
      <c r="H1158" s="15">
        <v>15</v>
      </c>
      <c r="I1158" s="105">
        <v>50</v>
      </c>
      <c r="J1158" s="26">
        <f t="shared" si="72"/>
        <v>750</v>
      </c>
      <c r="K1158" s="113">
        <f>IFERROR(SUMIFS(RECEIVING_HISTORY!$H:$H,RECEIVING_HISTORY!$B:$B,MASTER_SHEET!$A1158),0)</f>
        <v>0</v>
      </c>
      <c r="L1158" s="26">
        <f>IFERROR(SUMIFS(RECEIVING_HISTORY!$I:$I,RECEIVING_HISTORY!$B:$B,MASTER_SHEET!$A1158),0)</f>
        <v>0</v>
      </c>
      <c r="M1158" s="35">
        <f>IFERROR(SUMIF(ISSUANCE_HISTORY!$B:$B,A1158,ISSUANCE_HISTORY!$H:$H),0)</f>
        <v>0</v>
      </c>
      <c r="N1158" s="26">
        <f>IFERROR(SUMIF(ISSUANCE_HISTORY!$B:$B,A1158,ISSUANCE_HISTORY!$I:$I),0)</f>
        <v>0</v>
      </c>
      <c r="O1158" s="112">
        <f t="shared" si="73"/>
        <v>50</v>
      </c>
      <c r="P1158" s="26">
        <f t="shared" si="75"/>
        <v>750</v>
      </c>
      <c r="Q1158" s="36" t="s">
        <v>1464</v>
      </c>
      <c r="R1158" s="36" t="s">
        <v>1464</v>
      </c>
      <c r="S1158" s="16">
        <v>10</v>
      </c>
      <c r="T1158" s="37" t="str">
        <f t="shared" si="74"/>
        <v>OK</v>
      </c>
      <c r="U1158" s="12"/>
      <c r="V1158" s="16"/>
      <c r="W1158" s="12" t="s">
        <v>4222</v>
      </c>
    </row>
    <row r="1159" spans="1:23" ht="22.35" customHeight="1">
      <c r="A1159" s="12">
        <v>10061188</v>
      </c>
      <c r="B1159" s="137">
        <v>3000002479</v>
      </c>
      <c r="C1159" s="106">
        <v>1005007</v>
      </c>
      <c r="D1159" s="13">
        <v>1016122</v>
      </c>
      <c r="E1159" s="12" t="s">
        <v>1474</v>
      </c>
      <c r="F1159" s="190" t="s">
        <v>1262</v>
      </c>
      <c r="G1159" s="13" t="s">
        <v>21</v>
      </c>
      <c r="H1159" s="15">
        <v>9</v>
      </c>
      <c r="I1159" s="105">
        <v>32</v>
      </c>
      <c r="J1159" s="26">
        <f t="shared" si="72"/>
        <v>288</v>
      </c>
      <c r="K1159" s="113">
        <f>IFERROR(SUMIFS(RECEIVING_HISTORY!$H:$H,RECEIVING_HISTORY!$B:$B,MASTER_SHEET!$A1159),0)</f>
        <v>0</v>
      </c>
      <c r="L1159" s="26">
        <f>IFERROR(SUMIFS(RECEIVING_HISTORY!$I:$I,RECEIVING_HISTORY!$B:$B,MASTER_SHEET!$A1159),0)</f>
        <v>0</v>
      </c>
      <c r="M1159" s="35">
        <f>IFERROR(SUMIF(ISSUANCE_HISTORY!$B:$B,A1159,ISSUANCE_HISTORY!$H:$H),0)</f>
        <v>0</v>
      </c>
      <c r="N1159" s="26">
        <f>IFERROR(SUMIF(ISSUANCE_HISTORY!$B:$B,A1159,ISSUANCE_HISTORY!$I:$I),0)</f>
        <v>0</v>
      </c>
      <c r="O1159" s="112">
        <f t="shared" si="73"/>
        <v>32</v>
      </c>
      <c r="P1159" s="26">
        <f t="shared" si="75"/>
        <v>288</v>
      </c>
      <c r="Q1159" s="36" t="s">
        <v>1360</v>
      </c>
      <c r="R1159" s="36" t="s">
        <v>1360</v>
      </c>
      <c r="S1159" s="16">
        <v>10</v>
      </c>
      <c r="T1159" s="37" t="str">
        <f t="shared" si="74"/>
        <v>OK</v>
      </c>
      <c r="U1159" s="12"/>
      <c r="V1159" s="16"/>
      <c r="W1159" s="12" t="s">
        <v>4222</v>
      </c>
    </row>
    <row r="1160" spans="1:23" ht="22.35" customHeight="1">
      <c r="A1160" s="12">
        <v>10061189</v>
      </c>
      <c r="B1160" s="137">
        <v>1230020154</v>
      </c>
      <c r="C1160" s="106">
        <v>1006582</v>
      </c>
      <c r="D1160" s="13">
        <v>1014303</v>
      </c>
      <c r="E1160" s="12" t="s">
        <v>1475</v>
      </c>
      <c r="F1160" s="190" t="s">
        <v>1262</v>
      </c>
      <c r="G1160" s="13" t="s">
        <v>21</v>
      </c>
      <c r="H1160" s="15">
        <v>4</v>
      </c>
      <c r="I1160" s="105">
        <v>919</v>
      </c>
      <c r="J1160" s="26">
        <f t="shared" si="72"/>
        <v>3676</v>
      </c>
      <c r="K1160" s="113">
        <f>IFERROR(SUMIFS(RECEIVING_HISTORY!$H:$H,RECEIVING_HISTORY!$B:$B,MASTER_SHEET!$A1160),0)</f>
        <v>0</v>
      </c>
      <c r="L1160" s="26">
        <f>IFERROR(SUMIFS(RECEIVING_HISTORY!$I:$I,RECEIVING_HISTORY!$B:$B,MASTER_SHEET!$A1160),0)</f>
        <v>0</v>
      </c>
      <c r="M1160" s="35">
        <f>IFERROR(SUMIF(ISSUANCE_HISTORY!$B:$B,A1160,ISSUANCE_HISTORY!$H:$H),0)</f>
        <v>0</v>
      </c>
      <c r="N1160" s="26">
        <f>IFERROR(SUMIF(ISSUANCE_HISTORY!$B:$B,A1160,ISSUANCE_HISTORY!$I:$I),0)</f>
        <v>0</v>
      </c>
      <c r="O1160" s="112">
        <f t="shared" si="73"/>
        <v>919</v>
      </c>
      <c r="P1160" s="26">
        <f t="shared" si="75"/>
        <v>3676</v>
      </c>
      <c r="Q1160" s="36" t="s">
        <v>1476</v>
      </c>
      <c r="R1160" s="36" t="s">
        <v>1476</v>
      </c>
      <c r="S1160" s="16">
        <v>200</v>
      </c>
      <c r="T1160" s="37" t="str">
        <f t="shared" si="74"/>
        <v>OK</v>
      </c>
      <c r="U1160" s="12"/>
      <c r="V1160" s="16"/>
      <c r="W1160" s="12" t="s">
        <v>4222</v>
      </c>
    </row>
    <row r="1161" spans="1:23" ht="22.35" customHeight="1">
      <c r="A1161" s="12">
        <v>10061190</v>
      </c>
      <c r="B1161" s="137">
        <v>1230020112</v>
      </c>
      <c r="C1161" s="106">
        <v>1006422</v>
      </c>
      <c r="D1161" s="13">
        <v>1014667</v>
      </c>
      <c r="E1161" s="12" t="s">
        <v>1477</v>
      </c>
      <c r="F1161" s="190" t="s">
        <v>1262</v>
      </c>
      <c r="G1161" s="13" t="s">
        <v>37</v>
      </c>
      <c r="H1161" s="15">
        <v>1.1499999999999999</v>
      </c>
      <c r="I1161" s="105">
        <v>23</v>
      </c>
      <c r="J1161" s="26">
        <f t="shared" si="72"/>
        <v>26.45</v>
      </c>
      <c r="K1161" s="113">
        <f>IFERROR(SUMIFS(RECEIVING_HISTORY!$H:$H,RECEIVING_HISTORY!$B:$B,MASTER_SHEET!$A1161),0)</f>
        <v>0</v>
      </c>
      <c r="L1161" s="26">
        <f>IFERROR(SUMIFS(RECEIVING_HISTORY!$I:$I,RECEIVING_HISTORY!$B:$B,MASTER_SHEET!$A1161),0)</f>
        <v>0</v>
      </c>
      <c r="M1161" s="35">
        <f>IFERROR(SUMIF(ISSUANCE_HISTORY!$B:$B,A1161,ISSUANCE_HISTORY!$H:$H),0)</f>
        <v>0</v>
      </c>
      <c r="N1161" s="26">
        <f>IFERROR(SUMIF(ISSUANCE_HISTORY!$B:$B,A1161,ISSUANCE_HISTORY!$I:$I),0)</f>
        <v>0</v>
      </c>
      <c r="O1161" s="112">
        <f t="shared" si="73"/>
        <v>23</v>
      </c>
      <c r="P1161" s="26">
        <f t="shared" si="75"/>
        <v>26.45</v>
      </c>
      <c r="Q1161" s="36" t="s">
        <v>257</v>
      </c>
      <c r="R1161" s="36" t="s">
        <v>257</v>
      </c>
      <c r="S1161" s="16">
        <v>10</v>
      </c>
      <c r="T1161" s="37" t="str">
        <f t="shared" si="74"/>
        <v>OK</v>
      </c>
      <c r="U1161" s="12"/>
      <c r="V1161" s="16"/>
      <c r="W1161" s="12" t="s">
        <v>4222</v>
      </c>
    </row>
    <row r="1162" spans="1:23" ht="22.35" customHeight="1">
      <c r="A1162" s="12">
        <v>10061191</v>
      </c>
      <c r="B1162" s="137">
        <v>401717006288</v>
      </c>
      <c r="C1162" s="106">
        <v>1002883</v>
      </c>
      <c r="D1162" s="13">
        <v>1010719</v>
      </c>
      <c r="E1162" s="12" t="s">
        <v>1478</v>
      </c>
      <c r="F1162" s="190" t="s">
        <v>1262</v>
      </c>
      <c r="G1162" s="13" t="s">
        <v>21</v>
      </c>
      <c r="H1162" s="15">
        <v>10</v>
      </c>
      <c r="I1162" s="105">
        <v>63</v>
      </c>
      <c r="J1162" s="26">
        <f t="shared" si="72"/>
        <v>630</v>
      </c>
      <c r="K1162" s="113">
        <f>IFERROR(SUMIFS(RECEIVING_HISTORY!$H:$H,RECEIVING_HISTORY!$B:$B,MASTER_SHEET!$A1162),0)</f>
        <v>0</v>
      </c>
      <c r="L1162" s="26">
        <f>IFERROR(SUMIFS(RECEIVING_HISTORY!$I:$I,RECEIVING_HISTORY!$B:$B,MASTER_SHEET!$A1162),0)</f>
        <v>0</v>
      </c>
      <c r="M1162" s="35">
        <f>IFERROR(SUMIF(ISSUANCE_HISTORY!$B:$B,A1162,ISSUANCE_HISTORY!$H:$H),0)</f>
        <v>0</v>
      </c>
      <c r="N1162" s="26">
        <f>IFERROR(SUMIF(ISSUANCE_HISTORY!$B:$B,A1162,ISSUANCE_HISTORY!$I:$I),0)</f>
        <v>0</v>
      </c>
      <c r="O1162" s="112">
        <f t="shared" si="73"/>
        <v>63</v>
      </c>
      <c r="P1162" s="26">
        <f t="shared" si="75"/>
        <v>630</v>
      </c>
      <c r="Q1162" s="36" t="s">
        <v>257</v>
      </c>
      <c r="R1162" s="36" t="s">
        <v>257</v>
      </c>
      <c r="S1162" s="16">
        <v>10</v>
      </c>
      <c r="T1162" s="37" t="str">
        <f t="shared" si="74"/>
        <v>OK</v>
      </c>
      <c r="U1162" s="12"/>
      <c r="V1162" s="16"/>
      <c r="W1162" s="12" t="s">
        <v>4222</v>
      </c>
    </row>
    <row r="1163" spans="1:23" ht="22.35" customHeight="1">
      <c r="A1163" s="12">
        <v>10061192</v>
      </c>
      <c r="B1163" s="137">
        <v>1910240016</v>
      </c>
      <c r="C1163" s="106">
        <v>1005327</v>
      </c>
      <c r="D1163" s="13">
        <v>1015699</v>
      </c>
      <c r="E1163" s="12" t="s">
        <v>1479</v>
      </c>
      <c r="F1163" s="190" t="s">
        <v>1262</v>
      </c>
      <c r="G1163" s="13" t="s">
        <v>21</v>
      </c>
      <c r="H1163" s="15">
        <v>10</v>
      </c>
      <c r="I1163" s="105">
        <v>88</v>
      </c>
      <c r="J1163" s="26">
        <f t="shared" si="72"/>
        <v>880</v>
      </c>
      <c r="K1163" s="113">
        <f>IFERROR(SUMIFS(RECEIVING_HISTORY!$H:$H,RECEIVING_HISTORY!$B:$B,MASTER_SHEET!$A1163),0)</f>
        <v>0</v>
      </c>
      <c r="L1163" s="26">
        <f>IFERROR(SUMIFS(RECEIVING_HISTORY!$I:$I,RECEIVING_HISTORY!$B:$B,MASTER_SHEET!$A1163),0)</f>
        <v>0</v>
      </c>
      <c r="M1163" s="35">
        <f>IFERROR(SUMIF(ISSUANCE_HISTORY!$B:$B,A1163,ISSUANCE_HISTORY!$H:$H),0)</f>
        <v>0</v>
      </c>
      <c r="N1163" s="26">
        <f>IFERROR(SUMIF(ISSUANCE_HISTORY!$B:$B,A1163,ISSUANCE_HISTORY!$I:$I),0)</f>
        <v>0</v>
      </c>
      <c r="O1163" s="112">
        <f t="shared" si="73"/>
        <v>88</v>
      </c>
      <c r="P1163" s="26">
        <f t="shared" si="75"/>
        <v>880</v>
      </c>
      <c r="Q1163" s="36" t="s">
        <v>416</v>
      </c>
      <c r="R1163" s="36" t="s">
        <v>416</v>
      </c>
      <c r="S1163" s="16">
        <v>10</v>
      </c>
      <c r="T1163" s="37" t="str">
        <f t="shared" si="74"/>
        <v>OK</v>
      </c>
      <c r="U1163" s="12"/>
      <c r="V1163" s="16"/>
      <c r="W1163" s="12" t="s">
        <v>4222</v>
      </c>
    </row>
    <row r="1164" spans="1:23" ht="22.35" customHeight="1">
      <c r="A1164" s="12">
        <v>10061193</v>
      </c>
      <c r="B1164" s="137">
        <v>311628006294</v>
      </c>
      <c r="C1164" s="106">
        <v>1001145</v>
      </c>
      <c r="D1164" s="13">
        <v>1012550</v>
      </c>
      <c r="E1164" s="12" t="s">
        <v>1480</v>
      </c>
      <c r="F1164" s="190" t="s">
        <v>1262</v>
      </c>
      <c r="G1164" s="13" t="s">
        <v>21</v>
      </c>
      <c r="H1164" s="15">
        <v>4</v>
      </c>
      <c r="I1164" s="105">
        <v>22</v>
      </c>
      <c r="J1164" s="26">
        <f t="shared" si="72"/>
        <v>88</v>
      </c>
      <c r="K1164" s="113">
        <f>IFERROR(SUMIFS(RECEIVING_HISTORY!$H:$H,RECEIVING_HISTORY!$B:$B,MASTER_SHEET!$A1164),0)</f>
        <v>0</v>
      </c>
      <c r="L1164" s="26">
        <f>IFERROR(SUMIFS(RECEIVING_HISTORY!$I:$I,RECEIVING_HISTORY!$B:$B,MASTER_SHEET!$A1164),0)</f>
        <v>0</v>
      </c>
      <c r="M1164" s="35">
        <f>IFERROR(SUMIF(ISSUANCE_HISTORY!$B:$B,A1164,ISSUANCE_HISTORY!$H:$H),0)</f>
        <v>0</v>
      </c>
      <c r="N1164" s="26">
        <f>IFERROR(SUMIF(ISSUANCE_HISTORY!$B:$B,A1164,ISSUANCE_HISTORY!$I:$I),0)</f>
        <v>0</v>
      </c>
      <c r="O1164" s="112">
        <f t="shared" si="73"/>
        <v>22</v>
      </c>
      <c r="P1164" s="26">
        <f t="shared" si="75"/>
        <v>88</v>
      </c>
      <c r="Q1164" s="36" t="s">
        <v>416</v>
      </c>
      <c r="R1164" s="36" t="s">
        <v>416</v>
      </c>
      <c r="S1164" s="16">
        <v>10</v>
      </c>
      <c r="T1164" s="37" t="str">
        <f t="shared" si="74"/>
        <v>OK</v>
      </c>
      <c r="U1164" s="12"/>
      <c r="V1164" s="16"/>
      <c r="W1164" s="12" t="s">
        <v>4222</v>
      </c>
    </row>
    <row r="1165" spans="1:23" ht="22.35" customHeight="1">
      <c r="A1165" s="12">
        <v>10061194</v>
      </c>
      <c r="B1165" s="137">
        <v>311628006295</v>
      </c>
      <c r="C1165" s="106">
        <v>1001146</v>
      </c>
      <c r="D1165" s="13">
        <v>1012551</v>
      </c>
      <c r="E1165" s="12" t="s">
        <v>1481</v>
      </c>
      <c r="F1165" s="190" t="s">
        <v>1262</v>
      </c>
      <c r="G1165" s="13" t="s">
        <v>21</v>
      </c>
      <c r="H1165" s="15">
        <v>3</v>
      </c>
      <c r="I1165" s="105">
        <v>19</v>
      </c>
      <c r="J1165" s="26">
        <f t="shared" si="72"/>
        <v>57</v>
      </c>
      <c r="K1165" s="113">
        <f>IFERROR(SUMIFS(RECEIVING_HISTORY!$H:$H,RECEIVING_HISTORY!$B:$B,MASTER_SHEET!$A1165),0)</f>
        <v>0</v>
      </c>
      <c r="L1165" s="26">
        <f>IFERROR(SUMIFS(RECEIVING_HISTORY!$I:$I,RECEIVING_HISTORY!$B:$B,MASTER_SHEET!$A1165),0)</f>
        <v>0</v>
      </c>
      <c r="M1165" s="35">
        <f>IFERROR(SUMIF(ISSUANCE_HISTORY!$B:$B,A1165,ISSUANCE_HISTORY!$H:$H),0)</f>
        <v>10</v>
      </c>
      <c r="N1165" s="26">
        <f>IFERROR(SUMIF(ISSUANCE_HISTORY!$B:$B,A1165,ISSUANCE_HISTORY!$I:$I),0)</f>
        <v>30</v>
      </c>
      <c r="O1165" s="112">
        <f t="shared" si="73"/>
        <v>9</v>
      </c>
      <c r="P1165" s="26">
        <f t="shared" si="75"/>
        <v>27</v>
      </c>
      <c r="Q1165" s="36" t="s">
        <v>416</v>
      </c>
      <c r="R1165" s="36" t="s">
        <v>416</v>
      </c>
      <c r="S1165" s="16">
        <v>10</v>
      </c>
      <c r="T1165" s="37" t="str">
        <f t="shared" si="74"/>
        <v>Re-Order Now</v>
      </c>
      <c r="U1165" s="12"/>
      <c r="V1165" s="16" t="s">
        <v>4000</v>
      </c>
      <c r="W1165" s="12" t="s">
        <v>4222</v>
      </c>
    </row>
    <row r="1166" spans="1:23" ht="22.35" customHeight="1">
      <c r="A1166" s="12">
        <v>10061195</v>
      </c>
      <c r="B1166" s="137">
        <v>311629066312</v>
      </c>
      <c r="C1166" s="106">
        <v>1005302</v>
      </c>
      <c r="D1166" s="13">
        <v>1015674</v>
      </c>
      <c r="E1166" s="12" t="s">
        <v>1482</v>
      </c>
      <c r="F1166" s="190" t="s">
        <v>1262</v>
      </c>
      <c r="G1166" s="13" t="s">
        <v>21</v>
      </c>
      <c r="H1166" s="15">
        <v>4.75</v>
      </c>
      <c r="I1166" s="105">
        <v>13</v>
      </c>
      <c r="J1166" s="26">
        <f t="shared" si="72"/>
        <v>61.75</v>
      </c>
      <c r="K1166" s="113">
        <f>IFERROR(SUMIFS(RECEIVING_HISTORY!$H:$H,RECEIVING_HISTORY!$B:$B,MASTER_SHEET!$A1166),0)</f>
        <v>0</v>
      </c>
      <c r="L1166" s="26">
        <f>IFERROR(SUMIFS(RECEIVING_HISTORY!$I:$I,RECEIVING_HISTORY!$B:$B,MASTER_SHEET!$A1166),0)</f>
        <v>0</v>
      </c>
      <c r="M1166" s="35">
        <f>IFERROR(SUMIF(ISSUANCE_HISTORY!$B:$B,A1166,ISSUANCE_HISTORY!$H:$H),0)</f>
        <v>0</v>
      </c>
      <c r="N1166" s="26">
        <f>IFERROR(SUMIF(ISSUANCE_HISTORY!$B:$B,A1166,ISSUANCE_HISTORY!$I:$I),0)</f>
        <v>0</v>
      </c>
      <c r="O1166" s="112">
        <f t="shared" si="73"/>
        <v>13</v>
      </c>
      <c r="P1166" s="26">
        <f t="shared" si="75"/>
        <v>61.75</v>
      </c>
      <c r="Q1166" s="36" t="s">
        <v>1483</v>
      </c>
      <c r="R1166" s="36" t="s">
        <v>1483</v>
      </c>
      <c r="S1166" s="16">
        <v>10</v>
      </c>
      <c r="T1166" s="37" t="str">
        <f t="shared" si="74"/>
        <v>OK</v>
      </c>
      <c r="U1166" s="12"/>
      <c r="V1166" s="16"/>
      <c r="W1166" s="12" t="s">
        <v>4222</v>
      </c>
    </row>
    <row r="1167" spans="1:23" ht="22.35" customHeight="1">
      <c r="A1167" s="12">
        <v>10061196</v>
      </c>
      <c r="B1167" s="137">
        <v>311629066314</v>
      </c>
      <c r="C1167" s="106">
        <v>1005309</v>
      </c>
      <c r="D1167" s="13">
        <v>1015681</v>
      </c>
      <c r="E1167" s="12" t="s">
        <v>1484</v>
      </c>
      <c r="F1167" s="190" t="s">
        <v>1262</v>
      </c>
      <c r="G1167" s="13" t="s">
        <v>21</v>
      </c>
      <c r="H1167" s="15">
        <v>10</v>
      </c>
      <c r="I1167" s="105">
        <v>12</v>
      </c>
      <c r="J1167" s="26">
        <f t="shared" si="72"/>
        <v>120</v>
      </c>
      <c r="K1167" s="113">
        <f>IFERROR(SUMIFS(RECEIVING_HISTORY!$H:$H,RECEIVING_HISTORY!$B:$B,MASTER_SHEET!$A1167),0)</f>
        <v>0</v>
      </c>
      <c r="L1167" s="26">
        <f>IFERROR(SUMIFS(RECEIVING_HISTORY!$I:$I,RECEIVING_HISTORY!$B:$B,MASTER_SHEET!$A1167),0)</f>
        <v>0</v>
      </c>
      <c r="M1167" s="35">
        <f>IFERROR(SUMIF(ISSUANCE_HISTORY!$B:$B,A1167,ISSUANCE_HISTORY!$H:$H),0)</f>
        <v>0</v>
      </c>
      <c r="N1167" s="26">
        <f>IFERROR(SUMIF(ISSUANCE_HISTORY!$B:$B,A1167,ISSUANCE_HISTORY!$I:$I),0)</f>
        <v>0</v>
      </c>
      <c r="O1167" s="112">
        <f t="shared" si="73"/>
        <v>12</v>
      </c>
      <c r="P1167" s="26">
        <f t="shared" si="75"/>
        <v>120</v>
      </c>
      <c r="Q1167" s="36" t="s">
        <v>1483</v>
      </c>
      <c r="R1167" s="36" t="s">
        <v>1483</v>
      </c>
      <c r="S1167" s="16">
        <v>10</v>
      </c>
      <c r="T1167" s="37" t="str">
        <f t="shared" si="74"/>
        <v>OK</v>
      </c>
      <c r="U1167" s="12"/>
      <c r="V1167" s="16"/>
      <c r="W1167" s="12" t="s">
        <v>4222</v>
      </c>
    </row>
    <row r="1168" spans="1:23" ht="22.35" customHeight="1">
      <c r="A1168" s="12">
        <v>10061197</v>
      </c>
      <c r="B1168" s="137">
        <v>1910230030</v>
      </c>
      <c r="C1168" s="106">
        <v>1004979</v>
      </c>
      <c r="D1168" s="13">
        <v>1016094</v>
      </c>
      <c r="E1168" s="12" t="s">
        <v>1485</v>
      </c>
      <c r="F1168" s="190" t="s">
        <v>1262</v>
      </c>
      <c r="G1168" s="13" t="s">
        <v>21</v>
      </c>
      <c r="H1168" s="15">
        <v>3</v>
      </c>
      <c r="I1168" s="105">
        <v>45</v>
      </c>
      <c r="J1168" s="26">
        <f t="shared" si="72"/>
        <v>135</v>
      </c>
      <c r="K1168" s="113">
        <f>IFERROR(SUMIFS(RECEIVING_HISTORY!$H:$H,RECEIVING_HISTORY!$B:$B,MASTER_SHEET!$A1168),0)</f>
        <v>0</v>
      </c>
      <c r="L1168" s="26">
        <f>IFERROR(SUMIFS(RECEIVING_HISTORY!$I:$I,RECEIVING_HISTORY!$B:$B,MASTER_SHEET!$A1168),0)</f>
        <v>0</v>
      </c>
      <c r="M1168" s="35">
        <f>IFERROR(SUMIF(ISSUANCE_HISTORY!$B:$B,A1168,ISSUANCE_HISTORY!$H:$H),0)</f>
        <v>0</v>
      </c>
      <c r="N1168" s="26">
        <f>IFERROR(SUMIF(ISSUANCE_HISTORY!$B:$B,A1168,ISSUANCE_HISTORY!$I:$I),0)</f>
        <v>0</v>
      </c>
      <c r="O1168" s="112">
        <f t="shared" si="73"/>
        <v>45</v>
      </c>
      <c r="P1168" s="26">
        <f t="shared" si="75"/>
        <v>135</v>
      </c>
      <c r="Q1168" s="36" t="s">
        <v>295</v>
      </c>
      <c r="R1168" s="36" t="s">
        <v>295</v>
      </c>
      <c r="S1168" s="16">
        <v>10</v>
      </c>
      <c r="T1168" s="37" t="str">
        <f t="shared" si="74"/>
        <v>OK</v>
      </c>
      <c r="U1168" s="12"/>
      <c r="V1168" s="16"/>
      <c r="W1168" s="12" t="s">
        <v>4222</v>
      </c>
    </row>
    <row r="1169" spans="1:23" ht="22.35" customHeight="1">
      <c r="A1169" s="12">
        <v>10061198</v>
      </c>
      <c r="B1169" s="137">
        <v>401717005742</v>
      </c>
      <c r="C1169" s="106">
        <v>1002887</v>
      </c>
      <c r="D1169" s="13">
        <v>1010723</v>
      </c>
      <c r="E1169" s="12" t="s">
        <v>1486</v>
      </c>
      <c r="F1169" s="190" t="s">
        <v>1262</v>
      </c>
      <c r="G1169" s="13" t="s">
        <v>21</v>
      </c>
      <c r="H1169" s="15">
        <v>10</v>
      </c>
      <c r="I1169" s="105">
        <v>63</v>
      </c>
      <c r="J1169" s="26">
        <f t="shared" si="72"/>
        <v>630</v>
      </c>
      <c r="K1169" s="113">
        <f>IFERROR(SUMIFS(RECEIVING_HISTORY!$H:$H,RECEIVING_HISTORY!$B:$B,MASTER_SHEET!$A1169),0)</f>
        <v>0</v>
      </c>
      <c r="L1169" s="26">
        <f>IFERROR(SUMIFS(RECEIVING_HISTORY!$I:$I,RECEIVING_HISTORY!$B:$B,MASTER_SHEET!$A1169),0)</f>
        <v>0</v>
      </c>
      <c r="M1169" s="35">
        <f>IFERROR(SUMIF(ISSUANCE_HISTORY!$B:$B,A1169,ISSUANCE_HISTORY!$H:$H),0)</f>
        <v>0</v>
      </c>
      <c r="N1169" s="26">
        <f>IFERROR(SUMIF(ISSUANCE_HISTORY!$B:$B,A1169,ISSUANCE_HISTORY!$I:$I),0)</f>
        <v>0</v>
      </c>
      <c r="O1169" s="112">
        <f t="shared" si="73"/>
        <v>63</v>
      </c>
      <c r="P1169" s="26">
        <f t="shared" si="75"/>
        <v>630</v>
      </c>
      <c r="Q1169" s="36" t="s">
        <v>257</v>
      </c>
      <c r="R1169" s="36" t="s">
        <v>257</v>
      </c>
      <c r="S1169" s="16">
        <v>10</v>
      </c>
      <c r="T1169" s="37" t="str">
        <f t="shared" si="74"/>
        <v>OK</v>
      </c>
      <c r="U1169" s="12"/>
      <c r="V1169" s="16"/>
      <c r="W1169" s="12" t="s">
        <v>4222</v>
      </c>
    </row>
    <row r="1170" spans="1:23" ht="22.35" customHeight="1">
      <c r="A1170" s="12">
        <v>10061199</v>
      </c>
      <c r="B1170" s="137">
        <v>1120014064</v>
      </c>
      <c r="C1170" s="106">
        <v>1002553</v>
      </c>
      <c r="D1170" s="13">
        <v>1011043</v>
      </c>
      <c r="E1170" s="12" t="s">
        <v>1487</v>
      </c>
      <c r="F1170" s="190" t="s">
        <v>1262</v>
      </c>
      <c r="G1170" s="13" t="s">
        <v>21</v>
      </c>
      <c r="H1170" s="15">
        <v>5</v>
      </c>
      <c r="I1170" s="105">
        <v>14</v>
      </c>
      <c r="J1170" s="26">
        <f t="shared" si="72"/>
        <v>70</v>
      </c>
      <c r="K1170" s="113">
        <f>IFERROR(SUMIFS(RECEIVING_HISTORY!$H:$H,RECEIVING_HISTORY!$B:$B,MASTER_SHEET!$A1170),0)</f>
        <v>0</v>
      </c>
      <c r="L1170" s="26">
        <f>IFERROR(SUMIFS(RECEIVING_HISTORY!$I:$I,RECEIVING_HISTORY!$B:$B,MASTER_SHEET!$A1170),0)</f>
        <v>0</v>
      </c>
      <c r="M1170" s="35">
        <f>IFERROR(SUMIF(ISSUANCE_HISTORY!$B:$B,A1170,ISSUANCE_HISTORY!$H:$H),0)</f>
        <v>0</v>
      </c>
      <c r="N1170" s="26">
        <f>IFERROR(SUMIF(ISSUANCE_HISTORY!$B:$B,A1170,ISSUANCE_HISTORY!$I:$I),0)</f>
        <v>0</v>
      </c>
      <c r="O1170" s="112">
        <f t="shared" si="73"/>
        <v>14</v>
      </c>
      <c r="P1170" s="26">
        <f t="shared" si="75"/>
        <v>70</v>
      </c>
      <c r="Q1170" s="36" t="s">
        <v>416</v>
      </c>
      <c r="R1170" s="36" t="s">
        <v>416</v>
      </c>
      <c r="S1170" s="16">
        <v>10</v>
      </c>
      <c r="T1170" s="37" t="str">
        <f t="shared" si="74"/>
        <v>OK</v>
      </c>
      <c r="U1170" s="12"/>
      <c r="V1170" s="16"/>
      <c r="W1170" s="12" t="s">
        <v>4222</v>
      </c>
    </row>
    <row r="1171" spans="1:23" ht="22.35" customHeight="1">
      <c r="A1171" s="12">
        <v>10061200</v>
      </c>
      <c r="B1171" s="137">
        <v>1120014034</v>
      </c>
      <c r="C1171" s="106">
        <v>1001943</v>
      </c>
      <c r="D1171" s="13">
        <v>1011701</v>
      </c>
      <c r="E1171" s="12" t="s">
        <v>1488</v>
      </c>
      <c r="F1171" s="190" t="s">
        <v>1262</v>
      </c>
      <c r="G1171" s="13" t="s">
        <v>21</v>
      </c>
      <c r="H1171" s="15">
        <v>6</v>
      </c>
      <c r="I1171" s="105">
        <v>14</v>
      </c>
      <c r="J1171" s="26">
        <f t="shared" si="72"/>
        <v>84</v>
      </c>
      <c r="K1171" s="113">
        <f>IFERROR(SUMIFS(RECEIVING_HISTORY!$H:$H,RECEIVING_HISTORY!$B:$B,MASTER_SHEET!$A1171),0)</f>
        <v>0</v>
      </c>
      <c r="L1171" s="26">
        <f>IFERROR(SUMIFS(RECEIVING_HISTORY!$I:$I,RECEIVING_HISTORY!$B:$B,MASTER_SHEET!$A1171),0)</f>
        <v>0</v>
      </c>
      <c r="M1171" s="35">
        <f>IFERROR(SUMIF(ISSUANCE_HISTORY!$B:$B,A1171,ISSUANCE_HISTORY!$H:$H),0)</f>
        <v>0</v>
      </c>
      <c r="N1171" s="26">
        <f>IFERROR(SUMIF(ISSUANCE_HISTORY!$B:$B,A1171,ISSUANCE_HISTORY!$I:$I),0)</f>
        <v>0</v>
      </c>
      <c r="O1171" s="112">
        <f t="shared" si="73"/>
        <v>14</v>
      </c>
      <c r="P1171" s="26">
        <f t="shared" si="75"/>
        <v>84</v>
      </c>
      <c r="Q1171" s="36" t="s">
        <v>416</v>
      </c>
      <c r="R1171" s="36" t="s">
        <v>416</v>
      </c>
      <c r="S1171" s="16">
        <v>10</v>
      </c>
      <c r="T1171" s="37" t="str">
        <f t="shared" si="74"/>
        <v>OK</v>
      </c>
      <c r="U1171" s="12"/>
      <c r="V1171" s="16"/>
      <c r="W1171" s="12" t="s">
        <v>4222</v>
      </c>
    </row>
    <row r="1172" spans="1:23" ht="22.35" customHeight="1">
      <c r="A1172" s="12">
        <v>10061201</v>
      </c>
      <c r="B1172" s="137">
        <v>3000000619</v>
      </c>
      <c r="C1172" s="106">
        <v>1004872</v>
      </c>
      <c r="D1172" s="13">
        <v>1015987</v>
      </c>
      <c r="E1172" s="12" t="s">
        <v>1489</v>
      </c>
      <c r="F1172" s="190" t="s">
        <v>1262</v>
      </c>
      <c r="G1172" s="13" t="s">
        <v>21</v>
      </c>
      <c r="H1172" s="15">
        <v>36</v>
      </c>
      <c r="I1172" s="105">
        <v>16</v>
      </c>
      <c r="J1172" s="26">
        <f t="shared" si="72"/>
        <v>576</v>
      </c>
      <c r="K1172" s="113">
        <f>IFERROR(SUMIFS(RECEIVING_HISTORY!$H:$H,RECEIVING_HISTORY!$B:$B,MASTER_SHEET!$A1172),0)</f>
        <v>0</v>
      </c>
      <c r="L1172" s="26">
        <f>IFERROR(SUMIFS(RECEIVING_HISTORY!$I:$I,RECEIVING_HISTORY!$B:$B,MASTER_SHEET!$A1172),0)</f>
        <v>0</v>
      </c>
      <c r="M1172" s="35">
        <f>IFERROR(SUMIF(ISSUANCE_HISTORY!$B:$B,A1172,ISSUANCE_HISTORY!$H:$H),0)</f>
        <v>0</v>
      </c>
      <c r="N1172" s="26">
        <f>IFERROR(SUMIF(ISSUANCE_HISTORY!$B:$B,A1172,ISSUANCE_HISTORY!$I:$I),0)</f>
        <v>0</v>
      </c>
      <c r="O1172" s="112">
        <f t="shared" si="73"/>
        <v>16</v>
      </c>
      <c r="P1172" s="26">
        <f t="shared" si="75"/>
        <v>576</v>
      </c>
      <c r="Q1172" s="36" t="s">
        <v>491</v>
      </c>
      <c r="R1172" s="36" t="s">
        <v>491</v>
      </c>
      <c r="S1172" s="16">
        <v>8</v>
      </c>
      <c r="T1172" s="37" t="str">
        <f t="shared" si="74"/>
        <v>OK</v>
      </c>
      <c r="U1172" s="12"/>
      <c r="V1172" s="16"/>
      <c r="W1172" s="12" t="s">
        <v>4222</v>
      </c>
    </row>
    <row r="1173" spans="1:23" ht="22.35" customHeight="1">
      <c r="A1173" s="12">
        <v>10061202</v>
      </c>
      <c r="B1173" s="137">
        <v>3000000620</v>
      </c>
      <c r="C1173" s="106">
        <v>1004870</v>
      </c>
      <c r="D1173" s="13">
        <v>1015985</v>
      </c>
      <c r="E1173" s="12" t="s">
        <v>1490</v>
      </c>
      <c r="F1173" s="190" t="s">
        <v>1262</v>
      </c>
      <c r="G1173" s="13" t="s">
        <v>21</v>
      </c>
      <c r="H1173" s="15">
        <v>30</v>
      </c>
      <c r="I1173" s="105">
        <v>10</v>
      </c>
      <c r="J1173" s="26">
        <f t="shared" si="72"/>
        <v>300</v>
      </c>
      <c r="K1173" s="113">
        <f>IFERROR(SUMIFS(RECEIVING_HISTORY!$H:$H,RECEIVING_HISTORY!$B:$B,MASTER_SHEET!$A1173),0)</f>
        <v>0</v>
      </c>
      <c r="L1173" s="26">
        <f>IFERROR(SUMIFS(RECEIVING_HISTORY!$I:$I,RECEIVING_HISTORY!$B:$B,MASTER_SHEET!$A1173),0)</f>
        <v>0</v>
      </c>
      <c r="M1173" s="35">
        <f>IFERROR(SUMIF(ISSUANCE_HISTORY!$B:$B,A1173,ISSUANCE_HISTORY!$H:$H),0)</f>
        <v>0</v>
      </c>
      <c r="N1173" s="26">
        <f>IFERROR(SUMIF(ISSUANCE_HISTORY!$B:$B,A1173,ISSUANCE_HISTORY!$I:$I),0)</f>
        <v>0</v>
      </c>
      <c r="O1173" s="112">
        <f t="shared" si="73"/>
        <v>10</v>
      </c>
      <c r="P1173" s="26">
        <f t="shared" si="75"/>
        <v>300</v>
      </c>
      <c r="Q1173" s="36" t="s">
        <v>491</v>
      </c>
      <c r="R1173" s="36" t="s">
        <v>491</v>
      </c>
      <c r="S1173" s="16">
        <v>10</v>
      </c>
      <c r="T1173" s="37" t="str">
        <f t="shared" si="74"/>
        <v>OK</v>
      </c>
      <c r="U1173" s="12"/>
      <c r="V1173" s="16"/>
      <c r="W1173" s="12" t="s">
        <v>4222</v>
      </c>
    </row>
    <row r="1174" spans="1:23" ht="22.35" customHeight="1">
      <c r="A1174" s="12">
        <v>10061203</v>
      </c>
      <c r="B1174" s="137" t="e">
        <v>#N/A</v>
      </c>
      <c r="C1174" s="106">
        <v>1006506</v>
      </c>
      <c r="D1174" s="13">
        <v>1014482</v>
      </c>
      <c r="E1174" s="12" t="s">
        <v>1491</v>
      </c>
      <c r="F1174" s="190" t="s">
        <v>1262</v>
      </c>
      <c r="G1174" s="13" t="s">
        <v>21</v>
      </c>
      <c r="H1174" s="15">
        <v>38</v>
      </c>
      <c r="I1174" s="105">
        <v>45</v>
      </c>
      <c r="J1174" s="26">
        <f t="shared" si="72"/>
        <v>1710</v>
      </c>
      <c r="K1174" s="113">
        <f>IFERROR(SUMIFS(RECEIVING_HISTORY!$H:$H,RECEIVING_HISTORY!$B:$B,MASTER_SHEET!$A1174),0)</f>
        <v>0</v>
      </c>
      <c r="L1174" s="26">
        <f>IFERROR(SUMIFS(RECEIVING_HISTORY!$I:$I,RECEIVING_HISTORY!$B:$B,MASTER_SHEET!$A1174),0)</f>
        <v>0</v>
      </c>
      <c r="M1174" s="35">
        <f>IFERROR(SUMIF(ISSUANCE_HISTORY!$B:$B,A1174,ISSUANCE_HISTORY!$H:$H),0)</f>
        <v>0</v>
      </c>
      <c r="N1174" s="26">
        <f>IFERROR(SUMIF(ISSUANCE_HISTORY!$B:$B,A1174,ISSUANCE_HISTORY!$I:$I),0)</f>
        <v>0</v>
      </c>
      <c r="O1174" s="112">
        <f t="shared" si="73"/>
        <v>45</v>
      </c>
      <c r="P1174" s="26">
        <f t="shared" si="75"/>
        <v>1710</v>
      </c>
      <c r="Q1174" s="36" t="s">
        <v>1459</v>
      </c>
      <c r="R1174" s="36" t="s">
        <v>1459</v>
      </c>
      <c r="S1174" s="16">
        <v>20</v>
      </c>
      <c r="T1174" s="37" t="str">
        <f t="shared" si="74"/>
        <v>OK</v>
      </c>
      <c r="U1174" s="12"/>
      <c r="V1174" s="16"/>
      <c r="W1174" s="12" t="e">
        <v>#N/A</v>
      </c>
    </row>
    <row r="1175" spans="1:23" ht="22.35" customHeight="1">
      <c r="A1175" s="12">
        <v>10061204</v>
      </c>
      <c r="B1175" s="137">
        <v>1010110089</v>
      </c>
      <c r="C1175" s="106">
        <v>1004897</v>
      </c>
      <c r="D1175" s="13">
        <v>1016012</v>
      </c>
      <c r="E1175" s="12" t="s">
        <v>1492</v>
      </c>
      <c r="F1175" s="190" t="s">
        <v>1262</v>
      </c>
      <c r="G1175" s="13" t="s">
        <v>21</v>
      </c>
      <c r="H1175" s="15">
        <v>1207.8</v>
      </c>
      <c r="I1175" s="105">
        <v>26</v>
      </c>
      <c r="J1175" s="26">
        <f t="shared" si="72"/>
        <v>31402.799999999999</v>
      </c>
      <c r="K1175" s="113">
        <f>IFERROR(SUMIFS(RECEIVING_HISTORY!$H:$H,RECEIVING_HISTORY!$B:$B,MASTER_SHEET!$A1175),0)</f>
        <v>0</v>
      </c>
      <c r="L1175" s="26">
        <f>IFERROR(SUMIFS(RECEIVING_HISTORY!$I:$I,RECEIVING_HISTORY!$B:$B,MASTER_SHEET!$A1175),0)</f>
        <v>0</v>
      </c>
      <c r="M1175" s="35">
        <f>IFERROR(SUMIF(ISSUANCE_HISTORY!$B:$B,A1175,ISSUANCE_HISTORY!$H:$H),0)</f>
        <v>0</v>
      </c>
      <c r="N1175" s="26">
        <f>IFERROR(SUMIF(ISSUANCE_HISTORY!$B:$B,A1175,ISSUANCE_HISTORY!$I:$I),0)</f>
        <v>0</v>
      </c>
      <c r="O1175" s="112">
        <f t="shared" si="73"/>
        <v>26</v>
      </c>
      <c r="P1175" s="26">
        <f t="shared" si="75"/>
        <v>31402.799999999999</v>
      </c>
      <c r="Q1175" s="36" t="s">
        <v>4501</v>
      </c>
      <c r="R1175" s="36" t="s">
        <v>4501</v>
      </c>
      <c r="S1175" s="16">
        <v>15</v>
      </c>
      <c r="T1175" s="37" t="str">
        <f t="shared" si="74"/>
        <v>OK</v>
      </c>
      <c r="U1175" s="12"/>
      <c r="V1175" s="16"/>
      <c r="W1175" s="12" t="s">
        <v>4222</v>
      </c>
    </row>
    <row r="1176" spans="1:23" ht="22.35" customHeight="1">
      <c r="A1176" s="12">
        <v>10061205</v>
      </c>
      <c r="B1176" s="137">
        <v>311631006366</v>
      </c>
      <c r="C1176" s="106">
        <v>1006341</v>
      </c>
      <c r="D1176" s="13">
        <v>1014705</v>
      </c>
      <c r="E1176" s="12" t="s">
        <v>1493</v>
      </c>
      <c r="F1176" s="190" t="s">
        <v>1262</v>
      </c>
      <c r="G1176" s="13" t="s">
        <v>21</v>
      </c>
      <c r="H1176" s="15">
        <v>1255</v>
      </c>
      <c r="I1176" s="105">
        <v>11</v>
      </c>
      <c r="J1176" s="26">
        <f t="shared" si="72"/>
        <v>13805</v>
      </c>
      <c r="K1176" s="113">
        <f>IFERROR(SUMIFS(RECEIVING_HISTORY!$H:$H,RECEIVING_HISTORY!$B:$B,MASTER_SHEET!$A1176),0)</f>
        <v>0</v>
      </c>
      <c r="L1176" s="26">
        <f>IFERROR(SUMIFS(RECEIVING_HISTORY!$I:$I,RECEIVING_HISTORY!$B:$B,MASTER_SHEET!$A1176),0)</f>
        <v>0</v>
      </c>
      <c r="M1176" s="35">
        <f>IFERROR(SUMIF(ISSUANCE_HISTORY!$B:$B,A1176,ISSUANCE_HISTORY!$H:$H),0)</f>
        <v>0</v>
      </c>
      <c r="N1176" s="26">
        <f>IFERROR(SUMIF(ISSUANCE_HISTORY!$B:$B,A1176,ISSUANCE_HISTORY!$I:$I),0)</f>
        <v>0</v>
      </c>
      <c r="O1176" s="112">
        <f t="shared" si="73"/>
        <v>11</v>
      </c>
      <c r="P1176" s="26">
        <f t="shared" si="75"/>
        <v>13805</v>
      </c>
      <c r="Q1176" s="36" t="s">
        <v>1406</v>
      </c>
      <c r="R1176" s="36" t="s">
        <v>1406</v>
      </c>
      <c r="S1176" s="16">
        <v>10</v>
      </c>
      <c r="T1176" s="37" t="str">
        <f t="shared" si="74"/>
        <v>OK</v>
      </c>
      <c r="U1176" s="12"/>
      <c r="V1176" s="16"/>
      <c r="W1176" s="12" t="s">
        <v>4222</v>
      </c>
    </row>
    <row r="1177" spans="1:23" ht="22.35" customHeight="1">
      <c r="A1177" s="12">
        <v>10061206</v>
      </c>
      <c r="B1177" s="137">
        <v>301815036368</v>
      </c>
      <c r="C1177" s="106">
        <v>1006352</v>
      </c>
      <c r="D1177" s="13">
        <v>1014716</v>
      </c>
      <c r="E1177" s="12" t="s">
        <v>1494</v>
      </c>
      <c r="F1177" s="190" t="s">
        <v>1262</v>
      </c>
      <c r="G1177" s="13" t="s">
        <v>21</v>
      </c>
      <c r="H1177" s="15">
        <v>459.85</v>
      </c>
      <c r="I1177" s="105">
        <v>4</v>
      </c>
      <c r="J1177" s="26">
        <f t="shared" si="72"/>
        <v>1839.4</v>
      </c>
      <c r="K1177" s="113">
        <f>IFERROR(SUMIFS(RECEIVING_HISTORY!$H:$H,RECEIVING_HISTORY!$B:$B,MASTER_SHEET!$A1177),0)</f>
        <v>0</v>
      </c>
      <c r="L1177" s="26">
        <f>IFERROR(SUMIFS(RECEIVING_HISTORY!$I:$I,RECEIVING_HISTORY!$B:$B,MASTER_SHEET!$A1177),0)</f>
        <v>0</v>
      </c>
      <c r="M1177" s="35">
        <f>IFERROR(SUMIF(ISSUANCE_HISTORY!$B:$B,A1177,ISSUANCE_HISTORY!$H:$H),0)</f>
        <v>0</v>
      </c>
      <c r="N1177" s="26">
        <f>IFERROR(SUMIF(ISSUANCE_HISTORY!$B:$B,A1177,ISSUANCE_HISTORY!$I:$I),0)</f>
        <v>0</v>
      </c>
      <c r="O1177" s="112">
        <f t="shared" si="73"/>
        <v>4</v>
      </c>
      <c r="P1177" s="26">
        <f t="shared" si="75"/>
        <v>1839.4</v>
      </c>
      <c r="Q1177" s="36" t="s">
        <v>1428</v>
      </c>
      <c r="R1177" s="36" t="s">
        <v>1428</v>
      </c>
      <c r="S1177" s="16">
        <v>4</v>
      </c>
      <c r="T1177" s="37" t="str">
        <f t="shared" si="74"/>
        <v>OK</v>
      </c>
      <c r="U1177" s="12"/>
      <c r="V1177" s="16"/>
      <c r="W1177" s="12" t="s">
        <v>4222</v>
      </c>
    </row>
    <row r="1178" spans="1:23" ht="22.35" customHeight="1">
      <c r="A1178" s="12">
        <v>10061207</v>
      </c>
      <c r="B1178" s="137">
        <v>3000002438</v>
      </c>
      <c r="C1178" s="106">
        <v>1005303</v>
      </c>
      <c r="D1178" s="13">
        <v>1015675</v>
      </c>
      <c r="E1178" s="12" t="s">
        <v>1495</v>
      </c>
      <c r="F1178" s="190" t="s">
        <v>1262</v>
      </c>
      <c r="G1178" s="13" t="s">
        <v>21</v>
      </c>
      <c r="H1178" s="15">
        <v>3</v>
      </c>
      <c r="I1178" s="105">
        <v>58</v>
      </c>
      <c r="J1178" s="26">
        <f t="shared" si="72"/>
        <v>174</v>
      </c>
      <c r="K1178" s="113">
        <f>IFERROR(SUMIFS(RECEIVING_HISTORY!$H:$H,RECEIVING_HISTORY!$B:$B,MASTER_SHEET!$A1178),0)</f>
        <v>0</v>
      </c>
      <c r="L1178" s="26">
        <f>IFERROR(SUMIFS(RECEIVING_HISTORY!$I:$I,RECEIVING_HISTORY!$B:$B,MASTER_SHEET!$A1178),0)</f>
        <v>0</v>
      </c>
      <c r="M1178" s="35">
        <f>IFERROR(SUMIF(ISSUANCE_HISTORY!$B:$B,A1178,ISSUANCE_HISTORY!$H:$H),0)</f>
        <v>0</v>
      </c>
      <c r="N1178" s="26">
        <f>IFERROR(SUMIF(ISSUANCE_HISTORY!$B:$B,A1178,ISSUANCE_HISTORY!$I:$I),0)</f>
        <v>0</v>
      </c>
      <c r="O1178" s="112">
        <f t="shared" si="73"/>
        <v>58</v>
      </c>
      <c r="P1178" s="26">
        <f t="shared" si="75"/>
        <v>174</v>
      </c>
      <c r="Q1178" s="36" t="s">
        <v>1483</v>
      </c>
      <c r="R1178" s="36" t="s">
        <v>1483</v>
      </c>
      <c r="S1178" s="16">
        <v>10</v>
      </c>
      <c r="T1178" s="37" t="str">
        <f t="shared" si="74"/>
        <v>OK</v>
      </c>
      <c r="U1178" s="12"/>
      <c r="V1178" s="16"/>
      <c r="W1178" s="12" t="s">
        <v>4222</v>
      </c>
    </row>
    <row r="1179" spans="1:23" ht="22.35" customHeight="1">
      <c r="A1179" s="12">
        <v>10061208</v>
      </c>
      <c r="B1179" s="137">
        <v>311629066310</v>
      </c>
      <c r="C1179" s="106">
        <v>1005300</v>
      </c>
      <c r="D1179" s="13">
        <v>1015672</v>
      </c>
      <c r="E1179" s="12" t="s">
        <v>1496</v>
      </c>
      <c r="F1179" s="190" t="s">
        <v>1262</v>
      </c>
      <c r="G1179" s="13" t="s">
        <v>21</v>
      </c>
      <c r="H1179" s="15">
        <v>3</v>
      </c>
      <c r="I1179" s="105">
        <v>15</v>
      </c>
      <c r="J1179" s="26">
        <f t="shared" si="72"/>
        <v>45</v>
      </c>
      <c r="K1179" s="113">
        <f>IFERROR(SUMIFS(RECEIVING_HISTORY!$H:$H,RECEIVING_HISTORY!$B:$B,MASTER_SHEET!$A1179),0)</f>
        <v>0</v>
      </c>
      <c r="L1179" s="26">
        <f>IFERROR(SUMIFS(RECEIVING_HISTORY!$I:$I,RECEIVING_HISTORY!$B:$B,MASTER_SHEET!$A1179),0)</f>
        <v>0</v>
      </c>
      <c r="M1179" s="35">
        <f>IFERROR(SUMIF(ISSUANCE_HISTORY!$B:$B,A1179,ISSUANCE_HISTORY!$H:$H),0)</f>
        <v>0</v>
      </c>
      <c r="N1179" s="26">
        <f>IFERROR(SUMIF(ISSUANCE_HISTORY!$B:$B,A1179,ISSUANCE_HISTORY!$I:$I),0)</f>
        <v>0</v>
      </c>
      <c r="O1179" s="112">
        <f t="shared" si="73"/>
        <v>15</v>
      </c>
      <c r="P1179" s="26">
        <f t="shared" si="75"/>
        <v>45</v>
      </c>
      <c r="Q1179" s="36" t="s">
        <v>1483</v>
      </c>
      <c r="R1179" s="36" t="s">
        <v>1483</v>
      </c>
      <c r="S1179" s="16">
        <v>10</v>
      </c>
      <c r="T1179" s="37" t="str">
        <f t="shared" si="74"/>
        <v>OK</v>
      </c>
      <c r="U1179" s="12"/>
      <c r="V1179" s="16"/>
      <c r="W1179" s="12" t="s">
        <v>4222</v>
      </c>
    </row>
    <row r="1180" spans="1:23" ht="22.35" customHeight="1">
      <c r="A1180" s="12">
        <v>10061209</v>
      </c>
      <c r="B1180" s="137">
        <v>311629066311</v>
      </c>
      <c r="C1180" s="106">
        <v>1005301</v>
      </c>
      <c r="D1180" s="13">
        <v>1015673</v>
      </c>
      <c r="E1180" s="12" t="s">
        <v>1497</v>
      </c>
      <c r="F1180" s="190" t="s">
        <v>1262</v>
      </c>
      <c r="G1180" s="13" t="s">
        <v>21</v>
      </c>
      <c r="H1180" s="15">
        <v>2.5</v>
      </c>
      <c r="I1180" s="105">
        <v>15</v>
      </c>
      <c r="J1180" s="26">
        <f t="shared" si="72"/>
        <v>37.5</v>
      </c>
      <c r="K1180" s="113">
        <f>IFERROR(SUMIFS(RECEIVING_HISTORY!$H:$H,RECEIVING_HISTORY!$B:$B,MASTER_SHEET!$A1180),0)</f>
        <v>0</v>
      </c>
      <c r="L1180" s="26">
        <f>IFERROR(SUMIFS(RECEIVING_HISTORY!$I:$I,RECEIVING_HISTORY!$B:$B,MASTER_SHEET!$A1180),0)</f>
        <v>0</v>
      </c>
      <c r="M1180" s="35">
        <f>IFERROR(SUMIF(ISSUANCE_HISTORY!$B:$B,A1180,ISSUANCE_HISTORY!$H:$H),0)</f>
        <v>0</v>
      </c>
      <c r="N1180" s="26">
        <f>IFERROR(SUMIF(ISSUANCE_HISTORY!$B:$B,A1180,ISSUANCE_HISTORY!$I:$I),0)</f>
        <v>0</v>
      </c>
      <c r="O1180" s="112">
        <f t="shared" si="73"/>
        <v>15</v>
      </c>
      <c r="P1180" s="26">
        <f t="shared" si="75"/>
        <v>37.5</v>
      </c>
      <c r="Q1180" s="36" t="s">
        <v>1483</v>
      </c>
      <c r="R1180" s="36" t="s">
        <v>1483</v>
      </c>
      <c r="S1180" s="16">
        <v>10</v>
      </c>
      <c r="T1180" s="37" t="str">
        <f t="shared" si="74"/>
        <v>OK</v>
      </c>
      <c r="U1180" s="12"/>
      <c r="V1180" s="16"/>
      <c r="W1180" s="12" t="s">
        <v>4222</v>
      </c>
    </row>
    <row r="1181" spans="1:23" ht="22.35" customHeight="1">
      <c r="A1181" s="12">
        <v>10061210</v>
      </c>
      <c r="B1181" s="137">
        <v>1230020181</v>
      </c>
      <c r="C1181" s="106">
        <v>1005304</v>
      </c>
      <c r="D1181" s="13">
        <v>1015676</v>
      </c>
      <c r="E1181" s="12" t="s">
        <v>1498</v>
      </c>
      <c r="F1181" s="190" t="s">
        <v>1262</v>
      </c>
      <c r="G1181" s="13" t="s">
        <v>21</v>
      </c>
      <c r="H1181" s="15">
        <v>6</v>
      </c>
      <c r="I1181" s="105">
        <v>18</v>
      </c>
      <c r="J1181" s="26">
        <f t="shared" si="72"/>
        <v>108</v>
      </c>
      <c r="K1181" s="113">
        <f>IFERROR(SUMIFS(RECEIVING_HISTORY!$H:$H,RECEIVING_HISTORY!$B:$B,MASTER_SHEET!$A1181),0)</f>
        <v>0</v>
      </c>
      <c r="L1181" s="26">
        <f>IFERROR(SUMIFS(RECEIVING_HISTORY!$I:$I,RECEIVING_HISTORY!$B:$B,MASTER_SHEET!$A1181),0)</f>
        <v>0</v>
      </c>
      <c r="M1181" s="35">
        <f>IFERROR(SUMIF(ISSUANCE_HISTORY!$B:$B,A1181,ISSUANCE_HISTORY!$H:$H),0)</f>
        <v>0</v>
      </c>
      <c r="N1181" s="26">
        <f>IFERROR(SUMIF(ISSUANCE_HISTORY!$B:$B,A1181,ISSUANCE_HISTORY!$I:$I),0)</f>
        <v>0</v>
      </c>
      <c r="O1181" s="112">
        <f t="shared" si="73"/>
        <v>18</v>
      </c>
      <c r="P1181" s="26">
        <f t="shared" si="75"/>
        <v>108</v>
      </c>
      <c r="Q1181" s="36" t="s">
        <v>1483</v>
      </c>
      <c r="R1181" s="36" t="s">
        <v>1483</v>
      </c>
      <c r="S1181" s="16">
        <v>10</v>
      </c>
      <c r="T1181" s="37" t="str">
        <f t="shared" si="74"/>
        <v>OK</v>
      </c>
      <c r="U1181" s="12"/>
      <c r="V1181" s="16"/>
      <c r="W1181" s="12" t="s">
        <v>4222</v>
      </c>
    </row>
    <row r="1182" spans="1:23" ht="22.35" customHeight="1">
      <c r="A1182" s="12">
        <v>10061211</v>
      </c>
      <c r="B1182" s="137">
        <v>311629008074</v>
      </c>
      <c r="C1182" s="106">
        <v>1005305</v>
      </c>
      <c r="D1182" s="13">
        <v>1015677</v>
      </c>
      <c r="E1182" s="12" t="s">
        <v>1499</v>
      </c>
      <c r="F1182" s="190" t="s">
        <v>1262</v>
      </c>
      <c r="G1182" s="13" t="s">
        <v>21</v>
      </c>
      <c r="H1182" s="15">
        <v>6</v>
      </c>
      <c r="I1182" s="105">
        <v>14</v>
      </c>
      <c r="J1182" s="26">
        <f t="shared" si="72"/>
        <v>84</v>
      </c>
      <c r="K1182" s="113">
        <f>IFERROR(SUMIFS(RECEIVING_HISTORY!$H:$H,RECEIVING_HISTORY!$B:$B,MASTER_SHEET!$A1182),0)</f>
        <v>0</v>
      </c>
      <c r="L1182" s="26">
        <f>IFERROR(SUMIFS(RECEIVING_HISTORY!$I:$I,RECEIVING_HISTORY!$B:$B,MASTER_SHEET!$A1182),0)</f>
        <v>0</v>
      </c>
      <c r="M1182" s="35">
        <f>IFERROR(SUMIF(ISSUANCE_HISTORY!$B:$B,A1182,ISSUANCE_HISTORY!$H:$H),0)</f>
        <v>0</v>
      </c>
      <c r="N1182" s="26">
        <f>IFERROR(SUMIF(ISSUANCE_HISTORY!$B:$B,A1182,ISSUANCE_HISTORY!$I:$I),0)</f>
        <v>0</v>
      </c>
      <c r="O1182" s="112">
        <f t="shared" si="73"/>
        <v>14</v>
      </c>
      <c r="P1182" s="26">
        <f t="shared" si="75"/>
        <v>84</v>
      </c>
      <c r="Q1182" s="36" t="s">
        <v>1483</v>
      </c>
      <c r="R1182" s="36" t="s">
        <v>1483</v>
      </c>
      <c r="S1182" s="16">
        <v>10</v>
      </c>
      <c r="T1182" s="37" t="str">
        <f t="shared" si="74"/>
        <v>OK</v>
      </c>
      <c r="U1182" s="12"/>
      <c r="V1182" s="16"/>
      <c r="W1182" s="12" t="s">
        <v>4222</v>
      </c>
    </row>
    <row r="1183" spans="1:23" ht="22.35" customHeight="1">
      <c r="A1183" s="12">
        <v>10061212</v>
      </c>
      <c r="B1183" s="137">
        <v>311629066313</v>
      </c>
      <c r="C1183" s="106">
        <v>1005306</v>
      </c>
      <c r="D1183" s="13">
        <v>1015678</v>
      </c>
      <c r="E1183" s="12" t="s">
        <v>1500</v>
      </c>
      <c r="F1183" s="190" t="s">
        <v>1262</v>
      </c>
      <c r="G1183" s="13" t="s">
        <v>21</v>
      </c>
      <c r="H1183" s="15">
        <v>7</v>
      </c>
      <c r="I1183" s="105">
        <v>16</v>
      </c>
      <c r="J1183" s="26">
        <f t="shared" si="72"/>
        <v>112</v>
      </c>
      <c r="K1183" s="113">
        <f>IFERROR(SUMIFS(RECEIVING_HISTORY!$H:$H,RECEIVING_HISTORY!$B:$B,MASTER_SHEET!$A1183),0)</f>
        <v>0</v>
      </c>
      <c r="L1183" s="26">
        <f>IFERROR(SUMIFS(RECEIVING_HISTORY!$I:$I,RECEIVING_HISTORY!$B:$B,MASTER_SHEET!$A1183),0)</f>
        <v>0</v>
      </c>
      <c r="M1183" s="35">
        <f>IFERROR(SUMIF(ISSUANCE_HISTORY!$B:$B,A1183,ISSUANCE_HISTORY!$H:$H),0)</f>
        <v>0</v>
      </c>
      <c r="N1183" s="26">
        <f>IFERROR(SUMIF(ISSUANCE_HISTORY!$B:$B,A1183,ISSUANCE_HISTORY!$I:$I),0)</f>
        <v>0</v>
      </c>
      <c r="O1183" s="112">
        <f t="shared" si="73"/>
        <v>16</v>
      </c>
      <c r="P1183" s="26">
        <f t="shared" si="75"/>
        <v>112</v>
      </c>
      <c r="Q1183" s="36" t="s">
        <v>1483</v>
      </c>
      <c r="R1183" s="36" t="s">
        <v>1483</v>
      </c>
      <c r="S1183" s="16">
        <v>10</v>
      </c>
      <c r="T1183" s="37" t="str">
        <f t="shared" si="74"/>
        <v>OK</v>
      </c>
      <c r="U1183" s="12"/>
      <c r="V1183" s="16"/>
      <c r="W1183" s="12" t="s">
        <v>4222</v>
      </c>
    </row>
    <row r="1184" spans="1:23" ht="22.35" customHeight="1">
      <c r="A1184" s="12">
        <v>10061213</v>
      </c>
      <c r="B1184" s="137">
        <v>1230020144</v>
      </c>
      <c r="C1184" s="106">
        <v>1005310</v>
      </c>
      <c r="D1184" s="13">
        <v>1015682</v>
      </c>
      <c r="E1184" s="12" t="s">
        <v>1501</v>
      </c>
      <c r="F1184" s="190" t="s">
        <v>1262</v>
      </c>
      <c r="G1184" s="13" t="s">
        <v>21</v>
      </c>
      <c r="H1184" s="15">
        <v>12</v>
      </c>
      <c r="I1184" s="105">
        <v>30</v>
      </c>
      <c r="J1184" s="26">
        <f t="shared" si="72"/>
        <v>360</v>
      </c>
      <c r="K1184" s="113">
        <f>IFERROR(SUMIFS(RECEIVING_HISTORY!$H:$H,RECEIVING_HISTORY!$B:$B,MASTER_SHEET!$A1184),0)</f>
        <v>0</v>
      </c>
      <c r="L1184" s="26">
        <f>IFERROR(SUMIFS(RECEIVING_HISTORY!$I:$I,RECEIVING_HISTORY!$B:$B,MASTER_SHEET!$A1184),0)</f>
        <v>0</v>
      </c>
      <c r="M1184" s="35">
        <f>IFERROR(SUMIF(ISSUANCE_HISTORY!$B:$B,A1184,ISSUANCE_HISTORY!$H:$H),0)</f>
        <v>0</v>
      </c>
      <c r="N1184" s="26">
        <f>IFERROR(SUMIF(ISSUANCE_HISTORY!$B:$B,A1184,ISSUANCE_HISTORY!$I:$I),0)</f>
        <v>0</v>
      </c>
      <c r="O1184" s="112">
        <f t="shared" si="73"/>
        <v>30</v>
      </c>
      <c r="P1184" s="26">
        <f t="shared" si="75"/>
        <v>360</v>
      </c>
      <c r="Q1184" s="36" t="s">
        <v>1483</v>
      </c>
      <c r="R1184" s="36" t="s">
        <v>1483</v>
      </c>
      <c r="S1184" s="16">
        <v>10</v>
      </c>
      <c r="T1184" s="37" t="str">
        <f t="shared" si="74"/>
        <v>OK</v>
      </c>
      <c r="U1184" s="12"/>
      <c r="V1184" s="16"/>
      <c r="W1184" s="12" t="s">
        <v>4222</v>
      </c>
    </row>
    <row r="1185" spans="1:23" ht="22.35" customHeight="1">
      <c r="A1185" s="12">
        <v>10061214</v>
      </c>
      <c r="B1185" s="137" t="e">
        <v>#N/A</v>
      </c>
      <c r="C1185" s="106">
        <v>1005285</v>
      </c>
      <c r="D1185" s="13">
        <v>1015657</v>
      </c>
      <c r="E1185" s="12" t="s">
        <v>1502</v>
      </c>
      <c r="F1185" s="190" t="s">
        <v>1262</v>
      </c>
      <c r="G1185" s="13" t="s">
        <v>21</v>
      </c>
      <c r="H1185" s="15">
        <v>85</v>
      </c>
      <c r="I1185" s="105">
        <v>0</v>
      </c>
      <c r="J1185" s="26">
        <f t="shared" si="72"/>
        <v>0</v>
      </c>
      <c r="K1185" s="113">
        <f>IFERROR(SUMIFS(RECEIVING_HISTORY!$H:$H,RECEIVING_HISTORY!$B:$B,MASTER_SHEET!$A1185),0)</f>
        <v>0</v>
      </c>
      <c r="L1185" s="26">
        <f>IFERROR(SUMIFS(RECEIVING_HISTORY!$I:$I,RECEIVING_HISTORY!$B:$B,MASTER_SHEET!$A1185),0)</f>
        <v>0</v>
      </c>
      <c r="M1185" s="35">
        <f>IFERROR(SUMIF(ISSUANCE_HISTORY!$B:$B,A1185,ISSUANCE_HISTORY!$H:$H),0)</f>
        <v>0</v>
      </c>
      <c r="N1185" s="26">
        <f>IFERROR(SUMIF(ISSUANCE_HISTORY!$B:$B,A1185,ISSUANCE_HISTORY!$I:$I),0)</f>
        <v>0</v>
      </c>
      <c r="O1185" s="112">
        <f t="shared" si="73"/>
        <v>0</v>
      </c>
      <c r="P1185" s="26">
        <f t="shared" si="75"/>
        <v>0</v>
      </c>
      <c r="Q1185" s="36" t="e">
        <v>#N/A</v>
      </c>
      <c r="R1185" s="36" t="e">
        <v>#N/A</v>
      </c>
      <c r="S1185" s="16"/>
      <c r="T1185" s="37" t="str">
        <f t="shared" si="74"/>
        <v/>
      </c>
      <c r="U1185" s="12"/>
      <c r="V1185" s="16"/>
      <c r="W1185" s="12" t="e">
        <v>#N/A</v>
      </c>
    </row>
    <row r="1186" spans="1:23" ht="22.35" customHeight="1">
      <c r="A1186" s="12">
        <v>10061215</v>
      </c>
      <c r="B1186" s="137" t="e">
        <v>#N/A</v>
      </c>
      <c r="C1186" s="106">
        <v>1005287</v>
      </c>
      <c r="D1186" s="13">
        <v>1015659</v>
      </c>
      <c r="E1186" s="12" t="s">
        <v>1503</v>
      </c>
      <c r="F1186" s="190" t="s">
        <v>1262</v>
      </c>
      <c r="G1186" s="13" t="s">
        <v>21</v>
      </c>
      <c r="H1186" s="15">
        <v>80</v>
      </c>
      <c r="I1186" s="105">
        <v>0</v>
      </c>
      <c r="J1186" s="26">
        <f t="shared" si="72"/>
        <v>0</v>
      </c>
      <c r="K1186" s="113">
        <f>IFERROR(SUMIFS(RECEIVING_HISTORY!$H:$H,RECEIVING_HISTORY!$B:$B,MASTER_SHEET!$A1186),0)</f>
        <v>0</v>
      </c>
      <c r="L1186" s="26">
        <f>IFERROR(SUMIFS(RECEIVING_HISTORY!$I:$I,RECEIVING_HISTORY!$B:$B,MASTER_SHEET!$A1186),0)</f>
        <v>0</v>
      </c>
      <c r="M1186" s="35">
        <f>IFERROR(SUMIF(ISSUANCE_HISTORY!$B:$B,A1186,ISSUANCE_HISTORY!$H:$H),0)</f>
        <v>0</v>
      </c>
      <c r="N1186" s="26">
        <f>IFERROR(SUMIF(ISSUANCE_HISTORY!$B:$B,A1186,ISSUANCE_HISTORY!$I:$I),0)</f>
        <v>0</v>
      </c>
      <c r="O1186" s="112">
        <f t="shared" si="73"/>
        <v>0</v>
      </c>
      <c r="P1186" s="26">
        <f t="shared" si="75"/>
        <v>0</v>
      </c>
      <c r="Q1186" s="36" t="e">
        <v>#N/A</v>
      </c>
      <c r="R1186" s="36" t="e">
        <v>#N/A</v>
      </c>
      <c r="S1186" s="16"/>
      <c r="T1186" s="37" t="str">
        <f t="shared" si="74"/>
        <v/>
      </c>
      <c r="U1186" s="12"/>
      <c r="V1186" s="16"/>
      <c r="W1186" s="12" t="e">
        <v>#N/A</v>
      </c>
    </row>
    <row r="1187" spans="1:23" ht="22.35" customHeight="1">
      <c r="A1187" s="12">
        <v>10061216</v>
      </c>
      <c r="B1187" s="137" t="e">
        <v>#N/A</v>
      </c>
      <c r="C1187" s="106">
        <v>1005291</v>
      </c>
      <c r="D1187" s="13">
        <v>1015663</v>
      </c>
      <c r="E1187" s="12" t="s">
        <v>1504</v>
      </c>
      <c r="F1187" s="190" t="s">
        <v>1262</v>
      </c>
      <c r="G1187" s="13" t="s">
        <v>21</v>
      </c>
      <c r="H1187" s="15">
        <v>70</v>
      </c>
      <c r="I1187" s="105">
        <v>0</v>
      </c>
      <c r="J1187" s="26">
        <f t="shared" si="72"/>
        <v>0</v>
      </c>
      <c r="K1187" s="113">
        <f>IFERROR(SUMIFS(RECEIVING_HISTORY!$H:$H,RECEIVING_HISTORY!$B:$B,MASTER_SHEET!$A1187),0)</f>
        <v>0</v>
      </c>
      <c r="L1187" s="26">
        <f>IFERROR(SUMIFS(RECEIVING_HISTORY!$I:$I,RECEIVING_HISTORY!$B:$B,MASTER_SHEET!$A1187),0)</f>
        <v>0</v>
      </c>
      <c r="M1187" s="35">
        <f>IFERROR(SUMIF(ISSUANCE_HISTORY!$B:$B,A1187,ISSUANCE_HISTORY!$H:$H),0)</f>
        <v>0</v>
      </c>
      <c r="N1187" s="26">
        <f>IFERROR(SUMIF(ISSUANCE_HISTORY!$B:$B,A1187,ISSUANCE_HISTORY!$I:$I),0)</f>
        <v>0</v>
      </c>
      <c r="O1187" s="112">
        <f t="shared" si="73"/>
        <v>0</v>
      </c>
      <c r="P1187" s="26">
        <f t="shared" si="75"/>
        <v>0</v>
      </c>
      <c r="Q1187" s="36" t="e">
        <v>#N/A</v>
      </c>
      <c r="R1187" s="36" t="e">
        <v>#N/A</v>
      </c>
      <c r="S1187" s="16"/>
      <c r="T1187" s="37" t="str">
        <f t="shared" si="74"/>
        <v/>
      </c>
      <c r="U1187" s="12"/>
      <c r="V1187" s="16"/>
      <c r="W1187" s="12" t="e">
        <v>#N/A</v>
      </c>
    </row>
    <row r="1188" spans="1:23" ht="22.35" customHeight="1">
      <c r="A1188" s="12">
        <v>10061217</v>
      </c>
      <c r="B1188" s="137" t="e">
        <v>#N/A</v>
      </c>
      <c r="C1188" s="106">
        <v>1005292</v>
      </c>
      <c r="D1188" s="13">
        <v>1015664</v>
      </c>
      <c r="E1188" s="12" t="s">
        <v>1505</v>
      </c>
      <c r="F1188" s="190" t="s">
        <v>1262</v>
      </c>
      <c r="G1188" s="13" t="s">
        <v>21</v>
      </c>
      <c r="H1188" s="15">
        <v>60</v>
      </c>
      <c r="I1188" s="105">
        <v>0</v>
      </c>
      <c r="J1188" s="26">
        <f t="shared" si="72"/>
        <v>0</v>
      </c>
      <c r="K1188" s="113">
        <f>IFERROR(SUMIFS(RECEIVING_HISTORY!$H:$H,RECEIVING_HISTORY!$B:$B,MASTER_SHEET!$A1188),0)</f>
        <v>0</v>
      </c>
      <c r="L1188" s="26">
        <f>IFERROR(SUMIFS(RECEIVING_HISTORY!$I:$I,RECEIVING_HISTORY!$B:$B,MASTER_SHEET!$A1188),0)</f>
        <v>0</v>
      </c>
      <c r="M1188" s="35">
        <f>IFERROR(SUMIF(ISSUANCE_HISTORY!$B:$B,A1188,ISSUANCE_HISTORY!$H:$H),0)</f>
        <v>0</v>
      </c>
      <c r="N1188" s="26">
        <f>IFERROR(SUMIF(ISSUANCE_HISTORY!$B:$B,A1188,ISSUANCE_HISTORY!$I:$I),0)</f>
        <v>0</v>
      </c>
      <c r="O1188" s="112">
        <f t="shared" si="73"/>
        <v>0</v>
      </c>
      <c r="P1188" s="26">
        <f t="shared" si="75"/>
        <v>0</v>
      </c>
      <c r="Q1188" s="36" t="e">
        <v>#N/A</v>
      </c>
      <c r="R1188" s="36" t="e">
        <v>#N/A</v>
      </c>
      <c r="S1188" s="16"/>
      <c r="T1188" s="37" t="str">
        <f t="shared" si="74"/>
        <v/>
      </c>
      <c r="U1188" s="12"/>
      <c r="V1188" s="16"/>
      <c r="W1188" s="12" t="e">
        <v>#N/A</v>
      </c>
    </row>
    <row r="1189" spans="1:23" ht="22.35" customHeight="1">
      <c r="A1189" s="12">
        <v>10061218</v>
      </c>
      <c r="B1189" s="137" t="e">
        <v>#N/A</v>
      </c>
      <c r="C1189" s="106">
        <v>1005095</v>
      </c>
      <c r="D1189" s="13">
        <v>1015924</v>
      </c>
      <c r="E1189" s="12" t="s">
        <v>1506</v>
      </c>
      <c r="F1189" s="190" t="s">
        <v>1262</v>
      </c>
      <c r="G1189" s="13" t="s">
        <v>21</v>
      </c>
      <c r="H1189" s="15">
        <v>38</v>
      </c>
      <c r="I1189" s="105">
        <v>0</v>
      </c>
      <c r="J1189" s="26">
        <f t="shared" si="72"/>
        <v>0</v>
      </c>
      <c r="K1189" s="113">
        <f>IFERROR(SUMIFS(RECEIVING_HISTORY!$H:$H,RECEIVING_HISTORY!$B:$B,MASTER_SHEET!$A1189),0)</f>
        <v>0</v>
      </c>
      <c r="L1189" s="26">
        <f>IFERROR(SUMIFS(RECEIVING_HISTORY!$I:$I,RECEIVING_HISTORY!$B:$B,MASTER_SHEET!$A1189),0)</f>
        <v>0</v>
      </c>
      <c r="M1189" s="35">
        <f>IFERROR(SUMIF(ISSUANCE_HISTORY!$B:$B,A1189,ISSUANCE_HISTORY!$H:$H),0)</f>
        <v>0</v>
      </c>
      <c r="N1189" s="26">
        <f>IFERROR(SUMIF(ISSUANCE_HISTORY!$B:$B,A1189,ISSUANCE_HISTORY!$I:$I),0)</f>
        <v>0</v>
      </c>
      <c r="O1189" s="112">
        <f t="shared" si="73"/>
        <v>0</v>
      </c>
      <c r="P1189" s="26">
        <f t="shared" si="75"/>
        <v>0</v>
      </c>
      <c r="Q1189" s="36" t="e">
        <v>#N/A</v>
      </c>
      <c r="R1189" s="36" t="e">
        <v>#N/A</v>
      </c>
      <c r="S1189" s="16"/>
      <c r="T1189" s="37" t="str">
        <f t="shared" si="74"/>
        <v/>
      </c>
      <c r="U1189" s="12"/>
      <c r="V1189" s="16"/>
      <c r="W1189" s="12" t="e">
        <v>#N/A</v>
      </c>
    </row>
    <row r="1190" spans="1:23" ht="22.35" customHeight="1">
      <c r="A1190" s="12">
        <v>10061219</v>
      </c>
      <c r="B1190" s="137">
        <v>1120014109</v>
      </c>
      <c r="C1190" s="106">
        <v>1000567</v>
      </c>
      <c r="D1190" s="13">
        <v>1013323</v>
      </c>
      <c r="E1190" s="12" t="s">
        <v>1507</v>
      </c>
      <c r="F1190" s="190" t="s">
        <v>1262</v>
      </c>
      <c r="G1190" s="13" t="s">
        <v>21</v>
      </c>
      <c r="H1190" s="15">
        <v>32.5</v>
      </c>
      <c r="I1190" s="105">
        <v>27</v>
      </c>
      <c r="J1190" s="26">
        <f t="shared" si="72"/>
        <v>877.5</v>
      </c>
      <c r="K1190" s="113">
        <f>IFERROR(SUMIFS(RECEIVING_HISTORY!$H:$H,RECEIVING_HISTORY!$B:$B,MASTER_SHEET!$A1190),0)</f>
        <v>0</v>
      </c>
      <c r="L1190" s="26">
        <f>IFERROR(SUMIFS(RECEIVING_HISTORY!$I:$I,RECEIVING_HISTORY!$B:$B,MASTER_SHEET!$A1190),0)</f>
        <v>0</v>
      </c>
      <c r="M1190" s="35">
        <f>IFERROR(SUMIF(ISSUANCE_HISTORY!$B:$B,A1190,ISSUANCE_HISTORY!$H:$H),0)</f>
        <v>0</v>
      </c>
      <c r="N1190" s="26">
        <f>IFERROR(SUMIF(ISSUANCE_HISTORY!$B:$B,A1190,ISSUANCE_HISTORY!$I:$I),0)</f>
        <v>0</v>
      </c>
      <c r="O1190" s="112">
        <f t="shared" si="73"/>
        <v>27</v>
      </c>
      <c r="P1190" s="26">
        <f t="shared" si="75"/>
        <v>877.5</v>
      </c>
      <c r="Q1190" s="36" t="s">
        <v>1508</v>
      </c>
      <c r="R1190" s="36" t="s">
        <v>1508</v>
      </c>
      <c r="S1190" s="16">
        <v>10</v>
      </c>
      <c r="T1190" s="37" t="str">
        <f t="shared" si="74"/>
        <v>OK</v>
      </c>
      <c r="U1190" s="12"/>
      <c r="V1190" s="16"/>
      <c r="W1190" s="12" t="s">
        <v>4222</v>
      </c>
    </row>
    <row r="1191" spans="1:23" ht="22.35" customHeight="1">
      <c r="A1191" s="12">
        <v>10061220</v>
      </c>
      <c r="B1191" s="137">
        <v>401736006290</v>
      </c>
      <c r="C1191" s="106">
        <v>1002610</v>
      </c>
      <c r="D1191" s="13">
        <v>1011100</v>
      </c>
      <c r="E1191" s="12" t="s">
        <v>1509</v>
      </c>
      <c r="F1191" s="190" t="s">
        <v>1262</v>
      </c>
      <c r="G1191" s="13" t="s">
        <v>21</v>
      </c>
      <c r="H1191" s="15">
        <v>69</v>
      </c>
      <c r="I1191" s="105">
        <v>30</v>
      </c>
      <c r="J1191" s="26">
        <f t="shared" si="72"/>
        <v>2070</v>
      </c>
      <c r="K1191" s="113">
        <f>IFERROR(SUMIFS(RECEIVING_HISTORY!$H:$H,RECEIVING_HISTORY!$B:$B,MASTER_SHEET!$A1191),0)</f>
        <v>0</v>
      </c>
      <c r="L1191" s="26">
        <f>IFERROR(SUMIFS(RECEIVING_HISTORY!$I:$I,RECEIVING_HISTORY!$B:$B,MASTER_SHEET!$A1191),0)</f>
        <v>0</v>
      </c>
      <c r="M1191" s="35">
        <f>IFERROR(SUMIF(ISSUANCE_HISTORY!$B:$B,A1191,ISSUANCE_HISTORY!$H:$H),0)</f>
        <v>0</v>
      </c>
      <c r="N1191" s="26">
        <f>IFERROR(SUMIF(ISSUANCE_HISTORY!$B:$B,A1191,ISSUANCE_HISTORY!$I:$I),0)</f>
        <v>0</v>
      </c>
      <c r="O1191" s="112">
        <f t="shared" si="73"/>
        <v>30</v>
      </c>
      <c r="P1191" s="26">
        <f t="shared" si="75"/>
        <v>2070</v>
      </c>
      <c r="Q1191" s="36" t="s">
        <v>3945</v>
      </c>
      <c r="R1191" s="36" t="s">
        <v>3945</v>
      </c>
      <c r="S1191" s="16">
        <v>10</v>
      </c>
      <c r="T1191" s="37" t="str">
        <f t="shared" si="74"/>
        <v>OK</v>
      </c>
      <c r="U1191" s="12"/>
      <c r="V1191" s="16"/>
      <c r="W1191" s="12" t="s">
        <v>4222</v>
      </c>
    </row>
    <row r="1192" spans="1:23" ht="22.35" customHeight="1">
      <c r="A1192" s="12">
        <v>10061221</v>
      </c>
      <c r="B1192" s="137">
        <v>1910230092</v>
      </c>
      <c r="C1192" s="106">
        <v>1004980</v>
      </c>
      <c r="D1192" s="13">
        <v>1016095</v>
      </c>
      <c r="E1192" s="12" t="s">
        <v>1510</v>
      </c>
      <c r="F1192" s="190" t="s">
        <v>1262</v>
      </c>
      <c r="G1192" s="13" t="s">
        <v>21</v>
      </c>
      <c r="H1192" s="15">
        <v>6</v>
      </c>
      <c r="I1192" s="105">
        <v>10</v>
      </c>
      <c r="J1192" s="26">
        <f t="shared" si="72"/>
        <v>60</v>
      </c>
      <c r="K1192" s="113">
        <f>IFERROR(SUMIFS(RECEIVING_HISTORY!$H:$H,RECEIVING_HISTORY!$B:$B,MASTER_SHEET!$A1192),0)</f>
        <v>0</v>
      </c>
      <c r="L1192" s="26">
        <f>IFERROR(SUMIFS(RECEIVING_HISTORY!$I:$I,RECEIVING_HISTORY!$B:$B,MASTER_SHEET!$A1192),0)</f>
        <v>0</v>
      </c>
      <c r="M1192" s="35">
        <f>IFERROR(SUMIF(ISSUANCE_HISTORY!$B:$B,A1192,ISSUANCE_HISTORY!$H:$H),0)</f>
        <v>0</v>
      </c>
      <c r="N1192" s="26">
        <f>IFERROR(SUMIF(ISSUANCE_HISTORY!$B:$B,A1192,ISSUANCE_HISTORY!$I:$I),0)</f>
        <v>0</v>
      </c>
      <c r="O1192" s="112">
        <f t="shared" si="73"/>
        <v>10</v>
      </c>
      <c r="P1192" s="26">
        <f t="shared" si="75"/>
        <v>60</v>
      </c>
      <c r="Q1192" s="36" t="s">
        <v>233</v>
      </c>
      <c r="R1192" s="36" t="s">
        <v>233</v>
      </c>
      <c r="S1192" s="16">
        <v>10</v>
      </c>
      <c r="T1192" s="37" t="str">
        <f t="shared" si="74"/>
        <v>OK</v>
      </c>
      <c r="U1192" s="12"/>
      <c r="V1192" s="16"/>
      <c r="W1192" s="12" t="s">
        <v>4222</v>
      </c>
    </row>
    <row r="1193" spans="1:23" ht="22.35" customHeight="1">
      <c r="A1193" s="12">
        <v>10061222</v>
      </c>
      <c r="B1193" s="137">
        <v>1910070018</v>
      </c>
      <c r="C1193" s="106">
        <v>1005002</v>
      </c>
      <c r="D1193" s="13">
        <v>1016117</v>
      </c>
      <c r="E1193" s="12" t="s">
        <v>1511</v>
      </c>
      <c r="F1193" s="190" t="s">
        <v>1262</v>
      </c>
      <c r="G1193" s="13" t="s">
        <v>21</v>
      </c>
      <c r="H1193" s="15">
        <v>1</v>
      </c>
      <c r="I1193" s="105">
        <v>33</v>
      </c>
      <c r="J1193" s="26">
        <f t="shared" si="72"/>
        <v>33</v>
      </c>
      <c r="K1193" s="113">
        <f>IFERROR(SUMIFS(RECEIVING_HISTORY!$H:$H,RECEIVING_HISTORY!$B:$B,MASTER_SHEET!$A1193),0)</f>
        <v>0</v>
      </c>
      <c r="L1193" s="26">
        <f>IFERROR(SUMIFS(RECEIVING_HISTORY!$I:$I,RECEIVING_HISTORY!$B:$B,MASTER_SHEET!$A1193),0)</f>
        <v>0</v>
      </c>
      <c r="M1193" s="35">
        <f>IFERROR(SUMIF(ISSUANCE_HISTORY!$B:$B,A1193,ISSUANCE_HISTORY!$H:$H),0)</f>
        <v>0</v>
      </c>
      <c r="N1193" s="26">
        <f>IFERROR(SUMIF(ISSUANCE_HISTORY!$B:$B,A1193,ISSUANCE_HISTORY!$I:$I),0)</f>
        <v>0</v>
      </c>
      <c r="O1193" s="112">
        <f t="shared" si="73"/>
        <v>33</v>
      </c>
      <c r="P1193" s="26">
        <f t="shared" si="75"/>
        <v>33</v>
      </c>
      <c r="Q1193" s="36" t="s">
        <v>1360</v>
      </c>
      <c r="R1193" s="36" t="s">
        <v>1360</v>
      </c>
      <c r="S1193" s="16">
        <v>10</v>
      </c>
      <c r="T1193" s="37" t="str">
        <f t="shared" si="74"/>
        <v>OK</v>
      </c>
      <c r="U1193" s="12"/>
      <c r="V1193" s="16"/>
      <c r="W1193" s="12" t="s">
        <v>4222</v>
      </c>
    </row>
    <row r="1194" spans="1:23" ht="22.35" customHeight="1">
      <c r="A1194" s="12">
        <v>10061223</v>
      </c>
      <c r="B1194" s="137">
        <v>271117046324</v>
      </c>
      <c r="C1194" s="106">
        <v>1005006</v>
      </c>
      <c r="D1194" s="13">
        <v>1016121</v>
      </c>
      <c r="E1194" s="12" t="s">
        <v>1512</v>
      </c>
      <c r="F1194" s="190" t="s">
        <v>1262</v>
      </c>
      <c r="G1194" s="13" t="s">
        <v>21</v>
      </c>
      <c r="H1194" s="15">
        <v>6</v>
      </c>
      <c r="I1194" s="105">
        <v>20</v>
      </c>
      <c r="J1194" s="26">
        <f t="shared" si="72"/>
        <v>120</v>
      </c>
      <c r="K1194" s="113">
        <f>IFERROR(SUMIFS(RECEIVING_HISTORY!$H:$H,RECEIVING_HISTORY!$B:$B,MASTER_SHEET!$A1194),0)</f>
        <v>0</v>
      </c>
      <c r="L1194" s="26">
        <f>IFERROR(SUMIFS(RECEIVING_HISTORY!$I:$I,RECEIVING_HISTORY!$B:$B,MASTER_SHEET!$A1194),0)</f>
        <v>0</v>
      </c>
      <c r="M1194" s="35">
        <f>IFERROR(SUMIF(ISSUANCE_HISTORY!$B:$B,A1194,ISSUANCE_HISTORY!$H:$H),0)</f>
        <v>0</v>
      </c>
      <c r="N1194" s="26">
        <f>IFERROR(SUMIF(ISSUANCE_HISTORY!$B:$B,A1194,ISSUANCE_HISTORY!$I:$I),0)</f>
        <v>0</v>
      </c>
      <c r="O1194" s="112">
        <f t="shared" si="73"/>
        <v>20</v>
      </c>
      <c r="P1194" s="26">
        <f t="shared" si="75"/>
        <v>120</v>
      </c>
      <c r="Q1194" s="36" t="s">
        <v>1315</v>
      </c>
      <c r="R1194" s="36" t="s">
        <v>1315</v>
      </c>
      <c r="S1194" s="16">
        <v>10</v>
      </c>
      <c r="T1194" s="37" t="str">
        <f t="shared" si="74"/>
        <v>OK</v>
      </c>
      <c r="U1194" s="12"/>
      <c r="V1194" s="16"/>
      <c r="W1194" s="12" t="s">
        <v>4222</v>
      </c>
    </row>
    <row r="1195" spans="1:23" ht="22.35" customHeight="1">
      <c r="A1195" s="12">
        <v>10061224</v>
      </c>
      <c r="B1195" s="137" t="e">
        <v>#N/A</v>
      </c>
      <c r="C1195" s="106">
        <v>1005008</v>
      </c>
      <c r="D1195" s="13">
        <v>1016123</v>
      </c>
      <c r="E1195" s="12" t="s">
        <v>1513</v>
      </c>
      <c r="F1195" s="190" t="s">
        <v>1262</v>
      </c>
      <c r="G1195" s="13" t="s">
        <v>21</v>
      </c>
      <c r="H1195" s="15">
        <v>17</v>
      </c>
      <c r="I1195" s="105">
        <v>0</v>
      </c>
      <c r="J1195" s="26">
        <f t="shared" si="72"/>
        <v>0</v>
      </c>
      <c r="K1195" s="113">
        <f>IFERROR(SUMIFS(RECEIVING_HISTORY!$H:$H,RECEIVING_HISTORY!$B:$B,MASTER_SHEET!$A1195),0)</f>
        <v>0</v>
      </c>
      <c r="L1195" s="26">
        <f>IFERROR(SUMIFS(RECEIVING_HISTORY!$I:$I,RECEIVING_HISTORY!$B:$B,MASTER_SHEET!$A1195),0)</f>
        <v>0</v>
      </c>
      <c r="M1195" s="35">
        <f>IFERROR(SUMIF(ISSUANCE_HISTORY!$B:$B,A1195,ISSUANCE_HISTORY!$H:$H),0)</f>
        <v>0</v>
      </c>
      <c r="N1195" s="26">
        <f>IFERROR(SUMIF(ISSUANCE_HISTORY!$B:$B,A1195,ISSUANCE_HISTORY!$I:$I),0)</f>
        <v>0</v>
      </c>
      <c r="O1195" s="112">
        <f t="shared" si="73"/>
        <v>0</v>
      </c>
      <c r="P1195" s="26">
        <f t="shared" si="75"/>
        <v>0</v>
      </c>
      <c r="Q1195" s="36" t="e">
        <v>#N/A</v>
      </c>
      <c r="R1195" s="36" t="e">
        <v>#N/A</v>
      </c>
      <c r="S1195" s="16"/>
      <c r="T1195" s="37" t="str">
        <f t="shared" si="74"/>
        <v/>
      </c>
      <c r="U1195" s="12"/>
      <c r="V1195" s="16"/>
      <c r="W1195" s="12" t="e">
        <v>#N/A</v>
      </c>
    </row>
    <row r="1196" spans="1:23" ht="22.35" customHeight="1">
      <c r="A1196" s="12">
        <v>10061225</v>
      </c>
      <c r="B1196" s="137" t="e">
        <v>#N/A</v>
      </c>
      <c r="C1196" s="106">
        <v>1000227</v>
      </c>
      <c r="D1196" s="13">
        <v>1013600</v>
      </c>
      <c r="E1196" s="12" t="s">
        <v>1514</v>
      </c>
      <c r="F1196" s="190" t="s">
        <v>1262</v>
      </c>
      <c r="G1196" s="13" t="s">
        <v>81</v>
      </c>
      <c r="H1196" s="15">
        <v>38</v>
      </c>
      <c r="I1196" s="105">
        <v>0</v>
      </c>
      <c r="J1196" s="26">
        <f t="shared" si="72"/>
        <v>0</v>
      </c>
      <c r="K1196" s="113">
        <f>IFERROR(SUMIFS(RECEIVING_HISTORY!$H:$H,RECEIVING_HISTORY!$B:$B,MASTER_SHEET!$A1196),0)</f>
        <v>0</v>
      </c>
      <c r="L1196" s="26">
        <f>IFERROR(SUMIFS(RECEIVING_HISTORY!$I:$I,RECEIVING_HISTORY!$B:$B,MASTER_SHEET!$A1196),0)</f>
        <v>0</v>
      </c>
      <c r="M1196" s="35">
        <f>IFERROR(SUMIF(ISSUANCE_HISTORY!$B:$B,A1196,ISSUANCE_HISTORY!$H:$H),0)</f>
        <v>0</v>
      </c>
      <c r="N1196" s="26">
        <f>IFERROR(SUMIF(ISSUANCE_HISTORY!$B:$B,A1196,ISSUANCE_HISTORY!$I:$I),0)</f>
        <v>0</v>
      </c>
      <c r="O1196" s="112">
        <f t="shared" si="73"/>
        <v>0</v>
      </c>
      <c r="P1196" s="26">
        <f t="shared" si="75"/>
        <v>0</v>
      </c>
      <c r="Q1196" s="36" t="e">
        <v>#N/A</v>
      </c>
      <c r="R1196" s="36" t="e">
        <v>#N/A</v>
      </c>
      <c r="S1196" s="16"/>
      <c r="T1196" s="37" t="str">
        <f t="shared" si="74"/>
        <v/>
      </c>
      <c r="U1196" s="12"/>
      <c r="V1196" s="16"/>
      <c r="W1196" s="12" t="e">
        <v>#N/A</v>
      </c>
    </row>
    <row r="1197" spans="1:23" ht="22.35" customHeight="1">
      <c r="A1197" s="12">
        <v>10061226</v>
      </c>
      <c r="B1197" s="137">
        <v>1120011560</v>
      </c>
      <c r="C1197" s="106">
        <v>1004429</v>
      </c>
      <c r="D1197" s="13">
        <v>1016511</v>
      </c>
      <c r="E1197" s="12" t="s">
        <v>1515</v>
      </c>
      <c r="F1197" s="190" t="s">
        <v>4209</v>
      </c>
      <c r="G1197" s="13" t="s">
        <v>28</v>
      </c>
      <c r="H1197" s="15">
        <v>5</v>
      </c>
      <c r="I1197" s="105">
        <v>4</v>
      </c>
      <c r="J1197" s="26">
        <f t="shared" si="72"/>
        <v>20</v>
      </c>
      <c r="K1197" s="113">
        <f>IFERROR(SUMIFS(RECEIVING_HISTORY!$H:$H,RECEIVING_HISTORY!$B:$B,MASTER_SHEET!$A1197),0)</f>
        <v>0</v>
      </c>
      <c r="L1197" s="26">
        <f>IFERROR(SUMIFS(RECEIVING_HISTORY!$I:$I,RECEIVING_HISTORY!$B:$B,MASTER_SHEET!$A1197),0)</f>
        <v>0</v>
      </c>
      <c r="M1197" s="35">
        <f>IFERROR(SUMIF(ISSUANCE_HISTORY!$B:$B,A1197,ISSUANCE_HISTORY!$H:$H),0)</f>
        <v>0</v>
      </c>
      <c r="N1197" s="26">
        <f>IFERROR(SUMIF(ISSUANCE_HISTORY!$B:$B,A1197,ISSUANCE_HISTORY!$I:$I),0)</f>
        <v>0</v>
      </c>
      <c r="O1197" s="112">
        <f t="shared" si="73"/>
        <v>4</v>
      </c>
      <c r="P1197" s="26">
        <f t="shared" si="75"/>
        <v>20</v>
      </c>
      <c r="Q1197" s="36" t="s">
        <v>1516</v>
      </c>
      <c r="R1197" s="36" t="s">
        <v>1516</v>
      </c>
      <c r="S1197" s="16">
        <v>4</v>
      </c>
      <c r="T1197" s="37" t="str">
        <f t="shared" si="74"/>
        <v>OK</v>
      </c>
      <c r="U1197" s="12"/>
      <c r="V1197" s="16"/>
      <c r="W1197" s="12" t="s">
        <v>4222</v>
      </c>
    </row>
    <row r="1198" spans="1:23" ht="22.35" customHeight="1">
      <c r="A1198" s="12">
        <v>10061227</v>
      </c>
      <c r="B1198" s="137" t="e">
        <v>#N/A</v>
      </c>
      <c r="C1198" s="106">
        <v>1004431</v>
      </c>
      <c r="D1198" s="13">
        <v>1016513</v>
      </c>
      <c r="E1198" s="12" t="s">
        <v>1517</v>
      </c>
      <c r="F1198" s="190" t="s">
        <v>4209</v>
      </c>
      <c r="G1198" s="13" t="s">
        <v>28</v>
      </c>
      <c r="H1198" s="15">
        <v>5</v>
      </c>
      <c r="I1198" s="105">
        <v>5</v>
      </c>
      <c r="J1198" s="26">
        <f t="shared" si="72"/>
        <v>25</v>
      </c>
      <c r="K1198" s="113">
        <f>IFERROR(SUMIFS(RECEIVING_HISTORY!$H:$H,RECEIVING_HISTORY!$B:$B,MASTER_SHEET!$A1198),0)</f>
        <v>0</v>
      </c>
      <c r="L1198" s="26">
        <f>IFERROR(SUMIFS(RECEIVING_HISTORY!$I:$I,RECEIVING_HISTORY!$B:$B,MASTER_SHEET!$A1198),0)</f>
        <v>0</v>
      </c>
      <c r="M1198" s="35">
        <f>IFERROR(SUMIF(ISSUANCE_HISTORY!$B:$B,A1198,ISSUANCE_HISTORY!$H:$H),0)</f>
        <v>0</v>
      </c>
      <c r="N1198" s="26">
        <f>IFERROR(SUMIF(ISSUANCE_HISTORY!$B:$B,A1198,ISSUANCE_HISTORY!$I:$I),0)</f>
        <v>0</v>
      </c>
      <c r="O1198" s="112">
        <f t="shared" si="73"/>
        <v>5</v>
      </c>
      <c r="P1198" s="26">
        <f t="shared" si="75"/>
        <v>25</v>
      </c>
      <c r="Q1198" s="36" t="s">
        <v>3946</v>
      </c>
      <c r="R1198" s="36" t="s">
        <v>3946</v>
      </c>
      <c r="S1198" s="16">
        <v>4</v>
      </c>
      <c r="T1198" s="37" t="str">
        <f t="shared" si="74"/>
        <v>OK</v>
      </c>
      <c r="U1198" s="12"/>
      <c r="V1198" s="16"/>
      <c r="W1198" s="12" t="e">
        <v>#N/A</v>
      </c>
    </row>
    <row r="1199" spans="1:23" ht="22.35" customHeight="1">
      <c r="A1199" s="12">
        <v>10061228</v>
      </c>
      <c r="B1199" s="137">
        <v>1230020150</v>
      </c>
      <c r="C1199" s="106">
        <v>1005307</v>
      </c>
      <c r="D1199" s="13">
        <v>1015679</v>
      </c>
      <c r="E1199" s="12" t="s">
        <v>1518</v>
      </c>
      <c r="F1199" s="190" t="s">
        <v>1262</v>
      </c>
      <c r="G1199" s="13" t="s">
        <v>21</v>
      </c>
      <c r="H1199" s="15">
        <v>4</v>
      </c>
      <c r="I1199" s="105">
        <v>28</v>
      </c>
      <c r="J1199" s="26">
        <f t="shared" si="72"/>
        <v>112</v>
      </c>
      <c r="K1199" s="113">
        <f>IFERROR(SUMIFS(RECEIVING_HISTORY!$H:$H,RECEIVING_HISTORY!$B:$B,MASTER_SHEET!$A1199),0)</f>
        <v>0</v>
      </c>
      <c r="L1199" s="26">
        <f>IFERROR(SUMIFS(RECEIVING_HISTORY!$I:$I,RECEIVING_HISTORY!$B:$B,MASTER_SHEET!$A1199),0)</f>
        <v>0</v>
      </c>
      <c r="M1199" s="35">
        <f>IFERROR(SUMIF(ISSUANCE_HISTORY!$B:$B,A1199,ISSUANCE_HISTORY!$H:$H),0)</f>
        <v>0</v>
      </c>
      <c r="N1199" s="26">
        <f>IFERROR(SUMIF(ISSUANCE_HISTORY!$B:$B,A1199,ISSUANCE_HISTORY!$I:$I),0)</f>
        <v>0</v>
      </c>
      <c r="O1199" s="112">
        <f t="shared" si="73"/>
        <v>28</v>
      </c>
      <c r="P1199" s="26">
        <f t="shared" si="75"/>
        <v>112</v>
      </c>
      <c r="Q1199" s="36" t="s">
        <v>1483</v>
      </c>
      <c r="R1199" s="36" t="s">
        <v>1483</v>
      </c>
      <c r="S1199" s="16">
        <v>10</v>
      </c>
      <c r="T1199" s="37" t="str">
        <f t="shared" si="74"/>
        <v>OK</v>
      </c>
      <c r="U1199" s="12"/>
      <c r="V1199" s="16"/>
      <c r="W1199" s="12" t="s">
        <v>4222</v>
      </c>
    </row>
    <row r="1200" spans="1:23" ht="22.35" customHeight="1">
      <c r="A1200" s="12">
        <v>10061229</v>
      </c>
      <c r="B1200" s="137">
        <v>311629005765</v>
      </c>
      <c r="C1200" s="106">
        <v>1005308</v>
      </c>
      <c r="D1200" s="13">
        <v>1015680</v>
      </c>
      <c r="E1200" s="12" t="s">
        <v>1519</v>
      </c>
      <c r="F1200" s="190" t="s">
        <v>1262</v>
      </c>
      <c r="G1200" s="13" t="s">
        <v>21</v>
      </c>
      <c r="H1200" s="15">
        <v>9</v>
      </c>
      <c r="I1200" s="105">
        <v>34</v>
      </c>
      <c r="J1200" s="26">
        <f t="shared" si="72"/>
        <v>306</v>
      </c>
      <c r="K1200" s="113">
        <f>IFERROR(SUMIFS(RECEIVING_HISTORY!$H:$H,RECEIVING_HISTORY!$B:$B,MASTER_SHEET!$A1200),0)</f>
        <v>0</v>
      </c>
      <c r="L1200" s="26">
        <f>IFERROR(SUMIFS(RECEIVING_HISTORY!$I:$I,RECEIVING_HISTORY!$B:$B,MASTER_SHEET!$A1200),0)</f>
        <v>0</v>
      </c>
      <c r="M1200" s="35">
        <f>IFERROR(SUMIF(ISSUANCE_HISTORY!$B:$B,A1200,ISSUANCE_HISTORY!$H:$H),0)</f>
        <v>0</v>
      </c>
      <c r="N1200" s="26">
        <f>IFERROR(SUMIF(ISSUANCE_HISTORY!$B:$B,A1200,ISSUANCE_HISTORY!$I:$I),0)</f>
        <v>0</v>
      </c>
      <c r="O1200" s="112">
        <f t="shared" si="73"/>
        <v>34</v>
      </c>
      <c r="P1200" s="26">
        <f t="shared" si="75"/>
        <v>306</v>
      </c>
      <c r="Q1200" s="36" t="s">
        <v>1483</v>
      </c>
      <c r="R1200" s="36" t="s">
        <v>1483</v>
      </c>
      <c r="S1200" s="16">
        <v>10</v>
      </c>
      <c r="T1200" s="37" t="str">
        <f t="shared" si="74"/>
        <v>OK</v>
      </c>
      <c r="U1200" s="12"/>
      <c r="V1200" s="16"/>
      <c r="W1200" s="12" t="s">
        <v>4222</v>
      </c>
    </row>
    <row r="1201" spans="1:23" ht="22.35" customHeight="1">
      <c r="A1201" s="12">
        <v>10061230</v>
      </c>
      <c r="B1201" s="137">
        <v>1120014035</v>
      </c>
      <c r="C1201" s="106">
        <v>1000472</v>
      </c>
      <c r="D1201" s="13">
        <v>1013228</v>
      </c>
      <c r="E1201" s="12" t="s">
        <v>1520</v>
      </c>
      <c r="F1201" s="190" t="s">
        <v>1262</v>
      </c>
      <c r="G1201" s="13" t="s">
        <v>21</v>
      </c>
      <c r="H1201" s="15">
        <v>10</v>
      </c>
      <c r="I1201" s="105">
        <v>5</v>
      </c>
      <c r="J1201" s="26">
        <f t="shared" si="72"/>
        <v>50</v>
      </c>
      <c r="K1201" s="113">
        <f>IFERROR(SUMIFS(RECEIVING_HISTORY!$H:$H,RECEIVING_HISTORY!$B:$B,MASTER_SHEET!$A1201),0)</f>
        <v>20</v>
      </c>
      <c r="L1201" s="26">
        <f>IFERROR(SUMIFS(RECEIVING_HISTORY!$I:$I,RECEIVING_HISTORY!$B:$B,MASTER_SHEET!$A1201),0)</f>
        <v>200</v>
      </c>
      <c r="M1201" s="35">
        <f>IFERROR(SUMIF(ISSUANCE_HISTORY!$B:$B,A1201,ISSUANCE_HISTORY!$H:$H),0)</f>
        <v>0</v>
      </c>
      <c r="N1201" s="26">
        <f>IFERROR(SUMIF(ISSUANCE_HISTORY!$B:$B,A1201,ISSUANCE_HISTORY!$I:$I),0)</f>
        <v>0</v>
      </c>
      <c r="O1201" s="112">
        <f t="shared" si="73"/>
        <v>25</v>
      </c>
      <c r="P1201" s="26">
        <f t="shared" si="75"/>
        <v>250</v>
      </c>
      <c r="Q1201" s="36" t="s">
        <v>416</v>
      </c>
      <c r="R1201" s="36" t="s">
        <v>416</v>
      </c>
      <c r="S1201" s="16">
        <v>10</v>
      </c>
      <c r="T1201" s="37" t="str">
        <f t="shared" si="74"/>
        <v>OK</v>
      </c>
      <c r="U1201" s="12"/>
      <c r="V1201" s="16"/>
      <c r="W1201" s="12" t="s">
        <v>4222</v>
      </c>
    </row>
    <row r="1202" spans="1:23" ht="22.35" customHeight="1">
      <c r="A1202" s="12">
        <v>10061231</v>
      </c>
      <c r="B1202" s="137">
        <v>401728006309</v>
      </c>
      <c r="C1202" s="106">
        <v>1005299</v>
      </c>
      <c r="D1202" s="13">
        <v>1015671</v>
      </c>
      <c r="E1202" s="12" t="s">
        <v>1521</v>
      </c>
      <c r="F1202" s="190" t="s">
        <v>1262</v>
      </c>
      <c r="G1202" s="13" t="s">
        <v>21</v>
      </c>
      <c r="H1202" s="15">
        <v>12</v>
      </c>
      <c r="I1202" s="105">
        <v>25</v>
      </c>
      <c r="J1202" s="26">
        <f t="shared" si="72"/>
        <v>300</v>
      </c>
      <c r="K1202" s="113">
        <f>IFERROR(SUMIFS(RECEIVING_HISTORY!$H:$H,RECEIVING_HISTORY!$B:$B,MASTER_SHEET!$A1202),0)</f>
        <v>0</v>
      </c>
      <c r="L1202" s="26">
        <f>IFERROR(SUMIFS(RECEIVING_HISTORY!$I:$I,RECEIVING_HISTORY!$B:$B,MASTER_SHEET!$A1202),0)</f>
        <v>0</v>
      </c>
      <c r="M1202" s="35">
        <f>IFERROR(SUMIF(ISSUANCE_HISTORY!$B:$B,A1202,ISSUANCE_HISTORY!$H:$H),0)</f>
        <v>0</v>
      </c>
      <c r="N1202" s="26">
        <f>IFERROR(SUMIF(ISSUANCE_HISTORY!$B:$B,A1202,ISSUANCE_HISTORY!$I:$I),0)</f>
        <v>0</v>
      </c>
      <c r="O1202" s="112">
        <f t="shared" si="73"/>
        <v>25</v>
      </c>
      <c r="P1202" s="26">
        <f t="shared" si="75"/>
        <v>300</v>
      </c>
      <c r="Q1202" s="36" t="s">
        <v>1377</v>
      </c>
      <c r="R1202" s="36" t="s">
        <v>1377</v>
      </c>
      <c r="S1202" s="16">
        <v>10</v>
      </c>
      <c r="T1202" s="37" t="str">
        <f t="shared" si="74"/>
        <v>OK</v>
      </c>
      <c r="U1202" s="12"/>
      <c r="V1202" s="16"/>
      <c r="W1202" s="12" t="s">
        <v>4222</v>
      </c>
    </row>
    <row r="1203" spans="1:23" ht="22.35" customHeight="1">
      <c r="A1203" s="12">
        <v>10061232</v>
      </c>
      <c r="B1203" s="137">
        <v>401733006315</v>
      </c>
      <c r="C1203" s="106">
        <v>1005325</v>
      </c>
      <c r="D1203" s="13">
        <v>1015697</v>
      </c>
      <c r="E1203" s="12" t="s">
        <v>1522</v>
      </c>
      <c r="F1203" s="190" t="s">
        <v>1262</v>
      </c>
      <c r="G1203" s="13" t="s">
        <v>21</v>
      </c>
      <c r="H1203" s="15">
        <v>10</v>
      </c>
      <c r="I1203" s="105">
        <v>13</v>
      </c>
      <c r="J1203" s="26">
        <f t="shared" si="72"/>
        <v>130</v>
      </c>
      <c r="K1203" s="113">
        <f>IFERROR(SUMIFS(RECEIVING_HISTORY!$H:$H,RECEIVING_HISTORY!$B:$B,MASTER_SHEET!$A1203),0)</f>
        <v>0</v>
      </c>
      <c r="L1203" s="26">
        <f>IFERROR(SUMIFS(RECEIVING_HISTORY!$I:$I,RECEIVING_HISTORY!$B:$B,MASTER_SHEET!$A1203),0)</f>
        <v>0</v>
      </c>
      <c r="M1203" s="35">
        <f>IFERROR(SUMIF(ISSUANCE_HISTORY!$B:$B,A1203,ISSUANCE_HISTORY!$H:$H),0)</f>
        <v>0</v>
      </c>
      <c r="N1203" s="26">
        <f>IFERROR(SUMIF(ISSUANCE_HISTORY!$B:$B,A1203,ISSUANCE_HISTORY!$I:$I),0)</f>
        <v>0</v>
      </c>
      <c r="O1203" s="112">
        <f t="shared" si="73"/>
        <v>13</v>
      </c>
      <c r="P1203" s="26">
        <f t="shared" si="75"/>
        <v>130</v>
      </c>
      <c r="Q1203" s="36" t="s">
        <v>416</v>
      </c>
      <c r="R1203" s="36" t="s">
        <v>416</v>
      </c>
      <c r="S1203" s="16">
        <v>10</v>
      </c>
      <c r="T1203" s="37" t="str">
        <f t="shared" si="74"/>
        <v>OK</v>
      </c>
      <c r="U1203" s="12"/>
      <c r="V1203" s="16"/>
      <c r="W1203" s="12" t="s">
        <v>4222</v>
      </c>
    </row>
    <row r="1204" spans="1:23" ht="22.35" customHeight="1">
      <c r="A1204" s="12">
        <v>10061233</v>
      </c>
      <c r="B1204" s="137">
        <v>401733005766</v>
      </c>
      <c r="C1204" s="106">
        <v>1005326</v>
      </c>
      <c r="D1204" s="13">
        <v>1015698</v>
      </c>
      <c r="E1204" s="12" t="s">
        <v>1523</v>
      </c>
      <c r="F1204" s="190" t="s">
        <v>1262</v>
      </c>
      <c r="G1204" s="13" t="s">
        <v>21</v>
      </c>
      <c r="H1204" s="15">
        <v>9</v>
      </c>
      <c r="I1204" s="105">
        <v>11</v>
      </c>
      <c r="J1204" s="26">
        <f t="shared" si="72"/>
        <v>99</v>
      </c>
      <c r="K1204" s="113">
        <f>IFERROR(SUMIFS(RECEIVING_HISTORY!$H:$H,RECEIVING_HISTORY!$B:$B,MASTER_SHEET!$A1204),0)</f>
        <v>0</v>
      </c>
      <c r="L1204" s="26">
        <f>IFERROR(SUMIFS(RECEIVING_HISTORY!$I:$I,RECEIVING_HISTORY!$B:$B,MASTER_SHEET!$A1204),0)</f>
        <v>0</v>
      </c>
      <c r="M1204" s="35">
        <f>IFERROR(SUMIF(ISSUANCE_HISTORY!$B:$B,A1204,ISSUANCE_HISTORY!$H:$H),0)</f>
        <v>0</v>
      </c>
      <c r="N1204" s="26">
        <f>IFERROR(SUMIF(ISSUANCE_HISTORY!$B:$B,A1204,ISSUANCE_HISTORY!$I:$I),0)</f>
        <v>0</v>
      </c>
      <c r="O1204" s="112">
        <f t="shared" si="73"/>
        <v>11</v>
      </c>
      <c r="P1204" s="26">
        <f t="shared" si="75"/>
        <v>99</v>
      </c>
      <c r="Q1204" s="36" t="s">
        <v>416</v>
      </c>
      <c r="R1204" s="36" t="s">
        <v>416</v>
      </c>
      <c r="S1204" s="16">
        <v>10</v>
      </c>
      <c r="T1204" s="37" t="str">
        <f t="shared" si="74"/>
        <v>OK</v>
      </c>
      <c r="U1204" s="12"/>
      <c r="V1204" s="16"/>
      <c r="W1204" s="12" t="s">
        <v>4222</v>
      </c>
    </row>
    <row r="1205" spans="1:23" ht="22.35" customHeight="1">
      <c r="A1205" s="12">
        <v>10061234</v>
      </c>
      <c r="B1205" s="137">
        <v>401749005767</v>
      </c>
      <c r="C1205" s="106">
        <v>1005328</v>
      </c>
      <c r="D1205" s="13">
        <v>1015700</v>
      </c>
      <c r="E1205" s="12" t="s">
        <v>1524</v>
      </c>
      <c r="F1205" s="190" t="s">
        <v>1262</v>
      </c>
      <c r="G1205" s="13" t="s">
        <v>21</v>
      </c>
      <c r="H1205" s="15">
        <v>15</v>
      </c>
      <c r="I1205" s="105">
        <v>15</v>
      </c>
      <c r="J1205" s="26">
        <f t="shared" si="72"/>
        <v>225</v>
      </c>
      <c r="K1205" s="113">
        <f>IFERROR(SUMIFS(RECEIVING_HISTORY!$H:$H,RECEIVING_HISTORY!$B:$B,MASTER_SHEET!$A1205),0)</f>
        <v>0</v>
      </c>
      <c r="L1205" s="26">
        <f>IFERROR(SUMIFS(RECEIVING_HISTORY!$I:$I,RECEIVING_HISTORY!$B:$B,MASTER_SHEET!$A1205),0)</f>
        <v>0</v>
      </c>
      <c r="M1205" s="35">
        <f>IFERROR(SUMIF(ISSUANCE_HISTORY!$B:$B,A1205,ISSUANCE_HISTORY!$H:$H),0)</f>
        <v>0</v>
      </c>
      <c r="N1205" s="26">
        <f>IFERROR(SUMIF(ISSUANCE_HISTORY!$B:$B,A1205,ISSUANCE_HISTORY!$I:$I),0)</f>
        <v>0</v>
      </c>
      <c r="O1205" s="112">
        <f t="shared" si="73"/>
        <v>15</v>
      </c>
      <c r="P1205" s="26">
        <f t="shared" si="75"/>
        <v>225</v>
      </c>
      <c r="Q1205" s="36" t="s">
        <v>416</v>
      </c>
      <c r="R1205" s="36" t="s">
        <v>416</v>
      </c>
      <c r="S1205" s="16">
        <v>10</v>
      </c>
      <c r="T1205" s="37" t="str">
        <f t="shared" si="74"/>
        <v>OK</v>
      </c>
      <c r="U1205" s="12"/>
      <c r="V1205" s="16"/>
      <c r="W1205" s="12" t="s">
        <v>4222</v>
      </c>
    </row>
    <row r="1206" spans="1:23" ht="22.35" customHeight="1">
      <c r="A1206" s="12">
        <v>10061235</v>
      </c>
      <c r="B1206" s="137">
        <v>401736005760</v>
      </c>
      <c r="C1206" s="106">
        <v>1006906</v>
      </c>
      <c r="D1206" s="13">
        <v>1014003</v>
      </c>
      <c r="E1206" s="12" t="s">
        <v>1525</v>
      </c>
      <c r="F1206" s="190" t="s">
        <v>1262</v>
      </c>
      <c r="G1206" s="13" t="s">
        <v>21</v>
      </c>
      <c r="H1206" s="15">
        <v>9</v>
      </c>
      <c r="I1206" s="105">
        <v>10</v>
      </c>
      <c r="J1206" s="26">
        <f t="shared" si="72"/>
        <v>90</v>
      </c>
      <c r="K1206" s="113">
        <f>IFERROR(SUMIFS(RECEIVING_HISTORY!$H:$H,RECEIVING_HISTORY!$B:$B,MASTER_SHEET!$A1206),0)</f>
        <v>0</v>
      </c>
      <c r="L1206" s="26">
        <f>IFERROR(SUMIFS(RECEIVING_HISTORY!$I:$I,RECEIVING_HISTORY!$B:$B,MASTER_SHEET!$A1206),0)</f>
        <v>0</v>
      </c>
      <c r="M1206" s="35">
        <f>IFERROR(SUMIF(ISSUANCE_HISTORY!$B:$B,A1206,ISSUANCE_HISTORY!$H:$H),0)</f>
        <v>0</v>
      </c>
      <c r="N1206" s="26">
        <f>IFERROR(SUMIF(ISSUANCE_HISTORY!$B:$B,A1206,ISSUANCE_HISTORY!$I:$I),0)</f>
        <v>0</v>
      </c>
      <c r="O1206" s="112">
        <f t="shared" si="73"/>
        <v>10</v>
      </c>
      <c r="P1206" s="26">
        <f t="shared" si="75"/>
        <v>90</v>
      </c>
      <c r="Q1206" s="36" t="s">
        <v>1390</v>
      </c>
      <c r="R1206" s="36" t="s">
        <v>1390</v>
      </c>
      <c r="S1206" s="16">
        <v>10</v>
      </c>
      <c r="T1206" s="37" t="str">
        <f t="shared" si="74"/>
        <v>OK</v>
      </c>
      <c r="U1206" s="12"/>
      <c r="V1206" s="16"/>
      <c r="W1206" s="12" t="s">
        <v>4222</v>
      </c>
    </row>
    <row r="1207" spans="1:23" ht="22.35" customHeight="1">
      <c r="A1207" s="12">
        <v>10061236</v>
      </c>
      <c r="B1207" s="137">
        <v>311629005745</v>
      </c>
      <c r="C1207" s="106">
        <v>1003034</v>
      </c>
      <c r="D1207" s="13">
        <v>1010870</v>
      </c>
      <c r="E1207" s="12" t="s">
        <v>1526</v>
      </c>
      <c r="F1207" s="190" t="s">
        <v>1262</v>
      </c>
      <c r="G1207" s="13" t="s">
        <v>21</v>
      </c>
      <c r="H1207" s="15">
        <v>15</v>
      </c>
      <c r="I1207" s="105">
        <v>67</v>
      </c>
      <c r="J1207" s="26">
        <f t="shared" si="72"/>
        <v>1005</v>
      </c>
      <c r="K1207" s="113">
        <f>IFERROR(SUMIFS(RECEIVING_HISTORY!$H:$H,RECEIVING_HISTORY!$B:$B,MASTER_SHEET!$A1207),0)</f>
        <v>0</v>
      </c>
      <c r="L1207" s="26">
        <f>IFERROR(SUMIFS(RECEIVING_HISTORY!$I:$I,RECEIVING_HISTORY!$B:$B,MASTER_SHEET!$A1207),0)</f>
        <v>0</v>
      </c>
      <c r="M1207" s="35">
        <f>IFERROR(SUMIF(ISSUANCE_HISTORY!$B:$B,A1207,ISSUANCE_HISTORY!$H:$H),0)</f>
        <v>0</v>
      </c>
      <c r="N1207" s="26">
        <f>IFERROR(SUMIF(ISSUANCE_HISTORY!$B:$B,A1207,ISSUANCE_HISTORY!$I:$I),0)</f>
        <v>0</v>
      </c>
      <c r="O1207" s="112">
        <f t="shared" si="73"/>
        <v>67</v>
      </c>
      <c r="P1207" s="26">
        <f t="shared" si="75"/>
        <v>1005</v>
      </c>
      <c r="Q1207" s="36" t="s">
        <v>257</v>
      </c>
      <c r="R1207" s="36" t="s">
        <v>257</v>
      </c>
      <c r="S1207" s="16">
        <v>10</v>
      </c>
      <c r="T1207" s="37" t="str">
        <f t="shared" si="74"/>
        <v>OK</v>
      </c>
      <c r="U1207" s="12"/>
      <c r="V1207" s="16"/>
      <c r="W1207" s="12" t="s">
        <v>4222</v>
      </c>
    </row>
    <row r="1208" spans="1:23" ht="22.35" customHeight="1">
      <c r="A1208" s="12">
        <v>10061237</v>
      </c>
      <c r="B1208" s="137" t="e">
        <v>#N/A</v>
      </c>
      <c r="C1208" s="106">
        <v>1000479</v>
      </c>
      <c r="D1208" s="13">
        <v>1013235</v>
      </c>
      <c r="E1208" s="12" t="s">
        <v>1527</v>
      </c>
      <c r="F1208" s="190" t="s">
        <v>1262</v>
      </c>
      <c r="G1208" s="13" t="s">
        <v>21</v>
      </c>
      <c r="H1208" s="15">
        <v>6</v>
      </c>
      <c r="I1208" s="105">
        <v>25</v>
      </c>
      <c r="J1208" s="26">
        <f t="shared" si="72"/>
        <v>150</v>
      </c>
      <c r="K1208" s="113">
        <f>IFERROR(SUMIFS(RECEIVING_HISTORY!$H:$H,RECEIVING_HISTORY!$B:$B,MASTER_SHEET!$A1208),0)</f>
        <v>0</v>
      </c>
      <c r="L1208" s="26">
        <f>IFERROR(SUMIFS(RECEIVING_HISTORY!$I:$I,RECEIVING_HISTORY!$B:$B,MASTER_SHEET!$A1208),0)</f>
        <v>0</v>
      </c>
      <c r="M1208" s="35">
        <f>IFERROR(SUMIF(ISSUANCE_HISTORY!$B:$B,A1208,ISSUANCE_HISTORY!$H:$H),0)</f>
        <v>0</v>
      </c>
      <c r="N1208" s="26">
        <f>IFERROR(SUMIF(ISSUANCE_HISTORY!$B:$B,A1208,ISSUANCE_HISTORY!$I:$I),0)</f>
        <v>0</v>
      </c>
      <c r="O1208" s="112">
        <f t="shared" si="73"/>
        <v>25</v>
      </c>
      <c r="P1208" s="26">
        <f t="shared" si="75"/>
        <v>150</v>
      </c>
      <c r="Q1208" s="36" t="s">
        <v>416</v>
      </c>
      <c r="R1208" s="36" t="s">
        <v>416</v>
      </c>
      <c r="S1208" s="16">
        <v>10</v>
      </c>
      <c r="T1208" s="37" t="str">
        <f t="shared" si="74"/>
        <v>OK</v>
      </c>
      <c r="U1208" s="12"/>
      <c r="V1208" s="16"/>
      <c r="W1208" s="12" t="e">
        <v>#N/A</v>
      </c>
    </row>
    <row r="1209" spans="1:23" ht="22.35" customHeight="1">
      <c r="A1209" s="12">
        <v>10061238</v>
      </c>
      <c r="B1209" s="137">
        <v>401416005778</v>
      </c>
      <c r="C1209" s="106">
        <v>1004582</v>
      </c>
      <c r="D1209" s="13">
        <v>1016341</v>
      </c>
      <c r="E1209" s="12" t="s">
        <v>1528</v>
      </c>
      <c r="F1209" s="190" t="s">
        <v>1262</v>
      </c>
      <c r="G1209" s="13" t="s">
        <v>81</v>
      </c>
      <c r="H1209" s="15">
        <v>550</v>
      </c>
      <c r="I1209" s="105">
        <v>10</v>
      </c>
      <c r="J1209" s="26">
        <f t="shared" si="72"/>
        <v>5500</v>
      </c>
      <c r="K1209" s="113">
        <f>IFERROR(SUMIFS(RECEIVING_HISTORY!$H:$H,RECEIVING_HISTORY!$B:$B,MASTER_SHEET!$A1209),0)</f>
        <v>0</v>
      </c>
      <c r="L1209" s="26">
        <f>IFERROR(SUMIFS(RECEIVING_HISTORY!$I:$I,RECEIVING_HISTORY!$B:$B,MASTER_SHEET!$A1209),0)</f>
        <v>0</v>
      </c>
      <c r="M1209" s="35">
        <f>IFERROR(SUMIF(ISSUANCE_HISTORY!$B:$B,A1209,ISSUANCE_HISTORY!$H:$H),0)</f>
        <v>0</v>
      </c>
      <c r="N1209" s="26">
        <f>IFERROR(SUMIF(ISSUANCE_HISTORY!$B:$B,A1209,ISSUANCE_HISTORY!$I:$I),0)</f>
        <v>0</v>
      </c>
      <c r="O1209" s="112">
        <f t="shared" si="73"/>
        <v>10</v>
      </c>
      <c r="P1209" s="26">
        <f t="shared" si="75"/>
        <v>5500</v>
      </c>
      <c r="Q1209" s="36" t="s">
        <v>1529</v>
      </c>
      <c r="R1209" s="36" t="s">
        <v>1529</v>
      </c>
      <c r="S1209" s="16">
        <v>10</v>
      </c>
      <c r="T1209" s="37" t="str">
        <f t="shared" si="74"/>
        <v>OK</v>
      </c>
      <c r="U1209" s="12"/>
      <c r="V1209" s="16"/>
      <c r="W1209" s="12" t="s">
        <v>4222</v>
      </c>
    </row>
    <row r="1210" spans="1:23" ht="22.35" customHeight="1">
      <c r="A1210" s="12">
        <v>10061239</v>
      </c>
      <c r="B1210" s="137">
        <v>401416005739</v>
      </c>
      <c r="C1210" s="106">
        <v>1007633</v>
      </c>
      <c r="D1210" s="13">
        <v>1009494</v>
      </c>
      <c r="E1210" s="12" t="s">
        <v>1530</v>
      </c>
      <c r="F1210" s="190" t="s">
        <v>1262</v>
      </c>
      <c r="G1210" s="13" t="s">
        <v>21</v>
      </c>
      <c r="H1210" s="15">
        <v>1050</v>
      </c>
      <c r="I1210" s="105">
        <v>20</v>
      </c>
      <c r="J1210" s="26">
        <f t="shared" si="72"/>
        <v>21000</v>
      </c>
      <c r="K1210" s="113">
        <f>IFERROR(SUMIFS(RECEIVING_HISTORY!$H:$H,RECEIVING_HISTORY!$B:$B,MASTER_SHEET!$A1210),0)</f>
        <v>0</v>
      </c>
      <c r="L1210" s="26">
        <f>IFERROR(SUMIFS(RECEIVING_HISTORY!$I:$I,RECEIVING_HISTORY!$B:$B,MASTER_SHEET!$A1210),0)</f>
        <v>0</v>
      </c>
      <c r="M1210" s="35">
        <f>IFERROR(SUMIF(ISSUANCE_HISTORY!$B:$B,A1210,ISSUANCE_HISTORY!$H:$H),0)</f>
        <v>0</v>
      </c>
      <c r="N1210" s="26">
        <f>IFERROR(SUMIF(ISSUANCE_HISTORY!$B:$B,A1210,ISSUANCE_HISTORY!$I:$I),0)</f>
        <v>0</v>
      </c>
      <c r="O1210" s="112">
        <f t="shared" si="73"/>
        <v>20</v>
      </c>
      <c r="P1210" s="26">
        <f t="shared" si="75"/>
        <v>21000</v>
      </c>
      <c r="Q1210" s="36" t="s">
        <v>1462</v>
      </c>
      <c r="R1210" s="36" t="s">
        <v>1462</v>
      </c>
      <c r="S1210" s="16">
        <v>10</v>
      </c>
      <c r="T1210" s="37" t="str">
        <f t="shared" si="74"/>
        <v>OK</v>
      </c>
      <c r="U1210" s="12"/>
      <c r="V1210" s="16"/>
      <c r="W1210" s="12" t="s">
        <v>4222</v>
      </c>
    </row>
    <row r="1211" spans="1:23" ht="22.35" customHeight="1">
      <c r="A1211" s="12">
        <v>10061240</v>
      </c>
      <c r="B1211" s="137">
        <v>1910070188</v>
      </c>
      <c r="C1211" s="106">
        <v>1006577</v>
      </c>
      <c r="D1211" s="13">
        <v>1014298</v>
      </c>
      <c r="E1211" s="12" t="s">
        <v>1531</v>
      </c>
      <c r="F1211" s="190" t="s">
        <v>1262</v>
      </c>
      <c r="G1211" s="13" t="s">
        <v>21</v>
      </c>
      <c r="H1211" s="15">
        <v>3</v>
      </c>
      <c r="I1211" s="105">
        <v>10</v>
      </c>
      <c r="J1211" s="26">
        <f t="shared" si="72"/>
        <v>30</v>
      </c>
      <c r="K1211" s="113">
        <f>IFERROR(SUMIFS(RECEIVING_HISTORY!$H:$H,RECEIVING_HISTORY!$B:$B,MASTER_SHEET!$A1211),0)</f>
        <v>0</v>
      </c>
      <c r="L1211" s="26">
        <f>IFERROR(SUMIFS(RECEIVING_HISTORY!$I:$I,RECEIVING_HISTORY!$B:$B,MASTER_SHEET!$A1211),0)</f>
        <v>0</v>
      </c>
      <c r="M1211" s="35">
        <f>IFERROR(SUMIF(ISSUANCE_HISTORY!$B:$B,A1211,ISSUANCE_HISTORY!$H:$H),0)</f>
        <v>0</v>
      </c>
      <c r="N1211" s="26">
        <f>IFERROR(SUMIF(ISSUANCE_HISTORY!$B:$B,A1211,ISSUANCE_HISTORY!$I:$I),0)</f>
        <v>0</v>
      </c>
      <c r="O1211" s="112">
        <f t="shared" si="73"/>
        <v>10</v>
      </c>
      <c r="P1211" s="26">
        <f t="shared" si="75"/>
        <v>30</v>
      </c>
      <c r="Q1211" s="36" t="s">
        <v>1532</v>
      </c>
      <c r="R1211" s="36" t="s">
        <v>1532</v>
      </c>
      <c r="S1211" s="16">
        <v>10</v>
      </c>
      <c r="T1211" s="37" t="str">
        <f t="shared" si="74"/>
        <v>OK</v>
      </c>
      <c r="U1211" s="12"/>
      <c r="V1211" s="16"/>
      <c r="W1211" s="12" t="s">
        <v>4222</v>
      </c>
    </row>
    <row r="1212" spans="1:23" ht="22.35" customHeight="1">
      <c r="A1212" s="12">
        <v>10061241</v>
      </c>
      <c r="B1212" s="137">
        <v>401717005740</v>
      </c>
      <c r="C1212" s="106">
        <v>1002879</v>
      </c>
      <c r="D1212" s="13">
        <v>1010715</v>
      </c>
      <c r="E1212" s="12" t="s">
        <v>1533</v>
      </c>
      <c r="F1212" s="190" t="s">
        <v>1262</v>
      </c>
      <c r="G1212" s="13" t="s">
        <v>21</v>
      </c>
      <c r="H1212" s="15">
        <v>19</v>
      </c>
      <c r="I1212" s="105">
        <v>23</v>
      </c>
      <c r="J1212" s="26">
        <f t="shared" si="72"/>
        <v>437</v>
      </c>
      <c r="K1212" s="113">
        <f>IFERROR(SUMIFS(RECEIVING_HISTORY!$H:$H,RECEIVING_HISTORY!$B:$B,MASTER_SHEET!$A1212),0)</f>
        <v>0</v>
      </c>
      <c r="L1212" s="26">
        <f>IFERROR(SUMIFS(RECEIVING_HISTORY!$I:$I,RECEIVING_HISTORY!$B:$B,MASTER_SHEET!$A1212),0)</f>
        <v>0</v>
      </c>
      <c r="M1212" s="35">
        <f>IFERROR(SUMIF(ISSUANCE_HISTORY!$B:$B,A1212,ISSUANCE_HISTORY!$H:$H),0)</f>
        <v>0</v>
      </c>
      <c r="N1212" s="26">
        <f>IFERROR(SUMIF(ISSUANCE_HISTORY!$B:$B,A1212,ISSUANCE_HISTORY!$I:$I),0)</f>
        <v>0</v>
      </c>
      <c r="O1212" s="112">
        <f t="shared" si="73"/>
        <v>23</v>
      </c>
      <c r="P1212" s="26">
        <f t="shared" si="75"/>
        <v>437</v>
      </c>
      <c r="Q1212" s="36" t="s">
        <v>1532</v>
      </c>
      <c r="R1212" s="36" t="s">
        <v>1532</v>
      </c>
      <c r="S1212" s="16">
        <v>10</v>
      </c>
      <c r="T1212" s="37" t="str">
        <f t="shared" si="74"/>
        <v>OK</v>
      </c>
      <c r="U1212" s="12"/>
      <c r="V1212" s="16"/>
      <c r="W1212" s="12" t="s">
        <v>4222</v>
      </c>
    </row>
    <row r="1213" spans="1:23" ht="22.35" customHeight="1">
      <c r="A1213" s="12">
        <v>10061242</v>
      </c>
      <c r="B1213" s="137">
        <v>401728008075</v>
      </c>
      <c r="C1213" s="106">
        <v>1004457</v>
      </c>
      <c r="D1213" s="13">
        <v>1016539</v>
      </c>
      <c r="E1213" s="12" t="s">
        <v>1534</v>
      </c>
      <c r="F1213" s="190" t="s">
        <v>1262</v>
      </c>
      <c r="G1213" s="13" t="s">
        <v>21</v>
      </c>
      <c r="H1213" s="15">
        <v>13</v>
      </c>
      <c r="I1213" s="105">
        <v>12</v>
      </c>
      <c r="J1213" s="26">
        <f t="shared" si="72"/>
        <v>156</v>
      </c>
      <c r="K1213" s="113">
        <f>IFERROR(SUMIFS(RECEIVING_HISTORY!$H:$H,RECEIVING_HISTORY!$B:$B,MASTER_SHEET!$A1213),0)</f>
        <v>0</v>
      </c>
      <c r="L1213" s="26">
        <f>IFERROR(SUMIFS(RECEIVING_HISTORY!$I:$I,RECEIVING_HISTORY!$B:$B,MASTER_SHEET!$A1213),0)</f>
        <v>0</v>
      </c>
      <c r="M1213" s="35">
        <f>IFERROR(SUMIF(ISSUANCE_HISTORY!$B:$B,A1213,ISSUANCE_HISTORY!$H:$H),0)</f>
        <v>0</v>
      </c>
      <c r="N1213" s="26">
        <f>IFERROR(SUMIF(ISSUANCE_HISTORY!$B:$B,A1213,ISSUANCE_HISTORY!$I:$I),0)</f>
        <v>0</v>
      </c>
      <c r="O1213" s="112">
        <f t="shared" si="73"/>
        <v>12</v>
      </c>
      <c r="P1213" s="26">
        <f t="shared" si="75"/>
        <v>156</v>
      </c>
      <c r="Q1213" s="36" t="s">
        <v>1421</v>
      </c>
      <c r="R1213" s="36" t="s">
        <v>1421</v>
      </c>
      <c r="S1213" s="16">
        <v>10</v>
      </c>
      <c r="T1213" s="37" t="str">
        <f t="shared" si="74"/>
        <v>OK</v>
      </c>
      <c r="U1213" s="12"/>
      <c r="V1213" s="16"/>
      <c r="W1213" s="12" t="s">
        <v>4222</v>
      </c>
    </row>
    <row r="1214" spans="1:23" ht="22.35" customHeight="1">
      <c r="A1214" s="12">
        <v>10061243</v>
      </c>
      <c r="B1214" s="137">
        <v>1940340964</v>
      </c>
      <c r="C1214" s="106">
        <v>1004898</v>
      </c>
      <c r="D1214" s="13">
        <v>1016013</v>
      </c>
      <c r="E1214" s="12" t="s">
        <v>1535</v>
      </c>
      <c r="F1214" s="190" t="s">
        <v>1262</v>
      </c>
      <c r="G1214" s="13" t="s">
        <v>21</v>
      </c>
      <c r="H1214" s="15">
        <v>1144</v>
      </c>
      <c r="I1214" s="105">
        <v>10</v>
      </c>
      <c r="J1214" s="26">
        <f t="shared" si="72"/>
        <v>11440</v>
      </c>
      <c r="K1214" s="113">
        <f>IFERROR(SUMIFS(RECEIVING_HISTORY!$H:$H,RECEIVING_HISTORY!$B:$B,MASTER_SHEET!$A1214),0)</f>
        <v>0</v>
      </c>
      <c r="L1214" s="26">
        <f>IFERROR(SUMIFS(RECEIVING_HISTORY!$I:$I,RECEIVING_HISTORY!$B:$B,MASTER_SHEET!$A1214),0)</f>
        <v>0</v>
      </c>
      <c r="M1214" s="35">
        <f>IFERROR(SUMIF(ISSUANCE_HISTORY!$B:$B,A1214,ISSUANCE_HISTORY!$H:$H),0)</f>
        <v>0</v>
      </c>
      <c r="N1214" s="26">
        <f>IFERROR(SUMIF(ISSUANCE_HISTORY!$B:$B,A1214,ISSUANCE_HISTORY!$I:$I),0)</f>
        <v>0</v>
      </c>
      <c r="O1214" s="112">
        <f t="shared" si="73"/>
        <v>10</v>
      </c>
      <c r="P1214" s="26">
        <f t="shared" si="75"/>
        <v>11440</v>
      </c>
      <c r="Q1214" s="36" t="s">
        <v>1532</v>
      </c>
      <c r="R1214" s="36" t="s">
        <v>1532</v>
      </c>
      <c r="S1214" s="16">
        <v>10</v>
      </c>
      <c r="T1214" s="37" t="str">
        <f t="shared" si="74"/>
        <v>OK</v>
      </c>
      <c r="U1214" s="12"/>
      <c r="V1214" s="16"/>
      <c r="W1214" s="12" t="s">
        <v>4222</v>
      </c>
    </row>
    <row r="1215" spans="1:23" ht="22.35" customHeight="1">
      <c r="A1215" s="12">
        <v>10061244</v>
      </c>
      <c r="B1215" s="137">
        <v>3000002459</v>
      </c>
      <c r="C1215" s="106">
        <v>1006872</v>
      </c>
      <c r="D1215" s="13">
        <v>1014283</v>
      </c>
      <c r="E1215" s="12" t="s">
        <v>1536</v>
      </c>
      <c r="F1215" s="190" t="s">
        <v>1262</v>
      </c>
      <c r="G1215" s="13" t="s">
        <v>21</v>
      </c>
      <c r="H1215" s="15">
        <v>9</v>
      </c>
      <c r="I1215" s="105">
        <v>13</v>
      </c>
      <c r="J1215" s="26">
        <f t="shared" si="72"/>
        <v>117</v>
      </c>
      <c r="K1215" s="113">
        <f>IFERROR(SUMIFS(RECEIVING_HISTORY!$H:$H,RECEIVING_HISTORY!$B:$B,MASTER_SHEET!$A1215),0)</f>
        <v>0</v>
      </c>
      <c r="L1215" s="26">
        <f>IFERROR(SUMIFS(RECEIVING_HISTORY!$I:$I,RECEIVING_HISTORY!$B:$B,MASTER_SHEET!$A1215),0)</f>
        <v>0</v>
      </c>
      <c r="M1215" s="35">
        <f>IFERROR(SUMIF(ISSUANCE_HISTORY!$B:$B,A1215,ISSUANCE_HISTORY!$H:$H),0)</f>
        <v>0</v>
      </c>
      <c r="N1215" s="26">
        <f>IFERROR(SUMIF(ISSUANCE_HISTORY!$B:$B,A1215,ISSUANCE_HISTORY!$I:$I),0)</f>
        <v>0</v>
      </c>
      <c r="O1215" s="112">
        <f t="shared" si="73"/>
        <v>13</v>
      </c>
      <c r="P1215" s="26">
        <f t="shared" si="75"/>
        <v>117</v>
      </c>
      <c r="Q1215" s="36" t="s">
        <v>1537</v>
      </c>
      <c r="R1215" s="36" t="s">
        <v>1537</v>
      </c>
      <c r="S1215" s="16">
        <v>10</v>
      </c>
      <c r="T1215" s="37" t="str">
        <f t="shared" si="74"/>
        <v>OK</v>
      </c>
      <c r="U1215" s="12"/>
      <c r="V1215" s="16"/>
      <c r="W1215" s="12" t="s">
        <v>4222</v>
      </c>
    </row>
    <row r="1216" spans="1:23" ht="22.35" customHeight="1">
      <c r="A1216" s="12">
        <v>10061245</v>
      </c>
      <c r="B1216" s="137">
        <v>1910090205</v>
      </c>
      <c r="C1216" s="106">
        <v>1005283</v>
      </c>
      <c r="D1216" s="13">
        <v>1015655</v>
      </c>
      <c r="E1216" s="12" t="s">
        <v>1538</v>
      </c>
      <c r="F1216" s="190" t="s">
        <v>1262</v>
      </c>
      <c r="G1216" s="13" t="s">
        <v>21</v>
      </c>
      <c r="H1216" s="15">
        <v>3</v>
      </c>
      <c r="I1216" s="105">
        <v>81</v>
      </c>
      <c r="J1216" s="26">
        <f t="shared" ref="J1216:J1279" si="76">I1216*H1216</f>
        <v>243</v>
      </c>
      <c r="K1216" s="113">
        <f>IFERROR(SUMIFS(RECEIVING_HISTORY!$H:$H,RECEIVING_HISTORY!$B:$B,MASTER_SHEET!$A1216),0)</f>
        <v>0</v>
      </c>
      <c r="L1216" s="26">
        <f>IFERROR(SUMIFS(RECEIVING_HISTORY!$I:$I,RECEIVING_HISTORY!$B:$B,MASTER_SHEET!$A1216),0)</f>
        <v>0</v>
      </c>
      <c r="M1216" s="35">
        <f>IFERROR(SUMIF(ISSUANCE_HISTORY!$B:$B,A1216,ISSUANCE_HISTORY!$H:$H),0)</f>
        <v>0</v>
      </c>
      <c r="N1216" s="26">
        <f>IFERROR(SUMIF(ISSUANCE_HISTORY!$B:$B,A1216,ISSUANCE_HISTORY!$I:$I),0)</f>
        <v>0</v>
      </c>
      <c r="O1216" s="112">
        <f t="shared" ref="O1216:O1279" si="77">N(I1216)+N(K1216)-N(M1216)</f>
        <v>81</v>
      </c>
      <c r="P1216" s="26">
        <f t="shared" si="75"/>
        <v>243</v>
      </c>
      <c r="Q1216" s="36" t="s">
        <v>1412</v>
      </c>
      <c r="R1216" s="36" t="s">
        <v>1412</v>
      </c>
      <c r="S1216" s="16">
        <v>10</v>
      </c>
      <c r="T1216" s="37" t="str">
        <f t="shared" si="74"/>
        <v>OK</v>
      </c>
      <c r="U1216" s="12"/>
      <c r="V1216" s="16"/>
      <c r="W1216" s="12" t="s">
        <v>4222</v>
      </c>
    </row>
    <row r="1217" spans="1:23" ht="22.35" customHeight="1">
      <c r="A1217" s="12">
        <v>10061246</v>
      </c>
      <c r="B1217" s="137">
        <v>1120011791</v>
      </c>
      <c r="C1217" s="106">
        <v>1006578</v>
      </c>
      <c r="D1217" s="13">
        <v>1014299</v>
      </c>
      <c r="E1217" s="12" t="s">
        <v>1539</v>
      </c>
      <c r="F1217" s="190" t="s">
        <v>1262</v>
      </c>
      <c r="G1217" s="13" t="s">
        <v>21</v>
      </c>
      <c r="H1217" s="15">
        <v>3</v>
      </c>
      <c r="I1217" s="105">
        <v>27</v>
      </c>
      <c r="J1217" s="26">
        <f t="shared" si="76"/>
        <v>81</v>
      </c>
      <c r="K1217" s="113">
        <f>IFERROR(SUMIFS(RECEIVING_HISTORY!$H:$H,RECEIVING_HISTORY!$B:$B,MASTER_SHEET!$A1217),0)</f>
        <v>0</v>
      </c>
      <c r="L1217" s="26">
        <f>IFERROR(SUMIFS(RECEIVING_HISTORY!$I:$I,RECEIVING_HISTORY!$B:$B,MASTER_SHEET!$A1217),0)</f>
        <v>0</v>
      </c>
      <c r="M1217" s="35">
        <f>IFERROR(SUMIF(ISSUANCE_HISTORY!$B:$B,A1217,ISSUANCE_HISTORY!$H:$H),0)</f>
        <v>0</v>
      </c>
      <c r="N1217" s="26">
        <f>IFERROR(SUMIF(ISSUANCE_HISTORY!$B:$B,A1217,ISSUANCE_HISTORY!$I:$I),0)</f>
        <v>0</v>
      </c>
      <c r="O1217" s="112">
        <f t="shared" si="77"/>
        <v>27</v>
      </c>
      <c r="P1217" s="26">
        <f t="shared" si="75"/>
        <v>81</v>
      </c>
      <c r="Q1217" s="36" t="s">
        <v>1412</v>
      </c>
      <c r="R1217" s="36" t="s">
        <v>1412</v>
      </c>
      <c r="S1217" s="16">
        <v>10</v>
      </c>
      <c r="T1217" s="37" t="str">
        <f t="shared" si="74"/>
        <v>OK</v>
      </c>
      <c r="U1217" s="12"/>
      <c r="V1217" s="16"/>
      <c r="W1217" s="12" t="s">
        <v>4222</v>
      </c>
    </row>
    <row r="1218" spans="1:23" ht="22.35" customHeight="1">
      <c r="A1218" s="12">
        <v>10061247</v>
      </c>
      <c r="B1218" s="137">
        <v>401749005768</v>
      </c>
      <c r="C1218" s="106">
        <v>1005329</v>
      </c>
      <c r="D1218" s="13">
        <v>1015701</v>
      </c>
      <c r="E1218" s="12" t="s">
        <v>1540</v>
      </c>
      <c r="F1218" s="190" t="s">
        <v>1262</v>
      </c>
      <c r="G1218" s="13" t="s">
        <v>21</v>
      </c>
      <c r="H1218" s="15">
        <v>23</v>
      </c>
      <c r="I1218" s="105">
        <v>15</v>
      </c>
      <c r="J1218" s="26">
        <f t="shared" si="76"/>
        <v>345</v>
      </c>
      <c r="K1218" s="113">
        <f>IFERROR(SUMIFS(RECEIVING_HISTORY!$H:$H,RECEIVING_HISTORY!$B:$B,MASTER_SHEET!$A1218),0)</f>
        <v>0</v>
      </c>
      <c r="L1218" s="26">
        <f>IFERROR(SUMIFS(RECEIVING_HISTORY!$I:$I,RECEIVING_HISTORY!$B:$B,MASTER_SHEET!$A1218),0)</f>
        <v>0</v>
      </c>
      <c r="M1218" s="35">
        <f>IFERROR(SUMIF(ISSUANCE_HISTORY!$B:$B,A1218,ISSUANCE_HISTORY!$H:$H),0)</f>
        <v>0</v>
      </c>
      <c r="N1218" s="26">
        <f>IFERROR(SUMIF(ISSUANCE_HISTORY!$B:$B,A1218,ISSUANCE_HISTORY!$I:$I),0)</f>
        <v>0</v>
      </c>
      <c r="O1218" s="112">
        <f t="shared" si="77"/>
        <v>15</v>
      </c>
      <c r="P1218" s="26">
        <f t="shared" si="75"/>
        <v>345</v>
      </c>
      <c r="Q1218" s="36" t="s">
        <v>1382</v>
      </c>
      <c r="R1218" s="36" t="s">
        <v>1382</v>
      </c>
      <c r="S1218" s="16">
        <v>10</v>
      </c>
      <c r="T1218" s="37" t="str">
        <f t="shared" ref="T1218:T1281" si="78">IF(S1218="", "", IF(U1218&lt;&gt;"", "BSR in Process", IF(O1218&lt;S1218, "Re-Order Now", "OK")))</f>
        <v>OK</v>
      </c>
      <c r="U1218" s="12"/>
      <c r="V1218" s="16"/>
      <c r="W1218" s="12" t="s">
        <v>4222</v>
      </c>
    </row>
    <row r="1219" spans="1:23" ht="22.35" customHeight="1">
      <c r="A1219" s="12">
        <v>10061248</v>
      </c>
      <c r="B1219" s="137">
        <v>401749005761</v>
      </c>
      <c r="C1219" s="106">
        <v>1006925</v>
      </c>
      <c r="D1219" s="13">
        <v>1014022</v>
      </c>
      <c r="E1219" s="12" t="s">
        <v>1541</v>
      </c>
      <c r="F1219" s="190" t="s">
        <v>1262</v>
      </c>
      <c r="G1219" s="13" t="s">
        <v>21</v>
      </c>
      <c r="H1219" s="15">
        <v>48</v>
      </c>
      <c r="I1219" s="105">
        <v>9</v>
      </c>
      <c r="J1219" s="26">
        <f t="shared" si="76"/>
        <v>432</v>
      </c>
      <c r="K1219" s="113">
        <f>IFERROR(SUMIFS(RECEIVING_HISTORY!$H:$H,RECEIVING_HISTORY!$B:$B,MASTER_SHEET!$A1219),0)</f>
        <v>0</v>
      </c>
      <c r="L1219" s="26">
        <f>IFERROR(SUMIFS(RECEIVING_HISTORY!$I:$I,RECEIVING_HISTORY!$B:$B,MASTER_SHEET!$A1219),0)</f>
        <v>0</v>
      </c>
      <c r="M1219" s="35">
        <f>IFERROR(SUMIF(ISSUANCE_HISTORY!$B:$B,A1219,ISSUANCE_HISTORY!$H:$H),0)</f>
        <v>0</v>
      </c>
      <c r="N1219" s="26">
        <f>IFERROR(SUMIF(ISSUANCE_HISTORY!$B:$B,A1219,ISSUANCE_HISTORY!$I:$I),0)</f>
        <v>0</v>
      </c>
      <c r="O1219" s="112">
        <f t="shared" si="77"/>
        <v>9</v>
      </c>
      <c r="P1219" s="26">
        <f t="shared" ref="P1219:P1282" si="79">N(J1219)+N(L1219)-N(N1219)</f>
        <v>432</v>
      </c>
      <c r="Q1219" s="36" t="s">
        <v>1382</v>
      </c>
      <c r="R1219" s="36" t="s">
        <v>1382</v>
      </c>
      <c r="S1219" s="16">
        <v>8</v>
      </c>
      <c r="T1219" s="37" t="str">
        <f t="shared" si="78"/>
        <v>OK</v>
      </c>
      <c r="U1219" s="12"/>
      <c r="V1219" s="16"/>
      <c r="W1219" s="12" t="s">
        <v>4222</v>
      </c>
    </row>
    <row r="1220" spans="1:23" ht="22.35" customHeight="1">
      <c r="A1220" s="12">
        <v>10061249</v>
      </c>
      <c r="B1220" s="137">
        <v>1120011548</v>
      </c>
      <c r="C1220" s="106">
        <v>1004716</v>
      </c>
      <c r="D1220" s="13">
        <v>1016157</v>
      </c>
      <c r="E1220" s="12" t="s">
        <v>1542</v>
      </c>
      <c r="F1220" s="190" t="s">
        <v>1262</v>
      </c>
      <c r="G1220" s="13" t="s">
        <v>21</v>
      </c>
      <c r="H1220" s="15">
        <v>20</v>
      </c>
      <c r="I1220" s="105">
        <v>22</v>
      </c>
      <c r="J1220" s="26">
        <f t="shared" si="76"/>
        <v>440</v>
      </c>
      <c r="K1220" s="113">
        <f>IFERROR(SUMIFS(RECEIVING_HISTORY!$H:$H,RECEIVING_HISTORY!$B:$B,MASTER_SHEET!$A1220),0)</f>
        <v>0</v>
      </c>
      <c r="L1220" s="26">
        <f>IFERROR(SUMIFS(RECEIVING_HISTORY!$I:$I,RECEIVING_HISTORY!$B:$B,MASTER_SHEET!$A1220),0)</f>
        <v>0</v>
      </c>
      <c r="M1220" s="35">
        <f>IFERROR(SUMIF(ISSUANCE_HISTORY!$B:$B,A1220,ISSUANCE_HISTORY!$H:$H),0)</f>
        <v>0</v>
      </c>
      <c r="N1220" s="26">
        <f>IFERROR(SUMIF(ISSUANCE_HISTORY!$B:$B,A1220,ISSUANCE_HISTORY!$I:$I),0)</f>
        <v>0</v>
      </c>
      <c r="O1220" s="112">
        <f t="shared" si="77"/>
        <v>22</v>
      </c>
      <c r="P1220" s="26">
        <f t="shared" si="79"/>
        <v>440</v>
      </c>
      <c r="Q1220" s="36" t="s">
        <v>1360</v>
      </c>
      <c r="R1220" s="36" t="s">
        <v>1360</v>
      </c>
      <c r="S1220" s="16">
        <v>8</v>
      </c>
      <c r="T1220" s="37" t="str">
        <f t="shared" si="78"/>
        <v>OK</v>
      </c>
      <c r="U1220" s="12"/>
      <c r="V1220" s="16"/>
      <c r="W1220" s="12" t="s">
        <v>4222</v>
      </c>
    </row>
    <row r="1221" spans="1:23" ht="22.35" customHeight="1">
      <c r="A1221" s="12">
        <v>10061250</v>
      </c>
      <c r="B1221" s="137">
        <v>1120013177</v>
      </c>
      <c r="C1221" s="106">
        <v>1004409</v>
      </c>
      <c r="D1221" s="13">
        <v>1016491</v>
      </c>
      <c r="E1221" s="12" t="s">
        <v>1543</v>
      </c>
      <c r="F1221" s="190" t="s">
        <v>1262</v>
      </c>
      <c r="G1221" s="13" t="s">
        <v>21</v>
      </c>
      <c r="H1221" s="15">
        <v>28</v>
      </c>
      <c r="I1221" s="105">
        <v>9</v>
      </c>
      <c r="J1221" s="26">
        <f t="shared" si="76"/>
        <v>252</v>
      </c>
      <c r="K1221" s="113">
        <f>IFERROR(SUMIFS(RECEIVING_HISTORY!$H:$H,RECEIVING_HISTORY!$B:$B,MASTER_SHEET!$A1221),0)</f>
        <v>0</v>
      </c>
      <c r="L1221" s="26">
        <f>IFERROR(SUMIFS(RECEIVING_HISTORY!$I:$I,RECEIVING_HISTORY!$B:$B,MASTER_SHEET!$A1221),0)</f>
        <v>0</v>
      </c>
      <c r="M1221" s="35">
        <f>IFERROR(SUMIF(ISSUANCE_HISTORY!$B:$B,A1221,ISSUANCE_HISTORY!$H:$H),0)</f>
        <v>0</v>
      </c>
      <c r="N1221" s="26">
        <f>IFERROR(SUMIF(ISSUANCE_HISTORY!$B:$B,A1221,ISSUANCE_HISTORY!$I:$I),0)</f>
        <v>0</v>
      </c>
      <c r="O1221" s="112">
        <f t="shared" si="77"/>
        <v>9</v>
      </c>
      <c r="P1221" s="26">
        <f t="shared" si="79"/>
        <v>252</v>
      </c>
      <c r="Q1221" s="36" t="s">
        <v>1382</v>
      </c>
      <c r="R1221" s="36" t="s">
        <v>1382</v>
      </c>
      <c r="S1221" s="16">
        <v>8</v>
      </c>
      <c r="T1221" s="37" t="str">
        <f t="shared" si="78"/>
        <v>OK</v>
      </c>
      <c r="U1221" s="12"/>
      <c r="V1221" s="16"/>
      <c r="W1221" s="12" t="s">
        <v>4222</v>
      </c>
    </row>
    <row r="1222" spans="1:23" ht="22.35" customHeight="1">
      <c r="A1222" s="12">
        <v>10061251</v>
      </c>
      <c r="B1222" s="137">
        <v>401736005750</v>
      </c>
      <c r="C1222" s="106">
        <v>1002621</v>
      </c>
      <c r="D1222" s="13">
        <v>1011111</v>
      </c>
      <c r="E1222" s="12" t="s">
        <v>1544</v>
      </c>
      <c r="F1222" s="190" t="s">
        <v>1262</v>
      </c>
      <c r="G1222" s="13" t="s">
        <v>21</v>
      </c>
      <c r="H1222" s="15">
        <v>31</v>
      </c>
      <c r="I1222" s="105">
        <v>20</v>
      </c>
      <c r="J1222" s="26">
        <f t="shared" si="76"/>
        <v>620</v>
      </c>
      <c r="K1222" s="113">
        <f>IFERROR(SUMIFS(RECEIVING_HISTORY!$H:$H,RECEIVING_HISTORY!$B:$B,MASTER_SHEET!$A1222),0)</f>
        <v>0</v>
      </c>
      <c r="L1222" s="26">
        <f>IFERROR(SUMIFS(RECEIVING_HISTORY!$I:$I,RECEIVING_HISTORY!$B:$B,MASTER_SHEET!$A1222),0)</f>
        <v>0</v>
      </c>
      <c r="M1222" s="35">
        <f>IFERROR(SUMIF(ISSUANCE_HISTORY!$B:$B,A1222,ISSUANCE_HISTORY!$H:$H),0)</f>
        <v>0</v>
      </c>
      <c r="N1222" s="26">
        <f>IFERROR(SUMIF(ISSUANCE_HISTORY!$B:$B,A1222,ISSUANCE_HISTORY!$I:$I),0)</f>
        <v>0</v>
      </c>
      <c r="O1222" s="112">
        <f t="shared" si="77"/>
        <v>20</v>
      </c>
      <c r="P1222" s="26">
        <f t="shared" si="79"/>
        <v>620</v>
      </c>
      <c r="Q1222" s="36" t="s">
        <v>1464</v>
      </c>
      <c r="R1222" s="36" t="s">
        <v>1464</v>
      </c>
      <c r="S1222" s="16">
        <v>10</v>
      </c>
      <c r="T1222" s="37" t="str">
        <f t="shared" si="78"/>
        <v>OK</v>
      </c>
      <c r="U1222" s="12"/>
      <c r="V1222" s="16"/>
      <c r="W1222" s="12" t="s">
        <v>4222</v>
      </c>
    </row>
    <row r="1223" spans="1:23" ht="22.35" customHeight="1">
      <c r="A1223" s="12">
        <v>10061252</v>
      </c>
      <c r="B1223" s="137">
        <v>1910090221</v>
      </c>
      <c r="C1223" s="106">
        <v>1004413</v>
      </c>
      <c r="D1223" s="13">
        <v>1016495</v>
      </c>
      <c r="E1223" s="12" t="s">
        <v>1545</v>
      </c>
      <c r="F1223" s="190" t="s">
        <v>1262</v>
      </c>
      <c r="G1223" s="13" t="s">
        <v>21</v>
      </c>
      <c r="H1223" s="15">
        <v>18</v>
      </c>
      <c r="I1223" s="105">
        <v>13</v>
      </c>
      <c r="J1223" s="26">
        <f t="shared" si="76"/>
        <v>234</v>
      </c>
      <c r="K1223" s="113">
        <f>IFERROR(SUMIFS(RECEIVING_HISTORY!$H:$H,RECEIVING_HISTORY!$B:$B,MASTER_SHEET!$A1223),0)</f>
        <v>0</v>
      </c>
      <c r="L1223" s="26">
        <f>IFERROR(SUMIFS(RECEIVING_HISTORY!$I:$I,RECEIVING_HISTORY!$B:$B,MASTER_SHEET!$A1223),0)</f>
        <v>0</v>
      </c>
      <c r="M1223" s="35">
        <f>IFERROR(SUMIF(ISSUANCE_HISTORY!$B:$B,A1223,ISSUANCE_HISTORY!$H:$H),0)</f>
        <v>0</v>
      </c>
      <c r="N1223" s="26">
        <f>IFERROR(SUMIF(ISSUANCE_HISTORY!$B:$B,A1223,ISSUANCE_HISTORY!$I:$I),0)</f>
        <v>0</v>
      </c>
      <c r="O1223" s="112">
        <f t="shared" si="77"/>
        <v>13</v>
      </c>
      <c r="P1223" s="26">
        <f t="shared" si="79"/>
        <v>234</v>
      </c>
      <c r="Q1223" s="36" t="s">
        <v>1377</v>
      </c>
      <c r="R1223" s="36" t="s">
        <v>1377</v>
      </c>
      <c r="S1223" s="16">
        <v>10</v>
      </c>
      <c r="T1223" s="37" t="str">
        <f t="shared" si="78"/>
        <v>OK</v>
      </c>
      <c r="U1223" s="12"/>
      <c r="V1223" s="16"/>
      <c r="W1223" s="12" t="s">
        <v>4222</v>
      </c>
    </row>
    <row r="1224" spans="1:23" ht="22.35" customHeight="1">
      <c r="A1224" s="12">
        <v>10061253</v>
      </c>
      <c r="B1224" s="137">
        <v>1120014038</v>
      </c>
      <c r="C1224" s="106">
        <v>1000573</v>
      </c>
      <c r="D1224" s="13">
        <v>1013329</v>
      </c>
      <c r="E1224" s="12" t="s">
        <v>1546</v>
      </c>
      <c r="F1224" s="190" t="s">
        <v>1262</v>
      </c>
      <c r="G1224" s="13" t="s">
        <v>21</v>
      </c>
      <c r="H1224" s="15">
        <v>18</v>
      </c>
      <c r="I1224" s="105">
        <v>10</v>
      </c>
      <c r="J1224" s="26">
        <f t="shared" si="76"/>
        <v>180</v>
      </c>
      <c r="K1224" s="113">
        <f>IFERROR(SUMIFS(RECEIVING_HISTORY!$H:$H,RECEIVING_HISTORY!$B:$B,MASTER_SHEET!$A1224),0)</f>
        <v>0</v>
      </c>
      <c r="L1224" s="26">
        <f>IFERROR(SUMIFS(RECEIVING_HISTORY!$I:$I,RECEIVING_HISTORY!$B:$B,MASTER_SHEET!$A1224),0)</f>
        <v>0</v>
      </c>
      <c r="M1224" s="35">
        <f>IFERROR(SUMIF(ISSUANCE_HISTORY!$B:$B,A1224,ISSUANCE_HISTORY!$H:$H),0)</f>
        <v>0</v>
      </c>
      <c r="N1224" s="26">
        <f>IFERROR(SUMIF(ISSUANCE_HISTORY!$B:$B,A1224,ISSUANCE_HISTORY!$I:$I),0)</f>
        <v>0</v>
      </c>
      <c r="O1224" s="112">
        <f t="shared" si="77"/>
        <v>10</v>
      </c>
      <c r="P1224" s="26">
        <f t="shared" si="79"/>
        <v>180</v>
      </c>
      <c r="Q1224" s="36" t="s">
        <v>416</v>
      </c>
      <c r="R1224" s="36" t="s">
        <v>416</v>
      </c>
      <c r="S1224" s="16">
        <v>10</v>
      </c>
      <c r="T1224" s="37" t="str">
        <f t="shared" si="78"/>
        <v>OK</v>
      </c>
      <c r="U1224" s="12"/>
      <c r="V1224" s="16"/>
      <c r="W1224" s="12" t="s">
        <v>4222</v>
      </c>
    </row>
    <row r="1225" spans="1:23" ht="22.35" customHeight="1">
      <c r="A1225" s="12">
        <v>10061254</v>
      </c>
      <c r="B1225" s="137">
        <v>401736005747</v>
      </c>
      <c r="C1225" s="106">
        <v>1002602</v>
      </c>
      <c r="D1225" s="13">
        <v>1011092</v>
      </c>
      <c r="E1225" s="12" t="s">
        <v>1547</v>
      </c>
      <c r="F1225" s="190" t="s">
        <v>1262</v>
      </c>
      <c r="G1225" s="13" t="s">
        <v>21</v>
      </c>
      <c r="H1225" s="15">
        <v>16.25</v>
      </c>
      <c r="I1225" s="105">
        <v>10</v>
      </c>
      <c r="J1225" s="26">
        <f t="shared" si="76"/>
        <v>162.5</v>
      </c>
      <c r="K1225" s="113">
        <f>IFERROR(SUMIFS(RECEIVING_HISTORY!$H:$H,RECEIVING_HISTORY!$B:$B,MASTER_SHEET!$A1225),0)</f>
        <v>0</v>
      </c>
      <c r="L1225" s="26">
        <f>IFERROR(SUMIFS(RECEIVING_HISTORY!$I:$I,RECEIVING_HISTORY!$B:$B,MASTER_SHEET!$A1225),0)</f>
        <v>0</v>
      </c>
      <c r="M1225" s="35">
        <f>IFERROR(SUMIF(ISSUANCE_HISTORY!$B:$B,A1225,ISSUANCE_HISTORY!$H:$H),0)</f>
        <v>0</v>
      </c>
      <c r="N1225" s="26">
        <f>IFERROR(SUMIF(ISSUANCE_HISTORY!$B:$B,A1225,ISSUANCE_HISTORY!$I:$I),0)</f>
        <v>0</v>
      </c>
      <c r="O1225" s="112">
        <f t="shared" si="77"/>
        <v>10</v>
      </c>
      <c r="P1225" s="26">
        <f t="shared" si="79"/>
        <v>162.5</v>
      </c>
      <c r="Q1225" s="36" t="s">
        <v>416</v>
      </c>
      <c r="R1225" s="36" t="s">
        <v>416</v>
      </c>
      <c r="S1225" s="16">
        <v>10</v>
      </c>
      <c r="T1225" s="37" t="str">
        <f t="shared" si="78"/>
        <v>OK</v>
      </c>
      <c r="U1225" s="12"/>
      <c r="V1225" s="16"/>
      <c r="W1225" s="12" t="s">
        <v>4222</v>
      </c>
    </row>
    <row r="1226" spans="1:23" ht="22.35" customHeight="1">
      <c r="A1226" s="12">
        <v>10061255</v>
      </c>
      <c r="B1226" s="137">
        <v>311628005769</v>
      </c>
      <c r="C1226" s="106">
        <v>1005030</v>
      </c>
      <c r="D1226" s="13">
        <v>1016145</v>
      </c>
      <c r="E1226" s="12" t="s">
        <v>1548</v>
      </c>
      <c r="F1226" s="190" t="s">
        <v>1262</v>
      </c>
      <c r="G1226" s="13" t="s">
        <v>21</v>
      </c>
      <c r="H1226" s="15">
        <v>2</v>
      </c>
      <c r="I1226" s="105">
        <v>9</v>
      </c>
      <c r="J1226" s="26">
        <f t="shared" si="76"/>
        <v>18</v>
      </c>
      <c r="K1226" s="113">
        <f>IFERROR(SUMIFS(RECEIVING_HISTORY!$H:$H,RECEIVING_HISTORY!$B:$B,MASTER_SHEET!$A1226),0)</f>
        <v>0</v>
      </c>
      <c r="L1226" s="26">
        <f>IFERROR(SUMIFS(RECEIVING_HISTORY!$I:$I,RECEIVING_HISTORY!$B:$B,MASTER_SHEET!$A1226),0)</f>
        <v>0</v>
      </c>
      <c r="M1226" s="35">
        <f>IFERROR(SUMIF(ISSUANCE_HISTORY!$B:$B,A1226,ISSUANCE_HISTORY!$H:$H),0)</f>
        <v>0</v>
      </c>
      <c r="N1226" s="26">
        <f>IFERROR(SUMIF(ISSUANCE_HISTORY!$B:$B,A1226,ISSUANCE_HISTORY!$I:$I),0)</f>
        <v>0</v>
      </c>
      <c r="O1226" s="112">
        <f t="shared" si="77"/>
        <v>9</v>
      </c>
      <c r="P1226" s="26">
        <f t="shared" si="79"/>
        <v>18</v>
      </c>
      <c r="Q1226" s="36" t="s">
        <v>1382</v>
      </c>
      <c r="R1226" s="36" t="s">
        <v>1382</v>
      </c>
      <c r="S1226" s="16">
        <v>6</v>
      </c>
      <c r="T1226" s="37" t="str">
        <f t="shared" si="78"/>
        <v>OK</v>
      </c>
      <c r="U1226" s="12"/>
      <c r="V1226" s="16"/>
      <c r="W1226" s="12" t="s">
        <v>4222</v>
      </c>
    </row>
    <row r="1227" spans="1:23" ht="22.35" customHeight="1">
      <c r="A1227" s="12">
        <v>10061256</v>
      </c>
      <c r="B1227" s="137">
        <v>311628005770</v>
      </c>
      <c r="C1227" s="106">
        <v>1005031</v>
      </c>
      <c r="D1227" s="13">
        <v>1016146</v>
      </c>
      <c r="E1227" s="12" t="s">
        <v>1549</v>
      </c>
      <c r="F1227" s="190" t="s">
        <v>1262</v>
      </c>
      <c r="G1227" s="13" t="s">
        <v>21</v>
      </c>
      <c r="H1227" s="15">
        <v>2</v>
      </c>
      <c r="I1227" s="105">
        <v>7</v>
      </c>
      <c r="J1227" s="26">
        <f t="shared" si="76"/>
        <v>14</v>
      </c>
      <c r="K1227" s="113">
        <f>IFERROR(SUMIFS(RECEIVING_HISTORY!$H:$H,RECEIVING_HISTORY!$B:$B,MASTER_SHEET!$A1227),0)</f>
        <v>0</v>
      </c>
      <c r="L1227" s="26">
        <f>IFERROR(SUMIFS(RECEIVING_HISTORY!$I:$I,RECEIVING_HISTORY!$B:$B,MASTER_SHEET!$A1227),0)</f>
        <v>0</v>
      </c>
      <c r="M1227" s="35">
        <f>IFERROR(SUMIF(ISSUANCE_HISTORY!$B:$B,A1227,ISSUANCE_HISTORY!$H:$H),0)</f>
        <v>0</v>
      </c>
      <c r="N1227" s="26">
        <f>IFERROR(SUMIF(ISSUANCE_HISTORY!$B:$B,A1227,ISSUANCE_HISTORY!$I:$I),0)</f>
        <v>0</v>
      </c>
      <c r="O1227" s="112">
        <f t="shared" si="77"/>
        <v>7</v>
      </c>
      <c r="P1227" s="26">
        <f t="shared" si="79"/>
        <v>14</v>
      </c>
      <c r="Q1227" s="36" t="s">
        <v>1382</v>
      </c>
      <c r="R1227" s="36" t="s">
        <v>1382</v>
      </c>
      <c r="S1227" s="16">
        <v>6</v>
      </c>
      <c r="T1227" s="37" t="str">
        <f t="shared" si="78"/>
        <v>OK</v>
      </c>
      <c r="U1227" s="12"/>
      <c r="V1227" s="16"/>
      <c r="W1227" s="12" t="s">
        <v>4222</v>
      </c>
    </row>
    <row r="1228" spans="1:23" ht="22.35" customHeight="1">
      <c r="A1228" s="12">
        <v>10061257</v>
      </c>
      <c r="B1228" s="137">
        <v>311628005771</v>
      </c>
      <c r="C1228" s="106">
        <v>1005032</v>
      </c>
      <c r="D1228" s="13">
        <v>1016147</v>
      </c>
      <c r="E1228" s="12" t="s">
        <v>1550</v>
      </c>
      <c r="F1228" s="190" t="s">
        <v>1262</v>
      </c>
      <c r="G1228" s="13" t="s">
        <v>21</v>
      </c>
      <c r="H1228" s="15">
        <v>2.85</v>
      </c>
      <c r="I1228" s="105">
        <v>10</v>
      </c>
      <c r="J1228" s="26">
        <f t="shared" si="76"/>
        <v>28.5</v>
      </c>
      <c r="K1228" s="113">
        <f>IFERROR(SUMIFS(RECEIVING_HISTORY!$H:$H,RECEIVING_HISTORY!$B:$B,MASTER_SHEET!$A1228),0)</f>
        <v>0</v>
      </c>
      <c r="L1228" s="26">
        <f>IFERROR(SUMIFS(RECEIVING_HISTORY!$I:$I,RECEIVING_HISTORY!$B:$B,MASTER_SHEET!$A1228),0)</f>
        <v>0</v>
      </c>
      <c r="M1228" s="35">
        <f>IFERROR(SUMIF(ISSUANCE_HISTORY!$B:$B,A1228,ISSUANCE_HISTORY!$H:$H),0)</f>
        <v>0</v>
      </c>
      <c r="N1228" s="26">
        <f>IFERROR(SUMIF(ISSUANCE_HISTORY!$B:$B,A1228,ISSUANCE_HISTORY!$I:$I),0)</f>
        <v>0</v>
      </c>
      <c r="O1228" s="112">
        <f t="shared" si="77"/>
        <v>10</v>
      </c>
      <c r="P1228" s="26">
        <f t="shared" si="79"/>
        <v>28.5</v>
      </c>
      <c r="Q1228" s="36" t="s">
        <v>1382</v>
      </c>
      <c r="R1228" s="36" t="s">
        <v>1382</v>
      </c>
      <c r="S1228" s="16">
        <v>6</v>
      </c>
      <c r="T1228" s="37" t="str">
        <f t="shared" si="78"/>
        <v>OK</v>
      </c>
      <c r="U1228" s="12"/>
      <c r="V1228" s="16"/>
      <c r="W1228" s="12" t="s">
        <v>4222</v>
      </c>
    </row>
    <row r="1229" spans="1:23" ht="22.35" customHeight="1">
      <c r="A1229" s="12">
        <v>10061258</v>
      </c>
      <c r="B1229" s="137">
        <v>311628005772</v>
      </c>
      <c r="C1229" s="106">
        <v>1005033</v>
      </c>
      <c r="D1229" s="13">
        <v>1016148</v>
      </c>
      <c r="E1229" s="12" t="s">
        <v>1551</v>
      </c>
      <c r="F1229" s="190" t="s">
        <v>1262</v>
      </c>
      <c r="G1229" s="13" t="s">
        <v>21</v>
      </c>
      <c r="H1229" s="15">
        <v>3.5</v>
      </c>
      <c r="I1229" s="105">
        <v>10</v>
      </c>
      <c r="J1229" s="26">
        <f t="shared" si="76"/>
        <v>35</v>
      </c>
      <c r="K1229" s="113">
        <f>IFERROR(SUMIFS(RECEIVING_HISTORY!$H:$H,RECEIVING_HISTORY!$B:$B,MASTER_SHEET!$A1229),0)</f>
        <v>0</v>
      </c>
      <c r="L1229" s="26">
        <f>IFERROR(SUMIFS(RECEIVING_HISTORY!$I:$I,RECEIVING_HISTORY!$B:$B,MASTER_SHEET!$A1229),0)</f>
        <v>0</v>
      </c>
      <c r="M1229" s="35">
        <f>IFERROR(SUMIF(ISSUANCE_HISTORY!$B:$B,A1229,ISSUANCE_HISTORY!$H:$H),0)</f>
        <v>0</v>
      </c>
      <c r="N1229" s="26">
        <f>IFERROR(SUMIF(ISSUANCE_HISTORY!$B:$B,A1229,ISSUANCE_HISTORY!$I:$I),0)</f>
        <v>0</v>
      </c>
      <c r="O1229" s="112">
        <f t="shared" si="77"/>
        <v>10</v>
      </c>
      <c r="P1229" s="26">
        <f t="shared" si="79"/>
        <v>35</v>
      </c>
      <c r="Q1229" s="36" t="s">
        <v>1382</v>
      </c>
      <c r="R1229" s="36" t="s">
        <v>1382</v>
      </c>
      <c r="S1229" s="16">
        <v>6</v>
      </c>
      <c r="T1229" s="37" t="str">
        <f t="shared" si="78"/>
        <v>OK</v>
      </c>
      <c r="U1229" s="12"/>
      <c r="V1229" s="16"/>
      <c r="W1229" s="12" t="s">
        <v>4222</v>
      </c>
    </row>
    <row r="1230" spans="1:23" ht="22.35" customHeight="1">
      <c r="A1230" s="12">
        <v>10061259</v>
      </c>
      <c r="B1230" s="137">
        <v>311628005773</v>
      </c>
      <c r="C1230" s="106">
        <v>1004708</v>
      </c>
      <c r="D1230" s="13">
        <v>1016149</v>
      </c>
      <c r="E1230" s="12" t="s">
        <v>1552</v>
      </c>
      <c r="F1230" s="190" t="s">
        <v>1262</v>
      </c>
      <c r="G1230" s="13" t="s">
        <v>21</v>
      </c>
      <c r="H1230" s="15">
        <v>6</v>
      </c>
      <c r="I1230" s="105">
        <v>10</v>
      </c>
      <c r="J1230" s="26">
        <f t="shared" si="76"/>
        <v>60</v>
      </c>
      <c r="K1230" s="113">
        <f>IFERROR(SUMIFS(RECEIVING_HISTORY!$H:$H,RECEIVING_HISTORY!$B:$B,MASTER_SHEET!$A1230),0)</f>
        <v>0</v>
      </c>
      <c r="L1230" s="26">
        <f>IFERROR(SUMIFS(RECEIVING_HISTORY!$I:$I,RECEIVING_HISTORY!$B:$B,MASTER_SHEET!$A1230),0)</f>
        <v>0</v>
      </c>
      <c r="M1230" s="35">
        <f>IFERROR(SUMIF(ISSUANCE_HISTORY!$B:$B,A1230,ISSUANCE_HISTORY!$H:$H),0)</f>
        <v>0</v>
      </c>
      <c r="N1230" s="26">
        <f>IFERROR(SUMIF(ISSUANCE_HISTORY!$B:$B,A1230,ISSUANCE_HISTORY!$I:$I),0)</f>
        <v>0</v>
      </c>
      <c r="O1230" s="112">
        <f t="shared" si="77"/>
        <v>10</v>
      </c>
      <c r="P1230" s="26">
        <f t="shared" si="79"/>
        <v>60</v>
      </c>
      <c r="Q1230" s="36" t="s">
        <v>1382</v>
      </c>
      <c r="R1230" s="36" t="s">
        <v>1382</v>
      </c>
      <c r="S1230" s="16">
        <v>6</v>
      </c>
      <c r="T1230" s="37" t="str">
        <f t="shared" si="78"/>
        <v>OK</v>
      </c>
      <c r="U1230" s="12"/>
      <c r="V1230" s="16"/>
      <c r="W1230" s="12" t="s">
        <v>4222</v>
      </c>
    </row>
    <row r="1231" spans="1:23" ht="22.35" customHeight="1">
      <c r="A1231" s="12">
        <v>10061260</v>
      </c>
      <c r="B1231" s="137">
        <v>401717005741</v>
      </c>
      <c r="C1231" s="106">
        <v>1002886</v>
      </c>
      <c r="D1231" s="13">
        <v>1010722</v>
      </c>
      <c r="E1231" s="12" t="s">
        <v>1553</v>
      </c>
      <c r="F1231" s="190" t="s">
        <v>1262</v>
      </c>
      <c r="G1231" s="13" t="s">
        <v>21</v>
      </c>
      <c r="H1231" s="15">
        <v>16.25</v>
      </c>
      <c r="I1231" s="105">
        <v>16</v>
      </c>
      <c r="J1231" s="26">
        <f t="shared" si="76"/>
        <v>260</v>
      </c>
      <c r="K1231" s="113">
        <f>IFERROR(SUMIFS(RECEIVING_HISTORY!$H:$H,RECEIVING_HISTORY!$B:$B,MASTER_SHEET!$A1231),0)</f>
        <v>0</v>
      </c>
      <c r="L1231" s="26">
        <f>IFERROR(SUMIFS(RECEIVING_HISTORY!$I:$I,RECEIVING_HISTORY!$B:$B,MASTER_SHEET!$A1231),0)</f>
        <v>0</v>
      </c>
      <c r="M1231" s="35">
        <f>IFERROR(SUMIF(ISSUANCE_HISTORY!$B:$B,A1231,ISSUANCE_HISTORY!$H:$H),0)</f>
        <v>0</v>
      </c>
      <c r="N1231" s="26">
        <f>IFERROR(SUMIF(ISSUANCE_HISTORY!$B:$B,A1231,ISSUANCE_HISTORY!$I:$I),0)</f>
        <v>0</v>
      </c>
      <c r="O1231" s="112">
        <f t="shared" si="77"/>
        <v>16</v>
      </c>
      <c r="P1231" s="26">
        <f t="shared" si="79"/>
        <v>260</v>
      </c>
      <c r="Q1231" s="36" t="s">
        <v>1421</v>
      </c>
      <c r="R1231" s="36" t="s">
        <v>1421</v>
      </c>
      <c r="S1231" s="16">
        <v>10</v>
      </c>
      <c r="T1231" s="37" t="str">
        <f t="shared" si="78"/>
        <v>OK</v>
      </c>
      <c r="U1231" s="12"/>
      <c r="V1231" s="16"/>
      <c r="W1231" s="12" t="s">
        <v>4222</v>
      </c>
    </row>
    <row r="1232" spans="1:23" ht="22.35" customHeight="1">
      <c r="A1232" s="12">
        <v>10061261</v>
      </c>
      <c r="B1232" s="137" t="e">
        <v>#N/A</v>
      </c>
      <c r="C1232" s="106">
        <v>1007462</v>
      </c>
      <c r="D1232" s="13">
        <v>1017235</v>
      </c>
      <c r="E1232" s="12" t="s">
        <v>1554</v>
      </c>
      <c r="F1232" s="190" t="s">
        <v>1262</v>
      </c>
      <c r="G1232" s="13" t="s">
        <v>21</v>
      </c>
      <c r="H1232" s="15">
        <v>12</v>
      </c>
      <c r="I1232" s="105">
        <v>0</v>
      </c>
      <c r="J1232" s="26">
        <f t="shared" si="76"/>
        <v>0</v>
      </c>
      <c r="K1232" s="113">
        <f>IFERROR(SUMIFS(RECEIVING_HISTORY!$H:$H,RECEIVING_HISTORY!$B:$B,MASTER_SHEET!$A1232),0)</f>
        <v>0</v>
      </c>
      <c r="L1232" s="26">
        <f>IFERROR(SUMIFS(RECEIVING_HISTORY!$I:$I,RECEIVING_HISTORY!$B:$B,MASTER_SHEET!$A1232),0)</f>
        <v>0</v>
      </c>
      <c r="M1232" s="35">
        <f>IFERROR(SUMIF(ISSUANCE_HISTORY!$B:$B,A1232,ISSUANCE_HISTORY!$H:$H),0)</f>
        <v>0</v>
      </c>
      <c r="N1232" s="26">
        <f>IFERROR(SUMIF(ISSUANCE_HISTORY!$B:$B,A1232,ISSUANCE_HISTORY!$I:$I),0)</f>
        <v>0</v>
      </c>
      <c r="O1232" s="112">
        <f t="shared" si="77"/>
        <v>0</v>
      </c>
      <c r="P1232" s="26">
        <f t="shared" si="79"/>
        <v>0</v>
      </c>
      <c r="Q1232" s="36" t="e">
        <v>#N/A</v>
      </c>
      <c r="R1232" s="36" t="e">
        <v>#N/A</v>
      </c>
      <c r="S1232" s="16"/>
      <c r="T1232" s="37" t="str">
        <f t="shared" si="78"/>
        <v/>
      </c>
      <c r="U1232" s="12"/>
      <c r="V1232" s="16"/>
      <c r="W1232" s="12" t="e">
        <v>#N/A</v>
      </c>
    </row>
    <row r="1233" spans="1:23" ht="22.35" customHeight="1">
      <c r="A1233" s="12">
        <v>10061262</v>
      </c>
      <c r="B1233" s="137">
        <v>1120014444</v>
      </c>
      <c r="C1233" s="106">
        <v>1000844</v>
      </c>
      <c r="D1233" s="13">
        <v>1012942</v>
      </c>
      <c r="E1233" s="12" t="s">
        <v>1555</v>
      </c>
      <c r="F1233" s="190" t="s">
        <v>2049</v>
      </c>
      <c r="G1233" s="13" t="s">
        <v>37</v>
      </c>
      <c r="H1233" s="15">
        <v>258</v>
      </c>
      <c r="I1233" s="105">
        <v>1</v>
      </c>
      <c r="J1233" s="26">
        <f t="shared" si="76"/>
        <v>258</v>
      </c>
      <c r="K1233" s="113">
        <f>IFERROR(SUMIFS(RECEIVING_HISTORY!$H:$H,RECEIVING_HISTORY!$B:$B,MASTER_SHEET!$A1233),0)</f>
        <v>0</v>
      </c>
      <c r="L1233" s="26">
        <f>IFERROR(SUMIFS(RECEIVING_HISTORY!$I:$I,RECEIVING_HISTORY!$B:$B,MASTER_SHEET!$A1233),0)</f>
        <v>0</v>
      </c>
      <c r="M1233" s="35">
        <f>IFERROR(SUMIF(ISSUANCE_HISTORY!$B:$B,A1233,ISSUANCE_HISTORY!$H:$H),0)</f>
        <v>0</v>
      </c>
      <c r="N1233" s="26">
        <f>IFERROR(SUMIF(ISSUANCE_HISTORY!$B:$B,A1233,ISSUANCE_HISTORY!$I:$I),0)</f>
        <v>0</v>
      </c>
      <c r="O1233" s="112">
        <f t="shared" si="77"/>
        <v>1</v>
      </c>
      <c r="P1233" s="26">
        <f t="shared" si="79"/>
        <v>258</v>
      </c>
      <c r="Q1233" s="36" t="s">
        <v>1556</v>
      </c>
      <c r="R1233" s="36" t="s">
        <v>1556</v>
      </c>
      <c r="S1233" s="16">
        <v>1</v>
      </c>
      <c r="T1233" s="37" t="str">
        <f t="shared" si="78"/>
        <v>OK</v>
      </c>
      <c r="U1233" s="12"/>
      <c r="V1233" s="16"/>
      <c r="W1233" s="12" t="s">
        <v>4222</v>
      </c>
    </row>
    <row r="1234" spans="1:23" ht="22.35" customHeight="1">
      <c r="A1234" s="12">
        <v>10061263</v>
      </c>
      <c r="B1234" s="137">
        <v>1010110086</v>
      </c>
      <c r="C1234" s="106">
        <v>1004768</v>
      </c>
      <c r="D1234" s="13">
        <v>1016209</v>
      </c>
      <c r="E1234" s="12" t="s">
        <v>1557</v>
      </c>
      <c r="F1234" s="190" t="s">
        <v>1262</v>
      </c>
      <c r="G1234" s="13" t="s">
        <v>21</v>
      </c>
      <c r="H1234" s="15">
        <v>1792</v>
      </c>
      <c r="I1234" s="105">
        <v>31</v>
      </c>
      <c r="J1234" s="26">
        <f t="shared" si="76"/>
        <v>55552</v>
      </c>
      <c r="K1234" s="113">
        <f>IFERROR(SUMIFS(RECEIVING_HISTORY!$H:$H,RECEIVING_HISTORY!$B:$B,MASTER_SHEET!$A1234),0)</f>
        <v>0</v>
      </c>
      <c r="L1234" s="26">
        <f>IFERROR(SUMIFS(RECEIVING_HISTORY!$I:$I,RECEIVING_HISTORY!$B:$B,MASTER_SHEET!$A1234),0)</f>
        <v>0</v>
      </c>
      <c r="M1234" s="35">
        <f>IFERROR(SUMIF(ISSUANCE_HISTORY!$B:$B,A1234,ISSUANCE_HISTORY!$H:$H),0)</f>
        <v>0</v>
      </c>
      <c r="N1234" s="26">
        <f>IFERROR(SUMIF(ISSUANCE_HISTORY!$B:$B,A1234,ISSUANCE_HISTORY!$I:$I),0)</f>
        <v>0</v>
      </c>
      <c r="O1234" s="112">
        <f t="shared" si="77"/>
        <v>31</v>
      </c>
      <c r="P1234" s="26">
        <f t="shared" si="79"/>
        <v>55552</v>
      </c>
      <c r="Q1234" s="36" t="s">
        <v>489</v>
      </c>
      <c r="R1234" s="36" t="s">
        <v>489</v>
      </c>
      <c r="S1234" s="16">
        <v>10</v>
      </c>
      <c r="T1234" s="37" t="str">
        <f t="shared" si="78"/>
        <v>OK</v>
      </c>
      <c r="U1234" s="12"/>
      <c r="V1234" s="16"/>
      <c r="W1234" s="12" t="s">
        <v>4222</v>
      </c>
    </row>
    <row r="1235" spans="1:23" ht="22.35" customHeight="1">
      <c r="A1235" s="12">
        <v>10061264</v>
      </c>
      <c r="B1235" s="137">
        <v>301817005775</v>
      </c>
      <c r="C1235" s="106">
        <v>1004769</v>
      </c>
      <c r="D1235" s="13">
        <v>1016210</v>
      </c>
      <c r="E1235" s="12" t="s">
        <v>1558</v>
      </c>
      <c r="F1235" s="190" t="s">
        <v>1262</v>
      </c>
      <c r="G1235" s="13" t="s">
        <v>21</v>
      </c>
      <c r="H1235" s="15">
        <v>1287</v>
      </c>
      <c r="I1235" s="105">
        <v>1</v>
      </c>
      <c r="J1235" s="26">
        <f t="shared" si="76"/>
        <v>1287</v>
      </c>
      <c r="K1235" s="113">
        <f>IFERROR(SUMIFS(RECEIVING_HISTORY!$H:$H,RECEIVING_HISTORY!$B:$B,MASTER_SHEET!$A1235),0)</f>
        <v>10</v>
      </c>
      <c r="L1235" s="26">
        <f>IFERROR(SUMIFS(RECEIVING_HISTORY!$I:$I,RECEIVING_HISTORY!$B:$B,MASTER_SHEET!$A1235),0)</f>
        <v>12870</v>
      </c>
      <c r="M1235" s="35">
        <f>IFERROR(SUMIF(ISSUANCE_HISTORY!$B:$B,A1235,ISSUANCE_HISTORY!$H:$H),0)</f>
        <v>0</v>
      </c>
      <c r="N1235" s="26">
        <f>IFERROR(SUMIF(ISSUANCE_HISTORY!$B:$B,A1235,ISSUANCE_HISTORY!$I:$I),0)</f>
        <v>0</v>
      </c>
      <c r="O1235" s="112">
        <f t="shared" si="77"/>
        <v>11</v>
      </c>
      <c r="P1235" s="26">
        <f t="shared" si="79"/>
        <v>14157</v>
      </c>
      <c r="Q1235" s="36" t="s">
        <v>3140</v>
      </c>
      <c r="R1235" s="36" t="s">
        <v>3140</v>
      </c>
      <c r="S1235" s="16">
        <v>10</v>
      </c>
      <c r="T1235" s="37" t="str">
        <f t="shared" si="78"/>
        <v>BSR in Process</v>
      </c>
      <c r="U1235" s="12">
        <v>61</v>
      </c>
      <c r="V1235" s="16"/>
      <c r="W1235" s="12" t="s">
        <v>4222</v>
      </c>
    </row>
    <row r="1236" spans="1:23" ht="22.35" customHeight="1">
      <c r="A1236" s="12">
        <v>10061265</v>
      </c>
      <c r="B1236" s="137">
        <v>1910070167</v>
      </c>
      <c r="C1236" s="106">
        <v>1006569</v>
      </c>
      <c r="D1236" s="13">
        <v>1014290</v>
      </c>
      <c r="E1236" s="12" t="s">
        <v>1559</v>
      </c>
      <c r="F1236" s="190" t="s">
        <v>1262</v>
      </c>
      <c r="G1236" s="13" t="s">
        <v>21</v>
      </c>
      <c r="H1236" s="15">
        <v>8</v>
      </c>
      <c r="I1236" s="105">
        <v>27</v>
      </c>
      <c r="J1236" s="26">
        <f t="shared" si="76"/>
        <v>216</v>
      </c>
      <c r="K1236" s="113">
        <f>IFERROR(SUMIFS(RECEIVING_HISTORY!$H:$H,RECEIVING_HISTORY!$B:$B,MASTER_SHEET!$A1236),0)</f>
        <v>0</v>
      </c>
      <c r="L1236" s="26">
        <f>IFERROR(SUMIFS(RECEIVING_HISTORY!$I:$I,RECEIVING_HISTORY!$B:$B,MASTER_SHEET!$A1236),0)</f>
        <v>0</v>
      </c>
      <c r="M1236" s="35">
        <f>IFERROR(SUMIF(ISSUANCE_HISTORY!$B:$B,A1236,ISSUANCE_HISTORY!$H:$H),0)</f>
        <v>0</v>
      </c>
      <c r="N1236" s="26">
        <f>IFERROR(SUMIF(ISSUANCE_HISTORY!$B:$B,A1236,ISSUANCE_HISTORY!$I:$I),0)</f>
        <v>0</v>
      </c>
      <c r="O1236" s="112">
        <f t="shared" si="77"/>
        <v>27</v>
      </c>
      <c r="P1236" s="26">
        <f t="shared" si="79"/>
        <v>216</v>
      </c>
      <c r="Q1236" s="36" t="s">
        <v>1537</v>
      </c>
      <c r="R1236" s="36" t="s">
        <v>1537</v>
      </c>
      <c r="S1236" s="16">
        <v>10</v>
      </c>
      <c r="T1236" s="37" t="str">
        <f t="shared" si="78"/>
        <v>OK</v>
      </c>
      <c r="U1236" s="12"/>
      <c r="V1236" s="16"/>
      <c r="W1236" s="12" t="s">
        <v>4222</v>
      </c>
    </row>
    <row r="1237" spans="1:23" ht="22.35" customHeight="1">
      <c r="A1237" s="12">
        <v>10061266</v>
      </c>
      <c r="B1237" s="137">
        <v>1910090025</v>
      </c>
      <c r="C1237" s="106">
        <v>1001487</v>
      </c>
      <c r="D1237" s="13">
        <v>1012234</v>
      </c>
      <c r="E1237" s="12" t="s">
        <v>1560</v>
      </c>
      <c r="F1237" s="190" t="s">
        <v>1262</v>
      </c>
      <c r="G1237" s="13" t="s">
        <v>21</v>
      </c>
      <c r="H1237" s="15">
        <v>16</v>
      </c>
      <c r="I1237" s="105">
        <v>32</v>
      </c>
      <c r="J1237" s="26">
        <f t="shared" si="76"/>
        <v>512</v>
      </c>
      <c r="K1237" s="113">
        <f>IFERROR(SUMIFS(RECEIVING_HISTORY!$H:$H,RECEIVING_HISTORY!$B:$B,MASTER_SHEET!$A1237),0)</f>
        <v>0</v>
      </c>
      <c r="L1237" s="26">
        <f>IFERROR(SUMIFS(RECEIVING_HISTORY!$I:$I,RECEIVING_HISTORY!$B:$B,MASTER_SHEET!$A1237),0)</f>
        <v>0</v>
      </c>
      <c r="M1237" s="35">
        <f>IFERROR(SUMIF(ISSUANCE_HISTORY!$B:$B,A1237,ISSUANCE_HISTORY!$H:$H),0)</f>
        <v>0</v>
      </c>
      <c r="N1237" s="26">
        <f>IFERROR(SUMIF(ISSUANCE_HISTORY!$B:$B,A1237,ISSUANCE_HISTORY!$I:$I),0)</f>
        <v>0</v>
      </c>
      <c r="O1237" s="112">
        <f t="shared" si="77"/>
        <v>32</v>
      </c>
      <c r="P1237" s="26">
        <f t="shared" si="79"/>
        <v>512</v>
      </c>
      <c r="Q1237" s="36" t="s">
        <v>1561</v>
      </c>
      <c r="R1237" s="36" t="s">
        <v>1561</v>
      </c>
      <c r="S1237" s="16">
        <v>10</v>
      </c>
      <c r="T1237" s="37" t="str">
        <f t="shared" si="78"/>
        <v>OK</v>
      </c>
      <c r="U1237" s="12"/>
      <c r="V1237" s="16"/>
      <c r="W1237" s="12" t="s">
        <v>4222</v>
      </c>
    </row>
    <row r="1238" spans="1:23" ht="22.35" customHeight="1">
      <c r="A1238" s="12">
        <v>10061267</v>
      </c>
      <c r="B1238" s="137">
        <v>401736005780</v>
      </c>
      <c r="C1238" s="106">
        <v>1004405</v>
      </c>
      <c r="D1238" s="13">
        <v>1016487</v>
      </c>
      <c r="E1238" s="12" t="s">
        <v>1562</v>
      </c>
      <c r="F1238" s="190" t="s">
        <v>1262</v>
      </c>
      <c r="G1238" s="13" t="s">
        <v>21</v>
      </c>
      <c r="H1238" s="15">
        <v>12</v>
      </c>
      <c r="I1238" s="105">
        <v>15</v>
      </c>
      <c r="J1238" s="26">
        <f t="shared" si="76"/>
        <v>180</v>
      </c>
      <c r="K1238" s="113">
        <f>IFERROR(SUMIFS(RECEIVING_HISTORY!$H:$H,RECEIVING_HISTORY!$B:$B,MASTER_SHEET!$A1238),0)</f>
        <v>0</v>
      </c>
      <c r="L1238" s="26">
        <f>IFERROR(SUMIFS(RECEIVING_HISTORY!$I:$I,RECEIVING_HISTORY!$B:$B,MASTER_SHEET!$A1238),0)</f>
        <v>0</v>
      </c>
      <c r="M1238" s="35">
        <f>IFERROR(SUMIF(ISSUANCE_HISTORY!$B:$B,A1238,ISSUANCE_HISTORY!$H:$H),0)</f>
        <v>0</v>
      </c>
      <c r="N1238" s="26">
        <f>IFERROR(SUMIF(ISSUANCE_HISTORY!$B:$B,A1238,ISSUANCE_HISTORY!$I:$I),0)</f>
        <v>0</v>
      </c>
      <c r="O1238" s="112">
        <f t="shared" si="77"/>
        <v>15</v>
      </c>
      <c r="P1238" s="26">
        <f t="shared" si="79"/>
        <v>180</v>
      </c>
      <c r="Q1238" s="36" t="s">
        <v>1384</v>
      </c>
      <c r="R1238" s="36" t="s">
        <v>1384</v>
      </c>
      <c r="S1238" s="16">
        <v>10</v>
      </c>
      <c r="T1238" s="37" t="str">
        <f t="shared" si="78"/>
        <v>OK</v>
      </c>
      <c r="U1238" s="12"/>
      <c r="V1238" s="16"/>
      <c r="W1238" s="12" t="s">
        <v>4222</v>
      </c>
    </row>
    <row r="1239" spans="1:23" ht="22.35" customHeight="1">
      <c r="A1239" s="12">
        <v>10061268</v>
      </c>
      <c r="B1239" s="137" t="e">
        <v>#N/A</v>
      </c>
      <c r="C1239" s="106">
        <v>1004459</v>
      </c>
      <c r="D1239" s="13">
        <v>1016541</v>
      </c>
      <c r="E1239" s="12" t="s">
        <v>1563</v>
      </c>
      <c r="F1239" s="190" t="s">
        <v>1262</v>
      </c>
      <c r="G1239" s="13" t="s">
        <v>21</v>
      </c>
      <c r="H1239" s="15">
        <v>8</v>
      </c>
      <c r="I1239" s="105">
        <v>0</v>
      </c>
      <c r="J1239" s="26">
        <f t="shared" si="76"/>
        <v>0</v>
      </c>
      <c r="K1239" s="113">
        <f>IFERROR(SUMIFS(RECEIVING_HISTORY!$H:$H,RECEIVING_HISTORY!$B:$B,MASTER_SHEET!$A1239),0)</f>
        <v>0</v>
      </c>
      <c r="L1239" s="26">
        <f>IFERROR(SUMIFS(RECEIVING_HISTORY!$I:$I,RECEIVING_HISTORY!$B:$B,MASTER_SHEET!$A1239),0)</f>
        <v>0</v>
      </c>
      <c r="M1239" s="35">
        <f>IFERROR(SUMIF(ISSUANCE_HISTORY!$B:$B,A1239,ISSUANCE_HISTORY!$H:$H),0)</f>
        <v>0</v>
      </c>
      <c r="N1239" s="26">
        <f>IFERROR(SUMIF(ISSUANCE_HISTORY!$B:$B,A1239,ISSUANCE_HISTORY!$I:$I),0)</f>
        <v>0</v>
      </c>
      <c r="O1239" s="112">
        <f t="shared" si="77"/>
        <v>0</v>
      </c>
      <c r="P1239" s="26">
        <f t="shared" si="79"/>
        <v>0</v>
      </c>
      <c r="Q1239" s="36" t="e">
        <v>#N/A</v>
      </c>
      <c r="R1239" s="36" t="e">
        <v>#N/A</v>
      </c>
      <c r="S1239" s="16"/>
      <c r="T1239" s="37" t="str">
        <f t="shared" si="78"/>
        <v/>
      </c>
      <c r="U1239" s="12"/>
      <c r="V1239" s="16"/>
      <c r="W1239" s="12" t="e">
        <v>#N/A</v>
      </c>
    </row>
    <row r="1240" spans="1:23" ht="22.35" customHeight="1">
      <c r="A1240" s="12">
        <v>10061269</v>
      </c>
      <c r="B1240" s="137">
        <v>311631006297</v>
      </c>
      <c r="C1240" s="106">
        <v>1000745</v>
      </c>
      <c r="D1240" s="13">
        <v>1013171</v>
      </c>
      <c r="E1240" s="12" t="s">
        <v>1564</v>
      </c>
      <c r="F1240" s="190" t="s">
        <v>1262</v>
      </c>
      <c r="G1240" s="13" t="s">
        <v>37</v>
      </c>
      <c r="H1240" s="15">
        <v>45</v>
      </c>
      <c r="I1240" s="105">
        <v>9</v>
      </c>
      <c r="J1240" s="26">
        <f t="shared" si="76"/>
        <v>405</v>
      </c>
      <c r="K1240" s="113">
        <f>IFERROR(SUMIFS(RECEIVING_HISTORY!$H:$H,RECEIVING_HISTORY!$B:$B,MASTER_SHEET!$A1240),0)</f>
        <v>0</v>
      </c>
      <c r="L1240" s="26">
        <f>IFERROR(SUMIFS(RECEIVING_HISTORY!$I:$I,RECEIVING_HISTORY!$B:$B,MASTER_SHEET!$A1240),0)</f>
        <v>0</v>
      </c>
      <c r="M1240" s="35">
        <f>IFERROR(SUMIF(ISSUANCE_HISTORY!$B:$B,A1240,ISSUANCE_HISTORY!$H:$H),0)</f>
        <v>0</v>
      </c>
      <c r="N1240" s="26">
        <f>IFERROR(SUMIF(ISSUANCE_HISTORY!$B:$B,A1240,ISSUANCE_HISTORY!$I:$I),0)</f>
        <v>0</v>
      </c>
      <c r="O1240" s="112">
        <f t="shared" si="77"/>
        <v>9</v>
      </c>
      <c r="P1240" s="26">
        <f t="shared" si="79"/>
        <v>405</v>
      </c>
      <c r="Q1240" s="36" t="s">
        <v>1464</v>
      </c>
      <c r="R1240" s="36" t="s">
        <v>1464</v>
      </c>
      <c r="S1240" s="16">
        <v>8</v>
      </c>
      <c r="T1240" s="37" t="str">
        <f t="shared" si="78"/>
        <v>OK</v>
      </c>
      <c r="U1240" s="12"/>
      <c r="V1240" s="16"/>
      <c r="W1240" s="12" t="s">
        <v>4222</v>
      </c>
    </row>
    <row r="1241" spans="1:23" ht="22.35" customHeight="1">
      <c r="A1241" s="12">
        <v>10061270</v>
      </c>
      <c r="B1241" s="137">
        <v>311631006292</v>
      </c>
      <c r="C1241" s="106">
        <v>1001482</v>
      </c>
      <c r="D1241" s="13">
        <v>1012229</v>
      </c>
      <c r="E1241" s="12" t="s">
        <v>1565</v>
      </c>
      <c r="F1241" s="190" t="s">
        <v>1262</v>
      </c>
      <c r="G1241" s="13" t="s">
        <v>37</v>
      </c>
      <c r="H1241" s="15">
        <v>36</v>
      </c>
      <c r="I1241" s="105">
        <v>15</v>
      </c>
      <c r="J1241" s="26">
        <f t="shared" si="76"/>
        <v>540</v>
      </c>
      <c r="K1241" s="113">
        <f>IFERROR(SUMIFS(RECEIVING_HISTORY!$H:$H,RECEIVING_HISTORY!$B:$B,MASTER_SHEET!$A1241),0)</f>
        <v>0</v>
      </c>
      <c r="L1241" s="26">
        <f>IFERROR(SUMIFS(RECEIVING_HISTORY!$I:$I,RECEIVING_HISTORY!$B:$B,MASTER_SHEET!$A1241),0)</f>
        <v>0</v>
      </c>
      <c r="M1241" s="35">
        <f>IFERROR(SUMIF(ISSUANCE_HISTORY!$B:$B,A1241,ISSUANCE_HISTORY!$H:$H),0)</f>
        <v>0</v>
      </c>
      <c r="N1241" s="26">
        <f>IFERROR(SUMIF(ISSUANCE_HISTORY!$B:$B,A1241,ISSUANCE_HISTORY!$I:$I),0)</f>
        <v>0</v>
      </c>
      <c r="O1241" s="112">
        <f t="shared" si="77"/>
        <v>15</v>
      </c>
      <c r="P1241" s="26">
        <f t="shared" si="79"/>
        <v>540</v>
      </c>
      <c r="Q1241" s="36" t="s">
        <v>1464</v>
      </c>
      <c r="R1241" s="36" t="s">
        <v>1464</v>
      </c>
      <c r="S1241" s="16">
        <v>10</v>
      </c>
      <c r="T1241" s="37" t="str">
        <f t="shared" si="78"/>
        <v>OK</v>
      </c>
      <c r="U1241" s="12"/>
      <c r="V1241" s="16"/>
      <c r="W1241" s="12" t="s">
        <v>4222</v>
      </c>
    </row>
    <row r="1242" spans="1:23" ht="22.35" customHeight="1">
      <c r="A1242" s="12">
        <v>10061271</v>
      </c>
      <c r="B1242" s="137">
        <v>1120014393</v>
      </c>
      <c r="C1242" s="106">
        <v>1002196</v>
      </c>
      <c r="D1242" s="13">
        <v>1011630</v>
      </c>
      <c r="E1242" s="12" t="s">
        <v>1566</v>
      </c>
      <c r="F1242" s="190" t="s">
        <v>1262</v>
      </c>
      <c r="G1242" s="13" t="s">
        <v>21</v>
      </c>
      <c r="H1242" s="15">
        <v>58</v>
      </c>
      <c r="I1242" s="105">
        <v>9</v>
      </c>
      <c r="J1242" s="26">
        <f t="shared" si="76"/>
        <v>522</v>
      </c>
      <c r="K1242" s="113">
        <f>IFERROR(SUMIFS(RECEIVING_HISTORY!$H:$H,RECEIVING_HISTORY!$B:$B,MASTER_SHEET!$A1242),0)</f>
        <v>0</v>
      </c>
      <c r="L1242" s="26">
        <f>IFERROR(SUMIFS(RECEIVING_HISTORY!$I:$I,RECEIVING_HISTORY!$B:$B,MASTER_SHEET!$A1242),0)</f>
        <v>0</v>
      </c>
      <c r="M1242" s="35">
        <f>IFERROR(SUMIF(ISSUANCE_HISTORY!$B:$B,A1242,ISSUANCE_HISTORY!$H:$H),0)</f>
        <v>0</v>
      </c>
      <c r="N1242" s="26">
        <f>IFERROR(SUMIF(ISSUANCE_HISTORY!$B:$B,A1242,ISSUANCE_HISTORY!$I:$I),0)</f>
        <v>0</v>
      </c>
      <c r="O1242" s="112">
        <f t="shared" si="77"/>
        <v>9</v>
      </c>
      <c r="P1242" s="26">
        <f t="shared" si="79"/>
        <v>522</v>
      </c>
      <c r="Q1242" s="36" t="s">
        <v>456</v>
      </c>
      <c r="R1242" s="36" t="s">
        <v>456</v>
      </c>
      <c r="S1242" s="16">
        <v>8</v>
      </c>
      <c r="T1242" s="37" t="str">
        <f t="shared" si="78"/>
        <v>OK</v>
      </c>
      <c r="U1242" s="12"/>
      <c r="V1242" s="16"/>
      <c r="W1242" s="12" t="s">
        <v>4222</v>
      </c>
    </row>
    <row r="1243" spans="1:23" ht="22.35" customHeight="1">
      <c r="A1243" s="12">
        <v>10061272</v>
      </c>
      <c r="B1243" s="137">
        <v>1120011811</v>
      </c>
      <c r="C1243" s="106">
        <v>1002715</v>
      </c>
      <c r="D1243" s="13">
        <v>1010878</v>
      </c>
      <c r="E1243" s="12" t="s">
        <v>1567</v>
      </c>
      <c r="F1243" s="190" t="s">
        <v>1262</v>
      </c>
      <c r="G1243" s="13" t="s">
        <v>21</v>
      </c>
      <c r="H1243" s="15">
        <v>25</v>
      </c>
      <c r="I1243" s="105">
        <v>10</v>
      </c>
      <c r="J1243" s="26">
        <f t="shared" si="76"/>
        <v>250</v>
      </c>
      <c r="K1243" s="113">
        <f>IFERROR(SUMIFS(RECEIVING_HISTORY!$H:$H,RECEIVING_HISTORY!$B:$B,MASTER_SHEET!$A1243),0)</f>
        <v>0</v>
      </c>
      <c r="L1243" s="26">
        <f>IFERROR(SUMIFS(RECEIVING_HISTORY!$I:$I,RECEIVING_HISTORY!$B:$B,MASTER_SHEET!$A1243),0)</f>
        <v>0</v>
      </c>
      <c r="M1243" s="35">
        <f>IFERROR(SUMIF(ISSUANCE_HISTORY!$B:$B,A1243,ISSUANCE_HISTORY!$H:$H),0)</f>
        <v>0</v>
      </c>
      <c r="N1243" s="26">
        <f>IFERROR(SUMIF(ISSUANCE_HISTORY!$B:$B,A1243,ISSUANCE_HISTORY!$I:$I),0)</f>
        <v>0</v>
      </c>
      <c r="O1243" s="112">
        <f t="shared" si="77"/>
        <v>10</v>
      </c>
      <c r="P1243" s="26">
        <f t="shared" si="79"/>
        <v>250</v>
      </c>
      <c r="Q1243" s="36" t="s">
        <v>1467</v>
      </c>
      <c r="R1243" s="36" t="s">
        <v>1467</v>
      </c>
      <c r="S1243" s="16">
        <v>10</v>
      </c>
      <c r="T1243" s="37" t="str">
        <f t="shared" si="78"/>
        <v>OK</v>
      </c>
      <c r="U1243" s="12"/>
      <c r="V1243" s="16"/>
      <c r="W1243" s="12" t="s">
        <v>4222</v>
      </c>
    </row>
    <row r="1244" spans="1:23" ht="22.35" customHeight="1">
      <c r="A1244" s="12">
        <v>10061273</v>
      </c>
      <c r="B1244" s="137">
        <v>401736005749</v>
      </c>
      <c r="C1244" s="106">
        <v>1002613</v>
      </c>
      <c r="D1244" s="13">
        <v>1011103</v>
      </c>
      <c r="E1244" s="12" t="s">
        <v>1568</v>
      </c>
      <c r="F1244" s="190" t="s">
        <v>1262</v>
      </c>
      <c r="G1244" s="13" t="s">
        <v>21</v>
      </c>
      <c r="H1244" s="15">
        <v>18</v>
      </c>
      <c r="I1244" s="105">
        <v>35</v>
      </c>
      <c r="J1244" s="26">
        <f t="shared" si="76"/>
        <v>630</v>
      </c>
      <c r="K1244" s="113">
        <f>IFERROR(SUMIFS(RECEIVING_HISTORY!$H:$H,RECEIVING_HISTORY!$B:$B,MASTER_SHEET!$A1244),0)</f>
        <v>0</v>
      </c>
      <c r="L1244" s="26">
        <f>IFERROR(SUMIFS(RECEIVING_HISTORY!$I:$I,RECEIVING_HISTORY!$B:$B,MASTER_SHEET!$A1244),0)</f>
        <v>0</v>
      </c>
      <c r="M1244" s="35">
        <f>IFERROR(SUMIF(ISSUANCE_HISTORY!$B:$B,A1244,ISSUANCE_HISTORY!$H:$H),0)</f>
        <v>0</v>
      </c>
      <c r="N1244" s="26">
        <f>IFERROR(SUMIF(ISSUANCE_HISTORY!$B:$B,A1244,ISSUANCE_HISTORY!$I:$I),0)</f>
        <v>0</v>
      </c>
      <c r="O1244" s="112">
        <f t="shared" si="77"/>
        <v>35</v>
      </c>
      <c r="P1244" s="26">
        <f t="shared" si="79"/>
        <v>630</v>
      </c>
      <c r="Q1244" s="36" t="s">
        <v>1464</v>
      </c>
      <c r="R1244" s="36" t="s">
        <v>1464</v>
      </c>
      <c r="S1244" s="16">
        <v>10</v>
      </c>
      <c r="T1244" s="37" t="str">
        <f t="shared" si="78"/>
        <v>OK</v>
      </c>
      <c r="U1244" s="12"/>
      <c r="V1244" s="16"/>
      <c r="W1244" s="12" t="s">
        <v>4222</v>
      </c>
    </row>
    <row r="1245" spans="1:23" ht="22.35" customHeight="1">
      <c r="A1245" s="12">
        <v>10061274</v>
      </c>
      <c r="B1245" s="137">
        <v>401736005753</v>
      </c>
      <c r="C1245" s="106">
        <v>1001199</v>
      </c>
      <c r="D1245" s="13">
        <v>1012604</v>
      </c>
      <c r="E1245" s="12" t="s">
        <v>1569</v>
      </c>
      <c r="F1245" s="190" t="s">
        <v>1262</v>
      </c>
      <c r="G1245" s="13" t="s">
        <v>21</v>
      </c>
      <c r="H1245" s="15">
        <v>18</v>
      </c>
      <c r="I1245" s="105">
        <v>42</v>
      </c>
      <c r="J1245" s="26">
        <f t="shared" si="76"/>
        <v>756</v>
      </c>
      <c r="K1245" s="113">
        <f>IFERROR(SUMIFS(RECEIVING_HISTORY!$H:$H,RECEIVING_HISTORY!$B:$B,MASTER_SHEET!$A1245),0)</f>
        <v>0</v>
      </c>
      <c r="L1245" s="26">
        <f>IFERROR(SUMIFS(RECEIVING_HISTORY!$I:$I,RECEIVING_HISTORY!$B:$B,MASTER_SHEET!$A1245),0)</f>
        <v>0</v>
      </c>
      <c r="M1245" s="35">
        <f>IFERROR(SUMIF(ISSUANCE_HISTORY!$B:$B,A1245,ISSUANCE_HISTORY!$H:$H),0)</f>
        <v>0</v>
      </c>
      <c r="N1245" s="26">
        <f>IFERROR(SUMIF(ISSUANCE_HISTORY!$B:$B,A1245,ISSUANCE_HISTORY!$I:$I),0)</f>
        <v>0</v>
      </c>
      <c r="O1245" s="112">
        <f t="shared" si="77"/>
        <v>42</v>
      </c>
      <c r="P1245" s="26">
        <f t="shared" si="79"/>
        <v>756</v>
      </c>
      <c r="Q1245" s="36" t="s">
        <v>1464</v>
      </c>
      <c r="R1245" s="36" t="s">
        <v>1464</v>
      </c>
      <c r="S1245" s="16">
        <v>10</v>
      </c>
      <c r="T1245" s="37" t="str">
        <f t="shared" si="78"/>
        <v>OK</v>
      </c>
      <c r="U1245" s="12"/>
      <c r="V1245" s="16"/>
      <c r="W1245" s="12" t="s">
        <v>4222</v>
      </c>
    </row>
    <row r="1246" spans="1:23" ht="22.35" customHeight="1">
      <c r="A1246" s="12">
        <v>10061275</v>
      </c>
      <c r="B1246" s="137">
        <v>401728006180</v>
      </c>
      <c r="C1246" s="106">
        <v>1002769</v>
      </c>
      <c r="D1246" s="13">
        <v>1010932</v>
      </c>
      <c r="E1246" s="12" t="s">
        <v>1570</v>
      </c>
      <c r="F1246" s="190" t="s">
        <v>1262</v>
      </c>
      <c r="G1246" s="13" t="s">
        <v>21</v>
      </c>
      <c r="H1246" s="15">
        <v>10</v>
      </c>
      <c r="I1246" s="105">
        <v>13</v>
      </c>
      <c r="J1246" s="26">
        <f t="shared" si="76"/>
        <v>130</v>
      </c>
      <c r="K1246" s="113">
        <f>IFERROR(SUMIFS(RECEIVING_HISTORY!$H:$H,RECEIVING_HISTORY!$B:$B,MASTER_SHEET!$A1246),0)</f>
        <v>0</v>
      </c>
      <c r="L1246" s="26">
        <f>IFERROR(SUMIFS(RECEIVING_HISTORY!$I:$I,RECEIVING_HISTORY!$B:$B,MASTER_SHEET!$A1246),0)</f>
        <v>0</v>
      </c>
      <c r="M1246" s="35">
        <f>IFERROR(SUMIF(ISSUANCE_HISTORY!$B:$B,A1246,ISSUANCE_HISTORY!$H:$H),0)</f>
        <v>0</v>
      </c>
      <c r="N1246" s="26">
        <f>IFERROR(SUMIF(ISSUANCE_HISTORY!$B:$B,A1246,ISSUANCE_HISTORY!$I:$I),0)</f>
        <v>0</v>
      </c>
      <c r="O1246" s="112">
        <f t="shared" si="77"/>
        <v>13</v>
      </c>
      <c r="P1246" s="26">
        <f t="shared" si="79"/>
        <v>130</v>
      </c>
      <c r="Q1246" s="36" t="s">
        <v>1467</v>
      </c>
      <c r="R1246" s="36" t="s">
        <v>1467</v>
      </c>
      <c r="S1246" s="16">
        <v>10</v>
      </c>
      <c r="T1246" s="37" t="str">
        <f t="shared" si="78"/>
        <v>OK</v>
      </c>
      <c r="U1246" s="12"/>
      <c r="V1246" s="16"/>
      <c r="W1246" s="12" t="s">
        <v>4222</v>
      </c>
    </row>
    <row r="1247" spans="1:23" ht="22.35" customHeight="1">
      <c r="A1247" s="12">
        <v>10061276</v>
      </c>
      <c r="B1247" s="137">
        <v>401717005679</v>
      </c>
      <c r="C1247" s="106">
        <v>1004722</v>
      </c>
      <c r="D1247" s="13">
        <v>1016163</v>
      </c>
      <c r="E1247" s="12" t="s">
        <v>1571</v>
      </c>
      <c r="F1247" s="190" t="s">
        <v>1262</v>
      </c>
      <c r="G1247" s="13" t="s">
        <v>21</v>
      </c>
      <c r="H1247" s="15">
        <v>3</v>
      </c>
      <c r="I1247" s="105">
        <v>30</v>
      </c>
      <c r="J1247" s="26">
        <f t="shared" si="76"/>
        <v>90</v>
      </c>
      <c r="K1247" s="113">
        <f>IFERROR(SUMIFS(RECEIVING_HISTORY!$H:$H,RECEIVING_HISTORY!$B:$B,MASTER_SHEET!$A1247),0)</f>
        <v>0</v>
      </c>
      <c r="L1247" s="26">
        <f>IFERROR(SUMIFS(RECEIVING_HISTORY!$I:$I,RECEIVING_HISTORY!$B:$B,MASTER_SHEET!$A1247),0)</f>
        <v>0</v>
      </c>
      <c r="M1247" s="35">
        <f>IFERROR(SUMIF(ISSUANCE_HISTORY!$B:$B,A1247,ISSUANCE_HISTORY!$H:$H),0)</f>
        <v>0</v>
      </c>
      <c r="N1247" s="26">
        <f>IFERROR(SUMIF(ISSUANCE_HISTORY!$B:$B,A1247,ISSUANCE_HISTORY!$I:$I),0)</f>
        <v>0</v>
      </c>
      <c r="O1247" s="112">
        <f t="shared" si="77"/>
        <v>30</v>
      </c>
      <c r="P1247" s="26">
        <f t="shared" si="79"/>
        <v>90</v>
      </c>
      <c r="Q1247" s="36" t="s">
        <v>1467</v>
      </c>
      <c r="R1247" s="36" t="s">
        <v>1467</v>
      </c>
      <c r="S1247" s="16">
        <v>10</v>
      </c>
      <c r="T1247" s="37" t="str">
        <f t="shared" si="78"/>
        <v>OK</v>
      </c>
      <c r="U1247" s="12"/>
      <c r="V1247" s="16"/>
      <c r="W1247" s="12" t="s">
        <v>4222</v>
      </c>
    </row>
    <row r="1248" spans="1:23" ht="22.35" customHeight="1">
      <c r="A1248" s="12">
        <v>10061277</v>
      </c>
      <c r="B1248" s="137">
        <v>401736005781</v>
      </c>
      <c r="C1248" s="106">
        <v>1004406</v>
      </c>
      <c r="D1248" s="13">
        <v>1016488</v>
      </c>
      <c r="E1248" s="12" t="s">
        <v>1572</v>
      </c>
      <c r="F1248" s="190" t="s">
        <v>1262</v>
      </c>
      <c r="G1248" s="13" t="s">
        <v>21</v>
      </c>
      <c r="H1248" s="15">
        <v>55</v>
      </c>
      <c r="I1248" s="105">
        <v>10</v>
      </c>
      <c r="J1248" s="26">
        <f t="shared" si="76"/>
        <v>550</v>
      </c>
      <c r="K1248" s="113">
        <f>IFERROR(SUMIFS(RECEIVING_HISTORY!$H:$H,RECEIVING_HISTORY!$B:$B,MASTER_SHEET!$A1248),0)</f>
        <v>0</v>
      </c>
      <c r="L1248" s="26">
        <f>IFERROR(SUMIFS(RECEIVING_HISTORY!$I:$I,RECEIVING_HISTORY!$B:$B,MASTER_SHEET!$A1248),0)</f>
        <v>0</v>
      </c>
      <c r="M1248" s="35">
        <f>IFERROR(SUMIF(ISSUANCE_HISTORY!$B:$B,A1248,ISSUANCE_HISTORY!$H:$H),0)</f>
        <v>0</v>
      </c>
      <c r="N1248" s="26">
        <f>IFERROR(SUMIF(ISSUANCE_HISTORY!$B:$B,A1248,ISSUANCE_HISTORY!$I:$I),0)</f>
        <v>0</v>
      </c>
      <c r="O1248" s="112">
        <f t="shared" si="77"/>
        <v>10</v>
      </c>
      <c r="P1248" s="26">
        <f t="shared" si="79"/>
        <v>550</v>
      </c>
      <c r="Q1248" s="36" t="s">
        <v>1537</v>
      </c>
      <c r="R1248" s="36" t="s">
        <v>1537</v>
      </c>
      <c r="S1248" s="16">
        <v>10</v>
      </c>
      <c r="T1248" s="37" t="str">
        <f t="shared" si="78"/>
        <v>OK</v>
      </c>
      <c r="U1248" s="12"/>
      <c r="V1248" s="16"/>
      <c r="W1248" s="12" t="s">
        <v>4222</v>
      </c>
    </row>
    <row r="1249" spans="1:23" ht="22.35" customHeight="1">
      <c r="A1249" s="12">
        <v>10061278</v>
      </c>
      <c r="B1249" s="137">
        <v>401717005754</v>
      </c>
      <c r="C1249" s="106">
        <v>1000721</v>
      </c>
      <c r="D1249" s="13">
        <v>1013147</v>
      </c>
      <c r="E1249" s="12" t="s">
        <v>1573</v>
      </c>
      <c r="F1249" s="190" t="s">
        <v>1262</v>
      </c>
      <c r="G1249" s="13" t="s">
        <v>21</v>
      </c>
      <c r="H1249" s="15">
        <v>18</v>
      </c>
      <c r="I1249" s="105">
        <v>36</v>
      </c>
      <c r="J1249" s="26">
        <f t="shared" si="76"/>
        <v>648</v>
      </c>
      <c r="K1249" s="113">
        <f>IFERROR(SUMIFS(RECEIVING_HISTORY!$H:$H,RECEIVING_HISTORY!$B:$B,MASTER_SHEET!$A1249),0)</f>
        <v>0</v>
      </c>
      <c r="L1249" s="26">
        <f>IFERROR(SUMIFS(RECEIVING_HISTORY!$I:$I,RECEIVING_HISTORY!$B:$B,MASTER_SHEET!$A1249),0)</f>
        <v>0</v>
      </c>
      <c r="M1249" s="35">
        <f>IFERROR(SUMIF(ISSUANCE_HISTORY!$B:$B,A1249,ISSUANCE_HISTORY!$H:$H),0)</f>
        <v>0</v>
      </c>
      <c r="N1249" s="26">
        <f>IFERROR(SUMIF(ISSUANCE_HISTORY!$B:$B,A1249,ISSUANCE_HISTORY!$I:$I),0)</f>
        <v>0</v>
      </c>
      <c r="O1249" s="112">
        <f t="shared" si="77"/>
        <v>36</v>
      </c>
      <c r="P1249" s="26">
        <f t="shared" si="79"/>
        <v>648</v>
      </c>
      <c r="Q1249" s="36" t="s">
        <v>1537</v>
      </c>
      <c r="R1249" s="36" t="s">
        <v>1537</v>
      </c>
      <c r="S1249" s="16">
        <v>10</v>
      </c>
      <c r="T1249" s="37" t="str">
        <f t="shared" si="78"/>
        <v>OK</v>
      </c>
      <c r="U1249" s="12"/>
      <c r="V1249" s="16"/>
      <c r="W1249" s="12" t="s">
        <v>4222</v>
      </c>
    </row>
    <row r="1250" spans="1:23" ht="22.35" customHeight="1">
      <c r="A1250" s="12">
        <v>10061279</v>
      </c>
      <c r="B1250" s="137">
        <v>401717005756</v>
      </c>
      <c r="C1250" s="106">
        <v>1007082</v>
      </c>
      <c r="D1250" s="13">
        <v>1013891</v>
      </c>
      <c r="E1250" s="12" t="s">
        <v>1574</v>
      </c>
      <c r="F1250" s="190" t="s">
        <v>1262</v>
      </c>
      <c r="G1250" s="13" t="s">
        <v>21</v>
      </c>
      <c r="H1250" s="15">
        <v>8.5</v>
      </c>
      <c r="I1250" s="105">
        <v>49</v>
      </c>
      <c r="J1250" s="26">
        <f t="shared" si="76"/>
        <v>416.5</v>
      </c>
      <c r="K1250" s="113">
        <f>IFERROR(SUMIFS(RECEIVING_HISTORY!$H:$H,RECEIVING_HISTORY!$B:$B,MASTER_SHEET!$A1250),0)</f>
        <v>0</v>
      </c>
      <c r="L1250" s="26">
        <f>IFERROR(SUMIFS(RECEIVING_HISTORY!$I:$I,RECEIVING_HISTORY!$B:$B,MASTER_SHEET!$A1250),0)</f>
        <v>0</v>
      </c>
      <c r="M1250" s="35">
        <f>IFERROR(SUMIF(ISSUANCE_HISTORY!$B:$B,A1250,ISSUANCE_HISTORY!$H:$H),0)</f>
        <v>0</v>
      </c>
      <c r="N1250" s="26">
        <f>IFERROR(SUMIF(ISSUANCE_HISTORY!$B:$B,A1250,ISSUANCE_HISTORY!$I:$I),0)</f>
        <v>0</v>
      </c>
      <c r="O1250" s="112">
        <f t="shared" si="77"/>
        <v>49</v>
      </c>
      <c r="P1250" s="26">
        <f t="shared" si="79"/>
        <v>416.5</v>
      </c>
      <c r="Q1250" s="36" t="s">
        <v>1537</v>
      </c>
      <c r="R1250" s="36" t="s">
        <v>1537</v>
      </c>
      <c r="S1250" s="16">
        <v>10</v>
      </c>
      <c r="T1250" s="37" t="str">
        <f t="shared" si="78"/>
        <v>OK</v>
      </c>
      <c r="U1250" s="12"/>
      <c r="V1250" s="16"/>
      <c r="W1250" s="12" t="s">
        <v>4222</v>
      </c>
    </row>
    <row r="1251" spans="1:23" ht="22.35" customHeight="1">
      <c r="A1251" s="12">
        <v>10061280</v>
      </c>
      <c r="B1251" s="137">
        <v>401717005743</v>
      </c>
      <c r="C1251" s="106">
        <v>1002888</v>
      </c>
      <c r="D1251" s="13">
        <v>1010724</v>
      </c>
      <c r="E1251" s="12" t="s">
        <v>1575</v>
      </c>
      <c r="F1251" s="190" t="s">
        <v>1262</v>
      </c>
      <c r="G1251" s="13" t="s">
        <v>21</v>
      </c>
      <c r="H1251" s="15">
        <v>5</v>
      </c>
      <c r="I1251" s="105">
        <v>59</v>
      </c>
      <c r="J1251" s="26">
        <f t="shared" si="76"/>
        <v>295</v>
      </c>
      <c r="K1251" s="113">
        <f>IFERROR(SUMIFS(RECEIVING_HISTORY!$H:$H,RECEIVING_HISTORY!$B:$B,MASTER_SHEET!$A1251),0)</f>
        <v>0</v>
      </c>
      <c r="L1251" s="26">
        <f>IFERROR(SUMIFS(RECEIVING_HISTORY!$I:$I,RECEIVING_HISTORY!$B:$B,MASTER_SHEET!$A1251),0)</f>
        <v>0</v>
      </c>
      <c r="M1251" s="35">
        <f>IFERROR(SUMIF(ISSUANCE_HISTORY!$B:$B,A1251,ISSUANCE_HISTORY!$H:$H),0)</f>
        <v>0</v>
      </c>
      <c r="N1251" s="26">
        <f>IFERROR(SUMIF(ISSUANCE_HISTORY!$B:$B,A1251,ISSUANCE_HISTORY!$I:$I),0)</f>
        <v>0</v>
      </c>
      <c r="O1251" s="112">
        <f t="shared" si="77"/>
        <v>59</v>
      </c>
      <c r="P1251" s="26">
        <f t="shared" si="79"/>
        <v>295</v>
      </c>
      <c r="Q1251" s="36" t="s">
        <v>1537</v>
      </c>
      <c r="R1251" s="36" t="s">
        <v>1537</v>
      </c>
      <c r="S1251" s="16">
        <v>10</v>
      </c>
      <c r="T1251" s="37" t="str">
        <f t="shared" si="78"/>
        <v>OK</v>
      </c>
      <c r="U1251" s="12"/>
      <c r="V1251" s="16"/>
      <c r="W1251" s="12" t="s">
        <v>4222</v>
      </c>
    </row>
    <row r="1252" spans="1:23" ht="22.35" customHeight="1">
      <c r="A1252" s="12">
        <v>10061281</v>
      </c>
      <c r="B1252" s="137">
        <v>401717005774</v>
      </c>
      <c r="C1252" s="106">
        <v>1004727</v>
      </c>
      <c r="D1252" s="13">
        <v>1016168</v>
      </c>
      <c r="E1252" s="12" t="s">
        <v>1576</v>
      </c>
      <c r="F1252" s="190" t="s">
        <v>1262</v>
      </c>
      <c r="G1252" s="13" t="s">
        <v>21</v>
      </c>
      <c r="H1252" s="15">
        <v>25</v>
      </c>
      <c r="I1252" s="105">
        <v>10</v>
      </c>
      <c r="J1252" s="26">
        <f t="shared" si="76"/>
        <v>250</v>
      </c>
      <c r="K1252" s="113">
        <f>IFERROR(SUMIFS(RECEIVING_HISTORY!$H:$H,RECEIVING_HISTORY!$B:$B,MASTER_SHEET!$A1252),0)</f>
        <v>0</v>
      </c>
      <c r="L1252" s="26">
        <f>IFERROR(SUMIFS(RECEIVING_HISTORY!$I:$I,RECEIVING_HISTORY!$B:$B,MASTER_SHEET!$A1252),0)</f>
        <v>0</v>
      </c>
      <c r="M1252" s="35">
        <f>IFERROR(SUMIF(ISSUANCE_HISTORY!$B:$B,A1252,ISSUANCE_HISTORY!$H:$H),0)</f>
        <v>0</v>
      </c>
      <c r="N1252" s="26">
        <f>IFERROR(SUMIF(ISSUANCE_HISTORY!$B:$B,A1252,ISSUANCE_HISTORY!$I:$I),0)</f>
        <v>0</v>
      </c>
      <c r="O1252" s="112">
        <f t="shared" si="77"/>
        <v>10</v>
      </c>
      <c r="P1252" s="26">
        <f t="shared" si="79"/>
        <v>250</v>
      </c>
      <c r="Q1252" s="36" t="s">
        <v>295</v>
      </c>
      <c r="R1252" s="36" t="s">
        <v>295</v>
      </c>
      <c r="S1252" s="16">
        <v>10</v>
      </c>
      <c r="T1252" s="37" t="str">
        <f t="shared" si="78"/>
        <v>OK</v>
      </c>
      <c r="U1252" s="12"/>
      <c r="V1252" s="16"/>
      <c r="W1252" s="12" t="s">
        <v>4222</v>
      </c>
    </row>
    <row r="1253" spans="1:23" ht="22.35" customHeight="1">
      <c r="A1253" s="12">
        <v>10061282</v>
      </c>
      <c r="B1253" s="137">
        <v>1120013630</v>
      </c>
      <c r="C1253" s="106">
        <v>1007631</v>
      </c>
      <c r="D1253" s="13">
        <v>1009449</v>
      </c>
      <c r="E1253" s="12" t="s">
        <v>1577</v>
      </c>
      <c r="F1253" s="190" t="s">
        <v>1262</v>
      </c>
      <c r="G1253" s="13" t="s">
        <v>21</v>
      </c>
      <c r="H1253" s="15">
        <v>14</v>
      </c>
      <c r="I1253" s="105">
        <v>28</v>
      </c>
      <c r="J1253" s="26">
        <f t="shared" si="76"/>
        <v>392</v>
      </c>
      <c r="K1253" s="113">
        <f>IFERROR(SUMIFS(RECEIVING_HISTORY!$H:$H,RECEIVING_HISTORY!$B:$B,MASTER_SHEET!$A1253),0)</f>
        <v>0</v>
      </c>
      <c r="L1253" s="26">
        <f>IFERROR(SUMIFS(RECEIVING_HISTORY!$I:$I,RECEIVING_HISTORY!$B:$B,MASTER_SHEET!$A1253),0)</f>
        <v>0</v>
      </c>
      <c r="M1253" s="35">
        <f>IFERROR(SUMIF(ISSUANCE_HISTORY!$B:$B,A1253,ISSUANCE_HISTORY!$H:$H),0)</f>
        <v>0</v>
      </c>
      <c r="N1253" s="26">
        <f>IFERROR(SUMIF(ISSUANCE_HISTORY!$B:$B,A1253,ISSUANCE_HISTORY!$I:$I),0)</f>
        <v>0</v>
      </c>
      <c r="O1253" s="112">
        <f t="shared" si="77"/>
        <v>28</v>
      </c>
      <c r="P1253" s="26">
        <f t="shared" si="79"/>
        <v>392</v>
      </c>
      <c r="Q1253" s="36" t="s">
        <v>1341</v>
      </c>
      <c r="R1253" s="36" t="s">
        <v>1341</v>
      </c>
      <c r="S1253" s="16">
        <v>10</v>
      </c>
      <c r="T1253" s="37" t="str">
        <f t="shared" si="78"/>
        <v>OK</v>
      </c>
      <c r="U1253" s="12"/>
      <c r="V1253" s="16"/>
      <c r="W1253" s="12" t="s">
        <v>4222</v>
      </c>
    </row>
    <row r="1254" spans="1:23" ht="22.35" customHeight="1">
      <c r="A1254" s="12">
        <v>10061283</v>
      </c>
      <c r="B1254" s="137">
        <v>271117048076</v>
      </c>
      <c r="C1254" s="106">
        <v>1007536</v>
      </c>
      <c r="D1254" s="13">
        <v>1017309</v>
      </c>
      <c r="E1254" s="12" t="s">
        <v>1578</v>
      </c>
      <c r="F1254" s="190" t="s">
        <v>1262</v>
      </c>
      <c r="G1254" s="13" t="s">
        <v>21</v>
      </c>
      <c r="H1254" s="15">
        <v>1.7</v>
      </c>
      <c r="I1254" s="105">
        <v>15</v>
      </c>
      <c r="J1254" s="26">
        <f t="shared" si="76"/>
        <v>25.5</v>
      </c>
      <c r="K1254" s="113">
        <f>IFERROR(SUMIFS(RECEIVING_HISTORY!$H:$H,RECEIVING_HISTORY!$B:$B,MASTER_SHEET!$A1254),0)</f>
        <v>0</v>
      </c>
      <c r="L1254" s="26">
        <f>IFERROR(SUMIFS(RECEIVING_HISTORY!$I:$I,RECEIVING_HISTORY!$B:$B,MASTER_SHEET!$A1254),0)</f>
        <v>0</v>
      </c>
      <c r="M1254" s="35">
        <f>IFERROR(SUMIF(ISSUANCE_HISTORY!$B:$B,A1254,ISSUANCE_HISTORY!$H:$H),0)</f>
        <v>0</v>
      </c>
      <c r="N1254" s="26">
        <f>IFERROR(SUMIF(ISSUANCE_HISTORY!$B:$B,A1254,ISSUANCE_HISTORY!$I:$I),0)</f>
        <v>0</v>
      </c>
      <c r="O1254" s="112">
        <f t="shared" si="77"/>
        <v>15</v>
      </c>
      <c r="P1254" s="26">
        <f t="shared" si="79"/>
        <v>25.5</v>
      </c>
      <c r="Q1254" s="36" t="s">
        <v>1421</v>
      </c>
      <c r="R1254" s="36" t="s">
        <v>1421</v>
      </c>
      <c r="S1254" s="16">
        <v>10</v>
      </c>
      <c r="T1254" s="37" t="str">
        <f t="shared" si="78"/>
        <v>OK</v>
      </c>
      <c r="U1254" s="12"/>
      <c r="V1254" s="16"/>
      <c r="W1254" s="12" t="s">
        <v>4222</v>
      </c>
    </row>
    <row r="1255" spans="1:23" ht="22.35" customHeight="1">
      <c r="A1255" s="12">
        <v>10061284</v>
      </c>
      <c r="B1255" s="137">
        <v>271117048077</v>
      </c>
      <c r="C1255" s="106">
        <v>1007537</v>
      </c>
      <c r="D1255" s="13">
        <v>1017310</v>
      </c>
      <c r="E1255" s="12" t="s">
        <v>1579</v>
      </c>
      <c r="F1255" s="190" t="s">
        <v>1262</v>
      </c>
      <c r="G1255" s="13" t="s">
        <v>21</v>
      </c>
      <c r="H1255" s="15">
        <v>2.2000000000000002</v>
      </c>
      <c r="I1255" s="105">
        <v>10</v>
      </c>
      <c r="J1255" s="26">
        <f t="shared" si="76"/>
        <v>22</v>
      </c>
      <c r="K1255" s="113">
        <f>IFERROR(SUMIFS(RECEIVING_HISTORY!$H:$H,RECEIVING_HISTORY!$B:$B,MASTER_SHEET!$A1255),0)</f>
        <v>0</v>
      </c>
      <c r="L1255" s="26">
        <f>IFERROR(SUMIFS(RECEIVING_HISTORY!$I:$I,RECEIVING_HISTORY!$B:$B,MASTER_SHEET!$A1255),0)</f>
        <v>0</v>
      </c>
      <c r="M1255" s="35">
        <f>IFERROR(SUMIF(ISSUANCE_HISTORY!$B:$B,A1255,ISSUANCE_HISTORY!$H:$H),0)</f>
        <v>0</v>
      </c>
      <c r="N1255" s="26">
        <f>IFERROR(SUMIF(ISSUANCE_HISTORY!$B:$B,A1255,ISSUANCE_HISTORY!$I:$I),0)</f>
        <v>0</v>
      </c>
      <c r="O1255" s="112">
        <f t="shared" si="77"/>
        <v>10</v>
      </c>
      <c r="P1255" s="26">
        <f t="shared" si="79"/>
        <v>22</v>
      </c>
      <c r="Q1255" s="36" t="s">
        <v>1537</v>
      </c>
      <c r="R1255" s="36" t="s">
        <v>1537</v>
      </c>
      <c r="S1255" s="16">
        <v>10</v>
      </c>
      <c r="T1255" s="37" t="str">
        <f t="shared" si="78"/>
        <v>OK</v>
      </c>
      <c r="U1255" s="12"/>
      <c r="V1255" s="16"/>
      <c r="W1255" s="12" t="s">
        <v>4222</v>
      </c>
    </row>
    <row r="1256" spans="1:23" ht="22.35" customHeight="1">
      <c r="A1256" s="12">
        <v>10061285</v>
      </c>
      <c r="B1256" s="137">
        <v>401749008078</v>
      </c>
      <c r="C1256" s="106">
        <v>1007541</v>
      </c>
      <c r="D1256" s="13">
        <v>1017314</v>
      </c>
      <c r="E1256" s="12" t="s">
        <v>1580</v>
      </c>
      <c r="F1256" s="190" t="s">
        <v>1262</v>
      </c>
      <c r="G1256" s="13" t="s">
        <v>21</v>
      </c>
      <c r="H1256" s="15">
        <v>9</v>
      </c>
      <c r="I1256" s="105">
        <v>25</v>
      </c>
      <c r="J1256" s="26">
        <f t="shared" si="76"/>
        <v>225</v>
      </c>
      <c r="K1256" s="113">
        <f>IFERROR(SUMIFS(RECEIVING_HISTORY!$H:$H,RECEIVING_HISTORY!$B:$B,MASTER_SHEET!$A1256),0)</f>
        <v>0</v>
      </c>
      <c r="L1256" s="26">
        <f>IFERROR(SUMIFS(RECEIVING_HISTORY!$I:$I,RECEIVING_HISTORY!$B:$B,MASTER_SHEET!$A1256),0)</f>
        <v>0</v>
      </c>
      <c r="M1256" s="35">
        <f>IFERROR(SUMIF(ISSUANCE_HISTORY!$B:$B,A1256,ISSUANCE_HISTORY!$H:$H),0)</f>
        <v>0</v>
      </c>
      <c r="N1256" s="26">
        <f>IFERROR(SUMIF(ISSUANCE_HISTORY!$B:$B,A1256,ISSUANCE_HISTORY!$I:$I),0)</f>
        <v>0</v>
      </c>
      <c r="O1256" s="112">
        <f t="shared" si="77"/>
        <v>25</v>
      </c>
      <c r="P1256" s="26">
        <f t="shared" si="79"/>
        <v>225</v>
      </c>
      <c r="Q1256" s="36" t="s">
        <v>2907</v>
      </c>
      <c r="R1256" s="36" t="s">
        <v>2907</v>
      </c>
      <c r="S1256" s="16">
        <v>10</v>
      </c>
      <c r="T1256" s="37" t="str">
        <f t="shared" si="78"/>
        <v>OK</v>
      </c>
      <c r="U1256" s="12"/>
      <c r="V1256" s="16"/>
      <c r="W1256" s="12" t="s">
        <v>4222</v>
      </c>
    </row>
    <row r="1257" spans="1:23" ht="22.35" customHeight="1">
      <c r="A1257" s="12">
        <v>10061286</v>
      </c>
      <c r="B1257" s="137">
        <v>401749008079</v>
      </c>
      <c r="C1257" s="106">
        <v>1007542</v>
      </c>
      <c r="D1257" s="13">
        <v>1017315</v>
      </c>
      <c r="E1257" s="12" t="s">
        <v>1581</v>
      </c>
      <c r="F1257" s="190" t="s">
        <v>1262</v>
      </c>
      <c r="G1257" s="13" t="s">
        <v>21</v>
      </c>
      <c r="H1257" s="15">
        <v>18</v>
      </c>
      <c r="I1257" s="105">
        <v>24</v>
      </c>
      <c r="J1257" s="26">
        <f t="shared" si="76"/>
        <v>432</v>
      </c>
      <c r="K1257" s="113">
        <f>IFERROR(SUMIFS(RECEIVING_HISTORY!$H:$H,RECEIVING_HISTORY!$B:$B,MASTER_SHEET!$A1257),0)</f>
        <v>0</v>
      </c>
      <c r="L1257" s="26">
        <f>IFERROR(SUMIFS(RECEIVING_HISTORY!$I:$I,RECEIVING_HISTORY!$B:$B,MASTER_SHEET!$A1257),0)</f>
        <v>0</v>
      </c>
      <c r="M1257" s="35">
        <f>IFERROR(SUMIF(ISSUANCE_HISTORY!$B:$B,A1257,ISSUANCE_HISTORY!$H:$H),0)</f>
        <v>0</v>
      </c>
      <c r="N1257" s="26">
        <f>IFERROR(SUMIF(ISSUANCE_HISTORY!$B:$B,A1257,ISSUANCE_HISTORY!$I:$I),0)</f>
        <v>0</v>
      </c>
      <c r="O1257" s="112">
        <f t="shared" si="77"/>
        <v>24</v>
      </c>
      <c r="P1257" s="26">
        <f t="shared" si="79"/>
        <v>432</v>
      </c>
      <c r="Q1257" s="36" t="s">
        <v>2907</v>
      </c>
      <c r="R1257" s="36" t="s">
        <v>2907</v>
      </c>
      <c r="S1257" s="16">
        <v>10</v>
      </c>
      <c r="T1257" s="37" t="str">
        <f t="shared" si="78"/>
        <v>OK</v>
      </c>
      <c r="U1257" s="12"/>
      <c r="V1257" s="16"/>
      <c r="W1257" s="12" t="s">
        <v>4222</v>
      </c>
    </row>
    <row r="1258" spans="1:23" ht="22.35" customHeight="1">
      <c r="A1258" s="12">
        <v>10061287</v>
      </c>
      <c r="B1258" s="137">
        <v>301815045763</v>
      </c>
      <c r="C1258" s="106">
        <v>1006338</v>
      </c>
      <c r="D1258" s="13">
        <v>1014702</v>
      </c>
      <c r="E1258" s="12" t="s">
        <v>1582</v>
      </c>
      <c r="F1258" s="190" t="s">
        <v>1262</v>
      </c>
      <c r="G1258" s="13" t="s">
        <v>21</v>
      </c>
      <c r="H1258" s="15">
        <v>418.2</v>
      </c>
      <c r="I1258" s="105">
        <v>10</v>
      </c>
      <c r="J1258" s="26">
        <f t="shared" si="76"/>
        <v>4182</v>
      </c>
      <c r="K1258" s="113">
        <f>IFERROR(SUMIFS(RECEIVING_HISTORY!$H:$H,RECEIVING_HISTORY!$B:$B,MASTER_SHEET!$A1258),0)</f>
        <v>0</v>
      </c>
      <c r="L1258" s="26">
        <f>IFERROR(SUMIFS(RECEIVING_HISTORY!$I:$I,RECEIVING_HISTORY!$B:$B,MASTER_SHEET!$A1258),0)</f>
        <v>0</v>
      </c>
      <c r="M1258" s="35">
        <f>IFERROR(SUMIF(ISSUANCE_HISTORY!$B:$B,A1258,ISSUANCE_HISTORY!$H:$H),0)</f>
        <v>0</v>
      </c>
      <c r="N1258" s="26">
        <f>IFERROR(SUMIF(ISSUANCE_HISTORY!$B:$B,A1258,ISSUANCE_HISTORY!$I:$I),0)</f>
        <v>0</v>
      </c>
      <c r="O1258" s="112">
        <f t="shared" si="77"/>
        <v>10</v>
      </c>
      <c r="P1258" s="26">
        <f t="shared" si="79"/>
        <v>4182</v>
      </c>
      <c r="Q1258" s="36" t="s">
        <v>1458</v>
      </c>
      <c r="R1258" s="36" t="s">
        <v>1458</v>
      </c>
      <c r="S1258" s="16">
        <v>6</v>
      </c>
      <c r="T1258" s="37" t="str">
        <f t="shared" si="78"/>
        <v>OK</v>
      </c>
      <c r="U1258" s="12"/>
      <c r="V1258" s="16"/>
      <c r="W1258" s="12" t="s">
        <v>4222</v>
      </c>
    </row>
    <row r="1259" spans="1:23" ht="22.35" customHeight="1">
      <c r="A1259" s="12">
        <v>10061288</v>
      </c>
      <c r="B1259" s="137">
        <v>301817005764</v>
      </c>
      <c r="C1259" s="106">
        <v>1006343</v>
      </c>
      <c r="D1259" s="13">
        <v>1014707</v>
      </c>
      <c r="E1259" s="12" t="s">
        <v>1583</v>
      </c>
      <c r="F1259" s="190" t="s">
        <v>1262</v>
      </c>
      <c r="G1259" s="13" t="s">
        <v>21</v>
      </c>
      <c r="H1259" s="15">
        <v>506.6</v>
      </c>
      <c r="I1259" s="105">
        <v>20</v>
      </c>
      <c r="J1259" s="26">
        <f t="shared" si="76"/>
        <v>10132</v>
      </c>
      <c r="K1259" s="113">
        <f>IFERROR(SUMIFS(RECEIVING_HISTORY!$H:$H,RECEIVING_HISTORY!$B:$B,MASTER_SHEET!$A1259),0)</f>
        <v>0</v>
      </c>
      <c r="L1259" s="26">
        <f>IFERROR(SUMIFS(RECEIVING_HISTORY!$I:$I,RECEIVING_HISTORY!$B:$B,MASTER_SHEET!$A1259),0)</f>
        <v>0</v>
      </c>
      <c r="M1259" s="35">
        <f>IFERROR(SUMIF(ISSUANCE_HISTORY!$B:$B,A1259,ISSUANCE_HISTORY!$H:$H),0)</f>
        <v>0</v>
      </c>
      <c r="N1259" s="26">
        <f>IFERROR(SUMIF(ISSUANCE_HISTORY!$B:$B,A1259,ISSUANCE_HISTORY!$I:$I),0)</f>
        <v>0</v>
      </c>
      <c r="O1259" s="112">
        <f t="shared" si="77"/>
        <v>20</v>
      </c>
      <c r="P1259" s="26">
        <f t="shared" si="79"/>
        <v>10132</v>
      </c>
      <c r="Q1259" s="36" t="s">
        <v>1458</v>
      </c>
      <c r="R1259" s="36" t="s">
        <v>1458</v>
      </c>
      <c r="S1259" s="16">
        <v>5</v>
      </c>
      <c r="T1259" s="37" t="str">
        <f t="shared" si="78"/>
        <v>OK</v>
      </c>
      <c r="U1259" s="12"/>
      <c r="V1259" s="16"/>
      <c r="W1259" s="12" t="s">
        <v>4222</v>
      </c>
    </row>
    <row r="1260" spans="1:23" ht="22.35" customHeight="1">
      <c r="A1260" s="12">
        <v>10061289</v>
      </c>
      <c r="B1260" s="137">
        <v>301817008109</v>
      </c>
      <c r="C1260" s="106">
        <v>1005403</v>
      </c>
      <c r="D1260" s="13">
        <v>1015457</v>
      </c>
      <c r="E1260" s="12" t="s">
        <v>1584</v>
      </c>
      <c r="F1260" s="190" t="s">
        <v>1262</v>
      </c>
      <c r="G1260" s="13" t="s">
        <v>21</v>
      </c>
      <c r="H1260" s="15">
        <v>199</v>
      </c>
      <c r="I1260" s="105">
        <v>3</v>
      </c>
      <c r="J1260" s="26">
        <f t="shared" si="76"/>
        <v>597</v>
      </c>
      <c r="K1260" s="113">
        <f>IFERROR(SUMIFS(RECEIVING_HISTORY!$H:$H,RECEIVING_HISTORY!$B:$B,MASTER_SHEET!$A1260),0)</f>
        <v>8</v>
      </c>
      <c r="L1260" s="26">
        <f>IFERROR(SUMIFS(RECEIVING_HISTORY!$I:$I,RECEIVING_HISTORY!$B:$B,MASTER_SHEET!$A1260),0)</f>
        <v>1592</v>
      </c>
      <c r="M1260" s="35">
        <f>IFERROR(SUMIF(ISSUANCE_HISTORY!$B:$B,A1260,ISSUANCE_HISTORY!$H:$H),0)</f>
        <v>0</v>
      </c>
      <c r="N1260" s="26">
        <f>IFERROR(SUMIF(ISSUANCE_HISTORY!$B:$B,A1260,ISSUANCE_HISTORY!$I:$I),0)</f>
        <v>0</v>
      </c>
      <c r="O1260" s="112">
        <f t="shared" si="77"/>
        <v>11</v>
      </c>
      <c r="P1260" s="26">
        <f t="shared" si="79"/>
        <v>2189</v>
      </c>
      <c r="Q1260" s="36" t="s">
        <v>1321</v>
      </c>
      <c r="R1260" s="36" t="s">
        <v>1321</v>
      </c>
      <c r="S1260" s="16">
        <v>6</v>
      </c>
      <c r="T1260" s="37" t="str">
        <f t="shared" si="78"/>
        <v>BSR in Process</v>
      </c>
      <c r="U1260" s="12">
        <v>61</v>
      </c>
      <c r="V1260" s="16"/>
      <c r="W1260" s="12" t="s">
        <v>4222</v>
      </c>
    </row>
    <row r="1261" spans="1:23" ht="22.35" customHeight="1">
      <c r="A1261" s="12">
        <v>10061290</v>
      </c>
      <c r="B1261" s="137">
        <v>301817003657</v>
      </c>
      <c r="C1261" s="106">
        <v>1004615</v>
      </c>
      <c r="D1261" s="13">
        <v>1016374</v>
      </c>
      <c r="E1261" s="12" t="s">
        <v>1585</v>
      </c>
      <c r="F1261" s="190" t="s">
        <v>1262</v>
      </c>
      <c r="G1261" s="13" t="s">
        <v>37</v>
      </c>
      <c r="H1261" s="15">
        <v>2070</v>
      </c>
      <c r="I1261" s="105">
        <v>6</v>
      </c>
      <c r="J1261" s="26">
        <f t="shared" si="76"/>
        <v>12420</v>
      </c>
      <c r="K1261" s="113">
        <f>IFERROR(SUMIFS(RECEIVING_HISTORY!$H:$H,RECEIVING_HISTORY!$B:$B,MASTER_SHEET!$A1261),0)</f>
        <v>0</v>
      </c>
      <c r="L1261" s="26">
        <f>IFERROR(SUMIFS(RECEIVING_HISTORY!$I:$I,RECEIVING_HISTORY!$B:$B,MASTER_SHEET!$A1261),0)</f>
        <v>0</v>
      </c>
      <c r="M1261" s="35">
        <f>IFERROR(SUMIF(ISSUANCE_HISTORY!$B:$B,A1261,ISSUANCE_HISTORY!$H:$H),0)</f>
        <v>0</v>
      </c>
      <c r="N1261" s="26">
        <f>IFERROR(SUMIF(ISSUANCE_HISTORY!$B:$B,A1261,ISSUANCE_HISTORY!$I:$I),0)</f>
        <v>0</v>
      </c>
      <c r="O1261" s="112">
        <f t="shared" si="77"/>
        <v>6</v>
      </c>
      <c r="P1261" s="26">
        <f t="shared" si="79"/>
        <v>12420</v>
      </c>
      <c r="Q1261" s="36" t="s">
        <v>487</v>
      </c>
      <c r="R1261" s="36" t="s">
        <v>487</v>
      </c>
      <c r="S1261" s="16">
        <v>6</v>
      </c>
      <c r="T1261" s="37" t="str">
        <f t="shared" si="78"/>
        <v>OK</v>
      </c>
      <c r="U1261" s="12"/>
      <c r="V1261" s="16"/>
      <c r="W1261" s="12" t="s">
        <v>4222</v>
      </c>
    </row>
    <row r="1262" spans="1:23" ht="22.35" customHeight="1">
      <c r="A1262" s="12">
        <v>10061291</v>
      </c>
      <c r="B1262" s="137">
        <v>401750008080</v>
      </c>
      <c r="C1262" s="106">
        <v>1007148</v>
      </c>
      <c r="D1262" s="13">
        <v>1013957</v>
      </c>
      <c r="E1262" s="12" t="s">
        <v>1586</v>
      </c>
      <c r="F1262" s="190" t="s">
        <v>1262</v>
      </c>
      <c r="G1262" s="13" t="s">
        <v>21</v>
      </c>
      <c r="H1262" s="15">
        <v>55</v>
      </c>
      <c r="I1262" s="105">
        <v>10</v>
      </c>
      <c r="J1262" s="26">
        <f t="shared" si="76"/>
        <v>550</v>
      </c>
      <c r="K1262" s="113">
        <f>IFERROR(SUMIFS(RECEIVING_HISTORY!$H:$H,RECEIVING_HISTORY!$B:$B,MASTER_SHEET!$A1262),0)</f>
        <v>0</v>
      </c>
      <c r="L1262" s="26">
        <f>IFERROR(SUMIFS(RECEIVING_HISTORY!$I:$I,RECEIVING_HISTORY!$B:$B,MASTER_SHEET!$A1262),0)</f>
        <v>0</v>
      </c>
      <c r="M1262" s="35">
        <f>IFERROR(SUMIF(ISSUANCE_HISTORY!$B:$B,A1262,ISSUANCE_HISTORY!$H:$H),0)</f>
        <v>0</v>
      </c>
      <c r="N1262" s="26">
        <f>IFERROR(SUMIF(ISSUANCE_HISTORY!$B:$B,A1262,ISSUANCE_HISTORY!$I:$I),0)</f>
        <v>0</v>
      </c>
      <c r="O1262" s="112">
        <f t="shared" si="77"/>
        <v>10</v>
      </c>
      <c r="P1262" s="26">
        <f t="shared" si="79"/>
        <v>550</v>
      </c>
      <c r="Q1262" s="36" t="s">
        <v>1587</v>
      </c>
      <c r="R1262" s="36" t="s">
        <v>1587</v>
      </c>
      <c r="S1262" s="16">
        <v>10</v>
      </c>
      <c r="T1262" s="37" t="str">
        <f t="shared" si="78"/>
        <v>OK</v>
      </c>
      <c r="U1262" s="12"/>
      <c r="V1262" s="16"/>
      <c r="W1262" s="12" t="s">
        <v>4222</v>
      </c>
    </row>
    <row r="1263" spans="1:23" ht="22.35" customHeight="1">
      <c r="A1263" s="12">
        <v>10061292</v>
      </c>
      <c r="B1263" s="137">
        <v>401750008081</v>
      </c>
      <c r="C1263" s="106">
        <v>1007151</v>
      </c>
      <c r="D1263" s="13">
        <v>1013960</v>
      </c>
      <c r="E1263" s="12" t="s">
        <v>1588</v>
      </c>
      <c r="F1263" s="190" t="s">
        <v>1262</v>
      </c>
      <c r="G1263" s="13" t="s">
        <v>21</v>
      </c>
      <c r="H1263" s="15">
        <v>75</v>
      </c>
      <c r="I1263" s="105">
        <v>29</v>
      </c>
      <c r="J1263" s="26">
        <f t="shared" si="76"/>
        <v>2175</v>
      </c>
      <c r="K1263" s="113">
        <f>IFERROR(SUMIFS(RECEIVING_HISTORY!$H:$H,RECEIVING_HISTORY!$B:$B,MASTER_SHEET!$A1263),0)</f>
        <v>0</v>
      </c>
      <c r="L1263" s="26">
        <f>IFERROR(SUMIFS(RECEIVING_HISTORY!$I:$I,RECEIVING_HISTORY!$B:$B,MASTER_SHEET!$A1263),0)</f>
        <v>0</v>
      </c>
      <c r="M1263" s="35">
        <f>IFERROR(SUMIF(ISSUANCE_HISTORY!$B:$B,A1263,ISSUANCE_HISTORY!$H:$H),0)</f>
        <v>0</v>
      </c>
      <c r="N1263" s="26">
        <f>IFERROR(SUMIF(ISSUANCE_HISTORY!$B:$B,A1263,ISSUANCE_HISTORY!$I:$I),0)</f>
        <v>0</v>
      </c>
      <c r="O1263" s="112">
        <f t="shared" si="77"/>
        <v>29</v>
      </c>
      <c r="P1263" s="26">
        <f t="shared" si="79"/>
        <v>2175</v>
      </c>
      <c r="Q1263" s="36" t="s">
        <v>1587</v>
      </c>
      <c r="R1263" s="36" t="s">
        <v>1587</v>
      </c>
      <c r="S1263" s="16">
        <v>10</v>
      </c>
      <c r="T1263" s="37" t="str">
        <f t="shared" si="78"/>
        <v>OK</v>
      </c>
      <c r="U1263" s="12"/>
      <c r="V1263" s="16"/>
      <c r="W1263" s="12" t="s">
        <v>4222</v>
      </c>
    </row>
    <row r="1264" spans="1:23" ht="22.35" customHeight="1">
      <c r="A1264" s="12">
        <v>10061293</v>
      </c>
      <c r="B1264" s="137">
        <v>3000000380</v>
      </c>
      <c r="C1264" s="106">
        <v>1004871</v>
      </c>
      <c r="D1264" s="13">
        <v>1015986</v>
      </c>
      <c r="E1264" s="12" t="s">
        <v>1589</v>
      </c>
      <c r="F1264" s="190" t="s">
        <v>1262</v>
      </c>
      <c r="G1264" s="13" t="s">
        <v>21</v>
      </c>
      <c r="H1264" s="15">
        <v>1180</v>
      </c>
      <c r="I1264" s="105">
        <v>10</v>
      </c>
      <c r="J1264" s="26">
        <f t="shared" si="76"/>
        <v>11800</v>
      </c>
      <c r="K1264" s="113">
        <f>IFERROR(SUMIFS(RECEIVING_HISTORY!$H:$H,RECEIVING_HISTORY!$B:$B,MASTER_SHEET!$A1264),0)</f>
        <v>0</v>
      </c>
      <c r="L1264" s="26">
        <f>IFERROR(SUMIFS(RECEIVING_HISTORY!$I:$I,RECEIVING_HISTORY!$B:$B,MASTER_SHEET!$A1264),0)</f>
        <v>0</v>
      </c>
      <c r="M1264" s="35">
        <f>IFERROR(SUMIF(ISSUANCE_HISTORY!$B:$B,A1264,ISSUANCE_HISTORY!$H:$H),0)</f>
        <v>0</v>
      </c>
      <c r="N1264" s="26">
        <f>IFERROR(SUMIF(ISSUANCE_HISTORY!$B:$B,A1264,ISSUANCE_HISTORY!$I:$I),0)</f>
        <v>0</v>
      </c>
      <c r="O1264" s="112">
        <f t="shared" si="77"/>
        <v>10</v>
      </c>
      <c r="P1264" s="26">
        <f t="shared" si="79"/>
        <v>11800</v>
      </c>
      <c r="Q1264" s="36" t="s">
        <v>1590</v>
      </c>
      <c r="R1264" s="36" t="s">
        <v>1590</v>
      </c>
      <c r="S1264" s="16">
        <v>10</v>
      </c>
      <c r="T1264" s="37" t="str">
        <f t="shared" si="78"/>
        <v>OK</v>
      </c>
      <c r="U1264" s="12"/>
      <c r="V1264" s="16"/>
      <c r="W1264" s="12" t="s">
        <v>4222</v>
      </c>
    </row>
    <row r="1265" spans="1:23" ht="22.35" customHeight="1">
      <c r="A1265" s="12">
        <v>10061294</v>
      </c>
      <c r="B1265" s="137">
        <v>1260090613</v>
      </c>
      <c r="C1265" s="106">
        <v>1000117</v>
      </c>
      <c r="D1265" s="13">
        <v>1013800</v>
      </c>
      <c r="E1265" s="12" t="s">
        <v>1591</v>
      </c>
      <c r="F1265" s="190" t="s">
        <v>2049</v>
      </c>
      <c r="G1265" s="13" t="s">
        <v>37</v>
      </c>
      <c r="H1265" s="15">
        <v>90</v>
      </c>
      <c r="I1265" s="105">
        <v>60</v>
      </c>
      <c r="J1265" s="26">
        <f t="shared" si="76"/>
        <v>5400</v>
      </c>
      <c r="K1265" s="113">
        <f>IFERROR(SUMIFS(RECEIVING_HISTORY!$H:$H,RECEIVING_HISTORY!$B:$B,MASTER_SHEET!$A1265),0)</f>
        <v>0</v>
      </c>
      <c r="L1265" s="26">
        <f>IFERROR(SUMIFS(RECEIVING_HISTORY!$I:$I,RECEIVING_HISTORY!$B:$B,MASTER_SHEET!$A1265),0)</f>
        <v>0</v>
      </c>
      <c r="M1265" s="35">
        <f>IFERROR(SUMIF(ISSUANCE_HISTORY!$B:$B,A1265,ISSUANCE_HISTORY!$H:$H),0)</f>
        <v>0</v>
      </c>
      <c r="N1265" s="26">
        <f>IFERROR(SUMIF(ISSUANCE_HISTORY!$B:$B,A1265,ISSUANCE_HISTORY!$I:$I),0)</f>
        <v>0</v>
      </c>
      <c r="O1265" s="112">
        <f t="shared" si="77"/>
        <v>60</v>
      </c>
      <c r="P1265" s="26">
        <f t="shared" si="79"/>
        <v>5400</v>
      </c>
      <c r="Q1265" s="36" t="s">
        <v>4240</v>
      </c>
      <c r="R1265" s="36" t="s">
        <v>4240</v>
      </c>
      <c r="S1265" s="16">
        <v>10</v>
      </c>
      <c r="T1265" s="37" t="str">
        <f t="shared" si="78"/>
        <v>OK</v>
      </c>
      <c r="U1265" s="12"/>
      <c r="V1265" s="16"/>
      <c r="W1265" s="12" t="s">
        <v>4223</v>
      </c>
    </row>
    <row r="1266" spans="1:23" ht="22.35" customHeight="1">
      <c r="A1266" s="12">
        <v>10061295</v>
      </c>
      <c r="B1266" s="137">
        <v>401717006308</v>
      </c>
      <c r="C1266" s="106">
        <v>1005296</v>
      </c>
      <c r="D1266" s="13">
        <v>1015668</v>
      </c>
      <c r="E1266" s="12" t="s">
        <v>1592</v>
      </c>
      <c r="F1266" s="190" t="s">
        <v>1262</v>
      </c>
      <c r="G1266" s="13" t="s">
        <v>21</v>
      </c>
      <c r="H1266" s="15">
        <v>9</v>
      </c>
      <c r="I1266" s="105">
        <v>23</v>
      </c>
      <c r="J1266" s="26">
        <f t="shared" si="76"/>
        <v>207</v>
      </c>
      <c r="K1266" s="113">
        <f>IFERROR(SUMIFS(RECEIVING_HISTORY!$H:$H,RECEIVING_HISTORY!$B:$B,MASTER_SHEET!$A1266),0)</f>
        <v>0</v>
      </c>
      <c r="L1266" s="26">
        <f>IFERROR(SUMIFS(RECEIVING_HISTORY!$I:$I,RECEIVING_HISTORY!$B:$B,MASTER_SHEET!$A1266),0)</f>
        <v>0</v>
      </c>
      <c r="M1266" s="35">
        <f>IFERROR(SUMIF(ISSUANCE_HISTORY!$B:$B,A1266,ISSUANCE_HISTORY!$H:$H),0)</f>
        <v>0</v>
      </c>
      <c r="N1266" s="26">
        <f>IFERROR(SUMIF(ISSUANCE_HISTORY!$B:$B,A1266,ISSUANCE_HISTORY!$I:$I),0)</f>
        <v>0</v>
      </c>
      <c r="O1266" s="112">
        <f t="shared" si="77"/>
        <v>23</v>
      </c>
      <c r="P1266" s="26">
        <f t="shared" si="79"/>
        <v>207</v>
      </c>
      <c r="Q1266" s="36" t="s">
        <v>1593</v>
      </c>
      <c r="R1266" s="36" t="s">
        <v>1593</v>
      </c>
      <c r="S1266" s="16">
        <v>10</v>
      </c>
      <c r="T1266" s="37" t="str">
        <f t="shared" si="78"/>
        <v>OK</v>
      </c>
      <c r="U1266" s="12"/>
      <c r="V1266" s="16"/>
      <c r="W1266" s="12" t="s">
        <v>4222</v>
      </c>
    </row>
    <row r="1267" spans="1:23" ht="22.35" customHeight="1">
      <c r="A1267" s="12">
        <v>10061296</v>
      </c>
      <c r="B1267" s="137">
        <v>311630006328</v>
      </c>
      <c r="C1267" s="106">
        <v>1004304</v>
      </c>
      <c r="D1267" s="13">
        <v>1016664</v>
      </c>
      <c r="E1267" s="12" t="s">
        <v>1594</v>
      </c>
      <c r="F1267" s="190" t="s">
        <v>1262</v>
      </c>
      <c r="G1267" s="13" t="s">
        <v>21</v>
      </c>
      <c r="H1267" s="15">
        <v>40</v>
      </c>
      <c r="I1267" s="105">
        <v>8</v>
      </c>
      <c r="J1267" s="26">
        <f t="shared" si="76"/>
        <v>320</v>
      </c>
      <c r="K1267" s="113">
        <f>IFERROR(SUMIFS(RECEIVING_HISTORY!$H:$H,RECEIVING_HISTORY!$B:$B,MASTER_SHEET!$A1267),0)</f>
        <v>0</v>
      </c>
      <c r="L1267" s="26">
        <f>IFERROR(SUMIFS(RECEIVING_HISTORY!$I:$I,RECEIVING_HISTORY!$B:$B,MASTER_SHEET!$A1267),0)</f>
        <v>0</v>
      </c>
      <c r="M1267" s="35">
        <f>IFERROR(SUMIF(ISSUANCE_HISTORY!$B:$B,A1267,ISSUANCE_HISTORY!$H:$H),0)</f>
        <v>0</v>
      </c>
      <c r="N1267" s="26">
        <f>IFERROR(SUMIF(ISSUANCE_HISTORY!$B:$B,A1267,ISSUANCE_HISTORY!$I:$I),0)</f>
        <v>0</v>
      </c>
      <c r="O1267" s="112">
        <f t="shared" si="77"/>
        <v>8</v>
      </c>
      <c r="P1267" s="26">
        <f t="shared" si="79"/>
        <v>320</v>
      </c>
      <c r="Q1267" s="36" t="s">
        <v>1593</v>
      </c>
      <c r="R1267" s="36" t="s">
        <v>1593</v>
      </c>
      <c r="S1267" s="16">
        <v>6</v>
      </c>
      <c r="T1267" s="37" t="str">
        <f t="shared" si="78"/>
        <v>OK</v>
      </c>
      <c r="U1267" s="12"/>
      <c r="V1267" s="16"/>
      <c r="W1267" s="12" t="s">
        <v>4222</v>
      </c>
    </row>
    <row r="1268" spans="1:23" ht="22.35" customHeight="1">
      <c r="A1268" s="12">
        <v>10061297</v>
      </c>
      <c r="B1268" s="137">
        <v>1120012678</v>
      </c>
      <c r="C1268" s="106">
        <v>1004307</v>
      </c>
      <c r="D1268" s="13">
        <v>1016667</v>
      </c>
      <c r="E1268" s="12" t="s">
        <v>1595</v>
      </c>
      <c r="F1268" s="190" t="s">
        <v>1262</v>
      </c>
      <c r="G1268" s="13" t="s">
        <v>21</v>
      </c>
      <c r="H1268" s="15">
        <v>45</v>
      </c>
      <c r="I1268" s="105">
        <v>9</v>
      </c>
      <c r="J1268" s="26">
        <f t="shared" si="76"/>
        <v>405</v>
      </c>
      <c r="K1268" s="113">
        <f>IFERROR(SUMIFS(RECEIVING_HISTORY!$H:$H,RECEIVING_HISTORY!$B:$B,MASTER_SHEET!$A1268),0)</f>
        <v>0</v>
      </c>
      <c r="L1268" s="26">
        <f>IFERROR(SUMIFS(RECEIVING_HISTORY!$I:$I,RECEIVING_HISTORY!$B:$B,MASTER_SHEET!$A1268),0)</f>
        <v>0</v>
      </c>
      <c r="M1268" s="35">
        <f>IFERROR(SUMIF(ISSUANCE_HISTORY!$B:$B,A1268,ISSUANCE_HISTORY!$H:$H),0)</f>
        <v>0</v>
      </c>
      <c r="N1268" s="26">
        <f>IFERROR(SUMIF(ISSUANCE_HISTORY!$B:$B,A1268,ISSUANCE_HISTORY!$I:$I),0)</f>
        <v>0</v>
      </c>
      <c r="O1268" s="112">
        <f t="shared" si="77"/>
        <v>9</v>
      </c>
      <c r="P1268" s="26">
        <f t="shared" si="79"/>
        <v>405</v>
      </c>
      <c r="Q1268" s="36" t="s">
        <v>456</v>
      </c>
      <c r="R1268" s="36" t="s">
        <v>456</v>
      </c>
      <c r="S1268" s="16">
        <v>8</v>
      </c>
      <c r="T1268" s="37" t="str">
        <f t="shared" si="78"/>
        <v>OK</v>
      </c>
      <c r="U1268" s="12"/>
      <c r="V1268" s="16"/>
      <c r="W1268" s="12" t="s">
        <v>4222</v>
      </c>
    </row>
    <row r="1269" spans="1:23" ht="22.35" customHeight="1">
      <c r="A1269" s="12">
        <v>10061298</v>
      </c>
      <c r="B1269" s="137">
        <v>1120012415</v>
      </c>
      <c r="C1269" s="106">
        <v>1004308</v>
      </c>
      <c r="D1269" s="13">
        <v>1016668</v>
      </c>
      <c r="E1269" s="12" t="s">
        <v>1596</v>
      </c>
      <c r="F1269" s="190" t="s">
        <v>1262</v>
      </c>
      <c r="G1269" s="13" t="s">
        <v>21</v>
      </c>
      <c r="H1269" s="15">
        <v>45</v>
      </c>
      <c r="I1269" s="105">
        <v>32</v>
      </c>
      <c r="J1269" s="26">
        <f t="shared" si="76"/>
        <v>1440</v>
      </c>
      <c r="K1269" s="113">
        <f>IFERROR(SUMIFS(RECEIVING_HISTORY!$H:$H,RECEIVING_HISTORY!$B:$B,MASTER_SHEET!$A1269),0)</f>
        <v>0</v>
      </c>
      <c r="L1269" s="26">
        <f>IFERROR(SUMIFS(RECEIVING_HISTORY!$I:$I,RECEIVING_HISTORY!$B:$B,MASTER_SHEET!$A1269),0)</f>
        <v>0</v>
      </c>
      <c r="M1269" s="35">
        <f>IFERROR(SUMIF(ISSUANCE_HISTORY!$B:$B,A1269,ISSUANCE_HISTORY!$H:$H),0)</f>
        <v>0</v>
      </c>
      <c r="N1269" s="26">
        <f>IFERROR(SUMIF(ISSUANCE_HISTORY!$B:$B,A1269,ISSUANCE_HISTORY!$I:$I),0)</f>
        <v>0</v>
      </c>
      <c r="O1269" s="112">
        <f t="shared" si="77"/>
        <v>32</v>
      </c>
      <c r="P1269" s="26">
        <f t="shared" si="79"/>
        <v>1440</v>
      </c>
      <c r="Q1269" s="36" t="s">
        <v>456</v>
      </c>
      <c r="R1269" s="36" t="s">
        <v>456</v>
      </c>
      <c r="S1269" s="16">
        <v>10</v>
      </c>
      <c r="T1269" s="37" t="str">
        <f t="shared" si="78"/>
        <v>OK</v>
      </c>
      <c r="U1269" s="12"/>
      <c r="V1269" s="16"/>
      <c r="W1269" s="12" t="s">
        <v>4222</v>
      </c>
    </row>
    <row r="1270" spans="1:23" ht="22.35" customHeight="1">
      <c r="A1270" s="12">
        <v>10061299</v>
      </c>
      <c r="B1270" s="137">
        <v>1910070185</v>
      </c>
      <c r="C1270" s="106">
        <v>1003015</v>
      </c>
      <c r="D1270" s="13">
        <v>1010851</v>
      </c>
      <c r="E1270" s="12" t="s">
        <v>1597</v>
      </c>
      <c r="F1270" s="190" t="s">
        <v>1262</v>
      </c>
      <c r="G1270" s="13" t="s">
        <v>21</v>
      </c>
      <c r="H1270" s="15">
        <v>38</v>
      </c>
      <c r="I1270" s="105">
        <v>20</v>
      </c>
      <c r="J1270" s="26">
        <f t="shared" si="76"/>
        <v>760</v>
      </c>
      <c r="K1270" s="113">
        <f>IFERROR(SUMIFS(RECEIVING_HISTORY!$H:$H,RECEIVING_HISTORY!$B:$B,MASTER_SHEET!$A1270),0)</f>
        <v>0</v>
      </c>
      <c r="L1270" s="26">
        <f>IFERROR(SUMIFS(RECEIVING_HISTORY!$I:$I,RECEIVING_HISTORY!$B:$B,MASTER_SHEET!$A1270),0)</f>
        <v>0</v>
      </c>
      <c r="M1270" s="35">
        <f>IFERROR(SUMIF(ISSUANCE_HISTORY!$B:$B,A1270,ISSUANCE_HISTORY!$H:$H),0)</f>
        <v>0</v>
      </c>
      <c r="N1270" s="26">
        <f>IFERROR(SUMIF(ISSUANCE_HISTORY!$B:$B,A1270,ISSUANCE_HISTORY!$I:$I),0)</f>
        <v>0</v>
      </c>
      <c r="O1270" s="112">
        <f t="shared" si="77"/>
        <v>20</v>
      </c>
      <c r="P1270" s="26">
        <f t="shared" si="79"/>
        <v>760</v>
      </c>
      <c r="Q1270" s="36" t="s">
        <v>1593</v>
      </c>
      <c r="R1270" s="36" t="s">
        <v>1593</v>
      </c>
      <c r="S1270" s="16">
        <v>10</v>
      </c>
      <c r="T1270" s="37" t="str">
        <f t="shared" si="78"/>
        <v>OK</v>
      </c>
      <c r="U1270" s="12"/>
      <c r="V1270" s="16"/>
      <c r="W1270" s="12" t="s">
        <v>4222</v>
      </c>
    </row>
    <row r="1271" spans="1:23" ht="22.35" customHeight="1">
      <c r="A1271" s="12">
        <v>10061300</v>
      </c>
      <c r="B1271" s="137">
        <v>401717005755</v>
      </c>
      <c r="C1271" s="106">
        <v>1000728</v>
      </c>
      <c r="D1271" s="13">
        <v>1013154</v>
      </c>
      <c r="E1271" s="12" t="s">
        <v>1598</v>
      </c>
      <c r="F1271" s="190" t="s">
        <v>1262</v>
      </c>
      <c r="G1271" s="13" t="s">
        <v>21</v>
      </c>
      <c r="H1271" s="15">
        <v>7</v>
      </c>
      <c r="I1271" s="105">
        <v>32</v>
      </c>
      <c r="J1271" s="26">
        <f t="shared" si="76"/>
        <v>224</v>
      </c>
      <c r="K1271" s="113">
        <f>IFERROR(SUMIFS(RECEIVING_HISTORY!$H:$H,RECEIVING_HISTORY!$B:$B,MASTER_SHEET!$A1271),0)</f>
        <v>0</v>
      </c>
      <c r="L1271" s="26">
        <f>IFERROR(SUMIFS(RECEIVING_HISTORY!$I:$I,RECEIVING_HISTORY!$B:$B,MASTER_SHEET!$A1271),0)</f>
        <v>0</v>
      </c>
      <c r="M1271" s="35">
        <f>IFERROR(SUMIF(ISSUANCE_HISTORY!$B:$B,A1271,ISSUANCE_HISTORY!$H:$H),0)</f>
        <v>0</v>
      </c>
      <c r="N1271" s="26">
        <f>IFERROR(SUMIF(ISSUANCE_HISTORY!$B:$B,A1271,ISSUANCE_HISTORY!$I:$I),0)</f>
        <v>0</v>
      </c>
      <c r="O1271" s="112">
        <f t="shared" si="77"/>
        <v>32</v>
      </c>
      <c r="P1271" s="26">
        <f t="shared" si="79"/>
        <v>224</v>
      </c>
      <c r="Q1271" s="36" t="s">
        <v>1593</v>
      </c>
      <c r="R1271" s="36" t="s">
        <v>1593</v>
      </c>
      <c r="S1271" s="16">
        <v>10</v>
      </c>
      <c r="T1271" s="37" t="str">
        <f t="shared" si="78"/>
        <v>OK</v>
      </c>
      <c r="U1271" s="12"/>
      <c r="V1271" s="16"/>
      <c r="W1271" s="12" t="s">
        <v>4222</v>
      </c>
    </row>
    <row r="1272" spans="1:23" ht="22.35" customHeight="1">
      <c r="A1272" s="12">
        <v>10061301</v>
      </c>
      <c r="B1272" s="137">
        <v>3000002474</v>
      </c>
      <c r="C1272" s="106">
        <v>1006573</v>
      </c>
      <c r="D1272" s="13">
        <v>1014294</v>
      </c>
      <c r="E1272" s="12" t="s">
        <v>1599</v>
      </c>
      <c r="F1272" s="190" t="s">
        <v>1262</v>
      </c>
      <c r="G1272" s="13" t="s">
        <v>21</v>
      </c>
      <c r="H1272" s="15">
        <v>5</v>
      </c>
      <c r="I1272" s="105">
        <v>29</v>
      </c>
      <c r="J1272" s="26">
        <f t="shared" si="76"/>
        <v>145</v>
      </c>
      <c r="K1272" s="113">
        <f>IFERROR(SUMIFS(RECEIVING_HISTORY!$H:$H,RECEIVING_HISTORY!$B:$B,MASTER_SHEET!$A1272),0)</f>
        <v>0</v>
      </c>
      <c r="L1272" s="26">
        <f>IFERROR(SUMIFS(RECEIVING_HISTORY!$I:$I,RECEIVING_HISTORY!$B:$B,MASTER_SHEET!$A1272),0)</f>
        <v>0</v>
      </c>
      <c r="M1272" s="35">
        <f>IFERROR(SUMIF(ISSUANCE_HISTORY!$B:$B,A1272,ISSUANCE_HISTORY!$H:$H),0)</f>
        <v>0</v>
      </c>
      <c r="N1272" s="26">
        <f>IFERROR(SUMIF(ISSUANCE_HISTORY!$B:$B,A1272,ISSUANCE_HISTORY!$I:$I),0)</f>
        <v>0</v>
      </c>
      <c r="O1272" s="112">
        <f t="shared" si="77"/>
        <v>29</v>
      </c>
      <c r="P1272" s="26">
        <f t="shared" si="79"/>
        <v>145</v>
      </c>
      <c r="Q1272" s="36" t="s">
        <v>460</v>
      </c>
      <c r="R1272" s="36" t="s">
        <v>460</v>
      </c>
      <c r="S1272" s="16">
        <v>10</v>
      </c>
      <c r="T1272" s="37" t="str">
        <f t="shared" si="78"/>
        <v>OK</v>
      </c>
      <c r="U1272" s="12"/>
      <c r="V1272" s="16"/>
      <c r="W1272" s="12" t="s">
        <v>4222</v>
      </c>
    </row>
    <row r="1273" spans="1:23" ht="22.35" customHeight="1">
      <c r="A1273" s="12">
        <v>10061302</v>
      </c>
      <c r="B1273" s="137">
        <v>1910090230</v>
      </c>
      <c r="C1273" s="106">
        <v>1002761</v>
      </c>
      <c r="D1273" s="13">
        <v>1010924</v>
      </c>
      <c r="E1273" s="12" t="s">
        <v>1600</v>
      </c>
      <c r="F1273" s="190" t="s">
        <v>1262</v>
      </c>
      <c r="G1273" s="13" t="s">
        <v>21</v>
      </c>
      <c r="H1273" s="15">
        <v>4.5</v>
      </c>
      <c r="I1273" s="105">
        <v>39</v>
      </c>
      <c r="J1273" s="26">
        <f t="shared" si="76"/>
        <v>175.5</v>
      </c>
      <c r="K1273" s="113">
        <f>IFERROR(SUMIFS(RECEIVING_HISTORY!$H:$H,RECEIVING_HISTORY!$B:$B,MASTER_SHEET!$A1273),0)</f>
        <v>0</v>
      </c>
      <c r="L1273" s="26">
        <f>IFERROR(SUMIFS(RECEIVING_HISTORY!$I:$I,RECEIVING_HISTORY!$B:$B,MASTER_SHEET!$A1273),0)</f>
        <v>0</v>
      </c>
      <c r="M1273" s="35">
        <f>IFERROR(SUMIF(ISSUANCE_HISTORY!$B:$B,A1273,ISSUANCE_HISTORY!$H:$H),0)</f>
        <v>0</v>
      </c>
      <c r="N1273" s="26">
        <f>IFERROR(SUMIF(ISSUANCE_HISTORY!$B:$B,A1273,ISSUANCE_HISTORY!$I:$I),0)</f>
        <v>0</v>
      </c>
      <c r="O1273" s="112">
        <f t="shared" si="77"/>
        <v>39</v>
      </c>
      <c r="P1273" s="26">
        <f t="shared" si="79"/>
        <v>175.5</v>
      </c>
      <c r="Q1273" s="36" t="s">
        <v>1412</v>
      </c>
      <c r="R1273" s="36" t="s">
        <v>1412</v>
      </c>
      <c r="S1273" s="16">
        <v>10</v>
      </c>
      <c r="T1273" s="37" t="str">
        <f t="shared" si="78"/>
        <v>OK</v>
      </c>
      <c r="U1273" s="12"/>
      <c r="V1273" s="16"/>
      <c r="W1273" s="12" t="s">
        <v>4222</v>
      </c>
    </row>
    <row r="1274" spans="1:23" ht="22.35" customHeight="1">
      <c r="A1274" s="12">
        <v>10061303</v>
      </c>
      <c r="B1274" s="137">
        <v>401736006307</v>
      </c>
      <c r="C1274" s="106">
        <v>1005294</v>
      </c>
      <c r="D1274" s="13">
        <v>1015666</v>
      </c>
      <c r="E1274" s="12" t="s">
        <v>1601</v>
      </c>
      <c r="F1274" s="190" t="s">
        <v>1262</v>
      </c>
      <c r="G1274" s="13" t="s">
        <v>21</v>
      </c>
      <c r="H1274" s="15">
        <v>9</v>
      </c>
      <c r="I1274" s="105">
        <v>30</v>
      </c>
      <c r="J1274" s="26">
        <f t="shared" si="76"/>
        <v>270</v>
      </c>
      <c r="K1274" s="113">
        <f>IFERROR(SUMIFS(RECEIVING_HISTORY!$H:$H,RECEIVING_HISTORY!$B:$B,MASTER_SHEET!$A1274),0)</f>
        <v>0</v>
      </c>
      <c r="L1274" s="26">
        <f>IFERROR(SUMIFS(RECEIVING_HISTORY!$I:$I,RECEIVING_HISTORY!$B:$B,MASTER_SHEET!$A1274),0)</f>
        <v>0</v>
      </c>
      <c r="M1274" s="35">
        <f>IFERROR(SUMIF(ISSUANCE_HISTORY!$B:$B,A1274,ISSUANCE_HISTORY!$H:$H),0)</f>
        <v>0</v>
      </c>
      <c r="N1274" s="26">
        <f>IFERROR(SUMIF(ISSUANCE_HISTORY!$B:$B,A1274,ISSUANCE_HISTORY!$I:$I),0)</f>
        <v>0</v>
      </c>
      <c r="O1274" s="112">
        <f t="shared" si="77"/>
        <v>30</v>
      </c>
      <c r="P1274" s="26">
        <f t="shared" si="79"/>
        <v>270</v>
      </c>
      <c r="Q1274" s="36" t="s">
        <v>460</v>
      </c>
      <c r="R1274" s="36" t="s">
        <v>460</v>
      </c>
      <c r="S1274" s="16">
        <v>10</v>
      </c>
      <c r="T1274" s="37" t="str">
        <f t="shared" si="78"/>
        <v>OK</v>
      </c>
      <c r="U1274" s="12"/>
      <c r="V1274" s="16"/>
      <c r="W1274" s="12" t="s">
        <v>4222</v>
      </c>
    </row>
    <row r="1275" spans="1:23" ht="22.35" customHeight="1">
      <c r="A1275" s="12">
        <v>10061304</v>
      </c>
      <c r="B1275" s="137">
        <v>311630005758</v>
      </c>
      <c r="C1275" s="106">
        <v>1007115</v>
      </c>
      <c r="D1275" s="13">
        <v>1013924</v>
      </c>
      <c r="E1275" s="12" t="s">
        <v>1602</v>
      </c>
      <c r="F1275" s="190" t="s">
        <v>1262</v>
      </c>
      <c r="G1275" s="13" t="s">
        <v>21</v>
      </c>
      <c r="H1275" s="15">
        <v>7.5</v>
      </c>
      <c r="I1275" s="105">
        <v>35</v>
      </c>
      <c r="J1275" s="26">
        <f t="shared" si="76"/>
        <v>262.5</v>
      </c>
      <c r="K1275" s="113">
        <f>IFERROR(SUMIFS(RECEIVING_HISTORY!$H:$H,RECEIVING_HISTORY!$B:$B,MASTER_SHEET!$A1275),0)</f>
        <v>0</v>
      </c>
      <c r="L1275" s="26">
        <f>IFERROR(SUMIFS(RECEIVING_HISTORY!$I:$I,RECEIVING_HISTORY!$B:$B,MASTER_SHEET!$A1275),0)</f>
        <v>0</v>
      </c>
      <c r="M1275" s="35">
        <f>IFERROR(SUMIF(ISSUANCE_HISTORY!$B:$B,A1275,ISSUANCE_HISTORY!$H:$H),0)</f>
        <v>0</v>
      </c>
      <c r="N1275" s="26">
        <f>IFERROR(SUMIF(ISSUANCE_HISTORY!$B:$B,A1275,ISSUANCE_HISTORY!$I:$I),0)</f>
        <v>0</v>
      </c>
      <c r="O1275" s="112">
        <f t="shared" si="77"/>
        <v>35</v>
      </c>
      <c r="P1275" s="26">
        <f t="shared" si="79"/>
        <v>262.5</v>
      </c>
      <c r="Q1275" s="36" t="s">
        <v>460</v>
      </c>
      <c r="R1275" s="36" t="s">
        <v>460</v>
      </c>
      <c r="S1275" s="16">
        <v>10</v>
      </c>
      <c r="T1275" s="37" t="str">
        <f t="shared" si="78"/>
        <v>OK</v>
      </c>
      <c r="U1275" s="12"/>
      <c r="V1275" s="16"/>
      <c r="W1275" s="12" t="s">
        <v>4222</v>
      </c>
    </row>
    <row r="1276" spans="1:23" ht="22.35" customHeight="1">
      <c r="A1276" s="12">
        <v>10061305</v>
      </c>
      <c r="B1276" s="137">
        <v>401736005759</v>
      </c>
      <c r="C1276" s="106">
        <v>1006889</v>
      </c>
      <c r="D1276" s="13">
        <v>1013986</v>
      </c>
      <c r="E1276" s="12" t="s">
        <v>1603</v>
      </c>
      <c r="F1276" s="190" t="s">
        <v>1262</v>
      </c>
      <c r="G1276" s="13" t="s">
        <v>21</v>
      </c>
      <c r="H1276" s="15">
        <v>58</v>
      </c>
      <c r="I1276" s="105">
        <v>25</v>
      </c>
      <c r="J1276" s="26">
        <f t="shared" si="76"/>
        <v>1450</v>
      </c>
      <c r="K1276" s="113">
        <f>IFERROR(SUMIFS(RECEIVING_HISTORY!$H:$H,RECEIVING_HISTORY!$B:$B,MASTER_SHEET!$A1276),0)</f>
        <v>0</v>
      </c>
      <c r="L1276" s="26">
        <f>IFERROR(SUMIFS(RECEIVING_HISTORY!$I:$I,RECEIVING_HISTORY!$B:$B,MASTER_SHEET!$A1276),0)</f>
        <v>0</v>
      </c>
      <c r="M1276" s="35">
        <f>IFERROR(SUMIF(ISSUANCE_HISTORY!$B:$B,A1276,ISSUANCE_HISTORY!$H:$H),0)</f>
        <v>0</v>
      </c>
      <c r="N1276" s="26">
        <f>IFERROR(SUMIF(ISSUANCE_HISTORY!$B:$B,A1276,ISSUANCE_HISTORY!$I:$I),0)</f>
        <v>0</v>
      </c>
      <c r="O1276" s="112">
        <f t="shared" si="77"/>
        <v>25</v>
      </c>
      <c r="P1276" s="26">
        <f t="shared" si="79"/>
        <v>1450</v>
      </c>
      <c r="Q1276" s="36" t="s">
        <v>460</v>
      </c>
      <c r="R1276" s="36" t="s">
        <v>460</v>
      </c>
      <c r="S1276" s="16">
        <v>10</v>
      </c>
      <c r="T1276" s="37" t="str">
        <f t="shared" si="78"/>
        <v>OK</v>
      </c>
      <c r="U1276" s="12"/>
      <c r="V1276" s="16"/>
      <c r="W1276" s="12" t="s">
        <v>4222</v>
      </c>
    </row>
    <row r="1277" spans="1:23" ht="22.35" customHeight="1">
      <c r="A1277" s="12">
        <v>10061306</v>
      </c>
      <c r="B1277" s="137">
        <v>1910200106</v>
      </c>
      <c r="C1277" s="106">
        <v>1000536</v>
      </c>
      <c r="D1277" s="13">
        <v>1013292</v>
      </c>
      <c r="E1277" s="12" t="s">
        <v>1604</v>
      </c>
      <c r="F1277" s="190" t="s">
        <v>1262</v>
      </c>
      <c r="G1277" s="13" t="s">
        <v>21</v>
      </c>
      <c r="H1277" s="15">
        <v>3</v>
      </c>
      <c r="I1277" s="105">
        <v>50</v>
      </c>
      <c r="J1277" s="26">
        <f t="shared" si="76"/>
        <v>150</v>
      </c>
      <c r="K1277" s="113">
        <f>IFERROR(SUMIFS(RECEIVING_HISTORY!$H:$H,RECEIVING_HISTORY!$B:$B,MASTER_SHEET!$A1277),0)</f>
        <v>0</v>
      </c>
      <c r="L1277" s="26">
        <f>IFERROR(SUMIFS(RECEIVING_HISTORY!$I:$I,RECEIVING_HISTORY!$B:$B,MASTER_SHEET!$A1277),0)</f>
        <v>0</v>
      </c>
      <c r="M1277" s="35">
        <f>IFERROR(SUMIF(ISSUANCE_HISTORY!$B:$B,A1277,ISSUANCE_HISTORY!$H:$H),0)</f>
        <v>0</v>
      </c>
      <c r="N1277" s="26">
        <f>IFERROR(SUMIF(ISSUANCE_HISTORY!$B:$B,A1277,ISSUANCE_HISTORY!$I:$I),0)</f>
        <v>0</v>
      </c>
      <c r="O1277" s="112">
        <f t="shared" si="77"/>
        <v>50</v>
      </c>
      <c r="P1277" s="26">
        <f t="shared" si="79"/>
        <v>150</v>
      </c>
      <c r="Q1277" s="36" t="s">
        <v>460</v>
      </c>
      <c r="R1277" s="36" t="s">
        <v>460</v>
      </c>
      <c r="S1277" s="16">
        <v>10</v>
      </c>
      <c r="T1277" s="37" t="str">
        <f t="shared" si="78"/>
        <v>OK</v>
      </c>
      <c r="U1277" s="12"/>
      <c r="V1277" s="16"/>
      <c r="W1277" s="12" t="s">
        <v>4222</v>
      </c>
    </row>
    <row r="1278" spans="1:23" ht="22.35" customHeight="1">
      <c r="A1278" s="12">
        <v>10061307</v>
      </c>
      <c r="B1278" s="137">
        <v>1120014001</v>
      </c>
      <c r="C1278" s="106">
        <v>1000480</v>
      </c>
      <c r="D1278" s="13">
        <v>1013236</v>
      </c>
      <c r="E1278" s="12" t="s">
        <v>1605</v>
      </c>
      <c r="F1278" s="190" t="s">
        <v>1262</v>
      </c>
      <c r="G1278" s="13" t="s">
        <v>21</v>
      </c>
      <c r="H1278" s="15">
        <v>8</v>
      </c>
      <c r="I1278" s="105">
        <v>10</v>
      </c>
      <c r="J1278" s="26">
        <f t="shared" si="76"/>
        <v>80</v>
      </c>
      <c r="K1278" s="113">
        <f>IFERROR(SUMIFS(RECEIVING_HISTORY!$H:$H,RECEIVING_HISTORY!$B:$B,MASTER_SHEET!$A1278),0)</f>
        <v>0</v>
      </c>
      <c r="L1278" s="26">
        <f>IFERROR(SUMIFS(RECEIVING_HISTORY!$I:$I,RECEIVING_HISTORY!$B:$B,MASTER_SHEET!$A1278),0)</f>
        <v>0</v>
      </c>
      <c r="M1278" s="35">
        <f>IFERROR(SUMIF(ISSUANCE_HISTORY!$B:$B,A1278,ISSUANCE_HISTORY!$H:$H),0)</f>
        <v>0</v>
      </c>
      <c r="N1278" s="26">
        <f>IFERROR(SUMIF(ISSUANCE_HISTORY!$B:$B,A1278,ISSUANCE_HISTORY!$I:$I),0)</f>
        <v>0</v>
      </c>
      <c r="O1278" s="112">
        <f t="shared" si="77"/>
        <v>10</v>
      </c>
      <c r="P1278" s="26">
        <f t="shared" si="79"/>
        <v>80</v>
      </c>
      <c r="Q1278" s="36" t="s">
        <v>416</v>
      </c>
      <c r="R1278" s="36" t="s">
        <v>416</v>
      </c>
      <c r="S1278" s="16">
        <v>10</v>
      </c>
      <c r="T1278" s="37" t="str">
        <f t="shared" si="78"/>
        <v>OK</v>
      </c>
      <c r="U1278" s="12"/>
      <c r="V1278" s="16"/>
      <c r="W1278" s="12" t="s">
        <v>4222</v>
      </c>
    </row>
    <row r="1279" spans="1:23" ht="22.35" customHeight="1">
      <c r="A1279" s="12">
        <v>10061308</v>
      </c>
      <c r="B1279" s="137">
        <v>1910090118</v>
      </c>
      <c r="C1279" s="106">
        <v>1005298</v>
      </c>
      <c r="D1279" s="13">
        <v>1015670</v>
      </c>
      <c r="E1279" s="12" t="s">
        <v>1606</v>
      </c>
      <c r="F1279" s="190" t="s">
        <v>1262</v>
      </c>
      <c r="G1279" s="13" t="s">
        <v>21</v>
      </c>
      <c r="H1279" s="15">
        <v>6.5</v>
      </c>
      <c r="I1279" s="105">
        <v>49</v>
      </c>
      <c r="J1279" s="26">
        <f t="shared" si="76"/>
        <v>318.5</v>
      </c>
      <c r="K1279" s="113">
        <f>IFERROR(SUMIFS(RECEIVING_HISTORY!$H:$H,RECEIVING_HISTORY!$B:$B,MASTER_SHEET!$A1279),0)</f>
        <v>0</v>
      </c>
      <c r="L1279" s="26">
        <f>IFERROR(SUMIFS(RECEIVING_HISTORY!$I:$I,RECEIVING_HISTORY!$B:$B,MASTER_SHEET!$A1279),0)</f>
        <v>0</v>
      </c>
      <c r="M1279" s="35">
        <f>IFERROR(SUMIF(ISSUANCE_HISTORY!$B:$B,A1279,ISSUANCE_HISTORY!$H:$H),0)</f>
        <v>0</v>
      </c>
      <c r="N1279" s="26">
        <f>IFERROR(SUMIF(ISSUANCE_HISTORY!$B:$B,A1279,ISSUANCE_HISTORY!$I:$I),0)</f>
        <v>0</v>
      </c>
      <c r="O1279" s="112">
        <f t="shared" si="77"/>
        <v>49</v>
      </c>
      <c r="P1279" s="26">
        <f t="shared" si="79"/>
        <v>318.5</v>
      </c>
      <c r="Q1279" s="36" t="s">
        <v>460</v>
      </c>
      <c r="R1279" s="36" t="s">
        <v>460</v>
      </c>
      <c r="S1279" s="16">
        <v>10</v>
      </c>
      <c r="T1279" s="37" t="str">
        <f t="shared" si="78"/>
        <v>OK</v>
      </c>
      <c r="U1279" s="12"/>
      <c r="V1279" s="16"/>
      <c r="W1279" s="12" t="s">
        <v>4222</v>
      </c>
    </row>
    <row r="1280" spans="1:23" ht="22.35" customHeight="1">
      <c r="A1280" s="12">
        <v>10061309</v>
      </c>
      <c r="B1280" s="137" t="e">
        <v>#N/A</v>
      </c>
      <c r="C1280" s="106">
        <v>1007457</v>
      </c>
      <c r="D1280" s="13">
        <v>1017230</v>
      </c>
      <c r="E1280" s="12" t="s">
        <v>1607</v>
      </c>
      <c r="F1280" s="190" t="s">
        <v>1262</v>
      </c>
      <c r="G1280" s="13" t="s">
        <v>21</v>
      </c>
      <c r="H1280" s="15">
        <v>8</v>
      </c>
      <c r="I1280" s="105">
        <v>0</v>
      </c>
      <c r="J1280" s="26">
        <f t="shared" ref="J1280:J1343" si="80">I1280*H1280</f>
        <v>0</v>
      </c>
      <c r="K1280" s="113">
        <f>IFERROR(SUMIFS(RECEIVING_HISTORY!$H:$H,RECEIVING_HISTORY!$B:$B,MASTER_SHEET!$A1280),0)</f>
        <v>0</v>
      </c>
      <c r="L1280" s="26">
        <f>IFERROR(SUMIFS(RECEIVING_HISTORY!$I:$I,RECEIVING_HISTORY!$B:$B,MASTER_SHEET!$A1280),0)</f>
        <v>0</v>
      </c>
      <c r="M1280" s="35">
        <f>IFERROR(SUMIF(ISSUANCE_HISTORY!$B:$B,A1280,ISSUANCE_HISTORY!$H:$H),0)</f>
        <v>0</v>
      </c>
      <c r="N1280" s="26">
        <f>IFERROR(SUMIF(ISSUANCE_HISTORY!$B:$B,A1280,ISSUANCE_HISTORY!$I:$I),0)</f>
        <v>0</v>
      </c>
      <c r="O1280" s="112">
        <f t="shared" ref="O1280:O1343" si="81">N(I1280)+N(K1280)-N(M1280)</f>
        <v>0</v>
      </c>
      <c r="P1280" s="26">
        <f t="shared" si="79"/>
        <v>0</v>
      </c>
      <c r="Q1280" s="36" t="e">
        <v>#N/A</v>
      </c>
      <c r="R1280" s="36" t="e">
        <v>#N/A</v>
      </c>
      <c r="S1280" s="16"/>
      <c r="T1280" s="37" t="str">
        <f t="shared" si="78"/>
        <v/>
      </c>
      <c r="U1280" s="12"/>
      <c r="V1280" s="16"/>
      <c r="W1280" s="12" t="e">
        <v>#N/A</v>
      </c>
    </row>
    <row r="1281" spans="1:23" ht="22.35" customHeight="1">
      <c r="A1281" s="12">
        <v>10061310</v>
      </c>
      <c r="B1281" s="137" t="e">
        <v>#N/A</v>
      </c>
      <c r="C1281" s="106">
        <v>1007461</v>
      </c>
      <c r="D1281" s="13">
        <v>1017234</v>
      </c>
      <c r="E1281" s="12" t="s">
        <v>1608</v>
      </c>
      <c r="F1281" s="190" t="s">
        <v>1262</v>
      </c>
      <c r="G1281" s="13" t="s">
        <v>21</v>
      </c>
      <c r="H1281" s="15">
        <v>14</v>
      </c>
      <c r="I1281" s="105">
        <v>0</v>
      </c>
      <c r="J1281" s="26">
        <f t="shared" si="80"/>
        <v>0</v>
      </c>
      <c r="K1281" s="113">
        <f>IFERROR(SUMIFS(RECEIVING_HISTORY!$H:$H,RECEIVING_HISTORY!$B:$B,MASTER_SHEET!$A1281),0)</f>
        <v>0</v>
      </c>
      <c r="L1281" s="26">
        <f>IFERROR(SUMIFS(RECEIVING_HISTORY!$I:$I,RECEIVING_HISTORY!$B:$B,MASTER_SHEET!$A1281),0)</f>
        <v>0</v>
      </c>
      <c r="M1281" s="35">
        <f>IFERROR(SUMIF(ISSUANCE_HISTORY!$B:$B,A1281,ISSUANCE_HISTORY!$H:$H),0)</f>
        <v>0</v>
      </c>
      <c r="N1281" s="26">
        <f>IFERROR(SUMIF(ISSUANCE_HISTORY!$B:$B,A1281,ISSUANCE_HISTORY!$I:$I),0)</f>
        <v>0</v>
      </c>
      <c r="O1281" s="112">
        <f t="shared" si="81"/>
        <v>0</v>
      </c>
      <c r="P1281" s="26">
        <f t="shared" si="79"/>
        <v>0</v>
      </c>
      <c r="Q1281" s="36" t="e">
        <v>#N/A</v>
      </c>
      <c r="R1281" s="36" t="e">
        <v>#N/A</v>
      </c>
      <c r="S1281" s="16"/>
      <c r="T1281" s="37" t="str">
        <f t="shared" si="78"/>
        <v/>
      </c>
      <c r="U1281" s="12"/>
      <c r="V1281" s="16"/>
      <c r="W1281" s="12" t="e">
        <v>#N/A</v>
      </c>
    </row>
    <row r="1282" spans="1:23" ht="22.35" customHeight="1">
      <c r="A1282" s="12">
        <v>10061311</v>
      </c>
      <c r="B1282" s="137">
        <v>301817005691</v>
      </c>
      <c r="C1282" s="106">
        <v>1006342</v>
      </c>
      <c r="D1282" s="13">
        <v>1014706</v>
      </c>
      <c r="E1282" s="12" t="s">
        <v>1609</v>
      </c>
      <c r="F1282" s="190" t="s">
        <v>1262</v>
      </c>
      <c r="G1282" s="13" t="s">
        <v>21</v>
      </c>
      <c r="H1282" s="15">
        <v>395</v>
      </c>
      <c r="I1282" s="105">
        <v>3</v>
      </c>
      <c r="J1282" s="26">
        <f t="shared" si="80"/>
        <v>1185</v>
      </c>
      <c r="K1282" s="113">
        <f>IFERROR(SUMIFS(RECEIVING_HISTORY!$H:$H,RECEIVING_HISTORY!$B:$B,MASTER_SHEET!$A1282),0)</f>
        <v>20</v>
      </c>
      <c r="L1282" s="26">
        <f>IFERROR(SUMIFS(RECEIVING_HISTORY!$I:$I,RECEIVING_HISTORY!$B:$B,MASTER_SHEET!$A1282),0)</f>
        <v>7900</v>
      </c>
      <c r="M1282" s="35">
        <f>IFERROR(SUMIF(ISSUANCE_HISTORY!$B:$B,A1282,ISSUANCE_HISTORY!$H:$H),0)</f>
        <v>3</v>
      </c>
      <c r="N1282" s="26">
        <f>IFERROR(SUMIF(ISSUANCE_HISTORY!$B:$B,A1282,ISSUANCE_HISTORY!$I:$I),0)</f>
        <v>1185</v>
      </c>
      <c r="O1282" s="112">
        <f t="shared" si="81"/>
        <v>20</v>
      </c>
      <c r="P1282" s="26">
        <f t="shared" si="79"/>
        <v>7900</v>
      </c>
      <c r="Q1282" s="36" t="s">
        <v>3902</v>
      </c>
      <c r="R1282" s="36" t="s">
        <v>3902</v>
      </c>
      <c r="S1282" s="16">
        <v>10</v>
      </c>
      <c r="T1282" s="37" t="str">
        <f t="shared" ref="T1282:T1345" si="82">IF(S1282="", "", IF(U1282&lt;&gt;"", "BSR in Process", IF(O1282&lt;S1282, "Re-Order Now", "OK")))</f>
        <v>OK</v>
      </c>
      <c r="U1282" s="12"/>
      <c r="V1282" s="16"/>
      <c r="W1282" s="12" t="s">
        <v>4222</v>
      </c>
    </row>
    <row r="1283" spans="1:23" ht="22.35" customHeight="1">
      <c r="A1283" s="12">
        <v>10061312</v>
      </c>
      <c r="B1283" s="137">
        <v>481016086408</v>
      </c>
      <c r="C1283" s="106">
        <v>1004298</v>
      </c>
      <c r="D1283" s="13">
        <v>1016658</v>
      </c>
      <c r="E1283" s="12" t="s">
        <v>1610</v>
      </c>
      <c r="F1283" s="190" t="s">
        <v>1262</v>
      </c>
      <c r="G1283" s="13" t="s">
        <v>21</v>
      </c>
      <c r="H1283" s="15">
        <v>1198</v>
      </c>
      <c r="I1283" s="105">
        <v>19</v>
      </c>
      <c r="J1283" s="26">
        <f t="shared" si="80"/>
        <v>22762</v>
      </c>
      <c r="K1283" s="113">
        <f>IFERROR(SUMIFS(RECEIVING_HISTORY!$H:$H,RECEIVING_HISTORY!$B:$B,MASTER_SHEET!$A1283),0)</f>
        <v>0</v>
      </c>
      <c r="L1283" s="26">
        <f>IFERROR(SUMIFS(RECEIVING_HISTORY!$I:$I,RECEIVING_HISTORY!$B:$B,MASTER_SHEET!$A1283),0)</f>
        <v>0</v>
      </c>
      <c r="M1283" s="35">
        <f>IFERROR(SUMIF(ISSUANCE_HISTORY!$B:$B,A1283,ISSUANCE_HISTORY!$H:$H),0)</f>
        <v>0</v>
      </c>
      <c r="N1283" s="26">
        <f>IFERROR(SUMIF(ISSUANCE_HISTORY!$B:$B,A1283,ISSUANCE_HISTORY!$I:$I),0)</f>
        <v>0</v>
      </c>
      <c r="O1283" s="112">
        <f t="shared" si="81"/>
        <v>19</v>
      </c>
      <c r="P1283" s="26">
        <f t="shared" ref="P1283:P1346" si="83">N(J1283)+N(L1283)-N(N1283)</f>
        <v>22762</v>
      </c>
      <c r="Q1283" s="36" t="s">
        <v>487</v>
      </c>
      <c r="R1283" s="36" t="s">
        <v>487</v>
      </c>
      <c r="S1283" s="16">
        <v>10</v>
      </c>
      <c r="T1283" s="37" t="str">
        <f t="shared" si="82"/>
        <v>OK</v>
      </c>
      <c r="U1283" s="12"/>
      <c r="V1283" s="16"/>
      <c r="W1283" s="12" t="s">
        <v>4222</v>
      </c>
    </row>
    <row r="1284" spans="1:23" ht="22.35" customHeight="1">
      <c r="A1284" s="12">
        <v>10061313</v>
      </c>
      <c r="B1284" s="137">
        <v>1120012325</v>
      </c>
      <c r="C1284" s="106">
        <v>1006179</v>
      </c>
      <c r="D1284" s="13">
        <v>1014829</v>
      </c>
      <c r="E1284" s="12" t="s">
        <v>1611</v>
      </c>
      <c r="F1284" s="190" t="s">
        <v>4209</v>
      </c>
      <c r="G1284" s="13" t="s">
        <v>37</v>
      </c>
      <c r="H1284" s="15">
        <v>0.86</v>
      </c>
      <c r="I1284" s="105">
        <v>126</v>
      </c>
      <c r="J1284" s="26">
        <f t="shared" si="80"/>
        <v>108.36</v>
      </c>
      <c r="K1284" s="113">
        <f>IFERROR(SUMIFS(RECEIVING_HISTORY!$H:$H,RECEIVING_HISTORY!$B:$B,MASTER_SHEET!$A1284),0)</f>
        <v>0</v>
      </c>
      <c r="L1284" s="26">
        <f>IFERROR(SUMIFS(RECEIVING_HISTORY!$I:$I,RECEIVING_HISTORY!$B:$B,MASTER_SHEET!$A1284),0)</f>
        <v>0</v>
      </c>
      <c r="M1284" s="35">
        <f>IFERROR(SUMIF(ISSUANCE_HISTORY!$B:$B,A1284,ISSUANCE_HISTORY!$H:$H),0)</f>
        <v>35</v>
      </c>
      <c r="N1284" s="26">
        <f>IFERROR(SUMIF(ISSUANCE_HISTORY!$B:$B,A1284,ISSUANCE_HISTORY!$I:$I),0)</f>
        <v>30.099999999999998</v>
      </c>
      <c r="O1284" s="112">
        <f t="shared" si="81"/>
        <v>91</v>
      </c>
      <c r="P1284" s="26">
        <f t="shared" si="83"/>
        <v>78.260000000000005</v>
      </c>
      <c r="Q1284" s="36" t="s">
        <v>1612</v>
      </c>
      <c r="R1284" s="36" t="s">
        <v>1612</v>
      </c>
      <c r="S1284" s="16">
        <v>100</v>
      </c>
      <c r="T1284" s="37" t="str">
        <f t="shared" si="82"/>
        <v>Re-Order Now</v>
      </c>
      <c r="U1284" s="12"/>
      <c r="V1284" s="16" t="s">
        <v>4000</v>
      </c>
      <c r="W1284" s="12" t="s">
        <v>4222</v>
      </c>
    </row>
    <row r="1285" spans="1:23" ht="22.35" customHeight="1">
      <c r="A1285" s="12">
        <v>10061314</v>
      </c>
      <c r="B1285" s="137">
        <v>1040010072</v>
      </c>
      <c r="C1285" s="106">
        <v>1006203</v>
      </c>
      <c r="D1285" s="13">
        <v>1014853</v>
      </c>
      <c r="E1285" s="12" t="s">
        <v>1613</v>
      </c>
      <c r="F1285" s="190" t="s">
        <v>4209</v>
      </c>
      <c r="G1285" s="13" t="s">
        <v>37</v>
      </c>
      <c r="H1285" s="15">
        <v>1.5</v>
      </c>
      <c r="I1285" s="105">
        <v>285</v>
      </c>
      <c r="J1285" s="26">
        <f t="shared" si="80"/>
        <v>427.5</v>
      </c>
      <c r="K1285" s="113">
        <f>IFERROR(SUMIFS(RECEIVING_HISTORY!$H:$H,RECEIVING_HISTORY!$B:$B,MASTER_SHEET!$A1285),0)</f>
        <v>0</v>
      </c>
      <c r="L1285" s="26">
        <f>IFERROR(SUMIFS(RECEIVING_HISTORY!$I:$I,RECEIVING_HISTORY!$B:$B,MASTER_SHEET!$A1285),0)</f>
        <v>0</v>
      </c>
      <c r="M1285" s="35">
        <f>IFERROR(SUMIF(ISSUANCE_HISTORY!$B:$B,A1285,ISSUANCE_HISTORY!$H:$H),0)</f>
        <v>48</v>
      </c>
      <c r="N1285" s="26">
        <f>IFERROR(SUMIF(ISSUANCE_HISTORY!$B:$B,A1285,ISSUANCE_HISTORY!$I:$I),0)</f>
        <v>72</v>
      </c>
      <c r="O1285" s="112">
        <f t="shared" si="81"/>
        <v>237</v>
      </c>
      <c r="P1285" s="26">
        <f t="shared" si="83"/>
        <v>355.5</v>
      </c>
      <c r="Q1285" s="36" t="s">
        <v>1612</v>
      </c>
      <c r="R1285" s="36" t="s">
        <v>1612</v>
      </c>
      <c r="S1285" s="16">
        <v>100</v>
      </c>
      <c r="T1285" s="37" t="str">
        <f t="shared" si="82"/>
        <v>OK</v>
      </c>
      <c r="U1285" s="12"/>
      <c r="V1285" s="16"/>
      <c r="W1285" s="12" t="s">
        <v>4222</v>
      </c>
    </row>
    <row r="1286" spans="1:23" ht="22.35" customHeight="1">
      <c r="A1286" s="12">
        <v>10061315</v>
      </c>
      <c r="B1286" s="137">
        <v>1120012016</v>
      </c>
      <c r="C1286" s="106">
        <v>1005837</v>
      </c>
      <c r="D1286" s="13">
        <v>1015023</v>
      </c>
      <c r="E1286" s="12" t="s">
        <v>1614</v>
      </c>
      <c r="F1286" s="190" t="s">
        <v>4209</v>
      </c>
      <c r="G1286" s="13" t="s">
        <v>28</v>
      </c>
      <c r="H1286" s="15">
        <v>30</v>
      </c>
      <c r="I1286" s="105">
        <v>12</v>
      </c>
      <c r="J1286" s="26">
        <f t="shared" si="80"/>
        <v>360</v>
      </c>
      <c r="K1286" s="113">
        <f>IFERROR(SUMIFS(RECEIVING_HISTORY!$H:$H,RECEIVING_HISTORY!$B:$B,MASTER_SHEET!$A1286),0)</f>
        <v>0</v>
      </c>
      <c r="L1286" s="26">
        <f>IFERROR(SUMIFS(RECEIVING_HISTORY!$I:$I,RECEIVING_HISTORY!$B:$B,MASTER_SHEET!$A1286),0)</f>
        <v>0</v>
      </c>
      <c r="M1286" s="35">
        <f>IFERROR(SUMIF(ISSUANCE_HISTORY!$B:$B,A1286,ISSUANCE_HISTORY!$H:$H),0)</f>
        <v>0</v>
      </c>
      <c r="N1286" s="26">
        <f>IFERROR(SUMIF(ISSUANCE_HISTORY!$B:$B,A1286,ISSUANCE_HISTORY!$I:$I),0)</f>
        <v>0</v>
      </c>
      <c r="O1286" s="112">
        <f t="shared" si="81"/>
        <v>12</v>
      </c>
      <c r="P1286" s="26">
        <f t="shared" si="83"/>
        <v>360</v>
      </c>
      <c r="Q1286" s="36" t="s">
        <v>1516</v>
      </c>
      <c r="R1286" s="36" t="s">
        <v>1516</v>
      </c>
      <c r="S1286" s="16">
        <v>8</v>
      </c>
      <c r="T1286" s="37" t="str">
        <f t="shared" si="82"/>
        <v>OK</v>
      </c>
      <c r="U1286" s="12"/>
      <c r="V1286" s="16"/>
      <c r="W1286" s="12" t="s">
        <v>4222</v>
      </c>
    </row>
    <row r="1287" spans="1:23" ht="22.35" customHeight="1">
      <c r="A1287" s="12">
        <v>10061316</v>
      </c>
      <c r="B1287" s="137">
        <v>311615005738</v>
      </c>
      <c r="C1287" s="106">
        <v>1002640</v>
      </c>
      <c r="D1287" s="13">
        <v>1011130</v>
      </c>
      <c r="E1287" s="12" t="s">
        <v>1615</v>
      </c>
      <c r="F1287" s="190" t="s">
        <v>4209</v>
      </c>
      <c r="G1287" s="13" t="s">
        <v>28</v>
      </c>
      <c r="H1287" s="15">
        <v>23</v>
      </c>
      <c r="I1287" s="105">
        <v>5</v>
      </c>
      <c r="J1287" s="26">
        <f t="shared" si="80"/>
        <v>115</v>
      </c>
      <c r="K1287" s="113">
        <f>IFERROR(SUMIFS(RECEIVING_HISTORY!$H:$H,RECEIVING_HISTORY!$B:$B,MASTER_SHEET!$A1287),0)</f>
        <v>27</v>
      </c>
      <c r="L1287" s="26">
        <f>IFERROR(SUMIFS(RECEIVING_HISTORY!$I:$I,RECEIVING_HISTORY!$B:$B,MASTER_SHEET!$A1287),0)</f>
        <v>765</v>
      </c>
      <c r="M1287" s="35">
        <f>IFERROR(SUMIF(ISSUANCE_HISTORY!$B:$B,A1287,ISSUANCE_HISTORY!$H:$H),0)</f>
        <v>0</v>
      </c>
      <c r="N1287" s="26">
        <f>IFERROR(SUMIF(ISSUANCE_HISTORY!$B:$B,A1287,ISSUANCE_HISTORY!$I:$I),0)</f>
        <v>0</v>
      </c>
      <c r="O1287" s="112">
        <f t="shared" si="81"/>
        <v>32</v>
      </c>
      <c r="P1287" s="26">
        <f t="shared" si="83"/>
        <v>880</v>
      </c>
      <c r="Q1287" s="36" t="s">
        <v>1616</v>
      </c>
      <c r="R1287" s="36" t="s">
        <v>1616</v>
      </c>
      <c r="S1287" s="16">
        <v>8</v>
      </c>
      <c r="T1287" s="37" t="str">
        <f t="shared" si="82"/>
        <v>OK</v>
      </c>
      <c r="U1287" s="12"/>
      <c r="V1287" s="16"/>
      <c r="W1287" s="12" t="s">
        <v>4222</v>
      </c>
    </row>
    <row r="1288" spans="1:23" ht="22.35" customHeight="1">
      <c r="A1288" s="12">
        <v>10061317</v>
      </c>
      <c r="B1288" s="137">
        <v>3000002839</v>
      </c>
      <c r="C1288" s="106">
        <v>1006023</v>
      </c>
      <c r="D1288" s="13">
        <v>1014926</v>
      </c>
      <c r="E1288" s="12" t="s">
        <v>1617</v>
      </c>
      <c r="F1288" s="190" t="s">
        <v>4209</v>
      </c>
      <c r="G1288" s="13" t="s">
        <v>37</v>
      </c>
      <c r="H1288" s="15">
        <v>2</v>
      </c>
      <c r="I1288" s="105">
        <v>20</v>
      </c>
      <c r="J1288" s="26">
        <f t="shared" si="80"/>
        <v>40</v>
      </c>
      <c r="K1288" s="113">
        <f>IFERROR(SUMIFS(RECEIVING_HISTORY!$H:$H,RECEIVING_HISTORY!$B:$B,MASTER_SHEET!$A1288),0)</f>
        <v>250</v>
      </c>
      <c r="L1288" s="26">
        <f>IFERROR(SUMIFS(RECEIVING_HISTORY!$I:$I,RECEIVING_HISTORY!$B:$B,MASTER_SHEET!$A1288),0)</f>
        <v>500</v>
      </c>
      <c r="M1288" s="35">
        <f>IFERROR(SUMIF(ISSUANCE_HISTORY!$B:$B,A1288,ISSUANCE_HISTORY!$H:$H),0)</f>
        <v>0</v>
      </c>
      <c r="N1288" s="26">
        <f>IFERROR(SUMIF(ISSUANCE_HISTORY!$B:$B,A1288,ISSUANCE_HISTORY!$I:$I),0)</f>
        <v>0</v>
      </c>
      <c r="O1288" s="112">
        <f t="shared" si="81"/>
        <v>270</v>
      </c>
      <c r="P1288" s="26">
        <f t="shared" si="83"/>
        <v>540</v>
      </c>
      <c r="Q1288" s="36" t="s">
        <v>1618</v>
      </c>
      <c r="R1288" s="36" t="s">
        <v>1618</v>
      </c>
      <c r="S1288" s="16">
        <v>100</v>
      </c>
      <c r="T1288" s="37" t="str">
        <f t="shared" si="82"/>
        <v>OK</v>
      </c>
      <c r="U1288" s="12"/>
      <c r="V1288" s="16"/>
      <c r="W1288" s="12" t="s">
        <v>4222</v>
      </c>
    </row>
    <row r="1289" spans="1:23" ht="22.35" customHeight="1">
      <c r="A1289" s="12">
        <v>10061318</v>
      </c>
      <c r="B1289" s="137">
        <v>1040010002</v>
      </c>
      <c r="C1289" s="106">
        <v>1006025</v>
      </c>
      <c r="D1289" s="13">
        <v>1014928</v>
      </c>
      <c r="E1289" s="12" t="s">
        <v>1619</v>
      </c>
      <c r="F1289" s="190" t="s">
        <v>4209</v>
      </c>
      <c r="G1289" s="13" t="s">
        <v>37</v>
      </c>
      <c r="H1289" s="15">
        <v>0.3</v>
      </c>
      <c r="I1289" s="105">
        <v>185</v>
      </c>
      <c r="J1289" s="26">
        <f t="shared" si="80"/>
        <v>55.5</v>
      </c>
      <c r="K1289" s="113">
        <f>IFERROR(SUMIFS(RECEIVING_HISTORY!$H:$H,RECEIVING_HISTORY!$B:$B,MASTER_SHEET!$A1289),0)</f>
        <v>0</v>
      </c>
      <c r="L1289" s="26">
        <f>IFERROR(SUMIFS(RECEIVING_HISTORY!$I:$I,RECEIVING_HISTORY!$B:$B,MASTER_SHEET!$A1289),0)</f>
        <v>0</v>
      </c>
      <c r="M1289" s="35">
        <f>IFERROR(SUMIF(ISSUANCE_HISTORY!$B:$B,A1289,ISSUANCE_HISTORY!$H:$H),0)</f>
        <v>0</v>
      </c>
      <c r="N1289" s="26">
        <f>IFERROR(SUMIF(ISSUANCE_HISTORY!$B:$B,A1289,ISSUANCE_HISTORY!$I:$I),0)</f>
        <v>0</v>
      </c>
      <c r="O1289" s="112">
        <f t="shared" si="81"/>
        <v>185</v>
      </c>
      <c r="P1289" s="26">
        <f t="shared" si="83"/>
        <v>55.5</v>
      </c>
      <c r="Q1289" s="36" t="s">
        <v>1618</v>
      </c>
      <c r="R1289" s="36" t="s">
        <v>1618</v>
      </c>
      <c r="S1289" s="16">
        <v>100</v>
      </c>
      <c r="T1289" s="37" t="str">
        <f t="shared" si="82"/>
        <v>OK</v>
      </c>
      <c r="U1289" s="12"/>
      <c r="V1289" s="16"/>
      <c r="W1289" s="12" t="s">
        <v>4222</v>
      </c>
    </row>
    <row r="1290" spans="1:23" ht="22.35" customHeight="1">
      <c r="A1290" s="12">
        <v>10061319</v>
      </c>
      <c r="B1290" s="137">
        <v>1040070006</v>
      </c>
      <c r="C1290" s="106">
        <v>1004660</v>
      </c>
      <c r="D1290" s="13">
        <v>1016420</v>
      </c>
      <c r="E1290" s="12" t="s">
        <v>1620</v>
      </c>
      <c r="F1290" s="190" t="s">
        <v>4209</v>
      </c>
      <c r="G1290" s="13" t="s">
        <v>1621</v>
      </c>
      <c r="H1290" s="15">
        <v>22</v>
      </c>
      <c r="I1290" s="105">
        <v>10</v>
      </c>
      <c r="J1290" s="26">
        <f t="shared" si="80"/>
        <v>220</v>
      </c>
      <c r="K1290" s="113">
        <f>IFERROR(SUMIFS(RECEIVING_HISTORY!$H:$H,RECEIVING_HISTORY!$B:$B,MASTER_SHEET!$A1290),0)</f>
        <v>0</v>
      </c>
      <c r="L1290" s="26">
        <f>IFERROR(SUMIFS(RECEIVING_HISTORY!$I:$I,RECEIVING_HISTORY!$B:$B,MASTER_SHEET!$A1290),0)</f>
        <v>0</v>
      </c>
      <c r="M1290" s="35">
        <f>IFERROR(SUMIF(ISSUANCE_HISTORY!$B:$B,A1290,ISSUANCE_HISTORY!$H:$H),0)</f>
        <v>0</v>
      </c>
      <c r="N1290" s="26">
        <f>IFERROR(SUMIF(ISSUANCE_HISTORY!$B:$B,A1290,ISSUANCE_HISTORY!$I:$I),0)</f>
        <v>0</v>
      </c>
      <c r="O1290" s="112">
        <f t="shared" si="81"/>
        <v>10</v>
      </c>
      <c r="P1290" s="26">
        <f t="shared" si="83"/>
        <v>220</v>
      </c>
      <c r="Q1290" s="36" t="s">
        <v>1622</v>
      </c>
      <c r="R1290" s="36" t="s">
        <v>1622</v>
      </c>
      <c r="S1290" s="16">
        <v>4</v>
      </c>
      <c r="T1290" s="37" t="str">
        <f t="shared" si="82"/>
        <v>OK</v>
      </c>
      <c r="U1290" s="12"/>
      <c r="V1290" s="16"/>
      <c r="W1290" s="12" t="s">
        <v>4222</v>
      </c>
    </row>
    <row r="1291" spans="1:23" ht="22.35" customHeight="1">
      <c r="A1291" s="12">
        <v>10061320</v>
      </c>
      <c r="B1291" s="137">
        <v>1040010062</v>
      </c>
      <c r="C1291" s="106">
        <v>1007682</v>
      </c>
      <c r="D1291" s="13">
        <v>1017071</v>
      </c>
      <c r="E1291" s="12" t="s">
        <v>1623</v>
      </c>
      <c r="F1291" s="190" t="s">
        <v>4209</v>
      </c>
      <c r="G1291" s="13" t="s">
        <v>21</v>
      </c>
      <c r="H1291" s="15">
        <v>0.65</v>
      </c>
      <c r="I1291" s="105">
        <v>230</v>
      </c>
      <c r="J1291" s="26">
        <f t="shared" si="80"/>
        <v>149.5</v>
      </c>
      <c r="K1291" s="113">
        <f>IFERROR(SUMIFS(RECEIVING_HISTORY!$H:$H,RECEIVING_HISTORY!$B:$B,MASTER_SHEET!$A1291),0)</f>
        <v>0</v>
      </c>
      <c r="L1291" s="26">
        <f>IFERROR(SUMIFS(RECEIVING_HISTORY!$I:$I,RECEIVING_HISTORY!$B:$B,MASTER_SHEET!$A1291),0)</f>
        <v>0</v>
      </c>
      <c r="M1291" s="35">
        <f>IFERROR(SUMIF(ISSUANCE_HISTORY!$B:$B,A1291,ISSUANCE_HISTORY!$H:$H),0)</f>
        <v>0</v>
      </c>
      <c r="N1291" s="26">
        <f>IFERROR(SUMIF(ISSUANCE_HISTORY!$B:$B,A1291,ISSUANCE_HISTORY!$I:$I),0)</f>
        <v>0</v>
      </c>
      <c r="O1291" s="112">
        <f t="shared" si="81"/>
        <v>230</v>
      </c>
      <c r="P1291" s="26">
        <f t="shared" si="83"/>
        <v>149.5</v>
      </c>
      <c r="Q1291" s="36" t="s">
        <v>1618</v>
      </c>
      <c r="R1291" s="36" t="s">
        <v>1618</v>
      </c>
      <c r="S1291" s="16">
        <v>100</v>
      </c>
      <c r="T1291" s="37" t="str">
        <f t="shared" si="82"/>
        <v>OK</v>
      </c>
      <c r="U1291" s="12"/>
      <c r="V1291" s="16"/>
      <c r="W1291" s="12" t="s">
        <v>4222</v>
      </c>
    </row>
    <row r="1292" spans="1:23" ht="22.35" customHeight="1">
      <c r="A1292" s="12">
        <v>10061321</v>
      </c>
      <c r="B1292" s="137">
        <v>1040110607</v>
      </c>
      <c r="C1292" s="106">
        <v>1006325</v>
      </c>
      <c r="D1292" s="13">
        <v>1014689</v>
      </c>
      <c r="E1292" s="12" t="s">
        <v>1624</v>
      </c>
      <c r="F1292" s="190" t="s">
        <v>4209</v>
      </c>
      <c r="G1292" s="13" t="s">
        <v>28</v>
      </c>
      <c r="H1292" s="15">
        <v>18</v>
      </c>
      <c r="I1292" s="105">
        <v>43</v>
      </c>
      <c r="J1292" s="26">
        <f t="shared" si="80"/>
        <v>774</v>
      </c>
      <c r="K1292" s="113">
        <f>IFERROR(SUMIFS(RECEIVING_HISTORY!$H:$H,RECEIVING_HISTORY!$B:$B,MASTER_SHEET!$A1292),0)</f>
        <v>0</v>
      </c>
      <c r="L1292" s="26">
        <f>IFERROR(SUMIFS(RECEIVING_HISTORY!$I:$I,RECEIVING_HISTORY!$B:$B,MASTER_SHEET!$A1292),0)</f>
        <v>0</v>
      </c>
      <c r="M1292" s="35">
        <f>IFERROR(SUMIF(ISSUANCE_HISTORY!$B:$B,A1292,ISSUANCE_HISTORY!$H:$H),0)</f>
        <v>0</v>
      </c>
      <c r="N1292" s="26">
        <f>IFERROR(SUMIF(ISSUANCE_HISTORY!$B:$B,A1292,ISSUANCE_HISTORY!$I:$I),0)</f>
        <v>0</v>
      </c>
      <c r="O1292" s="112">
        <f t="shared" si="81"/>
        <v>43</v>
      </c>
      <c r="P1292" s="26">
        <f t="shared" si="83"/>
        <v>774</v>
      </c>
      <c r="Q1292" s="36" t="s">
        <v>1625</v>
      </c>
      <c r="R1292" s="36" t="s">
        <v>1625</v>
      </c>
      <c r="S1292" s="16">
        <v>10</v>
      </c>
      <c r="T1292" s="37" t="str">
        <f t="shared" si="82"/>
        <v>OK</v>
      </c>
      <c r="U1292" s="12"/>
      <c r="V1292" s="16"/>
      <c r="W1292" s="12" t="s">
        <v>4222</v>
      </c>
    </row>
    <row r="1293" spans="1:23" ht="22.35" customHeight="1">
      <c r="A1293" s="12">
        <v>10061322</v>
      </c>
      <c r="B1293" s="137">
        <v>311621007317</v>
      </c>
      <c r="C1293" s="106">
        <v>1006019</v>
      </c>
      <c r="D1293" s="13">
        <v>1014922</v>
      </c>
      <c r="E1293" s="12" t="s">
        <v>1626</v>
      </c>
      <c r="F1293" s="190" t="s">
        <v>4209</v>
      </c>
      <c r="G1293" s="13" t="s">
        <v>37</v>
      </c>
      <c r="H1293" s="15">
        <v>0.5</v>
      </c>
      <c r="I1293" s="105">
        <v>1000</v>
      </c>
      <c r="J1293" s="26">
        <f t="shared" si="80"/>
        <v>500</v>
      </c>
      <c r="K1293" s="113">
        <f>IFERROR(SUMIFS(RECEIVING_HISTORY!$H:$H,RECEIVING_HISTORY!$B:$B,MASTER_SHEET!$A1293),0)</f>
        <v>0</v>
      </c>
      <c r="L1293" s="26">
        <f>IFERROR(SUMIFS(RECEIVING_HISTORY!$I:$I,RECEIVING_HISTORY!$B:$B,MASTER_SHEET!$A1293),0)</f>
        <v>0</v>
      </c>
      <c r="M1293" s="35">
        <f>IFERROR(SUMIF(ISSUANCE_HISTORY!$B:$B,A1293,ISSUANCE_HISTORY!$H:$H),0)</f>
        <v>0</v>
      </c>
      <c r="N1293" s="26">
        <f>IFERROR(SUMIF(ISSUANCE_HISTORY!$B:$B,A1293,ISSUANCE_HISTORY!$I:$I),0)</f>
        <v>0</v>
      </c>
      <c r="O1293" s="112">
        <f t="shared" si="81"/>
        <v>1000</v>
      </c>
      <c r="P1293" s="26">
        <f t="shared" si="83"/>
        <v>500</v>
      </c>
      <c r="Q1293" s="36" t="s">
        <v>1625</v>
      </c>
      <c r="R1293" s="36" t="s">
        <v>1625</v>
      </c>
      <c r="S1293" s="16">
        <v>100</v>
      </c>
      <c r="T1293" s="37" t="str">
        <f t="shared" si="82"/>
        <v>OK</v>
      </c>
      <c r="U1293" s="12"/>
      <c r="V1293" s="16"/>
      <c r="W1293" s="12" t="s">
        <v>4222</v>
      </c>
    </row>
    <row r="1294" spans="1:23" ht="22.35" customHeight="1">
      <c r="A1294" s="12">
        <v>10061323</v>
      </c>
      <c r="B1294" s="137">
        <v>1120012630</v>
      </c>
      <c r="C1294" s="106">
        <v>1006020</v>
      </c>
      <c r="D1294" s="13">
        <v>1014923</v>
      </c>
      <c r="E1294" s="12" t="s">
        <v>1627</v>
      </c>
      <c r="F1294" s="190" t="s">
        <v>4209</v>
      </c>
      <c r="G1294" s="13" t="s">
        <v>37</v>
      </c>
      <c r="H1294" s="15">
        <v>0.45</v>
      </c>
      <c r="I1294" s="105">
        <v>110</v>
      </c>
      <c r="J1294" s="26">
        <f t="shared" si="80"/>
        <v>49.5</v>
      </c>
      <c r="K1294" s="113">
        <f>IFERROR(SUMIFS(RECEIVING_HISTORY!$H:$H,RECEIVING_HISTORY!$B:$B,MASTER_SHEET!$A1294),0)</f>
        <v>0</v>
      </c>
      <c r="L1294" s="26">
        <f>IFERROR(SUMIFS(RECEIVING_HISTORY!$I:$I,RECEIVING_HISTORY!$B:$B,MASTER_SHEET!$A1294),0)</f>
        <v>0</v>
      </c>
      <c r="M1294" s="35">
        <f>IFERROR(SUMIF(ISSUANCE_HISTORY!$B:$B,A1294,ISSUANCE_HISTORY!$H:$H),0)</f>
        <v>50</v>
      </c>
      <c r="N1294" s="26">
        <f>IFERROR(SUMIF(ISSUANCE_HISTORY!$B:$B,A1294,ISSUANCE_HISTORY!$I:$I),0)</f>
        <v>22.5</v>
      </c>
      <c r="O1294" s="112">
        <f t="shared" si="81"/>
        <v>60</v>
      </c>
      <c r="P1294" s="26">
        <f t="shared" si="83"/>
        <v>27</v>
      </c>
      <c r="Q1294" s="36" t="s">
        <v>1628</v>
      </c>
      <c r="R1294" s="36" t="s">
        <v>1628</v>
      </c>
      <c r="S1294" s="16">
        <v>100</v>
      </c>
      <c r="T1294" s="37" t="str">
        <f t="shared" si="82"/>
        <v>Re-Order Now</v>
      </c>
      <c r="U1294" s="12"/>
      <c r="V1294" s="16" t="s">
        <v>4000</v>
      </c>
      <c r="W1294" s="12" t="s">
        <v>4222</v>
      </c>
    </row>
    <row r="1295" spans="1:23" ht="22.35" customHeight="1">
      <c r="A1295" s="12">
        <v>10061324</v>
      </c>
      <c r="B1295" s="137">
        <v>311616005735</v>
      </c>
      <c r="C1295" s="106">
        <v>1006022</v>
      </c>
      <c r="D1295" s="13">
        <v>1014925</v>
      </c>
      <c r="E1295" s="12" t="s">
        <v>1629</v>
      </c>
      <c r="F1295" s="190" t="s">
        <v>4209</v>
      </c>
      <c r="G1295" s="13" t="s">
        <v>37</v>
      </c>
      <c r="H1295" s="15">
        <v>1.3</v>
      </c>
      <c r="I1295" s="105">
        <v>325</v>
      </c>
      <c r="J1295" s="26">
        <f t="shared" si="80"/>
        <v>422.5</v>
      </c>
      <c r="K1295" s="113">
        <f>IFERROR(SUMIFS(RECEIVING_HISTORY!$H:$H,RECEIVING_HISTORY!$B:$B,MASTER_SHEET!$A1295),0)</f>
        <v>0</v>
      </c>
      <c r="L1295" s="26">
        <f>IFERROR(SUMIFS(RECEIVING_HISTORY!$I:$I,RECEIVING_HISTORY!$B:$B,MASTER_SHEET!$A1295),0)</f>
        <v>0</v>
      </c>
      <c r="M1295" s="35">
        <f>IFERROR(SUMIF(ISSUANCE_HISTORY!$B:$B,A1295,ISSUANCE_HISTORY!$H:$H),0)</f>
        <v>0</v>
      </c>
      <c r="N1295" s="26">
        <f>IFERROR(SUMIF(ISSUANCE_HISTORY!$B:$B,A1295,ISSUANCE_HISTORY!$I:$I),0)</f>
        <v>0</v>
      </c>
      <c r="O1295" s="112">
        <f t="shared" si="81"/>
        <v>325</v>
      </c>
      <c r="P1295" s="26">
        <f t="shared" si="83"/>
        <v>422.5</v>
      </c>
      <c r="Q1295" s="36" t="s">
        <v>1628</v>
      </c>
      <c r="R1295" s="36" t="s">
        <v>1628</v>
      </c>
      <c r="S1295" s="16">
        <v>100</v>
      </c>
      <c r="T1295" s="37" t="str">
        <f t="shared" si="82"/>
        <v>OK</v>
      </c>
      <c r="U1295" s="12"/>
      <c r="V1295" s="16"/>
      <c r="W1295" s="12" t="s">
        <v>4222</v>
      </c>
    </row>
    <row r="1296" spans="1:23" ht="22.35" customHeight="1">
      <c r="A1296" s="12">
        <v>10061325</v>
      </c>
      <c r="B1296" s="137">
        <v>311616005736</v>
      </c>
      <c r="C1296" s="106">
        <v>1006024</v>
      </c>
      <c r="D1296" s="13">
        <v>1014927</v>
      </c>
      <c r="E1296" s="12" t="s">
        <v>1630</v>
      </c>
      <c r="F1296" s="190" t="s">
        <v>4209</v>
      </c>
      <c r="G1296" s="13" t="s">
        <v>21</v>
      </c>
      <c r="H1296" s="15">
        <v>1</v>
      </c>
      <c r="I1296" s="105">
        <v>114</v>
      </c>
      <c r="J1296" s="26">
        <f t="shared" si="80"/>
        <v>114</v>
      </c>
      <c r="K1296" s="113">
        <f>IFERROR(SUMIFS(RECEIVING_HISTORY!$H:$H,RECEIVING_HISTORY!$B:$B,MASTER_SHEET!$A1296),0)</f>
        <v>0</v>
      </c>
      <c r="L1296" s="26">
        <f>IFERROR(SUMIFS(RECEIVING_HISTORY!$I:$I,RECEIVING_HISTORY!$B:$B,MASTER_SHEET!$A1296),0)</f>
        <v>0</v>
      </c>
      <c r="M1296" s="35">
        <f>IFERROR(SUMIF(ISSUANCE_HISTORY!$B:$B,A1296,ISSUANCE_HISTORY!$H:$H),0)</f>
        <v>0</v>
      </c>
      <c r="N1296" s="26">
        <f>IFERROR(SUMIF(ISSUANCE_HISTORY!$B:$B,A1296,ISSUANCE_HISTORY!$I:$I),0)</f>
        <v>0</v>
      </c>
      <c r="O1296" s="112">
        <f t="shared" si="81"/>
        <v>114</v>
      </c>
      <c r="P1296" s="26">
        <f t="shared" si="83"/>
        <v>114</v>
      </c>
      <c r="Q1296" s="36" t="s">
        <v>1628</v>
      </c>
      <c r="R1296" s="36" t="s">
        <v>1628</v>
      </c>
      <c r="S1296" s="16">
        <v>100</v>
      </c>
      <c r="T1296" s="37" t="str">
        <f t="shared" si="82"/>
        <v>OK</v>
      </c>
      <c r="U1296" s="12"/>
      <c r="V1296" s="16"/>
      <c r="W1296" s="12" t="s">
        <v>4222</v>
      </c>
    </row>
    <row r="1297" spans="1:23" ht="22.35" customHeight="1">
      <c r="A1297" s="12">
        <v>10061326</v>
      </c>
      <c r="B1297" s="137">
        <v>311631000767</v>
      </c>
      <c r="C1297" s="106">
        <v>1005119</v>
      </c>
      <c r="D1297" s="13">
        <v>1015948</v>
      </c>
      <c r="E1297" s="12" t="s">
        <v>1631</v>
      </c>
      <c r="F1297" s="190" t="s">
        <v>1262</v>
      </c>
      <c r="G1297" s="13" t="s">
        <v>21</v>
      </c>
      <c r="H1297" s="15">
        <v>16.5</v>
      </c>
      <c r="I1297" s="105">
        <v>38</v>
      </c>
      <c r="J1297" s="26">
        <f t="shared" si="80"/>
        <v>627</v>
      </c>
      <c r="K1297" s="113">
        <f>IFERROR(SUMIFS(RECEIVING_HISTORY!$H:$H,RECEIVING_HISTORY!$B:$B,MASTER_SHEET!$A1297),0)</f>
        <v>0</v>
      </c>
      <c r="L1297" s="26">
        <f>IFERROR(SUMIFS(RECEIVING_HISTORY!$I:$I,RECEIVING_HISTORY!$B:$B,MASTER_SHEET!$A1297),0)</f>
        <v>0</v>
      </c>
      <c r="M1297" s="35">
        <f>IFERROR(SUMIF(ISSUANCE_HISTORY!$B:$B,A1297,ISSUANCE_HISTORY!$H:$H),0)</f>
        <v>0</v>
      </c>
      <c r="N1297" s="26">
        <f>IFERROR(SUMIF(ISSUANCE_HISTORY!$B:$B,A1297,ISSUANCE_HISTORY!$I:$I),0)</f>
        <v>0</v>
      </c>
      <c r="O1297" s="112">
        <f t="shared" si="81"/>
        <v>38</v>
      </c>
      <c r="P1297" s="26">
        <f t="shared" si="83"/>
        <v>627</v>
      </c>
      <c r="Q1297" s="36" t="s">
        <v>444</v>
      </c>
      <c r="R1297" s="36" t="s">
        <v>444</v>
      </c>
      <c r="S1297" s="16">
        <v>10</v>
      </c>
      <c r="T1297" s="37" t="str">
        <f t="shared" si="82"/>
        <v>OK</v>
      </c>
      <c r="U1297" s="12"/>
      <c r="V1297" s="16"/>
      <c r="W1297" s="12" t="s">
        <v>4222</v>
      </c>
    </row>
    <row r="1298" spans="1:23" ht="22.35" customHeight="1">
      <c r="A1298" s="12">
        <v>10061327</v>
      </c>
      <c r="B1298" s="137">
        <v>1120013688</v>
      </c>
      <c r="C1298" s="106">
        <v>1007152</v>
      </c>
      <c r="D1298" s="13">
        <v>1013961</v>
      </c>
      <c r="E1298" s="12" t="s">
        <v>1632</v>
      </c>
      <c r="F1298" s="190" t="s">
        <v>1262</v>
      </c>
      <c r="G1298" s="13" t="s">
        <v>21</v>
      </c>
      <c r="H1298" s="15">
        <v>110</v>
      </c>
      <c r="I1298" s="105">
        <v>10</v>
      </c>
      <c r="J1298" s="26">
        <f t="shared" si="80"/>
        <v>1100</v>
      </c>
      <c r="K1298" s="113">
        <f>IFERROR(SUMIFS(RECEIVING_HISTORY!$H:$H,RECEIVING_HISTORY!$B:$B,MASTER_SHEET!$A1298),0)</f>
        <v>0</v>
      </c>
      <c r="L1298" s="26">
        <f>IFERROR(SUMIFS(RECEIVING_HISTORY!$I:$I,RECEIVING_HISTORY!$B:$B,MASTER_SHEET!$A1298),0)</f>
        <v>0</v>
      </c>
      <c r="M1298" s="35">
        <f>IFERROR(SUMIF(ISSUANCE_HISTORY!$B:$B,A1298,ISSUANCE_HISTORY!$H:$H),0)</f>
        <v>0</v>
      </c>
      <c r="N1298" s="26">
        <f>IFERROR(SUMIF(ISSUANCE_HISTORY!$B:$B,A1298,ISSUANCE_HISTORY!$I:$I),0)</f>
        <v>0</v>
      </c>
      <c r="O1298" s="112">
        <f t="shared" si="81"/>
        <v>10</v>
      </c>
      <c r="P1298" s="26">
        <f t="shared" si="83"/>
        <v>1100</v>
      </c>
      <c r="Q1298" s="36" t="s">
        <v>444</v>
      </c>
      <c r="R1298" s="36" t="s">
        <v>444</v>
      </c>
      <c r="S1298" s="16">
        <v>10</v>
      </c>
      <c r="T1298" s="37" t="str">
        <f t="shared" si="82"/>
        <v>OK</v>
      </c>
      <c r="U1298" s="12"/>
      <c r="V1298" s="16"/>
      <c r="W1298" s="12" t="s">
        <v>4222</v>
      </c>
    </row>
    <row r="1299" spans="1:23" ht="22.35" customHeight="1">
      <c r="A1299" s="12">
        <v>10061328</v>
      </c>
      <c r="B1299" s="137">
        <v>401416005776</v>
      </c>
      <c r="C1299" s="106">
        <v>1004579</v>
      </c>
      <c r="D1299" s="13">
        <v>1016338</v>
      </c>
      <c r="E1299" s="12" t="s">
        <v>1633</v>
      </c>
      <c r="F1299" s="190" t="s">
        <v>1262</v>
      </c>
      <c r="G1299" s="13" t="s">
        <v>81</v>
      </c>
      <c r="H1299" s="15">
        <v>685</v>
      </c>
      <c r="I1299" s="105">
        <v>14</v>
      </c>
      <c r="J1299" s="26">
        <f t="shared" si="80"/>
        <v>9590</v>
      </c>
      <c r="K1299" s="113">
        <f>IFERROR(SUMIFS(RECEIVING_HISTORY!$H:$H,RECEIVING_HISTORY!$B:$B,MASTER_SHEET!$A1299),0)</f>
        <v>0</v>
      </c>
      <c r="L1299" s="26">
        <f>IFERROR(SUMIFS(RECEIVING_HISTORY!$I:$I,RECEIVING_HISTORY!$B:$B,MASTER_SHEET!$A1299),0)</f>
        <v>0</v>
      </c>
      <c r="M1299" s="35">
        <f>IFERROR(SUMIF(ISSUANCE_HISTORY!$B:$B,A1299,ISSUANCE_HISTORY!$H:$H),0)</f>
        <v>0</v>
      </c>
      <c r="N1299" s="26">
        <f>IFERROR(SUMIF(ISSUANCE_HISTORY!$B:$B,A1299,ISSUANCE_HISTORY!$I:$I),0)</f>
        <v>0</v>
      </c>
      <c r="O1299" s="112">
        <f t="shared" si="81"/>
        <v>14</v>
      </c>
      <c r="P1299" s="26">
        <f t="shared" si="83"/>
        <v>9590</v>
      </c>
      <c r="Q1299" s="36" t="s">
        <v>1421</v>
      </c>
      <c r="R1299" s="36" t="s">
        <v>1421</v>
      </c>
      <c r="S1299" s="16">
        <v>10</v>
      </c>
      <c r="T1299" s="37" t="str">
        <f t="shared" si="82"/>
        <v>OK</v>
      </c>
      <c r="U1299" s="12"/>
      <c r="V1299" s="16"/>
      <c r="W1299" s="12" t="s">
        <v>4222</v>
      </c>
    </row>
    <row r="1300" spans="1:23" ht="22.35" customHeight="1">
      <c r="A1300" s="12">
        <v>10061329</v>
      </c>
      <c r="B1300" s="137">
        <v>401416005777</v>
      </c>
      <c r="C1300" s="106">
        <v>1004580</v>
      </c>
      <c r="D1300" s="13">
        <v>1016339</v>
      </c>
      <c r="E1300" s="12" t="s">
        <v>1634</v>
      </c>
      <c r="F1300" s="190" t="s">
        <v>1262</v>
      </c>
      <c r="G1300" s="13" t="s">
        <v>81</v>
      </c>
      <c r="H1300" s="15">
        <v>290</v>
      </c>
      <c r="I1300" s="105">
        <v>11</v>
      </c>
      <c r="J1300" s="26">
        <f t="shared" si="80"/>
        <v>3190</v>
      </c>
      <c r="K1300" s="113">
        <f>IFERROR(SUMIFS(RECEIVING_HISTORY!$H:$H,RECEIVING_HISTORY!$B:$B,MASTER_SHEET!$A1300),0)</f>
        <v>0</v>
      </c>
      <c r="L1300" s="26">
        <f>IFERROR(SUMIFS(RECEIVING_HISTORY!$I:$I,RECEIVING_HISTORY!$B:$B,MASTER_SHEET!$A1300),0)</f>
        <v>0</v>
      </c>
      <c r="M1300" s="35">
        <f>IFERROR(SUMIF(ISSUANCE_HISTORY!$B:$B,A1300,ISSUANCE_HISTORY!$H:$H),0)</f>
        <v>2</v>
      </c>
      <c r="N1300" s="26">
        <f>IFERROR(SUMIF(ISSUANCE_HISTORY!$B:$B,A1300,ISSUANCE_HISTORY!$I:$I),0)</f>
        <v>580</v>
      </c>
      <c r="O1300" s="112">
        <f t="shared" si="81"/>
        <v>9</v>
      </c>
      <c r="P1300" s="26">
        <f t="shared" si="83"/>
        <v>2610</v>
      </c>
      <c r="Q1300" s="36" t="s">
        <v>1593</v>
      </c>
      <c r="R1300" s="36" t="s">
        <v>1593</v>
      </c>
      <c r="S1300" s="16">
        <v>10</v>
      </c>
      <c r="T1300" s="37" t="str">
        <f t="shared" si="82"/>
        <v>Re-Order Now</v>
      </c>
      <c r="U1300" s="12"/>
      <c r="V1300" s="16" t="s">
        <v>4000</v>
      </c>
      <c r="W1300" s="12" t="s">
        <v>4222</v>
      </c>
    </row>
    <row r="1301" spans="1:23" ht="22.35" customHeight="1">
      <c r="A1301" s="12">
        <v>10061330</v>
      </c>
      <c r="B1301" s="137">
        <v>1910070184</v>
      </c>
      <c r="C1301" s="106">
        <v>1007098</v>
      </c>
      <c r="D1301" s="13">
        <v>1013907</v>
      </c>
      <c r="E1301" s="12" t="s">
        <v>1634</v>
      </c>
      <c r="F1301" s="190" t="s">
        <v>1262</v>
      </c>
      <c r="G1301" s="13" t="s">
        <v>21</v>
      </c>
      <c r="H1301" s="15">
        <v>12</v>
      </c>
      <c r="I1301" s="105">
        <v>20</v>
      </c>
      <c r="J1301" s="26">
        <f t="shared" si="80"/>
        <v>240</v>
      </c>
      <c r="K1301" s="113">
        <f>IFERROR(SUMIFS(RECEIVING_HISTORY!$H:$H,RECEIVING_HISTORY!$B:$B,MASTER_SHEET!$A1301),0)</f>
        <v>0</v>
      </c>
      <c r="L1301" s="26">
        <f>IFERROR(SUMIFS(RECEIVING_HISTORY!$I:$I,RECEIVING_HISTORY!$B:$B,MASTER_SHEET!$A1301),0)</f>
        <v>0</v>
      </c>
      <c r="M1301" s="35">
        <f>IFERROR(SUMIF(ISSUANCE_HISTORY!$B:$B,A1301,ISSUANCE_HISTORY!$H:$H),0)</f>
        <v>0</v>
      </c>
      <c r="N1301" s="26">
        <f>IFERROR(SUMIF(ISSUANCE_HISTORY!$B:$B,A1301,ISSUANCE_HISTORY!$I:$I),0)</f>
        <v>0</v>
      </c>
      <c r="O1301" s="112">
        <f t="shared" si="81"/>
        <v>20</v>
      </c>
      <c r="P1301" s="26">
        <f t="shared" si="83"/>
        <v>240</v>
      </c>
      <c r="Q1301" s="36" t="s">
        <v>1421</v>
      </c>
      <c r="R1301" s="36" t="s">
        <v>1421</v>
      </c>
      <c r="S1301" s="16">
        <v>10</v>
      </c>
      <c r="T1301" s="37" t="str">
        <f t="shared" si="82"/>
        <v>OK</v>
      </c>
      <c r="U1301" s="12"/>
      <c r="V1301" s="16"/>
      <c r="W1301" s="12" t="s">
        <v>4222</v>
      </c>
    </row>
    <row r="1302" spans="1:23" ht="22.35" customHeight="1">
      <c r="A1302" s="12">
        <v>10061331</v>
      </c>
      <c r="B1302" s="137">
        <v>1910070181</v>
      </c>
      <c r="C1302" s="106">
        <v>1003017</v>
      </c>
      <c r="D1302" s="13">
        <v>1010853</v>
      </c>
      <c r="E1302" s="12" t="s">
        <v>1635</v>
      </c>
      <c r="F1302" s="190" t="s">
        <v>1262</v>
      </c>
      <c r="G1302" s="13" t="s">
        <v>21</v>
      </c>
      <c r="H1302" s="15">
        <v>8</v>
      </c>
      <c r="I1302" s="105">
        <v>9</v>
      </c>
      <c r="J1302" s="26">
        <f t="shared" si="80"/>
        <v>72</v>
      </c>
      <c r="K1302" s="113">
        <f>IFERROR(SUMIFS(RECEIVING_HISTORY!$H:$H,RECEIVING_HISTORY!$B:$B,MASTER_SHEET!$A1302),0)</f>
        <v>0</v>
      </c>
      <c r="L1302" s="26">
        <f>IFERROR(SUMIFS(RECEIVING_HISTORY!$I:$I,RECEIVING_HISTORY!$B:$B,MASTER_SHEET!$A1302),0)</f>
        <v>0</v>
      </c>
      <c r="M1302" s="35">
        <f>IFERROR(SUMIF(ISSUANCE_HISTORY!$B:$B,A1302,ISSUANCE_HISTORY!$H:$H),0)</f>
        <v>0</v>
      </c>
      <c r="N1302" s="26">
        <f>IFERROR(SUMIF(ISSUANCE_HISTORY!$B:$B,A1302,ISSUANCE_HISTORY!$I:$I),0)</f>
        <v>0</v>
      </c>
      <c r="O1302" s="112">
        <f t="shared" si="81"/>
        <v>9</v>
      </c>
      <c r="P1302" s="26">
        <f t="shared" si="83"/>
        <v>72</v>
      </c>
      <c r="Q1302" s="36" t="s">
        <v>1421</v>
      </c>
      <c r="R1302" s="36" t="s">
        <v>1421</v>
      </c>
      <c r="S1302" s="16">
        <v>8</v>
      </c>
      <c r="T1302" s="37" t="str">
        <f t="shared" si="82"/>
        <v>OK</v>
      </c>
      <c r="U1302" s="12"/>
      <c r="V1302" s="16"/>
      <c r="W1302" s="12" t="s">
        <v>4222</v>
      </c>
    </row>
    <row r="1303" spans="1:23" ht="22.35" customHeight="1">
      <c r="A1303" s="12">
        <v>10061332</v>
      </c>
      <c r="B1303" s="137">
        <v>401736005779</v>
      </c>
      <c r="C1303" s="106">
        <v>1004404</v>
      </c>
      <c r="D1303" s="13">
        <v>1016486</v>
      </c>
      <c r="E1303" s="12" t="s">
        <v>1636</v>
      </c>
      <c r="F1303" s="190" t="s">
        <v>1262</v>
      </c>
      <c r="G1303" s="13" t="s">
        <v>21</v>
      </c>
      <c r="H1303" s="15">
        <v>55</v>
      </c>
      <c r="I1303" s="105">
        <v>16</v>
      </c>
      <c r="J1303" s="26">
        <f t="shared" si="80"/>
        <v>880</v>
      </c>
      <c r="K1303" s="113">
        <f>IFERROR(SUMIFS(RECEIVING_HISTORY!$H:$H,RECEIVING_HISTORY!$B:$B,MASTER_SHEET!$A1303),0)</f>
        <v>0</v>
      </c>
      <c r="L1303" s="26">
        <f>IFERROR(SUMIFS(RECEIVING_HISTORY!$I:$I,RECEIVING_HISTORY!$B:$B,MASTER_SHEET!$A1303),0)</f>
        <v>0</v>
      </c>
      <c r="M1303" s="35">
        <f>IFERROR(SUMIF(ISSUANCE_HISTORY!$B:$B,A1303,ISSUANCE_HISTORY!$H:$H),0)</f>
        <v>0</v>
      </c>
      <c r="N1303" s="26">
        <f>IFERROR(SUMIF(ISSUANCE_HISTORY!$B:$B,A1303,ISSUANCE_HISTORY!$I:$I),0)</f>
        <v>0</v>
      </c>
      <c r="O1303" s="112">
        <f t="shared" si="81"/>
        <v>16</v>
      </c>
      <c r="P1303" s="26">
        <f t="shared" si="83"/>
        <v>880</v>
      </c>
      <c r="Q1303" s="36" t="s">
        <v>1421</v>
      </c>
      <c r="R1303" s="36" t="s">
        <v>1421</v>
      </c>
      <c r="S1303" s="16">
        <v>10</v>
      </c>
      <c r="T1303" s="37" t="str">
        <f t="shared" si="82"/>
        <v>OK</v>
      </c>
      <c r="U1303" s="12"/>
      <c r="V1303" s="16"/>
      <c r="W1303" s="12" t="s">
        <v>4222</v>
      </c>
    </row>
    <row r="1304" spans="1:23" ht="22.35" customHeight="1">
      <c r="A1304" s="12">
        <v>10061333</v>
      </c>
      <c r="B1304" s="137">
        <v>1910090377</v>
      </c>
      <c r="C1304" s="106">
        <v>1004411</v>
      </c>
      <c r="D1304" s="13">
        <v>1016493</v>
      </c>
      <c r="E1304" s="12" t="s">
        <v>1637</v>
      </c>
      <c r="F1304" s="190" t="s">
        <v>1262</v>
      </c>
      <c r="G1304" s="13" t="s">
        <v>21</v>
      </c>
      <c r="H1304" s="15">
        <v>12</v>
      </c>
      <c r="I1304" s="105">
        <v>9</v>
      </c>
      <c r="J1304" s="26">
        <f t="shared" si="80"/>
        <v>108</v>
      </c>
      <c r="K1304" s="113">
        <f>IFERROR(SUMIFS(RECEIVING_HISTORY!$H:$H,RECEIVING_HISTORY!$B:$B,MASTER_SHEET!$A1304),0)</f>
        <v>0</v>
      </c>
      <c r="L1304" s="26">
        <f>IFERROR(SUMIFS(RECEIVING_HISTORY!$I:$I,RECEIVING_HISTORY!$B:$B,MASTER_SHEET!$A1304),0)</f>
        <v>0</v>
      </c>
      <c r="M1304" s="35">
        <f>IFERROR(SUMIF(ISSUANCE_HISTORY!$B:$B,A1304,ISSUANCE_HISTORY!$H:$H),0)</f>
        <v>0</v>
      </c>
      <c r="N1304" s="26">
        <f>IFERROR(SUMIF(ISSUANCE_HISTORY!$B:$B,A1304,ISSUANCE_HISTORY!$I:$I),0)</f>
        <v>0</v>
      </c>
      <c r="O1304" s="112">
        <f t="shared" si="81"/>
        <v>9</v>
      </c>
      <c r="P1304" s="26">
        <f t="shared" si="83"/>
        <v>108</v>
      </c>
      <c r="Q1304" s="36" t="s">
        <v>1377</v>
      </c>
      <c r="R1304" s="36" t="s">
        <v>1377</v>
      </c>
      <c r="S1304" s="16">
        <v>8</v>
      </c>
      <c r="T1304" s="37" t="str">
        <f t="shared" si="82"/>
        <v>OK</v>
      </c>
      <c r="U1304" s="12"/>
      <c r="V1304" s="16"/>
      <c r="W1304" s="12" t="s">
        <v>4222</v>
      </c>
    </row>
    <row r="1305" spans="1:23" ht="22.35" customHeight="1">
      <c r="A1305" s="12">
        <v>10061334</v>
      </c>
      <c r="B1305" s="137">
        <v>311630000768</v>
      </c>
      <c r="C1305" s="106">
        <v>1003022</v>
      </c>
      <c r="D1305" s="13">
        <v>1010858</v>
      </c>
      <c r="E1305" s="12" t="s">
        <v>1638</v>
      </c>
      <c r="F1305" s="190" t="s">
        <v>1262</v>
      </c>
      <c r="G1305" s="13" t="s">
        <v>21</v>
      </c>
      <c r="H1305" s="15">
        <v>4</v>
      </c>
      <c r="I1305" s="105">
        <v>102</v>
      </c>
      <c r="J1305" s="26">
        <f t="shared" si="80"/>
        <v>408</v>
      </c>
      <c r="K1305" s="113">
        <f>IFERROR(SUMIFS(RECEIVING_HISTORY!$H:$H,RECEIVING_HISTORY!$B:$B,MASTER_SHEET!$A1305),0)</f>
        <v>0</v>
      </c>
      <c r="L1305" s="26">
        <f>IFERROR(SUMIFS(RECEIVING_HISTORY!$I:$I,RECEIVING_HISTORY!$B:$B,MASTER_SHEET!$A1305),0)</f>
        <v>0</v>
      </c>
      <c r="M1305" s="35">
        <f>IFERROR(SUMIF(ISSUANCE_HISTORY!$B:$B,A1305,ISSUANCE_HISTORY!$H:$H),0)</f>
        <v>0</v>
      </c>
      <c r="N1305" s="26">
        <f>IFERROR(SUMIF(ISSUANCE_HISTORY!$B:$B,A1305,ISSUANCE_HISTORY!$I:$I),0)</f>
        <v>0</v>
      </c>
      <c r="O1305" s="112">
        <f t="shared" si="81"/>
        <v>102</v>
      </c>
      <c r="P1305" s="26">
        <f t="shared" si="83"/>
        <v>408</v>
      </c>
      <c r="Q1305" s="36" t="s">
        <v>1532</v>
      </c>
      <c r="R1305" s="36" t="s">
        <v>1532</v>
      </c>
      <c r="S1305" s="16">
        <v>10</v>
      </c>
      <c r="T1305" s="37" t="str">
        <f t="shared" si="82"/>
        <v>OK</v>
      </c>
      <c r="U1305" s="12"/>
      <c r="V1305" s="16"/>
      <c r="W1305" s="12" t="s">
        <v>4222</v>
      </c>
    </row>
    <row r="1306" spans="1:23" ht="22.35" customHeight="1">
      <c r="A1306" s="12">
        <v>10061335</v>
      </c>
      <c r="B1306" s="137">
        <v>1910090214</v>
      </c>
      <c r="C1306" s="106">
        <v>1006877</v>
      </c>
      <c r="D1306" s="13">
        <v>1014288</v>
      </c>
      <c r="E1306" s="12" t="s">
        <v>1639</v>
      </c>
      <c r="F1306" s="190" t="s">
        <v>1262</v>
      </c>
      <c r="G1306" s="13" t="s">
        <v>21</v>
      </c>
      <c r="H1306" s="15">
        <v>10</v>
      </c>
      <c r="I1306" s="105">
        <v>55</v>
      </c>
      <c r="J1306" s="26">
        <f t="shared" si="80"/>
        <v>550</v>
      </c>
      <c r="K1306" s="113">
        <f>IFERROR(SUMIFS(RECEIVING_HISTORY!$H:$H,RECEIVING_HISTORY!$B:$B,MASTER_SHEET!$A1306),0)</f>
        <v>0</v>
      </c>
      <c r="L1306" s="26">
        <f>IFERROR(SUMIFS(RECEIVING_HISTORY!$I:$I,RECEIVING_HISTORY!$B:$B,MASTER_SHEET!$A1306),0)</f>
        <v>0</v>
      </c>
      <c r="M1306" s="35">
        <f>IFERROR(SUMIF(ISSUANCE_HISTORY!$B:$B,A1306,ISSUANCE_HISTORY!$H:$H),0)</f>
        <v>0</v>
      </c>
      <c r="N1306" s="26">
        <f>IFERROR(SUMIF(ISSUANCE_HISTORY!$B:$B,A1306,ISSUANCE_HISTORY!$I:$I),0)</f>
        <v>0</v>
      </c>
      <c r="O1306" s="112">
        <f t="shared" si="81"/>
        <v>55</v>
      </c>
      <c r="P1306" s="26">
        <f t="shared" si="83"/>
        <v>550</v>
      </c>
      <c r="Q1306" s="36" t="s">
        <v>1377</v>
      </c>
      <c r="R1306" s="36" t="s">
        <v>1377</v>
      </c>
      <c r="S1306" s="16">
        <v>10</v>
      </c>
      <c r="T1306" s="37" t="str">
        <f t="shared" si="82"/>
        <v>OK</v>
      </c>
      <c r="U1306" s="12"/>
      <c r="V1306" s="16"/>
      <c r="W1306" s="12" t="s">
        <v>4222</v>
      </c>
    </row>
    <row r="1307" spans="1:23" ht="22.35" customHeight="1">
      <c r="A1307" s="12">
        <v>10061336</v>
      </c>
      <c r="B1307" s="137">
        <v>311630005744</v>
      </c>
      <c r="C1307" s="106">
        <v>1003021</v>
      </c>
      <c r="D1307" s="13">
        <v>1010857</v>
      </c>
      <c r="E1307" s="12" t="s">
        <v>1640</v>
      </c>
      <c r="F1307" s="190" t="s">
        <v>1262</v>
      </c>
      <c r="G1307" s="13" t="s">
        <v>21</v>
      </c>
      <c r="H1307" s="15">
        <v>8</v>
      </c>
      <c r="I1307" s="105">
        <v>57</v>
      </c>
      <c r="J1307" s="26">
        <f t="shared" si="80"/>
        <v>456</v>
      </c>
      <c r="K1307" s="113">
        <f>IFERROR(SUMIFS(RECEIVING_HISTORY!$H:$H,RECEIVING_HISTORY!$B:$B,MASTER_SHEET!$A1307),0)</f>
        <v>0</v>
      </c>
      <c r="L1307" s="26">
        <f>IFERROR(SUMIFS(RECEIVING_HISTORY!$I:$I,RECEIVING_HISTORY!$B:$B,MASTER_SHEET!$A1307),0)</f>
        <v>0</v>
      </c>
      <c r="M1307" s="35">
        <f>IFERROR(SUMIF(ISSUANCE_HISTORY!$B:$B,A1307,ISSUANCE_HISTORY!$H:$H),0)</f>
        <v>0</v>
      </c>
      <c r="N1307" s="26">
        <f>IFERROR(SUMIF(ISSUANCE_HISTORY!$B:$B,A1307,ISSUANCE_HISTORY!$I:$I),0)</f>
        <v>0</v>
      </c>
      <c r="O1307" s="112">
        <f t="shared" si="81"/>
        <v>57</v>
      </c>
      <c r="P1307" s="26">
        <f t="shared" si="83"/>
        <v>456</v>
      </c>
      <c r="Q1307" s="36" t="s">
        <v>1467</v>
      </c>
      <c r="R1307" s="36" t="s">
        <v>1467</v>
      </c>
      <c r="S1307" s="16">
        <v>10</v>
      </c>
      <c r="T1307" s="37" t="str">
        <f t="shared" si="82"/>
        <v>OK</v>
      </c>
      <c r="U1307" s="12"/>
      <c r="V1307" s="16"/>
      <c r="W1307" s="12" t="s">
        <v>4222</v>
      </c>
    </row>
    <row r="1308" spans="1:23" ht="22.35" customHeight="1">
      <c r="A1308" s="12">
        <v>10061337</v>
      </c>
      <c r="B1308" s="137">
        <v>1910090223</v>
      </c>
      <c r="C1308" s="106">
        <v>1004412</v>
      </c>
      <c r="D1308" s="13">
        <v>1016494</v>
      </c>
      <c r="E1308" s="12" t="s">
        <v>1641</v>
      </c>
      <c r="F1308" s="190" t="s">
        <v>1262</v>
      </c>
      <c r="G1308" s="13" t="s">
        <v>21</v>
      </c>
      <c r="H1308" s="15">
        <v>14</v>
      </c>
      <c r="I1308" s="105">
        <v>28</v>
      </c>
      <c r="J1308" s="26">
        <f t="shared" si="80"/>
        <v>392</v>
      </c>
      <c r="K1308" s="113">
        <f>IFERROR(SUMIFS(RECEIVING_HISTORY!$H:$H,RECEIVING_HISTORY!$B:$B,MASTER_SHEET!$A1308),0)</f>
        <v>0</v>
      </c>
      <c r="L1308" s="26">
        <f>IFERROR(SUMIFS(RECEIVING_HISTORY!$I:$I,RECEIVING_HISTORY!$B:$B,MASTER_SHEET!$A1308),0)</f>
        <v>0</v>
      </c>
      <c r="M1308" s="35">
        <f>IFERROR(SUMIF(ISSUANCE_HISTORY!$B:$B,A1308,ISSUANCE_HISTORY!$H:$H),0)</f>
        <v>0</v>
      </c>
      <c r="N1308" s="26">
        <f>IFERROR(SUMIF(ISSUANCE_HISTORY!$B:$B,A1308,ISSUANCE_HISTORY!$I:$I),0)</f>
        <v>0</v>
      </c>
      <c r="O1308" s="112">
        <f t="shared" si="81"/>
        <v>28</v>
      </c>
      <c r="P1308" s="26">
        <f t="shared" si="83"/>
        <v>392</v>
      </c>
      <c r="Q1308" s="36" t="s">
        <v>1377</v>
      </c>
      <c r="R1308" s="36" t="s">
        <v>1377</v>
      </c>
      <c r="S1308" s="16">
        <v>10</v>
      </c>
      <c r="T1308" s="37" t="str">
        <f t="shared" si="82"/>
        <v>OK</v>
      </c>
      <c r="U1308" s="12"/>
      <c r="V1308" s="16"/>
      <c r="W1308" s="12" t="s">
        <v>4222</v>
      </c>
    </row>
    <row r="1309" spans="1:23" ht="22.35" customHeight="1">
      <c r="A1309" s="12">
        <v>10061338</v>
      </c>
      <c r="B1309" s="137">
        <v>401728008082</v>
      </c>
      <c r="C1309" s="106">
        <v>1002727</v>
      </c>
      <c r="D1309" s="13">
        <v>1010890</v>
      </c>
      <c r="E1309" s="12" t="s">
        <v>1642</v>
      </c>
      <c r="F1309" s="190" t="s">
        <v>1262</v>
      </c>
      <c r="G1309" s="13" t="s">
        <v>21</v>
      </c>
      <c r="H1309" s="15">
        <v>5</v>
      </c>
      <c r="I1309" s="105">
        <v>13</v>
      </c>
      <c r="J1309" s="26">
        <f t="shared" si="80"/>
        <v>65</v>
      </c>
      <c r="K1309" s="113">
        <f>IFERROR(SUMIFS(RECEIVING_HISTORY!$H:$H,RECEIVING_HISTORY!$B:$B,MASTER_SHEET!$A1309),0)</f>
        <v>0</v>
      </c>
      <c r="L1309" s="26">
        <f>IFERROR(SUMIFS(RECEIVING_HISTORY!$I:$I,RECEIVING_HISTORY!$B:$B,MASTER_SHEET!$A1309),0)</f>
        <v>0</v>
      </c>
      <c r="M1309" s="35">
        <f>IFERROR(SUMIF(ISSUANCE_HISTORY!$B:$B,A1309,ISSUANCE_HISTORY!$H:$H),0)</f>
        <v>0</v>
      </c>
      <c r="N1309" s="26">
        <f>IFERROR(SUMIF(ISSUANCE_HISTORY!$B:$B,A1309,ISSUANCE_HISTORY!$I:$I),0)</f>
        <v>0</v>
      </c>
      <c r="O1309" s="112">
        <f t="shared" si="81"/>
        <v>13</v>
      </c>
      <c r="P1309" s="26">
        <f t="shared" si="83"/>
        <v>65</v>
      </c>
      <c r="Q1309" s="36" t="s">
        <v>1360</v>
      </c>
      <c r="R1309" s="36" t="s">
        <v>1360</v>
      </c>
      <c r="S1309" s="16">
        <v>10</v>
      </c>
      <c r="T1309" s="37" t="str">
        <f t="shared" si="82"/>
        <v>OK</v>
      </c>
      <c r="U1309" s="12"/>
      <c r="V1309" s="16"/>
      <c r="W1309" s="12" t="s">
        <v>4222</v>
      </c>
    </row>
    <row r="1310" spans="1:23" ht="22.35" customHeight="1">
      <c r="A1310" s="12">
        <v>10061339</v>
      </c>
      <c r="B1310" s="137">
        <v>311630006329</v>
      </c>
      <c r="C1310" s="106">
        <v>1004305</v>
      </c>
      <c r="D1310" s="13">
        <v>1016665</v>
      </c>
      <c r="E1310" s="12" t="s">
        <v>1643</v>
      </c>
      <c r="F1310" s="190" t="s">
        <v>1262</v>
      </c>
      <c r="G1310" s="13" t="s">
        <v>21</v>
      </c>
      <c r="H1310" s="15">
        <v>60</v>
      </c>
      <c r="I1310" s="105">
        <v>1</v>
      </c>
      <c r="J1310" s="26">
        <f t="shared" si="80"/>
        <v>60</v>
      </c>
      <c r="K1310" s="113">
        <f>IFERROR(SUMIFS(RECEIVING_HISTORY!$H:$H,RECEIVING_HISTORY!$B:$B,MASTER_SHEET!$A1310),0)</f>
        <v>0</v>
      </c>
      <c r="L1310" s="26">
        <f>IFERROR(SUMIFS(RECEIVING_HISTORY!$I:$I,RECEIVING_HISTORY!$B:$B,MASTER_SHEET!$A1310),0)</f>
        <v>0</v>
      </c>
      <c r="M1310" s="35">
        <f>IFERROR(SUMIF(ISSUANCE_HISTORY!$B:$B,A1310,ISSUANCE_HISTORY!$H:$H),0)</f>
        <v>0</v>
      </c>
      <c r="N1310" s="26">
        <f>IFERROR(SUMIF(ISSUANCE_HISTORY!$B:$B,A1310,ISSUANCE_HISTORY!$I:$I),0)</f>
        <v>0</v>
      </c>
      <c r="O1310" s="112">
        <f t="shared" si="81"/>
        <v>1</v>
      </c>
      <c r="P1310" s="26">
        <f t="shared" si="83"/>
        <v>60</v>
      </c>
      <c r="Q1310" s="36" t="s">
        <v>1587</v>
      </c>
      <c r="R1310" s="36" t="s">
        <v>1587</v>
      </c>
      <c r="S1310" s="16">
        <v>4</v>
      </c>
      <c r="T1310" s="37" t="str">
        <f t="shared" si="82"/>
        <v>BSR in Process</v>
      </c>
      <c r="U1310" s="12">
        <v>54</v>
      </c>
      <c r="V1310" s="16"/>
      <c r="W1310" s="12" t="s">
        <v>4222</v>
      </c>
    </row>
    <row r="1311" spans="1:23" ht="22.35" customHeight="1">
      <c r="A1311" s="12">
        <v>10061340</v>
      </c>
      <c r="B1311" s="137">
        <v>311630006330</v>
      </c>
      <c r="C1311" s="106">
        <v>1004306</v>
      </c>
      <c r="D1311" s="13">
        <v>1016666</v>
      </c>
      <c r="E1311" s="12" t="s">
        <v>1644</v>
      </c>
      <c r="F1311" s="190" t="s">
        <v>1262</v>
      </c>
      <c r="G1311" s="13" t="s">
        <v>21</v>
      </c>
      <c r="H1311" s="15">
        <v>100</v>
      </c>
      <c r="I1311" s="105">
        <v>8</v>
      </c>
      <c r="J1311" s="26">
        <f t="shared" si="80"/>
        <v>800</v>
      </c>
      <c r="K1311" s="113">
        <f>IFERROR(SUMIFS(RECEIVING_HISTORY!$H:$H,RECEIVING_HISTORY!$B:$B,MASTER_SHEET!$A1311),0)</f>
        <v>0</v>
      </c>
      <c r="L1311" s="26">
        <f>IFERROR(SUMIFS(RECEIVING_HISTORY!$I:$I,RECEIVING_HISTORY!$B:$B,MASTER_SHEET!$A1311),0)</f>
        <v>0</v>
      </c>
      <c r="M1311" s="35">
        <f>IFERROR(SUMIF(ISSUANCE_HISTORY!$B:$B,A1311,ISSUANCE_HISTORY!$H:$H),0)</f>
        <v>0</v>
      </c>
      <c r="N1311" s="26">
        <f>IFERROR(SUMIF(ISSUANCE_HISTORY!$B:$B,A1311,ISSUANCE_HISTORY!$I:$I),0)</f>
        <v>0</v>
      </c>
      <c r="O1311" s="112">
        <f t="shared" si="81"/>
        <v>8</v>
      </c>
      <c r="P1311" s="26">
        <f t="shared" si="83"/>
        <v>800</v>
      </c>
      <c r="Q1311" s="36" t="s">
        <v>1587</v>
      </c>
      <c r="R1311" s="36" t="s">
        <v>1587</v>
      </c>
      <c r="S1311" s="16">
        <v>4</v>
      </c>
      <c r="T1311" s="37" t="str">
        <f t="shared" si="82"/>
        <v>OK</v>
      </c>
      <c r="U1311" s="12"/>
      <c r="V1311" s="16"/>
      <c r="W1311" s="12" t="s">
        <v>4222</v>
      </c>
    </row>
    <row r="1312" spans="1:23" ht="22.35" customHeight="1">
      <c r="A1312" s="12">
        <v>10061341</v>
      </c>
      <c r="B1312" s="137">
        <v>271117048083</v>
      </c>
      <c r="C1312" s="106">
        <v>1007538</v>
      </c>
      <c r="D1312" s="13">
        <v>1017311</v>
      </c>
      <c r="E1312" s="12" t="s">
        <v>1645</v>
      </c>
      <c r="F1312" s="190" t="s">
        <v>1262</v>
      </c>
      <c r="G1312" s="13" t="s">
        <v>21</v>
      </c>
      <c r="H1312" s="15">
        <v>3.5</v>
      </c>
      <c r="I1312" s="105">
        <v>10</v>
      </c>
      <c r="J1312" s="26">
        <f t="shared" si="80"/>
        <v>35</v>
      </c>
      <c r="K1312" s="113">
        <f>IFERROR(SUMIFS(RECEIVING_HISTORY!$H:$H,RECEIVING_HISTORY!$B:$B,MASTER_SHEET!$A1312),0)</f>
        <v>0</v>
      </c>
      <c r="L1312" s="26">
        <f>IFERROR(SUMIFS(RECEIVING_HISTORY!$I:$I,RECEIVING_HISTORY!$B:$B,MASTER_SHEET!$A1312),0)</f>
        <v>0</v>
      </c>
      <c r="M1312" s="35">
        <f>IFERROR(SUMIF(ISSUANCE_HISTORY!$B:$B,A1312,ISSUANCE_HISTORY!$H:$H),0)</f>
        <v>0</v>
      </c>
      <c r="N1312" s="26">
        <f>IFERROR(SUMIF(ISSUANCE_HISTORY!$B:$B,A1312,ISSUANCE_HISTORY!$I:$I),0)</f>
        <v>0</v>
      </c>
      <c r="O1312" s="112">
        <f t="shared" si="81"/>
        <v>10</v>
      </c>
      <c r="P1312" s="26">
        <f t="shared" si="83"/>
        <v>35</v>
      </c>
      <c r="Q1312" s="36" t="s">
        <v>1467</v>
      </c>
      <c r="R1312" s="36" t="s">
        <v>1467</v>
      </c>
      <c r="S1312" s="16">
        <v>10</v>
      </c>
      <c r="T1312" s="37" t="str">
        <f t="shared" si="82"/>
        <v>OK</v>
      </c>
      <c r="U1312" s="12"/>
      <c r="V1312" s="16"/>
      <c r="W1312" s="12" t="s">
        <v>4222</v>
      </c>
    </row>
    <row r="1313" spans="1:23" ht="22.35" customHeight="1">
      <c r="A1313" s="12">
        <v>10061342</v>
      </c>
      <c r="B1313" s="137">
        <v>401717006541</v>
      </c>
      <c r="C1313" s="106">
        <v>1007539</v>
      </c>
      <c r="D1313" s="13">
        <v>1017312</v>
      </c>
      <c r="E1313" s="12" t="s">
        <v>1646</v>
      </c>
      <c r="F1313" s="190" t="s">
        <v>1262</v>
      </c>
      <c r="G1313" s="13" t="s">
        <v>21</v>
      </c>
      <c r="H1313" s="15">
        <v>12</v>
      </c>
      <c r="I1313" s="105">
        <v>10</v>
      </c>
      <c r="J1313" s="26">
        <f t="shared" si="80"/>
        <v>120</v>
      </c>
      <c r="K1313" s="113">
        <f>IFERROR(SUMIFS(RECEIVING_HISTORY!$H:$H,RECEIVING_HISTORY!$B:$B,MASTER_SHEET!$A1313),0)</f>
        <v>0</v>
      </c>
      <c r="L1313" s="26">
        <f>IFERROR(SUMIFS(RECEIVING_HISTORY!$I:$I,RECEIVING_HISTORY!$B:$B,MASTER_SHEET!$A1313),0)</f>
        <v>0</v>
      </c>
      <c r="M1313" s="35">
        <f>IFERROR(SUMIF(ISSUANCE_HISTORY!$B:$B,A1313,ISSUANCE_HISTORY!$H:$H),0)</f>
        <v>0</v>
      </c>
      <c r="N1313" s="26">
        <f>IFERROR(SUMIF(ISSUANCE_HISTORY!$B:$B,A1313,ISSUANCE_HISTORY!$I:$I),0)</f>
        <v>0</v>
      </c>
      <c r="O1313" s="112">
        <f t="shared" si="81"/>
        <v>10</v>
      </c>
      <c r="P1313" s="26">
        <f t="shared" si="83"/>
        <v>120</v>
      </c>
      <c r="Q1313" s="36" t="s">
        <v>1467</v>
      </c>
      <c r="R1313" s="36" t="s">
        <v>1467</v>
      </c>
      <c r="S1313" s="16">
        <v>10</v>
      </c>
      <c r="T1313" s="37" t="str">
        <f t="shared" si="82"/>
        <v>OK</v>
      </c>
      <c r="U1313" s="12"/>
      <c r="V1313" s="16"/>
      <c r="W1313" s="12" t="s">
        <v>4222</v>
      </c>
    </row>
    <row r="1314" spans="1:23" ht="22.35" customHeight="1">
      <c r="A1314" s="12">
        <v>10061343</v>
      </c>
      <c r="B1314" s="137">
        <v>401717008084</v>
      </c>
      <c r="C1314" s="106">
        <v>1007540</v>
      </c>
      <c r="D1314" s="13">
        <v>1017313</v>
      </c>
      <c r="E1314" s="12" t="s">
        <v>1648</v>
      </c>
      <c r="F1314" s="190" t="s">
        <v>1262</v>
      </c>
      <c r="G1314" s="13" t="s">
        <v>21</v>
      </c>
      <c r="H1314" s="15">
        <v>10</v>
      </c>
      <c r="I1314" s="105">
        <v>10</v>
      </c>
      <c r="J1314" s="26">
        <f t="shared" si="80"/>
        <v>100</v>
      </c>
      <c r="K1314" s="113">
        <f>IFERROR(SUMIFS(RECEIVING_HISTORY!$H:$H,RECEIVING_HISTORY!$B:$B,MASTER_SHEET!$A1314),0)</f>
        <v>0</v>
      </c>
      <c r="L1314" s="26">
        <f>IFERROR(SUMIFS(RECEIVING_HISTORY!$I:$I,RECEIVING_HISTORY!$B:$B,MASTER_SHEET!$A1314),0)</f>
        <v>0</v>
      </c>
      <c r="M1314" s="35">
        <f>IFERROR(SUMIF(ISSUANCE_HISTORY!$B:$B,A1314,ISSUANCE_HISTORY!$H:$H),0)</f>
        <v>0</v>
      </c>
      <c r="N1314" s="26">
        <f>IFERROR(SUMIF(ISSUANCE_HISTORY!$B:$B,A1314,ISSUANCE_HISTORY!$I:$I),0)</f>
        <v>0</v>
      </c>
      <c r="O1314" s="112">
        <f t="shared" si="81"/>
        <v>10</v>
      </c>
      <c r="P1314" s="26">
        <f t="shared" si="83"/>
        <v>100</v>
      </c>
      <c r="Q1314" s="36" t="s">
        <v>1467</v>
      </c>
      <c r="R1314" s="36" t="s">
        <v>1467</v>
      </c>
      <c r="S1314" s="16">
        <v>10</v>
      </c>
      <c r="T1314" s="37" t="str">
        <f t="shared" si="82"/>
        <v>OK</v>
      </c>
      <c r="U1314" s="12"/>
      <c r="V1314" s="16"/>
      <c r="W1314" s="12" t="s">
        <v>4222</v>
      </c>
    </row>
    <row r="1315" spans="1:23" ht="22.35" customHeight="1">
      <c r="A1315" s="12">
        <v>10061344</v>
      </c>
      <c r="B1315" s="137">
        <v>401416008085</v>
      </c>
      <c r="C1315" s="106">
        <v>1007547</v>
      </c>
      <c r="D1315" s="13">
        <v>1017320</v>
      </c>
      <c r="E1315" s="12" t="s">
        <v>1649</v>
      </c>
      <c r="F1315" s="190" t="s">
        <v>1262</v>
      </c>
      <c r="G1315" s="13" t="s">
        <v>21</v>
      </c>
      <c r="H1315" s="15">
        <v>36</v>
      </c>
      <c r="I1315" s="105">
        <v>13</v>
      </c>
      <c r="J1315" s="26">
        <f t="shared" si="80"/>
        <v>468</v>
      </c>
      <c r="K1315" s="113">
        <f>IFERROR(SUMIFS(RECEIVING_HISTORY!$H:$H,RECEIVING_HISTORY!$B:$B,MASTER_SHEET!$A1315),0)</f>
        <v>0</v>
      </c>
      <c r="L1315" s="26">
        <f>IFERROR(SUMIFS(RECEIVING_HISTORY!$I:$I,RECEIVING_HISTORY!$B:$B,MASTER_SHEET!$A1315),0)</f>
        <v>0</v>
      </c>
      <c r="M1315" s="35">
        <f>IFERROR(SUMIF(ISSUANCE_HISTORY!$B:$B,A1315,ISSUANCE_HISTORY!$H:$H),0)</f>
        <v>0</v>
      </c>
      <c r="N1315" s="26">
        <f>IFERROR(SUMIF(ISSUANCE_HISTORY!$B:$B,A1315,ISSUANCE_HISTORY!$I:$I),0)</f>
        <v>0</v>
      </c>
      <c r="O1315" s="112">
        <f t="shared" si="81"/>
        <v>13</v>
      </c>
      <c r="P1315" s="26">
        <f t="shared" si="83"/>
        <v>468</v>
      </c>
      <c r="Q1315" s="36" t="s">
        <v>257</v>
      </c>
      <c r="R1315" s="36" t="s">
        <v>257</v>
      </c>
      <c r="S1315" s="16">
        <v>10</v>
      </c>
      <c r="T1315" s="37" t="str">
        <f t="shared" si="82"/>
        <v>OK</v>
      </c>
      <c r="U1315" s="12"/>
      <c r="V1315" s="16"/>
      <c r="W1315" s="12" t="s">
        <v>4222</v>
      </c>
    </row>
    <row r="1316" spans="1:23" ht="22.35" customHeight="1">
      <c r="A1316" s="12">
        <v>10061345</v>
      </c>
      <c r="B1316" s="137">
        <v>1040100002</v>
      </c>
      <c r="C1316" s="106">
        <v>1006176</v>
      </c>
      <c r="D1316" s="13">
        <v>1014826</v>
      </c>
      <c r="E1316" s="12" t="s">
        <v>1650</v>
      </c>
      <c r="F1316" s="190" t="s">
        <v>4209</v>
      </c>
      <c r="G1316" s="13" t="s">
        <v>28</v>
      </c>
      <c r="H1316" s="15">
        <v>18.62</v>
      </c>
      <c r="I1316" s="105">
        <v>5</v>
      </c>
      <c r="J1316" s="26">
        <f t="shared" si="80"/>
        <v>93.100000000000009</v>
      </c>
      <c r="K1316" s="113">
        <f>IFERROR(SUMIFS(RECEIVING_HISTORY!$H:$H,RECEIVING_HISTORY!$B:$B,MASTER_SHEET!$A1316),0)</f>
        <v>0</v>
      </c>
      <c r="L1316" s="26">
        <f>IFERROR(SUMIFS(RECEIVING_HISTORY!$I:$I,RECEIVING_HISTORY!$B:$B,MASTER_SHEET!$A1316),0)</f>
        <v>0</v>
      </c>
      <c r="M1316" s="35">
        <f>IFERROR(SUMIF(ISSUANCE_HISTORY!$B:$B,A1316,ISSUANCE_HISTORY!$H:$H),0)</f>
        <v>0</v>
      </c>
      <c r="N1316" s="26">
        <f>IFERROR(SUMIF(ISSUANCE_HISTORY!$B:$B,A1316,ISSUANCE_HISTORY!$I:$I),0)</f>
        <v>0</v>
      </c>
      <c r="O1316" s="112">
        <f t="shared" si="81"/>
        <v>5</v>
      </c>
      <c r="P1316" s="26">
        <f t="shared" si="83"/>
        <v>93.100000000000009</v>
      </c>
      <c r="Q1316" s="36" t="s">
        <v>1651</v>
      </c>
      <c r="R1316" s="36" t="s">
        <v>1651</v>
      </c>
      <c r="S1316" s="16">
        <v>4</v>
      </c>
      <c r="T1316" s="37" t="str">
        <f t="shared" si="82"/>
        <v>OK</v>
      </c>
      <c r="U1316" s="12"/>
      <c r="V1316" s="16"/>
      <c r="W1316" s="12" t="s">
        <v>4222</v>
      </c>
    </row>
    <row r="1317" spans="1:23" ht="22.35" customHeight="1">
      <c r="A1317" s="12">
        <v>10061346</v>
      </c>
      <c r="B1317" s="137">
        <v>1040100003</v>
      </c>
      <c r="C1317" s="106">
        <v>1005836</v>
      </c>
      <c r="D1317" s="13">
        <v>1015022</v>
      </c>
      <c r="E1317" s="12" t="s">
        <v>1652</v>
      </c>
      <c r="F1317" s="190" t="s">
        <v>4209</v>
      </c>
      <c r="G1317" s="13" t="s">
        <v>169</v>
      </c>
      <c r="H1317" s="15">
        <v>50</v>
      </c>
      <c r="I1317" s="105">
        <v>13</v>
      </c>
      <c r="J1317" s="26">
        <f t="shared" si="80"/>
        <v>650</v>
      </c>
      <c r="K1317" s="113">
        <f>IFERROR(SUMIFS(RECEIVING_HISTORY!$H:$H,RECEIVING_HISTORY!$B:$B,MASTER_SHEET!$A1317),0)</f>
        <v>0</v>
      </c>
      <c r="L1317" s="26">
        <f>IFERROR(SUMIFS(RECEIVING_HISTORY!$I:$I,RECEIVING_HISTORY!$B:$B,MASTER_SHEET!$A1317),0)</f>
        <v>0</v>
      </c>
      <c r="M1317" s="35">
        <f>IFERROR(SUMIF(ISSUANCE_HISTORY!$B:$B,A1317,ISSUANCE_HISTORY!$H:$H),0)</f>
        <v>0</v>
      </c>
      <c r="N1317" s="26">
        <f>IFERROR(SUMIF(ISSUANCE_HISTORY!$B:$B,A1317,ISSUANCE_HISTORY!$I:$I),0)</f>
        <v>0</v>
      </c>
      <c r="O1317" s="112">
        <f t="shared" si="81"/>
        <v>13</v>
      </c>
      <c r="P1317" s="26">
        <f t="shared" si="83"/>
        <v>650</v>
      </c>
      <c r="Q1317" s="36" t="s">
        <v>1651</v>
      </c>
      <c r="R1317" s="36" t="s">
        <v>1651</v>
      </c>
      <c r="S1317" s="16">
        <v>4</v>
      </c>
      <c r="T1317" s="37" t="str">
        <f t="shared" si="82"/>
        <v>OK</v>
      </c>
      <c r="U1317" s="12"/>
      <c r="V1317" s="16"/>
      <c r="W1317" s="12" t="s">
        <v>4222</v>
      </c>
    </row>
    <row r="1318" spans="1:23" ht="22.35" customHeight="1">
      <c r="A1318" s="12">
        <v>10061347</v>
      </c>
      <c r="B1318" s="137">
        <v>1040010071</v>
      </c>
      <c r="C1318" s="106">
        <v>1007686</v>
      </c>
      <c r="D1318" s="13">
        <v>1017075</v>
      </c>
      <c r="E1318" s="12" t="s">
        <v>1653</v>
      </c>
      <c r="F1318" s="190" t="s">
        <v>4209</v>
      </c>
      <c r="G1318" s="13" t="s">
        <v>21</v>
      </c>
      <c r="H1318" s="15">
        <v>0.48</v>
      </c>
      <c r="I1318" s="105">
        <v>250</v>
      </c>
      <c r="J1318" s="26">
        <f t="shared" si="80"/>
        <v>120</v>
      </c>
      <c r="K1318" s="113">
        <f>IFERROR(SUMIFS(RECEIVING_HISTORY!$H:$H,RECEIVING_HISTORY!$B:$B,MASTER_SHEET!$A1318),0)</f>
        <v>0</v>
      </c>
      <c r="L1318" s="26">
        <f>IFERROR(SUMIFS(RECEIVING_HISTORY!$I:$I,RECEIVING_HISTORY!$B:$B,MASTER_SHEET!$A1318),0)</f>
        <v>0</v>
      </c>
      <c r="M1318" s="35">
        <f>IFERROR(SUMIF(ISSUANCE_HISTORY!$B:$B,A1318,ISSUANCE_HISTORY!$H:$H),0)</f>
        <v>0</v>
      </c>
      <c r="N1318" s="26">
        <f>IFERROR(SUMIF(ISSUANCE_HISTORY!$B:$B,A1318,ISSUANCE_HISTORY!$I:$I),0)</f>
        <v>0</v>
      </c>
      <c r="O1318" s="112">
        <f t="shared" si="81"/>
        <v>250</v>
      </c>
      <c r="P1318" s="26">
        <f t="shared" si="83"/>
        <v>120</v>
      </c>
      <c r="Q1318" s="36" t="s">
        <v>1618</v>
      </c>
      <c r="R1318" s="36" t="s">
        <v>1618</v>
      </c>
      <c r="S1318" s="16">
        <v>100</v>
      </c>
      <c r="T1318" s="37" t="str">
        <f t="shared" si="82"/>
        <v>OK</v>
      </c>
      <c r="U1318" s="12"/>
      <c r="V1318" s="16"/>
      <c r="W1318" s="12" t="s">
        <v>4222</v>
      </c>
    </row>
    <row r="1319" spans="1:23" ht="22.35" customHeight="1">
      <c r="A1319" s="12">
        <v>10061348</v>
      </c>
      <c r="B1319" s="137">
        <v>311622007318</v>
      </c>
      <c r="C1319" s="106">
        <v>1006177</v>
      </c>
      <c r="D1319" s="13">
        <v>1014827</v>
      </c>
      <c r="E1319" s="12" t="s">
        <v>1654</v>
      </c>
      <c r="F1319" s="190" t="s">
        <v>4209</v>
      </c>
      <c r="G1319" s="13" t="s">
        <v>28</v>
      </c>
      <c r="H1319" s="15">
        <v>38</v>
      </c>
      <c r="I1319" s="105">
        <v>13</v>
      </c>
      <c r="J1319" s="26">
        <f t="shared" si="80"/>
        <v>494</v>
      </c>
      <c r="K1319" s="113">
        <f>IFERROR(SUMIFS(RECEIVING_HISTORY!$H:$H,RECEIVING_HISTORY!$B:$B,MASTER_SHEET!$A1319),0)</f>
        <v>0</v>
      </c>
      <c r="L1319" s="26">
        <f>IFERROR(SUMIFS(RECEIVING_HISTORY!$I:$I,RECEIVING_HISTORY!$B:$B,MASTER_SHEET!$A1319),0)</f>
        <v>0</v>
      </c>
      <c r="M1319" s="35">
        <f>IFERROR(SUMIF(ISSUANCE_HISTORY!$B:$B,A1319,ISSUANCE_HISTORY!$H:$H),0)</f>
        <v>0</v>
      </c>
      <c r="N1319" s="26">
        <f>IFERROR(SUMIF(ISSUANCE_HISTORY!$B:$B,A1319,ISSUANCE_HISTORY!$I:$I),0)</f>
        <v>0</v>
      </c>
      <c r="O1319" s="112">
        <f t="shared" si="81"/>
        <v>13</v>
      </c>
      <c r="P1319" s="26">
        <f t="shared" si="83"/>
        <v>494</v>
      </c>
      <c r="Q1319" s="36" t="s">
        <v>1655</v>
      </c>
      <c r="R1319" s="36" t="s">
        <v>1655</v>
      </c>
      <c r="S1319" s="16">
        <v>4</v>
      </c>
      <c r="T1319" s="37" t="str">
        <f t="shared" si="82"/>
        <v>OK</v>
      </c>
      <c r="U1319" s="12"/>
      <c r="V1319" s="16"/>
      <c r="W1319" s="12" t="s">
        <v>4222</v>
      </c>
    </row>
    <row r="1320" spans="1:23" ht="22.35" customHeight="1">
      <c r="A1320" s="12">
        <v>10061349</v>
      </c>
      <c r="B1320" s="137">
        <v>1040100010</v>
      </c>
      <c r="C1320" s="106">
        <v>1006178</v>
      </c>
      <c r="D1320" s="13">
        <v>1014828</v>
      </c>
      <c r="E1320" s="12" t="s">
        <v>1656</v>
      </c>
      <c r="F1320" s="190" t="s">
        <v>4209</v>
      </c>
      <c r="G1320" s="13" t="s">
        <v>37</v>
      </c>
      <c r="H1320" s="15">
        <v>0.05</v>
      </c>
      <c r="I1320" s="105">
        <v>3459</v>
      </c>
      <c r="J1320" s="26">
        <f t="shared" si="80"/>
        <v>172.95000000000002</v>
      </c>
      <c r="K1320" s="113">
        <f>IFERROR(SUMIFS(RECEIVING_HISTORY!$H:$H,RECEIVING_HISTORY!$B:$B,MASTER_SHEET!$A1320),0)</f>
        <v>0</v>
      </c>
      <c r="L1320" s="26">
        <f>IFERROR(SUMIFS(RECEIVING_HISTORY!$I:$I,RECEIVING_HISTORY!$B:$B,MASTER_SHEET!$A1320),0)</f>
        <v>0</v>
      </c>
      <c r="M1320" s="35">
        <f>IFERROR(SUMIF(ISSUANCE_HISTORY!$B:$B,A1320,ISSUANCE_HISTORY!$H:$H),0)</f>
        <v>0</v>
      </c>
      <c r="N1320" s="26">
        <f>IFERROR(SUMIF(ISSUANCE_HISTORY!$B:$B,A1320,ISSUANCE_HISTORY!$I:$I),0)</f>
        <v>0</v>
      </c>
      <c r="O1320" s="112">
        <f t="shared" si="81"/>
        <v>3459</v>
      </c>
      <c r="P1320" s="26">
        <f t="shared" si="83"/>
        <v>172.95000000000002</v>
      </c>
      <c r="Q1320" s="36" t="s">
        <v>1655</v>
      </c>
      <c r="R1320" s="36" t="s">
        <v>1655</v>
      </c>
      <c r="S1320" s="16">
        <v>2000</v>
      </c>
      <c r="T1320" s="37" t="str">
        <f t="shared" si="82"/>
        <v>OK</v>
      </c>
      <c r="U1320" s="12"/>
      <c r="V1320" s="16"/>
      <c r="W1320" s="12" t="s">
        <v>4222</v>
      </c>
    </row>
    <row r="1321" spans="1:23" ht="22.35" customHeight="1">
      <c r="A1321" s="12">
        <v>10061350</v>
      </c>
      <c r="B1321" s="137">
        <v>311622006106</v>
      </c>
      <c r="C1321" s="106">
        <v>1006452</v>
      </c>
      <c r="D1321" s="13">
        <v>1014428</v>
      </c>
      <c r="E1321" s="12" t="s">
        <v>1657</v>
      </c>
      <c r="F1321" s="190" t="s">
        <v>4209</v>
      </c>
      <c r="G1321" s="13" t="s">
        <v>28</v>
      </c>
      <c r="H1321" s="15">
        <v>35</v>
      </c>
      <c r="I1321" s="105">
        <v>5</v>
      </c>
      <c r="J1321" s="26">
        <f t="shared" si="80"/>
        <v>175</v>
      </c>
      <c r="K1321" s="113">
        <f>IFERROR(SUMIFS(RECEIVING_HISTORY!$H:$H,RECEIVING_HISTORY!$B:$B,MASTER_SHEET!$A1321),0)</f>
        <v>0</v>
      </c>
      <c r="L1321" s="26">
        <f>IFERROR(SUMIFS(RECEIVING_HISTORY!$I:$I,RECEIVING_HISTORY!$B:$B,MASTER_SHEET!$A1321),0)</f>
        <v>0</v>
      </c>
      <c r="M1321" s="35">
        <f>IFERROR(SUMIF(ISSUANCE_HISTORY!$B:$B,A1321,ISSUANCE_HISTORY!$H:$H),0)</f>
        <v>0</v>
      </c>
      <c r="N1321" s="26">
        <f>IFERROR(SUMIF(ISSUANCE_HISTORY!$B:$B,A1321,ISSUANCE_HISTORY!$I:$I),0)</f>
        <v>0</v>
      </c>
      <c r="O1321" s="112">
        <f t="shared" si="81"/>
        <v>5</v>
      </c>
      <c r="P1321" s="26">
        <f t="shared" si="83"/>
        <v>175</v>
      </c>
      <c r="Q1321" s="36" t="s">
        <v>1655</v>
      </c>
      <c r="R1321" s="36" t="s">
        <v>1655</v>
      </c>
      <c r="S1321" s="16">
        <v>4</v>
      </c>
      <c r="T1321" s="37" t="str">
        <f t="shared" si="82"/>
        <v>OK</v>
      </c>
      <c r="U1321" s="12"/>
      <c r="V1321" s="16"/>
      <c r="W1321" s="12" t="s">
        <v>4222</v>
      </c>
    </row>
    <row r="1322" spans="1:23" ht="22.35" customHeight="1">
      <c r="A1322" s="12">
        <v>10061351</v>
      </c>
      <c r="B1322" s="137">
        <v>311622007319</v>
      </c>
      <c r="C1322" s="106">
        <v>1005834</v>
      </c>
      <c r="D1322" s="30">
        <v>1015020</v>
      </c>
      <c r="E1322" s="12" t="s">
        <v>1658</v>
      </c>
      <c r="F1322" s="190" t="s">
        <v>4209</v>
      </c>
      <c r="G1322" s="13" t="s">
        <v>169</v>
      </c>
      <c r="H1322" s="15">
        <v>35</v>
      </c>
      <c r="I1322" s="105">
        <v>5</v>
      </c>
      <c r="J1322" s="26">
        <f t="shared" si="80"/>
        <v>175</v>
      </c>
      <c r="K1322" s="113">
        <f>IFERROR(SUMIFS(RECEIVING_HISTORY!$H:$H,RECEIVING_HISTORY!$B:$B,MASTER_SHEET!$A1322),0)</f>
        <v>0</v>
      </c>
      <c r="L1322" s="26">
        <f>IFERROR(SUMIFS(RECEIVING_HISTORY!$I:$I,RECEIVING_HISTORY!$B:$B,MASTER_SHEET!$A1322),0)</f>
        <v>0</v>
      </c>
      <c r="M1322" s="35">
        <f>IFERROR(SUMIF(ISSUANCE_HISTORY!$B:$B,A1322,ISSUANCE_HISTORY!$H:$H),0)</f>
        <v>1</v>
      </c>
      <c r="N1322" s="26">
        <f>IFERROR(SUMIF(ISSUANCE_HISTORY!$B:$B,A1322,ISSUANCE_HISTORY!$I:$I),0)</f>
        <v>35</v>
      </c>
      <c r="O1322" s="112">
        <f t="shared" si="81"/>
        <v>4</v>
      </c>
      <c r="P1322" s="26">
        <f t="shared" si="83"/>
        <v>140</v>
      </c>
      <c r="Q1322" s="36" t="s">
        <v>1655</v>
      </c>
      <c r="R1322" s="36" t="s">
        <v>1655</v>
      </c>
      <c r="S1322" s="16">
        <v>4</v>
      </c>
      <c r="T1322" s="37" t="str">
        <f t="shared" si="82"/>
        <v>OK</v>
      </c>
      <c r="U1322" s="12"/>
      <c r="V1322" s="16"/>
      <c r="W1322" s="12" t="s">
        <v>4222</v>
      </c>
    </row>
    <row r="1323" spans="1:23" ht="22.35" customHeight="1">
      <c r="A1323" s="12">
        <v>10061352</v>
      </c>
      <c r="B1323" s="137">
        <v>311622005705</v>
      </c>
      <c r="C1323" s="106">
        <v>1005835</v>
      </c>
      <c r="D1323" s="13">
        <v>1015021</v>
      </c>
      <c r="E1323" s="12" t="s">
        <v>1659</v>
      </c>
      <c r="F1323" s="190" t="s">
        <v>4209</v>
      </c>
      <c r="G1323" s="13" t="s">
        <v>169</v>
      </c>
      <c r="H1323" s="15">
        <v>30</v>
      </c>
      <c r="I1323" s="105">
        <v>5</v>
      </c>
      <c r="J1323" s="26">
        <f t="shared" si="80"/>
        <v>150</v>
      </c>
      <c r="K1323" s="113">
        <f>IFERROR(SUMIFS(RECEIVING_HISTORY!$H:$H,RECEIVING_HISTORY!$B:$B,MASTER_SHEET!$A1323),0)</f>
        <v>0</v>
      </c>
      <c r="L1323" s="26">
        <f>IFERROR(SUMIFS(RECEIVING_HISTORY!$I:$I,RECEIVING_HISTORY!$B:$B,MASTER_SHEET!$A1323),0)</f>
        <v>0</v>
      </c>
      <c r="M1323" s="35">
        <f>IFERROR(SUMIF(ISSUANCE_HISTORY!$B:$B,A1323,ISSUANCE_HISTORY!$H:$H),0)</f>
        <v>0</v>
      </c>
      <c r="N1323" s="26">
        <f>IFERROR(SUMIF(ISSUANCE_HISTORY!$B:$B,A1323,ISSUANCE_HISTORY!$I:$I),0)</f>
        <v>0</v>
      </c>
      <c r="O1323" s="112">
        <f t="shared" si="81"/>
        <v>5</v>
      </c>
      <c r="P1323" s="26">
        <f t="shared" si="83"/>
        <v>150</v>
      </c>
      <c r="Q1323" s="36" t="s">
        <v>1651</v>
      </c>
      <c r="R1323" s="36" t="s">
        <v>1651</v>
      </c>
      <c r="S1323" s="16">
        <v>4</v>
      </c>
      <c r="T1323" s="37" t="str">
        <f t="shared" si="82"/>
        <v>OK</v>
      </c>
      <c r="U1323" s="12"/>
      <c r="V1323" s="16"/>
      <c r="W1323" s="12" t="s">
        <v>4222</v>
      </c>
    </row>
    <row r="1324" spans="1:23" ht="22.35" customHeight="1">
      <c r="A1324" s="12">
        <v>10061353</v>
      </c>
      <c r="B1324" s="137">
        <v>311621008086</v>
      </c>
      <c r="C1324" s="106">
        <v>1004430</v>
      </c>
      <c r="D1324" s="13">
        <v>1016512</v>
      </c>
      <c r="E1324" s="12" t="s">
        <v>1660</v>
      </c>
      <c r="F1324" s="190" t="s">
        <v>4209</v>
      </c>
      <c r="G1324" s="13" t="s">
        <v>28</v>
      </c>
      <c r="H1324" s="15">
        <v>5</v>
      </c>
      <c r="I1324" s="105">
        <v>10</v>
      </c>
      <c r="J1324" s="26">
        <f t="shared" si="80"/>
        <v>50</v>
      </c>
      <c r="K1324" s="113">
        <f>IFERROR(SUMIFS(RECEIVING_HISTORY!$H:$H,RECEIVING_HISTORY!$B:$B,MASTER_SHEET!$A1324),0)</f>
        <v>0</v>
      </c>
      <c r="L1324" s="26">
        <f>IFERROR(SUMIFS(RECEIVING_HISTORY!$I:$I,RECEIVING_HISTORY!$B:$B,MASTER_SHEET!$A1324),0)</f>
        <v>0</v>
      </c>
      <c r="M1324" s="35">
        <f>IFERROR(SUMIF(ISSUANCE_HISTORY!$B:$B,A1324,ISSUANCE_HISTORY!$H:$H),0)</f>
        <v>0</v>
      </c>
      <c r="N1324" s="26">
        <f>IFERROR(SUMIF(ISSUANCE_HISTORY!$B:$B,A1324,ISSUANCE_HISTORY!$I:$I),0)</f>
        <v>0</v>
      </c>
      <c r="O1324" s="112">
        <f t="shared" si="81"/>
        <v>10</v>
      </c>
      <c r="P1324" s="26">
        <f t="shared" si="83"/>
        <v>50</v>
      </c>
      <c r="Q1324" s="36" t="s">
        <v>1516</v>
      </c>
      <c r="R1324" s="36" t="s">
        <v>1516</v>
      </c>
      <c r="S1324" s="16">
        <v>4</v>
      </c>
      <c r="T1324" s="37" t="str">
        <f t="shared" si="82"/>
        <v>OK</v>
      </c>
      <c r="U1324" s="12"/>
      <c r="V1324" s="16"/>
      <c r="W1324" s="12" t="s">
        <v>4222</v>
      </c>
    </row>
    <row r="1325" spans="1:23" ht="22.35" customHeight="1">
      <c r="A1325" s="12">
        <v>10061354</v>
      </c>
      <c r="B1325" s="137">
        <v>1120011561</v>
      </c>
      <c r="C1325" s="106">
        <v>1000022</v>
      </c>
      <c r="D1325" s="13">
        <v>1013705</v>
      </c>
      <c r="E1325" s="12" t="s">
        <v>1661</v>
      </c>
      <c r="F1325" s="190" t="s">
        <v>1262</v>
      </c>
      <c r="G1325" s="13" t="s">
        <v>21</v>
      </c>
      <c r="H1325" s="15">
        <v>0.5</v>
      </c>
      <c r="I1325" s="105">
        <v>10</v>
      </c>
      <c r="J1325" s="26">
        <f t="shared" si="80"/>
        <v>5</v>
      </c>
      <c r="K1325" s="113">
        <f>IFERROR(SUMIFS(RECEIVING_HISTORY!$H:$H,RECEIVING_HISTORY!$B:$B,MASTER_SHEET!$A1325),0)</f>
        <v>0</v>
      </c>
      <c r="L1325" s="26">
        <f>IFERROR(SUMIFS(RECEIVING_HISTORY!$I:$I,RECEIVING_HISTORY!$B:$B,MASTER_SHEET!$A1325),0)</f>
        <v>0</v>
      </c>
      <c r="M1325" s="35">
        <f>IFERROR(SUMIF(ISSUANCE_HISTORY!$B:$B,A1325,ISSUANCE_HISTORY!$H:$H),0)</f>
        <v>0</v>
      </c>
      <c r="N1325" s="26">
        <f>IFERROR(SUMIF(ISSUANCE_HISTORY!$B:$B,A1325,ISSUANCE_HISTORY!$I:$I),0)</f>
        <v>0</v>
      </c>
      <c r="O1325" s="112">
        <f t="shared" si="81"/>
        <v>10</v>
      </c>
      <c r="P1325" s="26">
        <f t="shared" si="83"/>
        <v>5</v>
      </c>
      <c r="Q1325" s="36" t="s">
        <v>1516</v>
      </c>
      <c r="R1325" s="36" t="s">
        <v>1516</v>
      </c>
      <c r="S1325" s="16">
        <v>4</v>
      </c>
      <c r="T1325" s="37" t="str">
        <f t="shared" si="82"/>
        <v>OK</v>
      </c>
      <c r="U1325" s="12"/>
      <c r="V1325" s="16"/>
      <c r="W1325" s="12" t="s">
        <v>4222</v>
      </c>
    </row>
    <row r="1326" spans="1:23" ht="22.35" customHeight="1">
      <c r="A1326" s="12">
        <v>10061355</v>
      </c>
      <c r="B1326" s="137">
        <v>311621008087</v>
      </c>
      <c r="C1326" s="106">
        <v>1000020</v>
      </c>
      <c r="D1326" s="13">
        <v>1013703</v>
      </c>
      <c r="E1326" s="12" t="s">
        <v>1662</v>
      </c>
      <c r="F1326" s="190" t="s">
        <v>1262</v>
      </c>
      <c r="G1326" s="13" t="s">
        <v>21</v>
      </c>
      <c r="H1326" s="15">
        <v>0.7</v>
      </c>
      <c r="I1326" s="105">
        <v>10</v>
      </c>
      <c r="J1326" s="26">
        <f t="shared" si="80"/>
        <v>7</v>
      </c>
      <c r="K1326" s="113">
        <f>IFERROR(SUMIFS(RECEIVING_HISTORY!$H:$H,RECEIVING_HISTORY!$B:$B,MASTER_SHEET!$A1326),0)</f>
        <v>0</v>
      </c>
      <c r="L1326" s="26">
        <f>IFERROR(SUMIFS(RECEIVING_HISTORY!$I:$I,RECEIVING_HISTORY!$B:$B,MASTER_SHEET!$A1326),0)</f>
        <v>0</v>
      </c>
      <c r="M1326" s="35">
        <f>IFERROR(SUMIF(ISSUANCE_HISTORY!$B:$B,A1326,ISSUANCE_HISTORY!$H:$H),0)</f>
        <v>0</v>
      </c>
      <c r="N1326" s="26">
        <f>IFERROR(SUMIF(ISSUANCE_HISTORY!$B:$B,A1326,ISSUANCE_HISTORY!$I:$I),0)</f>
        <v>0</v>
      </c>
      <c r="O1326" s="112">
        <f t="shared" si="81"/>
        <v>10</v>
      </c>
      <c r="P1326" s="26">
        <f t="shared" si="83"/>
        <v>7</v>
      </c>
      <c r="Q1326" s="36" t="s">
        <v>1516</v>
      </c>
      <c r="R1326" s="36" t="s">
        <v>1516</v>
      </c>
      <c r="S1326" s="16">
        <v>4</v>
      </c>
      <c r="T1326" s="37" t="str">
        <f t="shared" si="82"/>
        <v>OK</v>
      </c>
      <c r="U1326" s="12"/>
      <c r="V1326" s="16"/>
      <c r="W1326" s="12" t="s">
        <v>4222</v>
      </c>
    </row>
    <row r="1327" spans="1:23" ht="22.35" customHeight="1">
      <c r="A1327" s="12" t="s">
        <v>3654</v>
      </c>
      <c r="B1327" s="137">
        <v>311621008088</v>
      </c>
      <c r="C1327" s="106">
        <v>1004428</v>
      </c>
      <c r="D1327" s="13">
        <v>1016510</v>
      </c>
      <c r="E1327" s="12" t="s">
        <v>1663</v>
      </c>
      <c r="F1327" s="190" t="s">
        <v>1262</v>
      </c>
      <c r="G1327" s="13" t="s">
        <v>21</v>
      </c>
      <c r="H1327" s="15">
        <v>2.5</v>
      </c>
      <c r="I1327" s="105">
        <v>10</v>
      </c>
      <c r="J1327" s="26">
        <f t="shared" si="80"/>
        <v>25</v>
      </c>
      <c r="K1327" s="113">
        <f>IFERROR(SUMIFS(RECEIVING_HISTORY!$H:$H,RECEIVING_HISTORY!$B:$B,MASTER_SHEET!$A1327),0)</f>
        <v>0</v>
      </c>
      <c r="L1327" s="26">
        <f>IFERROR(SUMIFS(RECEIVING_HISTORY!$I:$I,RECEIVING_HISTORY!$B:$B,MASTER_SHEET!$A1327),0)</f>
        <v>0</v>
      </c>
      <c r="M1327" s="35">
        <f>IFERROR(SUMIF(ISSUANCE_HISTORY!$B:$B,A1327,ISSUANCE_HISTORY!$H:$H),0)</f>
        <v>0</v>
      </c>
      <c r="N1327" s="26">
        <f>IFERROR(SUMIF(ISSUANCE_HISTORY!$B:$B,A1327,ISSUANCE_HISTORY!$I:$I),0)</f>
        <v>0</v>
      </c>
      <c r="O1327" s="112">
        <f t="shared" si="81"/>
        <v>10</v>
      </c>
      <c r="P1327" s="26">
        <f t="shared" si="83"/>
        <v>25</v>
      </c>
      <c r="Q1327" s="36" t="s">
        <v>1516</v>
      </c>
      <c r="R1327" s="36" t="s">
        <v>1516</v>
      </c>
      <c r="S1327" s="16">
        <v>4</v>
      </c>
      <c r="T1327" s="37" t="str">
        <f t="shared" si="82"/>
        <v>OK</v>
      </c>
      <c r="U1327" s="12"/>
      <c r="V1327" s="16"/>
      <c r="W1327" s="12" t="s">
        <v>4222</v>
      </c>
    </row>
    <row r="1328" spans="1:23" ht="22.35" customHeight="1">
      <c r="A1328" s="12">
        <v>10061357</v>
      </c>
      <c r="B1328" s="137">
        <v>311621008089</v>
      </c>
      <c r="C1328" s="106">
        <v>1007628</v>
      </c>
      <c r="D1328" s="13">
        <v>1009366</v>
      </c>
      <c r="E1328" s="12" t="s">
        <v>1664</v>
      </c>
      <c r="F1328" s="190" t="s">
        <v>1262</v>
      </c>
      <c r="G1328" s="13" t="s">
        <v>21</v>
      </c>
      <c r="H1328" s="15">
        <v>2.25</v>
      </c>
      <c r="I1328" s="105">
        <v>20</v>
      </c>
      <c r="J1328" s="26">
        <f t="shared" si="80"/>
        <v>45</v>
      </c>
      <c r="K1328" s="113">
        <f>IFERROR(SUMIFS(RECEIVING_HISTORY!$H:$H,RECEIVING_HISTORY!$B:$B,MASTER_SHEET!$A1328),0)</f>
        <v>0</v>
      </c>
      <c r="L1328" s="26">
        <f>IFERROR(SUMIFS(RECEIVING_HISTORY!$I:$I,RECEIVING_HISTORY!$B:$B,MASTER_SHEET!$A1328),0)</f>
        <v>0</v>
      </c>
      <c r="M1328" s="35">
        <f>IFERROR(SUMIF(ISSUANCE_HISTORY!$B:$B,A1328,ISSUANCE_HISTORY!$H:$H),0)</f>
        <v>0</v>
      </c>
      <c r="N1328" s="26">
        <f>IFERROR(SUMIF(ISSUANCE_HISTORY!$B:$B,A1328,ISSUANCE_HISTORY!$I:$I),0)</f>
        <v>0</v>
      </c>
      <c r="O1328" s="112">
        <f t="shared" si="81"/>
        <v>20</v>
      </c>
      <c r="P1328" s="26">
        <f t="shared" si="83"/>
        <v>45</v>
      </c>
      <c r="Q1328" s="36" t="s">
        <v>1516</v>
      </c>
      <c r="R1328" s="36" t="s">
        <v>1516</v>
      </c>
      <c r="S1328" s="16">
        <v>4</v>
      </c>
      <c r="T1328" s="37" t="str">
        <f t="shared" si="82"/>
        <v>OK</v>
      </c>
      <c r="U1328" s="12"/>
      <c r="V1328" s="16"/>
      <c r="W1328" s="12" t="s">
        <v>4222</v>
      </c>
    </row>
    <row r="1329" spans="1:23" ht="22.35" customHeight="1">
      <c r="A1329" s="12">
        <v>10061358</v>
      </c>
      <c r="B1329" s="137">
        <v>1120012656</v>
      </c>
      <c r="C1329" s="106">
        <v>1006021</v>
      </c>
      <c r="D1329" s="13">
        <v>1014924</v>
      </c>
      <c r="E1329" s="12" t="s">
        <v>1665</v>
      </c>
      <c r="F1329" s="190" t="s">
        <v>4209</v>
      </c>
      <c r="G1329" s="13" t="s">
        <v>37</v>
      </c>
      <c r="H1329" s="15">
        <v>1.5</v>
      </c>
      <c r="I1329" s="105">
        <v>515</v>
      </c>
      <c r="J1329" s="26">
        <f t="shared" si="80"/>
        <v>772.5</v>
      </c>
      <c r="K1329" s="113">
        <f>IFERROR(SUMIFS(RECEIVING_HISTORY!$H:$H,RECEIVING_HISTORY!$B:$B,MASTER_SHEET!$A1329),0)</f>
        <v>0</v>
      </c>
      <c r="L1329" s="26">
        <f>IFERROR(SUMIFS(RECEIVING_HISTORY!$I:$I,RECEIVING_HISTORY!$B:$B,MASTER_SHEET!$A1329),0)</f>
        <v>0</v>
      </c>
      <c r="M1329" s="35">
        <f>IFERROR(SUMIF(ISSUANCE_HISTORY!$B:$B,A1329,ISSUANCE_HISTORY!$H:$H),0)</f>
        <v>50</v>
      </c>
      <c r="N1329" s="26">
        <f>IFERROR(SUMIF(ISSUANCE_HISTORY!$B:$B,A1329,ISSUANCE_HISTORY!$I:$I),0)</f>
        <v>75</v>
      </c>
      <c r="O1329" s="112">
        <f t="shared" si="81"/>
        <v>465</v>
      </c>
      <c r="P1329" s="26">
        <f t="shared" si="83"/>
        <v>697.5</v>
      </c>
      <c r="Q1329" s="36" t="s">
        <v>1625</v>
      </c>
      <c r="R1329" s="36" t="s">
        <v>1625</v>
      </c>
      <c r="S1329" s="16">
        <v>200</v>
      </c>
      <c r="T1329" s="37" t="str">
        <f t="shared" si="82"/>
        <v>OK</v>
      </c>
      <c r="U1329" s="12"/>
      <c r="V1329" s="16"/>
      <c r="W1329" s="12" t="s">
        <v>4222</v>
      </c>
    </row>
    <row r="1330" spans="1:23" ht="22.35" customHeight="1">
      <c r="A1330" s="12">
        <v>10061359</v>
      </c>
      <c r="B1330" s="137">
        <v>1040010069</v>
      </c>
      <c r="C1330" s="106">
        <v>1007685</v>
      </c>
      <c r="D1330" s="13">
        <v>1017074</v>
      </c>
      <c r="E1330" s="12" t="s">
        <v>1666</v>
      </c>
      <c r="F1330" s="190" t="s">
        <v>4209</v>
      </c>
      <c r="G1330" s="13" t="s">
        <v>21</v>
      </c>
      <c r="H1330" s="15">
        <v>1.48</v>
      </c>
      <c r="I1330" s="105">
        <v>5565</v>
      </c>
      <c r="J1330" s="26">
        <f t="shared" si="80"/>
        <v>8236.2000000000007</v>
      </c>
      <c r="K1330" s="113">
        <f>IFERROR(SUMIFS(RECEIVING_HISTORY!$H:$H,RECEIVING_HISTORY!$B:$B,MASTER_SHEET!$A1330),0)</f>
        <v>0</v>
      </c>
      <c r="L1330" s="26">
        <f>IFERROR(SUMIFS(RECEIVING_HISTORY!$I:$I,RECEIVING_HISTORY!$B:$B,MASTER_SHEET!$A1330),0)</f>
        <v>0</v>
      </c>
      <c r="M1330" s="35">
        <f>IFERROR(SUMIF(ISSUANCE_HISTORY!$B:$B,A1330,ISSUANCE_HISTORY!$H:$H),0)</f>
        <v>0</v>
      </c>
      <c r="N1330" s="26">
        <f>IFERROR(SUMIF(ISSUANCE_HISTORY!$B:$B,A1330,ISSUANCE_HISTORY!$I:$I),0)</f>
        <v>0</v>
      </c>
      <c r="O1330" s="112">
        <f t="shared" si="81"/>
        <v>5565</v>
      </c>
      <c r="P1330" s="26">
        <f t="shared" si="83"/>
        <v>8236.2000000000007</v>
      </c>
      <c r="Q1330" s="36" t="s">
        <v>4241</v>
      </c>
      <c r="R1330" s="36" t="s">
        <v>4241</v>
      </c>
      <c r="S1330" s="16">
        <v>200</v>
      </c>
      <c r="T1330" s="37" t="str">
        <f t="shared" si="82"/>
        <v>OK</v>
      </c>
      <c r="U1330" s="12"/>
      <c r="V1330" s="16"/>
      <c r="W1330" s="12" t="s">
        <v>4222</v>
      </c>
    </row>
    <row r="1331" spans="1:23" ht="22.35" customHeight="1">
      <c r="A1331" s="12">
        <v>10061360</v>
      </c>
      <c r="B1331" s="137">
        <v>311615005737</v>
      </c>
      <c r="C1331" s="106">
        <v>1006202</v>
      </c>
      <c r="D1331" s="13">
        <v>1014852</v>
      </c>
      <c r="E1331" s="12" t="s">
        <v>1667</v>
      </c>
      <c r="F1331" s="190" t="s">
        <v>4209</v>
      </c>
      <c r="G1331" s="13" t="s">
        <v>28</v>
      </c>
      <c r="H1331" s="15">
        <v>65</v>
      </c>
      <c r="I1331" s="105">
        <v>9</v>
      </c>
      <c r="J1331" s="26">
        <f t="shared" si="80"/>
        <v>585</v>
      </c>
      <c r="K1331" s="113">
        <f>IFERROR(SUMIFS(RECEIVING_HISTORY!$H:$H,RECEIVING_HISTORY!$B:$B,MASTER_SHEET!$A1331),0)</f>
        <v>0</v>
      </c>
      <c r="L1331" s="26">
        <f>IFERROR(SUMIFS(RECEIVING_HISTORY!$I:$I,RECEIVING_HISTORY!$B:$B,MASTER_SHEET!$A1331),0)</f>
        <v>0</v>
      </c>
      <c r="M1331" s="35">
        <f>IFERROR(SUMIF(ISSUANCE_HISTORY!$B:$B,A1331,ISSUANCE_HISTORY!$H:$H),0)</f>
        <v>0</v>
      </c>
      <c r="N1331" s="26">
        <f>IFERROR(SUMIF(ISSUANCE_HISTORY!$B:$B,A1331,ISSUANCE_HISTORY!$I:$I),0)</f>
        <v>0</v>
      </c>
      <c r="O1331" s="112">
        <f t="shared" si="81"/>
        <v>9</v>
      </c>
      <c r="P1331" s="26">
        <f t="shared" si="83"/>
        <v>585</v>
      </c>
      <c r="Q1331" s="36" t="s">
        <v>1668</v>
      </c>
      <c r="R1331" s="36" t="s">
        <v>1668</v>
      </c>
      <c r="S1331" s="16">
        <v>4</v>
      </c>
      <c r="T1331" s="37" t="str">
        <f t="shared" si="82"/>
        <v>OK</v>
      </c>
      <c r="U1331" s="12"/>
      <c r="V1331" s="16"/>
      <c r="W1331" s="12" t="s">
        <v>4222</v>
      </c>
    </row>
    <row r="1332" spans="1:23" ht="22.35" customHeight="1">
      <c r="A1332" s="12">
        <v>10061361</v>
      </c>
      <c r="B1332" s="137">
        <v>311615005783</v>
      </c>
      <c r="C1332" s="106">
        <v>1006461</v>
      </c>
      <c r="D1332" s="13">
        <v>1014437</v>
      </c>
      <c r="E1332" s="12" t="s">
        <v>1669</v>
      </c>
      <c r="F1332" s="190" t="s">
        <v>4209</v>
      </c>
      <c r="G1332" s="13" t="s">
        <v>28</v>
      </c>
      <c r="H1332" s="15">
        <v>52</v>
      </c>
      <c r="I1332" s="105">
        <v>9</v>
      </c>
      <c r="J1332" s="26">
        <f t="shared" si="80"/>
        <v>468</v>
      </c>
      <c r="K1332" s="113">
        <f>IFERROR(SUMIFS(RECEIVING_HISTORY!$H:$H,RECEIVING_HISTORY!$B:$B,MASTER_SHEET!$A1332),0)</f>
        <v>0</v>
      </c>
      <c r="L1332" s="26">
        <f>IFERROR(SUMIFS(RECEIVING_HISTORY!$I:$I,RECEIVING_HISTORY!$B:$B,MASTER_SHEET!$A1332),0)</f>
        <v>0</v>
      </c>
      <c r="M1332" s="35">
        <f>IFERROR(SUMIF(ISSUANCE_HISTORY!$B:$B,A1332,ISSUANCE_HISTORY!$H:$H),0)</f>
        <v>0</v>
      </c>
      <c r="N1332" s="26">
        <f>IFERROR(SUMIF(ISSUANCE_HISTORY!$B:$B,A1332,ISSUANCE_HISTORY!$I:$I),0)</f>
        <v>0</v>
      </c>
      <c r="O1332" s="112">
        <f t="shared" si="81"/>
        <v>9</v>
      </c>
      <c r="P1332" s="26">
        <f t="shared" si="83"/>
        <v>468</v>
      </c>
      <c r="Q1332" s="36" t="s">
        <v>1668</v>
      </c>
      <c r="R1332" s="36" t="s">
        <v>1668</v>
      </c>
      <c r="S1332" s="16">
        <v>6</v>
      </c>
      <c r="T1332" s="37" t="str">
        <f t="shared" si="82"/>
        <v>OK</v>
      </c>
      <c r="U1332" s="12"/>
      <c r="V1332" s="16"/>
      <c r="W1332" s="12" t="s">
        <v>4222</v>
      </c>
    </row>
    <row r="1333" spans="1:23" ht="22.35" customHeight="1">
      <c r="A1333" s="12">
        <v>10061362</v>
      </c>
      <c r="B1333" s="137" t="e">
        <v>#N/A</v>
      </c>
      <c r="C1333" s="106">
        <v>1006104</v>
      </c>
      <c r="D1333" s="13">
        <v>1014998</v>
      </c>
      <c r="E1333" s="12" t="s">
        <v>1670</v>
      </c>
      <c r="F1333" s="190" t="s">
        <v>4209</v>
      </c>
      <c r="G1333" s="13" t="s">
        <v>28</v>
      </c>
      <c r="H1333" s="15">
        <v>13</v>
      </c>
      <c r="I1333" s="105">
        <v>0</v>
      </c>
      <c r="J1333" s="26">
        <f t="shared" si="80"/>
        <v>0</v>
      </c>
      <c r="K1333" s="113">
        <f>IFERROR(SUMIFS(RECEIVING_HISTORY!$H:$H,RECEIVING_HISTORY!$B:$B,MASTER_SHEET!$A1333),0)</f>
        <v>0</v>
      </c>
      <c r="L1333" s="26">
        <f>IFERROR(SUMIFS(RECEIVING_HISTORY!$I:$I,RECEIVING_HISTORY!$B:$B,MASTER_SHEET!$A1333),0)</f>
        <v>0</v>
      </c>
      <c r="M1333" s="35">
        <f>IFERROR(SUMIF(ISSUANCE_HISTORY!$B:$B,A1333,ISSUANCE_HISTORY!$H:$H),0)</f>
        <v>0</v>
      </c>
      <c r="N1333" s="26">
        <f>IFERROR(SUMIF(ISSUANCE_HISTORY!$B:$B,A1333,ISSUANCE_HISTORY!$I:$I),0)</f>
        <v>0</v>
      </c>
      <c r="O1333" s="112">
        <f t="shared" si="81"/>
        <v>0</v>
      </c>
      <c r="P1333" s="26">
        <f t="shared" si="83"/>
        <v>0</v>
      </c>
      <c r="Q1333" s="36" t="e">
        <v>#N/A</v>
      </c>
      <c r="R1333" s="36" t="e">
        <v>#N/A</v>
      </c>
      <c r="S1333" s="16"/>
      <c r="T1333" s="37" t="str">
        <f t="shared" si="82"/>
        <v/>
      </c>
      <c r="U1333" s="12"/>
      <c r="V1333" s="16"/>
      <c r="W1333" s="12" t="e">
        <v>#N/A</v>
      </c>
    </row>
    <row r="1334" spans="1:23" ht="22.35" customHeight="1">
      <c r="A1334" s="12">
        <v>10061363</v>
      </c>
      <c r="B1334" s="137">
        <v>1120010155</v>
      </c>
      <c r="C1334" s="106">
        <v>1002992</v>
      </c>
      <c r="D1334" s="13">
        <v>1010828</v>
      </c>
      <c r="E1334" s="12" t="s">
        <v>1672</v>
      </c>
      <c r="F1334" s="190" t="s">
        <v>4209</v>
      </c>
      <c r="G1334" s="13" t="s">
        <v>28</v>
      </c>
      <c r="H1334" s="15">
        <v>45</v>
      </c>
      <c r="I1334" s="105">
        <v>6</v>
      </c>
      <c r="J1334" s="26">
        <f t="shared" si="80"/>
        <v>270</v>
      </c>
      <c r="K1334" s="113">
        <f>IFERROR(SUMIFS(RECEIVING_HISTORY!$H:$H,RECEIVING_HISTORY!$B:$B,MASTER_SHEET!$A1334),0)</f>
        <v>0</v>
      </c>
      <c r="L1334" s="26">
        <f>IFERROR(SUMIFS(RECEIVING_HISTORY!$I:$I,RECEIVING_HISTORY!$B:$B,MASTER_SHEET!$A1334),0)</f>
        <v>0</v>
      </c>
      <c r="M1334" s="35">
        <f>IFERROR(SUMIF(ISSUANCE_HISTORY!$B:$B,A1334,ISSUANCE_HISTORY!$H:$H),0)</f>
        <v>0</v>
      </c>
      <c r="N1334" s="26">
        <f>IFERROR(SUMIF(ISSUANCE_HISTORY!$B:$B,A1334,ISSUANCE_HISTORY!$I:$I),0)</f>
        <v>0</v>
      </c>
      <c r="O1334" s="112">
        <f t="shared" si="81"/>
        <v>6</v>
      </c>
      <c r="P1334" s="26">
        <f t="shared" si="83"/>
        <v>270</v>
      </c>
      <c r="Q1334" s="36" t="s">
        <v>1616</v>
      </c>
      <c r="R1334" s="36" t="s">
        <v>1616</v>
      </c>
      <c r="S1334" s="16">
        <v>6</v>
      </c>
      <c r="T1334" s="37" t="str">
        <f t="shared" si="82"/>
        <v>OK</v>
      </c>
      <c r="U1334" s="12"/>
      <c r="V1334" s="16"/>
      <c r="W1334" s="12" t="s">
        <v>4222</v>
      </c>
    </row>
    <row r="1335" spans="1:23" ht="22.35" customHeight="1">
      <c r="A1335" s="12">
        <v>10061364</v>
      </c>
      <c r="B1335" s="137">
        <v>301715145785</v>
      </c>
      <c r="C1335" s="106">
        <v>1005670</v>
      </c>
      <c r="D1335" s="13">
        <v>1015427</v>
      </c>
      <c r="E1335" s="12" t="s">
        <v>1673</v>
      </c>
      <c r="F1335" s="190" t="s">
        <v>4209</v>
      </c>
      <c r="G1335" s="13" t="s">
        <v>21</v>
      </c>
      <c r="H1335" s="15">
        <v>1980</v>
      </c>
      <c r="I1335" s="105">
        <v>2</v>
      </c>
      <c r="J1335" s="26">
        <f t="shared" si="80"/>
        <v>3960</v>
      </c>
      <c r="K1335" s="113">
        <f>IFERROR(SUMIFS(RECEIVING_HISTORY!$H:$H,RECEIVING_HISTORY!$B:$B,MASTER_SHEET!$A1335),0)</f>
        <v>0</v>
      </c>
      <c r="L1335" s="26">
        <f>IFERROR(SUMIFS(RECEIVING_HISTORY!$I:$I,RECEIVING_HISTORY!$B:$B,MASTER_SHEET!$A1335),0)</f>
        <v>0</v>
      </c>
      <c r="M1335" s="35">
        <f>IFERROR(SUMIF(ISSUANCE_HISTORY!$B:$B,A1335,ISSUANCE_HISTORY!$H:$H),0)</f>
        <v>0</v>
      </c>
      <c r="N1335" s="26">
        <f>IFERROR(SUMIF(ISSUANCE_HISTORY!$B:$B,A1335,ISSUANCE_HISTORY!$I:$I),0)</f>
        <v>0</v>
      </c>
      <c r="O1335" s="112">
        <f t="shared" si="81"/>
        <v>2</v>
      </c>
      <c r="P1335" s="26">
        <f t="shared" si="83"/>
        <v>3960</v>
      </c>
      <c r="Q1335" s="36" t="s">
        <v>1674</v>
      </c>
      <c r="R1335" s="36" t="s">
        <v>1674</v>
      </c>
      <c r="S1335" s="16">
        <v>2</v>
      </c>
      <c r="T1335" s="37" t="str">
        <f t="shared" si="82"/>
        <v>OK</v>
      </c>
      <c r="U1335" s="12"/>
      <c r="V1335" s="16"/>
      <c r="W1335" s="12" t="s">
        <v>4222</v>
      </c>
    </row>
    <row r="1336" spans="1:23" ht="22.35" customHeight="1">
      <c r="A1336" s="12">
        <v>10061365</v>
      </c>
      <c r="B1336" s="137">
        <v>311628015786</v>
      </c>
      <c r="C1336" s="106">
        <v>1005675</v>
      </c>
      <c r="D1336" s="13">
        <v>1015432</v>
      </c>
      <c r="E1336" s="12" t="s">
        <v>1675</v>
      </c>
      <c r="F1336" s="190" t="s">
        <v>4209</v>
      </c>
      <c r="G1336" s="13" t="s">
        <v>21</v>
      </c>
      <c r="H1336" s="15">
        <v>555</v>
      </c>
      <c r="I1336" s="105">
        <v>4</v>
      </c>
      <c r="J1336" s="26">
        <f t="shared" si="80"/>
        <v>2220</v>
      </c>
      <c r="K1336" s="113">
        <f>IFERROR(SUMIFS(RECEIVING_HISTORY!$H:$H,RECEIVING_HISTORY!$B:$B,MASTER_SHEET!$A1336),0)</f>
        <v>0</v>
      </c>
      <c r="L1336" s="26">
        <f>IFERROR(SUMIFS(RECEIVING_HISTORY!$I:$I,RECEIVING_HISTORY!$B:$B,MASTER_SHEET!$A1336),0)</f>
        <v>0</v>
      </c>
      <c r="M1336" s="35">
        <f>IFERROR(SUMIF(ISSUANCE_HISTORY!$B:$B,A1336,ISSUANCE_HISTORY!$H:$H),0)</f>
        <v>0</v>
      </c>
      <c r="N1336" s="26">
        <f>IFERROR(SUMIF(ISSUANCE_HISTORY!$B:$B,A1336,ISSUANCE_HISTORY!$I:$I),0)</f>
        <v>0</v>
      </c>
      <c r="O1336" s="112">
        <f t="shared" si="81"/>
        <v>4</v>
      </c>
      <c r="P1336" s="26">
        <f t="shared" si="83"/>
        <v>2220</v>
      </c>
      <c r="Q1336" s="36" t="s">
        <v>1674</v>
      </c>
      <c r="R1336" s="36" t="s">
        <v>1674</v>
      </c>
      <c r="S1336" s="16">
        <v>4</v>
      </c>
      <c r="T1336" s="37" t="str">
        <f t="shared" si="82"/>
        <v>OK</v>
      </c>
      <c r="U1336" s="12"/>
      <c r="V1336" s="16"/>
      <c r="W1336" s="12" t="s">
        <v>4222</v>
      </c>
    </row>
    <row r="1337" spans="1:23" ht="22.35" customHeight="1">
      <c r="A1337" s="12">
        <v>10061366</v>
      </c>
      <c r="B1337" s="137">
        <v>1120013376</v>
      </c>
      <c r="C1337" s="106">
        <v>1006321</v>
      </c>
      <c r="D1337" s="13">
        <v>1014685</v>
      </c>
      <c r="E1337" s="12" t="s">
        <v>1676</v>
      </c>
      <c r="F1337" s="190" t="s">
        <v>1262</v>
      </c>
      <c r="G1337" s="13" t="s">
        <v>21</v>
      </c>
      <c r="H1337" s="15">
        <v>1.5</v>
      </c>
      <c r="I1337" s="105">
        <v>50</v>
      </c>
      <c r="J1337" s="26">
        <f t="shared" si="80"/>
        <v>75</v>
      </c>
      <c r="K1337" s="113">
        <f>IFERROR(SUMIFS(RECEIVING_HISTORY!$H:$H,RECEIVING_HISTORY!$B:$B,MASTER_SHEET!$A1337),0)</f>
        <v>0</v>
      </c>
      <c r="L1337" s="26">
        <f>IFERROR(SUMIFS(RECEIVING_HISTORY!$I:$I,RECEIVING_HISTORY!$B:$B,MASTER_SHEET!$A1337),0)</f>
        <v>0</v>
      </c>
      <c r="M1337" s="35">
        <f>IFERROR(SUMIF(ISSUANCE_HISTORY!$B:$B,A1337,ISSUANCE_HISTORY!$H:$H),0)</f>
        <v>0</v>
      </c>
      <c r="N1337" s="26">
        <f>IFERROR(SUMIF(ISSUANCE_HISTORY!$B:$B,A1337,ISSUANCE_HISTORY!$I:$I),0)</f>
        <v>0</v>
      </c>
      <c r="O1337" s="112">
        <f t="shared" si="81"/>
        <v>50</v>
      </c>
      <c r="P1337" s="26">
        <f t="shared" si="83"/>
        <v>75</v>
      </c>
      <c r="Q1337" s="36" t="s">
        <v>1677</v>
      </c>
      <c r="R1337" s="36" t="s">
        <v>1677</v>
      </c>
      <c r="S1337" s="16">
        <v>10</v>
      </c>
      <c r="T1337" s="37" t="str">
        <f t="shared" si="82"/>
        <v>OK</v>
      </c>
      <c r="U1337" s="12"/>
      <c r="V1337" s="16"/>
      <c r="W1337" s="12" t="s">
        <v>4222</v>
      </c>
    </row>
    <row r="1338" spans="1:23" ht="22.35" customHeight="1">
      <c r="A1338" s="12">
        <v>10061367</v>
      </c>
      <c r="B1338" s="137">
        <v>1040010094</v>
      </c>
      <c r="C1338" s="106">
        <v>1006425</v>
      </c>
      <c r="D1338" s="13">
        <v>1014670</v>
      </c>
      <c r="E1338" s="12" t="s">
        <v>1678</v>
      </c>
      <c r="F1338" s="190" t="s">
        <v>4209</v>
      </c>
      <c r="G1338" s="13" t="s">
        <v>28</v>
      </c>
      <c r="H1338" s="15">
        <v>95.4</v>
      </c>
      <c r="I1338" s="105">
        <v>224</v>
      </c>
      <c r="J1338" s="26">
        <f t="shared" si="80"/>
        <v>21369.600000000002</v>
      </c>
      <c r="K1338" s="113">
        <f>IFERROR(SUMIFS(RECEIVING_HISTORY!$H:$H,RECEIVING_HISTORY!$B:$B,MASTER_SHEET!$A1338),0)</f>
        <v>0</v>
      </c>
      <c r="L1338" s="26">
        <f>IFERROR(SUMIFS(RECEIVING_HISTORY!$I:$I,RECEIVING_HISTORY!$B:$B,MASTER_SHEET!$A1338),0)</f>
        <v>0</v>
      </c>
      <c r="M1338" s="35">
        <f>IFERROR(SUMIF(ISSUANCE_HISTORY!$B:$B,A1338,ISSUANCE_HISTORY!$H:$H),0)</f>
        <v>4</v>
      </c>
      <c r="N1338" s="26">
        <f>IFERROR(SUMIF(ISSUANCE_HISTORY!$B:$B,A1338,ISSUANCE_HISTORY!$I:$I),0)</f>
        <v>381.6</v>
      </c>
      <c r="O1338" s="112">
        <f t="shared" si="81"/>
        <v>220</v>
      </c>
      <c r="P1338" s="26">
        <f t="shared" si="83"/>
        <v>20988.000000000004</v>
      </c>
      <c r="Q1338" s="36" t="s">
        <v>4194</v>
      </c>
      <c r="R1338" s="36" t="s">
        <v>4194</v>
      </c>
      <c r="S1338" s="16">
        <v>120</v>
      </c>
      <c r="T1338" s="37" t="str">
        <f t="shared" si="82"/>
        <v>OK</v>
      </c>
      <c r="U1338" s="12"/>
      <c r="V1338" s="16"/>
      <c r="W1338" s="12" t="s">
        <v>4223</v>
      </c>
    </row>
    <row r="1339" spans="1:23" ht="22.35" customHeight="1">
      <c r="A1339" s="12">
        <v>10061368</v>
      </c>
      <c r="B1339" s="137">
        <v>1040020263</v>
      </c>
      <c r="C1339" s="106">
        <v>1005791</v>
      </c>
      <c r="D1339" s="13">
        <v>1015271</v>
      </c>
      <c r="E1339" s="12" t="s">
        <v>1679</v>
      </c>
      <c r="F1339" s="190" t="s">
        <v>4209</v>
      </c>
      <c r="G1339" s="13" t="s">
        <v>37</v>
      </c>
      <c r="H1339" s="15">
        <v>5</v>
      </c>
      <c r="I1339" s="105">
        <v>252</v>
      </c>
      <c r="J1339" s="26">
        <f t="shared" si="80"/>
        <v>1260</v>
      </c>
      <c r="K1339" s="113">
        <f>IFERROR(SUMIFS(RECEIVING_HISTORY!$H:$H,RECEIVING_HISTORY!$B:$B,MASTER_SHEET!$A1339),0)</f>
        <v>0</v>
      </c>
      <c r="L1339" s="26">
        <f>IFERROR(SUMIFS(RECEIVING_HISTORY!$I:$I,RECEIVING_HISTORY!$B:$B,MASTER_SHEET!$A1339),0)</f>
        <v>0</v>
      </c>
      <c r="M1339" s="35">
        <f>IFERROR(SUMIF(ISSUANCE_HISTORY!$B:$B,A1339,ISSUANCE_HISTORY!$H:$H),0)</f>
        <v>0</v>
      </c>
      <c r="N1339" s="26">
        <f>IFERROR(SUMIF(ISSUANCE_HISTORY!$B:$B,A1339,ISSUANCE_HISTORY!$I:$I),0)</f>
        <v>0</v>
      </c>
      <c r="O1339" s="112">
        <f t="shared" si="81"/>
        <v>252</v>
      </c>
      <c r="P1339" s="26">
        <f t="shared" si="83"/>
        <v>1260</v>
      </c>
      <c r="Q1339" s="36" t="s">
        <v>1685</v>
      </c>
      <c r="R1339" s="36" t="s">
        <v>1685</v>
      </c>
      <c r="S1339" s="16">
        <v>20</v>
      </c>
      <c r="T1339" s="37" t="str">
        <f t="shared" si="82"/>
        <v>OK</v>
      </c>
      <c r="U1339" s="12"/>
      <c r="V1339" s="16"/>
      <c r="W1339" s="12" t="s">
        <v>4222</v>
      </c>
    </row>
    <row r="1340" spans="1:23" ht="22.35" customHeight="1">
      <c r="A1340" s="12">
        <v>10061369</v>
      </c>
      <c r="B1340" s="137">
        <v>1080080055</v>
      </c>
      <c r="C1340" s="106">
        <v>1005792</v>
      </c>
      <c r="D1340" s="13">
        <v>1015272</v>
      </c>
      <c r="E1340" s="12" t="s">
        <v>1681</v>
      </c>
      <c r="F1340" s="190" t="s">
        <v>4209</v>
      </c>
      <c r="G1340" s="13" t="s">
        <v>37</v>
      </c>
      <c r="H1340" s="15">
        <v>15</v>
      </c>
      <c r="I1340" s="105">
        <v>30</v>
      </c>
      <c r="J1340" s="26">
        <f t="shared" si="80"/>
        <v>450</v>
      </c>
      <c r="K1340" s="113">
        <f>IFERROR(SUMIFS(RECEIVING_HISTORY!$H:$H,RECEIVING_HISTORY!$B:$B,MASTER_SHEET!$A1340),0)</f>
        <v>0</v>
      </c>
      <c r="L1340" s="26">
        <f>IFERROR(SUMIFS(RECEIVING_HISTORY!$I:$I,RECEIVING_HISTORY!$B:$B,MASTER_SHEET!$A1340),0)</f>
        <v>0</v>
      </c>
      <c r="M1340" s="35">
        <f>IFERROR(SUMIF(ISSUANCE_HISTORY!$B:$B,A1340,ISSUANCE_HISTORY!$H:$H),0)</f>
        <v>0</v>
      </c>
      <c r="N1340" s="26">
        <f>IFERROR(SUMIF(ISSUANCE_HISTORY!$B:$B,A1340,ISSUANCE_HISTORY!$I:$I),0)</f>
        <v>0</v>
      </c>
      <c r="O1340" s="112">
        <f t="shared" si="81"/>
        <v>30</v>
      </c>
      <c r="P1340" s="26">
        <f t="shared" si="83"/>
        <v>450</v>
      </c>
      <c r="Q1340" s="36" t="s">
        <v>1680</v>
      </c>
      <c r="R1340" s="36" t="s">
        <v>1680</v>
      </c>
      <c r="S1340" s="16">
        <v>20</v>
      </c>
      <c r="T1340" s="37" t="str">
        <f t="shared" si="82"/>
        <v>OK</v>
      </c>
      <c r="U1340" s="12"/>
      <c r="V1340" s="16"/>
      <c r="W1340" s="12" t="s">
        <v>4222</v>
      </c>
    </row>
    <row r="1341" spans="1:23" ht="22.35" customHeight="1">
      <c r="A1341" s="12">
        <v>10061370</v>
      </c>
      <c r="B1341" s="137">
        <v>1080080058</v>
      </c>
      <c r="C1341" s="106">
        <v>1005793</v>
      </c>
      <c r="D1341" s="13">
        <v>1015273</v>
      </c>
      <c r="E1341" s="12" t="s">
        <v>1682</v>
      </c>
      <c r="F1341" s="190" t="s">
        <v>4209</v>
      </c>
      <c r="G1341" s="13" t="s">
        <v>37</v>
      </c>
      <c r="H1341" s="15">
        <v>8.4</v>
      </c>
      <c r="I1341" s="105">
        <v>32</v>
      </c>
      <c r="J1341" s="26">
        <f t="shared" si="80"/>
        <v>268.8</v>
      </c>
      <c r="K1341" s="113">
        <f>IFERROR(SUMIFS(RECEIVING_HISTORY!$H:$H,RECEIVING_HISTORY!$B:$B,MASTER_SHEET!$A1341),0)</f>
        <v>0</v>
      </c>
      <c r="L1341" s="26">
        <f>IFERROR(SUMIFS(RECEIVING_HISTORY!$I:$I,RECEIVING_HISTORY!$B:$B,MASTER_SHEET!$A1341),0)</f>
        <v>0</v>
      </c>
      <c r="M1341" s="35">
        <f>IFERROR(SUMIF(ISSUANCE_HISTORY!$B:$B,A1341,ISSUANCE_HISTORY!$H:$H),0)</f>
        <v>0</v>
      </c>
      <c r="N1341" s="26">
        <f>IFERROR(SUMIF(ISSUANCE_HISTORY!$B:$B,A1341,ISSUANCE_HISTORY!$I:$I),0)</f>
        <v>0</v>
      </c>
      <c r="O1341" s="112">
        <f t="shared" si="81"/>
        <v>32</v>
      </c>
      <c r="P1341" s="26">
        <f t="shared" si="83"/>
        <v>268.8</v>
      </c>
      <c r="Q1341" s="36" t="s">
        <v>1680</v>
      </c>
      <c r="R1341" s="36" t="s">
        <v>1680</v>
      </c>
      <c r="S1341" s="16">
        <v>20</v>
      </c>
      <c r="T1341" s="37" t="str">
        <f t="shared" si="82"/>
        <v>OK</v>
      </c>
      <c r="U1341" s="12"/>
      <c r="V1341" s="16"/>
      <c r="W1341" s="12" t="s">
        <v>4222</v>
      </c>
    </row>
    <row r="1342" spans="1:23" ht="22.35" customHeight="1">
      <c r="A1342" s="12">
        <v>10061371</v>
      </c>
      <c r="B1342" s="137">
        <v>1080080068</v>
      </c>
      <c r="C1342" s="106">
        <v>1005794</v>
      </c>
      <c r="D1342" s="13">
        <v>1015274</v>
      </c>
      <c r="E1342" s="12" t="s">
        <v>1683</v>
      </c>
      <c r="F1342" s="190" t="s">
        <v>4209</v>
      </c>
      <c r="G1342" s="13" t="s">
        <v>37</v>
      </c>
      <c r="H1342" s="15">
        <v>10</v>
      </c>
      <c r="I1342" s="105">
        <v>33</v>
      </c>
      <c r="J1342" s="26">
        <f t="shared" si="80"/>
        <v>330</v>
      </c>
      <c r="K1342" s="113">
        <f>IFERROR(SUMIFS(RECEIVING_HISTORY!$H:$H,RECEIVING_HISTORY!$B:$B,MASTER_SHEET!$A1342),0)</f>
        <v>0</v>
      </c>
      <c r="L1342" s="26">
        <f>IFERROR(SUMIFS(RECEIVING_HISTORY!$I:$I,RECEIVING_HISTORY!$B:$B,MASTER_SHEET!$A1342),0)</f>
        <v>0</v>
      </c>
      <c r="M1342" s="35">
        <f>IFERROR(SUMIF(ISSUANCE_HISTORY!$B:$B,A1342,ISSUANCE_HISTORY!$H:$H),0)</f>
        <v>0</v>
      </c>
      <c r="N1342" s="26">
        <f>IFERROR(SUMIF(ISSUANCE_HISTORY!$B:$B,A1342,ISSUANCE_HISTORY!$I:$I),0)</f>
        <v>0</v>
      </c>
      <c r="O1342" s="112">
        <f t="shared" si="81"/>
        <v>33</v>
      </c>
      <c r="P1342" s="26">
        <f t="shared" si="83"/>
        <v>330</v>
      </c>
      <c r="Q1342" s="36" t="s">
        <v>1680</v>
      </c>
      <c r="R1342" s="36" t="s">
        <v>1680</v>
      </c>
      <c r="S1342" s="16">
        <v>20</v>
      </c>
      <c r="T1342" s="37" t="str">
        <f t="shared" si="82"/>
        <v>OK</v>
      </c>
      <c r="U1342" s="12"/>
      <c r="V1342" s="16"/>
      <c r="W1342" s="12" t="s">
        <v>4222</v>
      </c>
    </row>
    <row r="1343" spans="1:23" ht="22.35" customHeight="1">
      <c r="A1343" s="12">
        <v>10061372</v>
      </c>
      <c r="B1343" s="137">
        <v>1120012335</v>
      </c>
      <c r="C1343" s="106">
        <v>1000027</v>
      </c>
      <c r="D1343" s="13">
        <v>1013710</v>
      </c>
      <c r="E1343" s="12" t="s">
        <v>1684</v>
      </c>
      <c r="F1343" s="190" t="s">
        <v>4209</v>
      </c>
      <c r="G1343" s="13" t="s">
        <v>37</v>
      </c>
      <c r="H1343" s="15">
        <v>9</v>
      </c>
      <c r="I1343" s="105">
        <v>180</v>
      </c>
      <c r="J1343" s="26">
        <f t="shared" si="80"/>
        <v>1620</v>
      </c>
      <c r="K1343" s="113">
        <f>IFERROR(SUMIFS(RECEIVING_HISTORY!$H:$H,RECEIVING_HISTORY!$B:$B,MASTER_SHEET!$A1343),0)</f>
        <v>0</v>
      </c>
      <c r="L1343" s="26">
        <f>IFERROR(SUMIFS(RECEIVING_HISTORY!$I:$I,RECEIVING_HISTORY!$B:$B,MASTER_SHEET!$A1343),0)</f>
        <v>0</v>
      </c>
      <c r="M1343" s="35">
        <f>IFERROR(SUMIF(ISSUANCE_HISTORY!$B:$B,A1343,ISSUANCE_HISTORY!$H:$H),0)</f>
        <v>0</v>
      </c>
      <c r="N1343" s="26">
        <f>IFERROR(SUMIF(ISSUANCE_HISTORY!$B:$B,A1343,ISSUANCE_HISTORY!$I:$I),0)</f>
        <v>0</v>
      </c>
      <c r="O1343" s="112">
        <f t="shared" si="81"/>
        <v>180</v>
      </c>
      <c r="P1343" s="26">
        <f t="shared" si="83"/>
        <v>1620</v>
      </c>
      <c r="Q1343" s="36" t="s">
        <v>1685</v>
      </c>
      <c r="R1343" s="36" t="s">
        <v>1685</v>
      </c>
      <c r="S1343" s="16">
        <v>40</v>
      </c>
      <c r="T1343" s="37" t="str">
        <f t="shared" si="82"/>
        <v>OK</v>
      </c>
      <c r="U1343" s="12"/>
      <c r="V1343" s="16"/>
      <c r="W1343" s="12" t="s">
        <v>4222</v>
      </c>
    </row>
    <row r="1344" spans="1:23" ht="22.35" customHeight="1">
      <c r="A1344" s="12">
        <v>10061373</v>
      </c>
      <c r="B1344" s="137">
        <v>461715005827</v>
      </c>
      <c r="C1344" s="106">
        <v>1005250</v>
      </c>
      <c r="D1344" s="13">
        <v>1015622</v>
      </c>
      <c r="E1344" s="12" t="s">
        <v>1686</v>
      </c>
      <c r="F1344" s="190" t="s">
        <v>2049</v>
      </c>
      <c r="G1344" s="13" t="s">
        <v>21</v>
      </c>
      <c r="H1344" s="15">
        <v>174</v>
      </c>
      <c r="I1344" s="105">
        <v>28</v>
      </c>
      <c r="J1344" s="26">
        <f t="shared" ref="J1344:J1407" si="84">I1344*H1344</f>
        <v>4872</v>
      </c>
      <c r="K1344" s="113">
        <f>IFERROR(SUMIFS(RECEIVING_HISTORY!$H:$H,RECEIVING_HISTORY!$B:$B,MASTER_SHEET!$A1344),0)</f>
        <v>0</v>
      </c>
      <c r="L1344" s="26">
        <f>IFERROR(SUMIFS(RECEIVING_HISTORY!$I:$I,RECEIVING_HISTORY!$B:$B,MASTER_SHEET!$A1344),0)</f>
        <v>0</v>
      </c>
      <c r="M1344" s="35">
        <f>IFERROR(SUMIF(ISSUANCE_HISTORY!$B:$B,A1344,ISSUANCE_HISTORY!$H:$H),0)</f>
        <v>0</v>
      </c>
      <c r="N1344" s="26">
        <f>IFERROR(SUMIF(ISSUANCE_HISTORY!$B:$B,A1344,ISSUANCE_HISTORY!$I:$I),0)</f>
        <v>0</v>
      </c>
      <c r="O1344" s="112">
        <f t="shared" ref="O1344:O1407" si="85">N(I1344)+N(K1344)-N(M1344)</f>
        <v>28</v>
      </c>
      <c r="P1344" s="26">
        <f t="shared" si="83"/>
        <v>4872</v>
      </c>
      <c r="Q1344" s="36" t="s">
        <v>1685</v>
      </c>
      <c r="R1344" s="36" t="s">
        <v>1685</v>
      </c>
      <c r="S1344" s="16">
        <v>10</v>
      </c>
      <c r="T1344" s="37" t="str">
        <f t="shared" si="82"/>
        <v>OK</v>
      </c>
      <c r="U1344" s="12"/>
      <c r="V1344" s="16"/>
      <c r="W1344" s="12" t="s">
        <v>4222</v>
      </c>
    </row>
    <row r="1345" spans="1:23" ht="22.35" customHeight="1">
      <c r="A1345" s="12">
        <v>10061374</v>
      </c>
      <c r="B1345" s="137">
        <v>461715005823</v>
      </c>
      <c r="C1345" s="106">
        <v>1005246</v>
      </c>
      <c r="D1345" s="13">
        <v>1015618</v>
      </c>
      <c r="E1345" s="12" t="s">
        <v>1687</v>
      </c>
      <c r="F1345" s="190" t="s">
        <v>2049</v>
      </c>
      <c r="G1345" s="13" t="s">
        <v>21</v>
      </c>
      <c r="H1345" s="15">
        <v>28</v>
      </c>
      <c r="I1345" s="105">
        <v>40</v>
      </c>
      <c r="J1345" s="26">
        <f t="shared" si="84"/>
        <v>1120</v>
      </c>
      <c r="K1345" s="113">
        <f>IFERROR(SUMIFS(RECEIVING_HISTORY!$H:$H,RECEIVING_HISTORY!$B:$B,MASTER_SHEET!$A1345),0)</f>
        <v>0</v>
      </c>
      <c r="L1345" s="26">
        <f>IFERROR(SUMIFS(RECEIVING_HISTORY!$I:$I,RECEIVING_HISTORY!$B:$B,MASTER_SHEET!$A1345),0)</f>
        <v>0</v>
      </c>
      <c r="M1345" s="35">
        <f>IFERROR(SUMIF(ISSUANCE_HISTORY!$B:$B,A1345,ISSUANCE_HISTORY!$H:$H),0)</f>
        <v>0</v>
      </c>
      <c r="N1345" s="26">
        <f>IFERROR(SUMIF(ISSUANCE_HISTORY!$B:$B,A1345,ISSUANCE_HISTORY!$I:$I),0)</f>
        <v>0</v>
      </c>
      <c r="O1345" s="112">
        <f t="shared" si="85"/>
        <v>40</v>
      </c>
      <c r="P1345" s="26">
        <f t="shared" si="83"/>
        <v>1120</v>
      </c>
      <c r="Q1345" s="36" t="s">
        <v>1680</v>
      </c>
      <c r="R1345" s="36" t="s">
        <v>1680</v>
      </c>
      <c r="S1345" s="16">
        <v>10</v>
      </c>
      <c r="T1345" s="37" t="str">
        <f t="shared" si="82"/>
        <v>OK</v>
      </c>
      <c r="U1345" s="12"/>
      <c r="V1345" s="16"/>
      <c r="W1345" s="12" t="s">
        <v>4222</v>
      </c>
    </row>
    <row r="1346" spans="1:23" ht="22.35" customHeight="1">
      <c r="A1346" s="12">
        <v>10061375</v>
      </c>
      <c r="B1346" s="137">
        <v>461715005824</v>
      </c>
      <c r="C1346" s="106">
        <v>1005247</v>
      </c>
      <c r="D1346" s="13">
        <v>1015619</v>
      </c>
      <c r="E1346" s="12" t="s">
        <v>1688</v>
      </c>
      <c r="F1346" s="190" t="s">
        <v>2049</v>
      </c>
      <c r="G1346" s="13" t="s">
        <v>21</v>
      </c>
      <c r="H1346" s="15">
        <v>56</v>
      </c>
      <c r="I1346" s="105">
        <v>28</v>
      </c>
      <c r="J1346" s="26">
        <f t="shared" si="84"/>
        <v>1568</v>
      </c>
      <c r="K1346" s="113">
        <f>IFERROR(SUMIFS(RECEIVING_HISTORY!$H:$H,RECEIVING_HISTORY!$B:$B,MASTER_SHEET!$A1346),0)</f>
        <v>0</v>
      </c>
      <c r="L1346" s="26">
        <f>IFERROR(SUMIFS(RECEIVING_HISTORY!$I:$I,RECEIVING_HISTORY!$B:$B,MASTER_SHEET!$A1346),0)</f>
        <v>0</v>
      </c>
      <c r="M1346" s="35">
        <f>IFERROR(SUMIF(ISSUANCE_HISTORY!$B:$B,A1346,ISSUANCE_HISTORY!$H:$H),0)</f>
        <v>0</v>
      </c>
      <c r="N1346" s="26">
        <f>IFERROR(SUMIF(ISSUANCE_HISTORY!$B:$B,A1346,ISSUANCE_HISTORY!$I:$I),0)</f>
        <v>0</v>
      </c>
      <c r="O1346" s="112">
        <f t="shared" si="85"/>
        <v>28</v>
      </c>
      <c r="P1346" s="26">
        <f t="shared" si="83"/>
        <v>1568</v>
      </c>
      <c r="Q1346" s="36" t="s">
        <v>1680</v>
      </c>
      <c r="R1346" s="36" t="s">
        <v>1680</v>
      </c>
      <c r="S1346" s="16">
        <v>10</v>
      </c>
      <c r="T1346" s="37" t="str">
        <f t="shared" ref="T1346:T1409" si="86">IF(S1346="", "", IF(U1346&lt;&gt;"", "BSR in Process", IF(O1346&lt;S1346, "Re-Order Now", "OK")))</f>
        <v>OK</v>
      </c>
      <c r="U1346" s="12"/>
      <c r="V1346" s="16"/>
      <c r="W1346" s="12" t="s">
        <v>4222</v>
      </c>
    </row>
    <row r="1347" spans="1:23" ht="22.35" customHeight="1">
      <c r="A1347" s="12">
        <v>10061376</v>
      </c>
      <c r="B1347" s="137">
        <v>461715005825</v>
      </c>
      <c r="C1347" s="106">
        <v>1005248</v>
      </c>
      <c r="D1347" s="13">
        <v>1015620</v>
      </c>
      <c r="E1347" s="12" t="s">
        <v>1689</v>
      </c>
      <c r="F1347" s="190" t="s">
        <v>2049</v>
      </c>
      <c r="G1347" s="13" t="s">
        <v>21</v>
      </c>
      <c r="H1347" s="15">
        <v>25</v>
      </c>
      <c r="I1347" s="105">
        <v>14</v>
      </c>
      <c r="J1347" s="26">
        <f t="shared" si="84"/>
        <v>350</v>
      </c>
      <c r="K1347" s="113">
        <f>IFERROR(SUMIFS(RECEIVING_HISTORY!$H:$H,RECEIVING_HISTORY!$B:$B,MASTER_SHEET!$A1347),0)</f>
        <v>0</v>
      </c>
      <c r="L1347" s="26">
        <f>IFERROR(SUMIFS(RECEIVING_HISTORY!$I:$I,RECEIVING_HISTORY!$B:$B,MASTER_SHEET!$A1347),0)</f>
        <v>0</v>
      </c>
      <c r="M1347" s="35">
        <f>IFERROR(SUMIF(ISSUANCE_HISTORY!$B:$B,A1347,ISSUANCE_HISTORY!$H:$H),0)</f>
        <v>0</v>
      </c>
      <c r="N1347" s="26">
        <f>IFERROR(SUMIF(ISSUANCE_HISTORY!$B:$B,A1347,ISSUANCE_HISTORY!$I:$I),0)</f>
        <v>0</v>
      </c>
      <c r="O1347" s="112">
        <f t="shared" si="85"/>
        <v>14</v>
      </c>
      <c r="P1347" s="26">
        <f t="shared" ref="P1347:P1410" si="87">N(J1347)+N(L1347)-N(N1347)</f>
        <v>350</v>
      </c>
      <c r="Q1347" s="36" t="s">
        <v>4462</v>
      </c>
      <c r="R1347" s="36" t="s">
        <v>1680</v>
      </c>
      <c r="S1347" s="16">
        <v>10</v>
      </c>
      <c r="T1347" s="37" t="str">
        <f t="shared" si="86"/>
        <v>OK</v>
      </c>
      <c r="U1347" s="12"/>
      <c r="V1347" s="16"/>
      <c r="W1347" s="12" t="s">
        <v>4222</v>
      </c>
    </row>
    <row r="1348" spans="1:23" ht="22.35" customHeight="1">
      <c r="A1348" s="12">
        <v>10061377</v>
      </c>
      <c r="B1348" s="137" t="e">
        <v>#N/A</v>
      </c>
      <c r="C1348" s="106">
        <v>1004056</v>
      </c>
      <c r="D1348" s="13">
        <v>1017014</v>
      </c>
      <c r="E1348" s="12" t="s">
        <v>1690</v>
      </c>
      <c r="F1348" s="190" t="s">
        <v>4209</v>
      </c>
      <c r="G1348" s="13" t="s">
        <v>21</v>
      </c>
      <c r="H1348" s="15">
        <v>1</v>
      </c>
      <c r="I1348" s="105">
        <v>20</v>
      </c>
      <c r="J1348" s="26">
        <f t="shared" si="84"/>
        <v>20</v>
      </c>
      <c r="K1348" s="113">
        <f>IFERROR(SUMIFS(RECEIVING_HISTORY!$H:$H,RECEIVING_HISTORY!$B:$B,MASTER_SHEET!$A1348),0)</f>
        <v>100</v>
      </c>
      <c r="L1348" s="26">
        <f>IFERROR(SUMIFS(RECEIVING_HISTORY!$I:$I,RECEIVING_HISTORY!$B:$B,MASTER_SHEET!$A1348),0)</f>
        <v>100</v>
      </c>
      <c r="M1348" s="35">
        <f>IFERROR(SUMIF(ISSUANCE_HISTORY!$B:$B,A1348,ISSUANCE_HISTORY!$H:$H),0)</f>
        <v>0</v>
      </c>
      <c r="N1348" s="26">
        <f>IFERROR(SUMIF(ISSUANCE_HISTORY!$B:$B,A1348,ISSUANCE_HISTORY!$I:$I),0)</f>
        <v>0</v>
      </c>
      <c r="O1348" s="112">
        <f t="shared" si="85"/>
        <v>120</v>
      </c>
      <c r="P1348" s="26">
        <f t="shared" si="87"/>
        <v>120</v>
      </c>
      <c r="Q1348" s="36" t="s">
        <v>1677</v>
      </c>
      <c r="R1348" s="36" t="s">
        <v>1677</v>
      </c>
      <c r="S1348" s="16">
        <v>40</v>
      </c>
      <c r="T1348" s="37" t="str">
        <f t="shared" si="86"/>
        <v>OK</v>
      </c>
      <c r="U1348" s="12"/>
      <c r="V1348" s="16"/>
      <c r="W1348" s="12" t="e">
        <v>#N/A</v>
      </c>
    </row>
    <row r="1349" spans="1:23" ht="22.35" customHeight="1">
      <c r="A1349" s="12">
        <v>10061378</v>
      </c>
      <c r="B1349" s="137" t="e">
        <v>#N/A</v>
      </c>
      <c r="C1349" s="106">
        <v>1004057</v>
      </c>
      <c r="D1349" s="13">
        <v>1017015</v>
      </c>
      <c r="E1349" s="12" t="s">
        <v>1691</v>
      </c>
      <c r="F1349" s="190" t="s">
        <v>4209</v>
      </c>
      <c r="G1349" s="13" t="s">
        <v>21</v>
      </c>
      <c r="H1349" s="15">
        <v>0.75</v>
      </c>
      <c r="I1349" s="105">
        <v>95</v>
      </c>
      <c r="J1349" s="26">
        <f t="shared" si="84"/>
        <v>71.25</v>
      </c>
      <c r="K1349" s="113">
        <f>IFERROR(SUMIFS(RECEIVING_HISTORY!$H:$H,RECEIVING_HISTORY!$B:$B,MASTER_SHEET!$A1349),0)</f>
        <v>0</v>
      </c>
      <c r="L1349" s="26">
        <f>IFERROR(SUMIFS(RECEIVING_HISTORY!$I:$I,RECEIVING_HISTORY!$B:$B,MASTER_SHEET!$A1349),0)</f>
        <v>0</v>
      </c>
      <c r="M1349" s="35">
        <f>IFERROR(SUMIF(ISSUANCE_HISTORY!$B:$B,A1349,ISSUANCE_HISTORY!$H:$H),0)</f>
        <v>0</v>
      </c>
      <c r="N1349" s="26">
        <f>IFERROR(SUMIF(ISSUANCE_HISTORY!$B:$B,A1349,ISSUANCE_HISTORY!$I:$I),0)</f>
        <v>0</v>
      </c>
      <c r="O1349" s="112">
        <f t="shared" si="85"/>
        <v>95</v>
      </c>
      <c r="P1349" s="26">
        <f t="shared" si="87"/>
        <v>71.25</v>
      </c>
      <c r="Q1349" s="36" t="s">
        <v>1677</v>
      </c>
      <c r="R1349" s="36" t="s">
        <v>1677</v>
      </c>
      <c r="S1349" s="16">
        <v>40</v>
      </c>
      <c r="T1349" s="37" t="str">
        <f t="shared" si="86"/>
        <v>OK</v>
      </c>
      <c r="U1349" s="12"/>
      <c r="V1349" s="16"/>
      <c r="W1349" s="12" t="e">
        <v>#N/A</v>
      </c>
    </row>
    <row r="1350" spans="1:23" ht="22.35" customHeight="1">
      <c r="A1350" s="12">
        <v>10061379</v>
      </c>
      <c r="B1350" s="137" t="e">
        <v>#N/A</v>
      </c>
      <c r="C1350" s="106">
        <v>1004058</v>
      </c>
      <c r="D1350" s="13">
        <v>1017016</v>
      </c>
      <c r="E1350" s="12" t="s">
        <v>1692</v>
      </c>
      <c r="F1350" s="190" t="s">
        <v>4209</v>
      </c>
      <c r="G1350" s="13" t="s">
        <v>21</v>
      </c>
      <c r="H1350" s="15">
        <v>0.8</v>
      </c>
      <c r="I1350" s="105">
        <v>93</v>
      </c>
      <c r="J1350" s="26">
        <f t="shared" si="84"/>
        <v>74.400000000000006</v>
      </c>
      <c r="K1350" s="113">
        <f>IFERROR(SUMIFS(RECEIVING_HISTORY!$H:$H,RECEIVING_HISTORY!$B:$B,MASTER_SHEET!$A1350),0)</f>
        <v>0</v>
      </c>
      <c r="L1350" s="26">
        <f>IFERROR(SUMIFS(RECEIVING_HISTORY!$I:$I,RECEIVING_HISTORY!$B:$B,MASTER_SHEET!$A1350),0)</f>
        <v>0</v>
      </c>
      <c r="M1350" s="35">
        <f>IFERROR(SUMIF(ISSUANCE_HISTORY!$B:$B,A1350,ISSUANCE_HISTORY!$H:$H),0)</f>
        <v>0</v>
      </c>
      <c r="N1350" s="26">
        <f>IFERROR(SUMIF(ISSUANCE_HISTORY!$B:$B,A1350,ISSUANCE_HISTORY!$I:$I),0)</f>
        <v>0</v>
      </c>
      <c r="O1350" s="112">
        <f t="shared" si="85"/>
        <v>93</v>
      </c>
      <c r="P1350" s="26">
        <f t="shared" si="87"/>
        <v>74.400000000000006</v>
      </c>
      <c r="Q1350" s="36" t="s">
        <v>1677</v>
      </c>
      <c r="R1350" s="36" t="s">
        <v>1677</v>
      </c>
      <c r="S1350" s="16">
        <v>40</v>
      </c>
      <c r="T1350" s="37" t="str">
        <f t="shared" si="86"/>
        <v>OK</v>
      </c>
      <c r="U1350" s="12"/>
      <c r="V1350" s="16"/>
      <c r="W1350" s="12" t="e">
        <v>#N/A</v>
      </c>
    </row>
    <row r="1351" spans="1:23" ht="22.35" customHeight="1">
      <c r="A1351" s="12">
        <v>10061380</v>
      </c>
      <c r="B1351" s="137" t="e">
        <v>#N/A</v>
      </c>
      <c r="C1351" s="106">
        <v>1004059</v>
      </c>
      <c r="D1351" s="13">
        <v>1017017</v>
      </c>
      <c r="E1351" s="12" t="s">
        <v>1693</v>
      </c>
      <c r="F1351" s="190" t="s">
        <v>4209</v>
      </c>
      <c r="G1351" s="13" t="s">
        <v>21</v>
      </c>
      <c r="H1351" s="15">
        <v>1.2</v>
      </c>
      <c r="I1351" s="105">
        <v>100</v>
      </c>
      <c r="J1351" s="26">
        <f t="shared" si="84"/>
        <v>120</v>
      </c>
      <c r="K1351" s="113">
        <f>IFERROR(SUMIFS(RECEIVING_HISTORY!$H:$H,RECEIVING_HISTORY!$B:$B,MASTER_SHEET!$A1351),0)</f>
        <v>0</v>
      </c>
      <c r="L1351" s="26">
        <f>IFERROR(SUMIFS(RECEIVING_HISTORY!$I:$I,RECEIVING_HISTORY!$B:$B,MASTER_SHEET!$A1351),0)</f>
        <v>0</v>
      </c>
      <c r="M1351" s="35">
        <f>IFERROR(SUMIF(ISSUANCE_HISTORY!$B:$B,A1351,ISSUANCE_HISTORY!$H:$H),0)</f>
        <v>0</v>
      </c>
      <c r="N1351" s="26">
        <f>IFERROR(SUMIF(ISSUANCE_HISTORY!$B:$B,A1351,ISSUANCE_HISTORY!$I:$I),0)</f>
        <v>0</v>
      </c>
      <c r="O1351" s="112">
        <f t="shared" si="85"/>
        <v>100</v>
      </c>
      <c r="P1351" s="26">
        <f t="shared" si="87"/>
        <v>120</v>
      </c>
      <c r="Q1351" s="36" t="s">
        <v>1677</v>
      </c>
      <c r="R1351" s="36" t="s">
        <v>1677</v>
      </c>
      <c r="S1351" s="16">
        <v>40</v>
      </c>
      <c r="T1351" s="37" t="str">
        <f t="shared" si="86"/>
        <v>OK</v>
      </c>
      <c r="U1351" s="12"/>
      <c r="V1351" s="16"/>
      <c r="W1351" s="12" t="e">
        <v>#N/A</v>
      </c>
    </row>
    <row r="1352" spans="1:23" ht="22.35" customHeight="1">
      <c r="A1352" s="12">
        <v>10061381</v>
      </c>
      <c r="B1352" s="137" t="e">
        <v>#N/A</v>
      </c>
      <c r="C1352" s="106">
        <v>1004060</v>
      </c>
      <c r="D1352" s="13">
        <v>1017018</v>
      </c>
      <c r="E1352" s="12" t="s">
        <v>1694</v>
      </c>
      <c r="F1352" s="190" t="s">
        <v>4209</v>
      </c>
      <c r="G1352" s="13" t="s">
        <v>21</v>
      </c>
      <c r="H1352" s="15">
        <v>0.85</v>
      </c>
      <c r="I1352" s="105">
        <v>74</v>
      </c>
      <c r="J1352" s="26">
        <f t="shared" si="84"/>
        <v>62.9</v>
      </c>
      <c r="K1352" s="113">
        <f>IFERROR(SUMIFS(RECEIVING_HISTORY!$H:$H,RECEIVING_HISTORY!$B:$B,MASTER_SHEET!$A1352),0)</f>
        <v>0</v>
      </c>
      <c r="L1352" s="26">
        <f>IFERROR(SUMIFS(RECEIVING_HISTORY!$I:$I,RECEIVING_HISTORY!$B:$B,MASTER_SHEET!$A1352),0)</f>
        <v>0</v>
      </c>
      <c r="M1352" s="35">
        <f>IFERROR(SUMIF(ISSUANCE_HISTORY!$B:$B,A1352,ISSUANCE_HISTORY!$H:$H),0)</f>
        <v>0</v>
      </c>
      <c r="N1352" s="26">
        <f>IFERROR(SUMIF(ISSUANCE_HISTORY!$B:$B,A1352,ISSUANCE_HISTORY!$I:$I),0)</f>
        <v>0</v>
      </c>
      <c r="O1352" s="112">
        <f t="shared" si="85"/>
        <v>74</v>
      </c>
      <c r="P1352" s="26">
        <f t="shared" si="87"/>
        <v>62.9</v>
      </c>
      <c r="Q1352" s="36" t="s">
        <v>1677</v>
      </c>
      <c r="R1352" s="36" t="s">
        <v>1677</v>
      </c>
      <c r="S1352" s="16">
        <v>40</v>
      </c>
      <c r="T1352" s="37" t="str">
        <f t="shared" si="86"/>
        <v>OK</v>
      </c>
      <c r="U1352" s="12"/>
      <c r="V1352" s="16"/>
      <c r="W1352" s="12" t="e">
        <v>#N/A</v>
      </c>
    </row>
    <row r="1353" spans="1:23" ht="22.35" customHeight="1">
      <c r="A1353" s="12">
        <v>10061382</v>
      </c>
      <c r="B1353" s="137" t="e">
        <v>#N/A</v>
      </c>
      <c r="C1353" s="106">
        <v>1006316</v>
      </c>
      <c r="D1353" s="29">
        <v>1014680</v>
      </c>
      <c r="E1353" s="12" t="s">
        <v>1695</v>
      </c>
      <c r="F1353" s="191" t="s">
        <v>4206</v>
      </c>
      <c r="G1353" s="13" t="s">
        <v>21</v>
      </c>
      <c r="H1353" s="15">
        <v>0.72</v>
      </c>
      <c r="I1353" s="105">
        <v>0</v>
      </c>
      <c r="J1353" s="26">
        <f t="shared" si="84"/>
        <v>0</v>
      </c>
      <c r="K1353" s="113">
        <f>IFERROR(SUMIFS(RECEIVING_HISTORY!$H:$H,RECEIVING_HISTORY!$B:$B,MASTER_SHEET!$A1353),0)</f>
        <v>0</v>
      </c>
      <c r="L1353" s="26">
        <f>IFERROR(SUMIFS(RECEIVING_HISTORY!$I:$I,RECEIVING_HISTORY!$B:$B,MASTER_SHEET!$A1353),0)</f>
        <v>0</v>
      </c>
      <c r="M1353" s="35">
        <f>IFERROR(SUMIF(ISSUANCE_HISTORY!$B:$B,A1353,ISSUANCE_HISTORY!$H:$H),0)</f>
        <v>0</v>
      </c>
      <c r="N1353" s="26">
        <f>IFERROR(SUMIF(ISSUANCE_HISTORY!$B:$B,A1353,ISSUANCE_HISTORY!$I:$I),0)</f>
        <v>0</v>
      </c>
      <c r="O1353" s="112">
        <f t="shared" si="85"/>
        <v>0</v>
      </c>
      <c r="P1353" s="26">
        <f t="shared" si="87"/>
        <v>0</v>
      </c>
      <c r="Q1353" s="36" t="e">
        <v>#N/A</v>
      </c>
      <c r="R1353" s="36" t="e">
        <v>#N/A</v>
      </c>
      <c r="S1353" s="16"/>
      <c r="T1353" s="37" t="str">
        <f t="shared" si="86"/>
        <v/>
      </c>
      <c r="U1353" s="12"/>
      <c r="V1353" s="16"/>
      <c r="W1353" s="12" t="e">
        <v>#N/A</v>
      </c>
    </row>
    <row r="1354" spans="1:23" ht="22.35" customHeight="1">
      <c r="A1354" s="12">
        <v>10061383</v>
      </c>
      <c r="B1354" s="137">
        <v>1120010152</v>
      </c>
      <c r="C1354" s="106">
        <v>1005846</v>
      </c>
      <c r="D1354" s="13">
        <v>1015032</v>
      </c>
      <c r="E1354" s="12" t="s">
        <v>1696</v>
      </c>
      <c r="F1354" s="191" t="s">
        <v>4206</v>
      </c>
      <c r="G1354" s="13" t="s">
        <v>37</v>
      </c>
      <c r="H1354" s="15">
        <v>0.9</v>
      </c>
      <c r="I1354" s="105">
        <v>900</v>
      </c>
      <c r="J1354" s="26">
        <f t="shared" si="84"/>
        <v>810</v>
      </c>
      <c r="K1354" s="113">
        <f>IFERROR(SUMIFS(RECEIVING_HISTORY!$H:$H,RECEIVING_HISTORY!$B:$B,MASTER_SHEET!$A1354),0)</f>
        <v>0</v>
      </c>
      <c r="L1354" s="26">
        <f>IFERROR(SUMIFS(RECEIVING_HISTORY!$I:$I,RECEIVING_HISTORY!$B:$B,MASTER_SHEET!$A1354),0)</f>
        <v>0</v>
      </c>
      <c r="M1354" s="35">
        <f>IFERROR(SUMIF(ISSUANCE_HISTORY!$B:$B,A1354,ISSUANCE_HISTORY!$H:$H),0)</f>
        <v>0</v>
      </c>
      <c r="N1354" s="26">
        <f>IFERROR(SUMIF(ISSUANCE_HISTORY!$B:$B,A1354,ISSUANCE_HISTORY!$I:$I),0)</f>
        <v>0</v>
      </c>
      <c r="O1354" s="112">
        <f t="shared" si="85"/>
        <v>900</v>
      </c>
      <c r="P1354" s="26">
        <f t="shared" si="87"/>
        <v>810</v>
      </c>
      <c r="Q1354" s="36" t="s">
        <v>1697</v>
      </c>
      <c r="R1354" s="36" t="s">
        <v>1697</v>
      </c>
      <c r="S1354" s="16">
        <v>300</v>
      </c>
      <c r="T1354" s="37" t="str">
        <f t="shared" si="86"/>
        <v>OK</v>
      </c>
      <c r="U1354" s="12"/>
      <c r="V1354" s="16"/>
      <c r="W1354" s="12" t="s">
        <v>4222</v>
      </c>
    </row>
    <row r="1355" spans="1:23" ht="22.35" customHeight="1">
      <c r="A1355" s="12">
        <v>10061384</v>
      </c>
      <c r="B1355" s="137">
        <v>1120010153</v>
      </c>
      <c r="C1355" s="106">
        <v>1005515</v>
      </c>
      <c r="D1355" s="13">
        <v>1015569</v>
      </c>
      <c r="E1355" s="12" t="s">
        <v>1698</v>
      </c>
      <c r="F1355" s="190" t="s">
        <v>4209</v>
      </c>
      <c r="G1355" s="13" t="s">
        <v>21</v>
      </c>
      <c r="H1355" s="15">
        <v>0.75</v>
      </c>
      <c r="I1355" s="105">
        <v>200</v>
      </c>
      <c r="J1355" s="26">
        <f t="shared" si="84"/>
        <v>150</v>
      </c>
      <c r="K1355" s="113">
        <f>IFERROR(SUMIFS(RECEIVING_HISTORY!$H:$H,RECEIVING_HISTORY!$B:$B,MASTER_SHEET!$A1355),0)</f>
        <v>0</v>
      </c>
      <c r="L1355" s="26">
        <f>IFERROR(SUMIFS(RECEIVING_HISTORY!$I:$I,RECEIVING_HISTORY!$B:$B,MASTER_SHEET!$A1355),0)</f>
        <v>0</v>
      </c>
      <c r="M1355" s="35">
        <f>IFERROR(SUMIF(ISSUANCE_HISTORY!$B:$B,A1355,ISSUANCE_HISTORY!$H:$H),0)</f>
        <v>0</v>
      </c>
      <c r="N1355" s="26">
        <f>IFERROR(SUMIF(ISSUANCE_HISTORY!$B:$B,A1355,ISSUANCE_HISTORY!$I:$I),0)</f>
        <v>0</v>
      </c>
      <c r="O1355" s="112">
        <f t="shared" si="85"/>
        <v>200</v>
      </c>
      <c r="P1355" s="26">
        <f t="shared" si="87"/>
        <v>150</v>
      </c>
      <c r="Q1355" s="36" t="s">
        <v>1697</v>
      </c>
      <c r="R1355" s="36" t="s">
        <v>1697</v>
      </c>
      <c r="S1355" s="16">
        <v>200</v>
      </c>
      <c r="T1355" s="37" t="str">
        <f t="shared" si="86"/>
        <v>OK</v>
      </c>
      <c r="U1355" s="12"/>
      <c r="V1355" s="16"/>
      <c r="W1355" s="12" t="s">
        <v>4222</v>
      </c>
    </row>
    <row r="1356" spans="1:23" ht="22.35" customHeight="1">
      <c r="A1356" s="12">
        <v>10061385</v>
      </c>
      <c r="B1356" s="137">
        <v>1040070018</v>
      </c>
      <c r="C1356" s="106">
        <v>1005450</v>
      </c>
      <c r="D1356" s="13">
        <v>1015504</v>
      </c>
      <c r="E1356" s="12" t="s">
        <v>1699</v>
      </c>
      <c r="F1356" s="190" t="s">
        <v>4209</v>
      </c>
      <c r="G1356" s="13" t="s">
        <v>1621</v>
      </c>
      <c r="H1356" s="15">
        <v>10</v>
      </c>
      <c r="I1356" s="105">
        <v>11</v>
      </c>
      <c r="J1356" s="26">
        <f t="shared" si="84"/>
        <v>110</v>
      </c>
      <c r="K1356" s="113">
        <f>IFERROR(SUMIFS(RECEIVING_HISTORY!$H:$H,RECEIVING_HISTORY!$B:$B,MASTER_SHEET!$A1356),0)</f>
        <v>0</v>
      </c>
      <c r="L1356" s="26">
        <f>IFERROR(SUMIFS(RECEIVING_HISTORY!$I:$I,RECEIVING_HISTORY!$B:$B,MASTER_SHEET!$A1356),0)</f>
        <v>0</v>
      </c>
      <c r="M1356" s="35">
        <f>IFERROR(SUMIF(ISSUANCE_HISTORY!$B:$B,A1356,ISSUANCE_HISTORY!$H:$H),0)</f>
        <v>0</v>
      </c>
      <c r="N1356" s="26">
        <f>IFERROR(SUMIF(ISSUANCE_HISTORY!$B:$B,A1356,ISSUANCE_HISTORY!$I:$I),0)</f>
        <v>0</v>
      </c>
      <c r="O1356" s="112">
        <f t="shared" si="85"/>
        <v>11</v>
      </c>
      <c r="P1356" s="26">
        <f t="shared" si="87"/>
        <v>110</v>
      </c>
      <c r="Q1356" s="36" t="s">
        <v>1622</v>
      </c>
      <c r="R1356" s="36" t="s">
        <v>1622</v>
      </c>
      <c r="S1356" s="16">
        <v>5</v>
      </c>
      <c r="T1356" s="37" t="str">
        <f t="shared" si="86"/>
        <v>OK</v>
      </c>
      <c r="U1356" s="12"/>
      <c r="V1356" s="16"/>
      <c r="W1356" s="12" t="s">
        <v>4222</v>
      </c>
    </row>
    <row r="1357" spans="1:23" ht="22.35" customHeight="1">
      <c r="A1357" s="12">
        <v>10061386</v>
      </c>
      <c r="B1357" s="137">
        <v>311615007320</v>
      </c>
      <c r="C1357" s="106">
        <v>1005610</v>
      </c>
      <c r="D1357" s="13">
        <v>1015366</v>
      </c>
      <c r="E1357" s="12" t="s">
        <v>1700</v>
      </c>
      <c r="F1357" s="190" t="s">
        <v>4209</v>
      </c>
      <c r="G1357" s="13" t="s">
        <v>21</v>
      </c>
      <c r="H1357" s="15">
        <v>2.25</v>
      </c>
      <c r="I1357" s="105">
        <v>1300</v>
      </c>
      <c r="J1357" s="26">
        <f t="shared" si="84"/>
        <v>2925</v>
      </c>
      <c r="K1357" s="113">
        <f>IFERROR(SUMIFS(RECEIVING_HISTORY!$H:$H,RECEIVING_HISTORY!$B:$B,MASTER_SHEET!$A1357),0)</f>
        <v>0</v>
      </c>
      <c r="L1357" s="26">
        <f>IFERROR(SUMIFS(RECEIVING_HISTORY!$I:$I,RECEIVING_HISTORY!$B:$B,MASTER_SHEET!$A1357),0)</f>
        <v>0</v>
      </c>
      <c r="M1357" s="35">
        <f>IFERROR(SUMIF(ISSUANCE_HISTORY!$B:$B,A1357,ISSUANCE_HISTORY!$H:$H),0)</f>
        <v>0</v>
      </c>
      <c r="N1357" s="26">
        <f>IFERROR(SUMIF(ISSUANCE_HISTORY!$B:$B,A1357,ISSUANCE_HISTORY!$I:$I),0)</f>
        <v>0</v>
      </c>
      <c r="O1357" s="112">
        <f t="shared" si="85"/>
        <v>1300</v>
      </c>
      <c r="P1357" s="26">
        <f t="shared" si="87"/>
        <v>2925</v>
      </c>
      <c r="Q1357" s="36" t="s">
        <v>1701</v>
      </c>
      <c r="R1357" s="36" t="s">
        <v>1701</v>
      </c>
      <c r="S1357" s="16">
        <v>100</v>
      </c>
      <c r="T1357" s="37" t="str">
        <f t="shared" si="86"/>
        <v>OK</v>
      </c>
      <c r="U1357" s="12"/>
      <c r="V1357" s="16"/>
      <c r="W1357" s="12" t="s">
        <v>4222</v>
      </c>
    </row>
    <row r="1358" spans="1:23" ht="22.35" customHeight="1">
      <c r="A1358" s="12">
        <v>10061387</v>
      </c>
      <c r="B1358" s="137">
        <v>1040070011</v>
      </c>
      <c r="C1358" s="106">
        <v>1006591</v>
      </c>
      <c r="D1358" s="13">
        <v>1014312</v>
      </c>
      <c r="E1358" s="12" t="s">
        <v>1702</v>
      </c>
      <c r="F1358" s="190" t="s">
        <v>4209</v>
      </c>
      <c r="G1358" s="13" t="s">
        <v>28</v>
      </c>
      <c r="H1358" s="15">
        <v>13</v>
      </c>
      <c r="I1358" s="105">
        <v>30</v>
      </c>
      <c r="J1358" s="26">
        <f t="shared" si="84"/>
        <v>390</v>
      </c>
      <c r="K1358" s="113">
        <f>IFERROR(SUMIFS(RECEIVING_HISTORY!$H:$H,RECEIVING_HISTORY!$B:$B,MASTER_SHEET!$A1358),0)</f>
        <v>0</v>
      </c>
      <c r="L1358" s="26">
        <f>IFERROR(SUMIFS(RECEIVING_HISTORY!$I:$I,RECEIVING_HISTORY!$B:$B,MASTER_SHEET!$A1358),0)</f>
        <v>0</v>
      </c>
      <c r="M1358" s="35">
        <f>IFERROR(SUMIF(ISSUANCE_HISTORY!$B:$B,A1358,ISSUANCE_HISTORY!$H:$H),0)</f>
        <v>0</v>
      </c>
      <c r="N1358" s="26">
        <f>IFERROR(SUMIF(ISSUANCE_HISTORY!$B:$B,A1358,ISSUANCE_HISTORY!$I:$I),0)</f>
        <v>0</v>
      </c>
      <c r="O1358" s="112">
        <f t="shared" si="85"/>
        <v>30</v>
      </c>
      <c r="P1358" s="26">
        <f t="shared" si="87"/>
        <v>390</v>
      </c>
      <c r="Q1358" s="36" t="s">
        <v>1703</v>
      </c>
      <c r="R1358" s="36" t="s">
        <v>1703</v>
      </c>
      <c r="S1358" s="16">
        <v>10</v>
      </c>
      <c r="T1358" s="37" t="str">
        <f t="shared" si="86"/>
        <v>OK</v>
      </c>
      <c r="U1358" s="12"/>
      <c r="V1358" s="16"/>
      <c r="W1358" s="12" t="s">
        <v>4222</v>
      </c>
    </row>
    <row r="1359" spans="1:23" ht="22.35" customHeight="1">
      <c r="A1359" s="12">
        <v>10061388</v>
      </c>
      <c r="B1359" s="137">
        <v>1040070005</v>
      </c>
      <c r="C1359" s="106">
        <v>1006190</v>
      </c>
      <c r="D1359" s="13">
        <v>1014840</v>
      </c>
      <c r="E1359" s="12" t="s">
        <v>1704</v>
      </c>
      <c r="F1359" s="190" t="s">
        <v>4209</v>
      </c>
      <c r="G1359" s="13" t="s">
        <v>28</v>
      </c>
      <c r="H1359" s="15">
        <v>23</v>
      </c>
      <c r="I1359" s="105">
        <v>5</v>
      </c>
      <c r="J1359" s="26">
        <f t="shared" si="84"/>
        <v>115</v>
      </c>
      <c r="K1359" s="113">
        <f>IFERROR(SUMIFS(RECEIVING_HISTORY!$H:$H,RECEIVING_HISTORY!$B:$B,MASTER_SHEET!$A1359),0)</f>
        <v>0</v>
      </c>
      <c r="L1359" s="26">
        <f>IFERROR(SUMIFS(RECEIVING_HISTORY!$I:$I,RECEIVING_HISTORY!$B:$B,MASTER_SHEET!$A1359),0)</f>
        <v>0</v>
      </c>
      <c r="M1359" s="35">
        <f>IFERROR(SUMIF(ISSUANCE_HISTORY!$B:$B,A1359,ISSUANCE_HISTORY!$H:$H),0)</f>
        <v>0</v>
      </c>
      <c r="N1359" s="26">
        <f>IFERROR(SUMIF(ISSUANCE_HISTORY!$B:$B,A1359,ISSUANCE_HISTORY!$I:$I),0)</f>
        <v>0</v>
      </c>
      <c r="O1359" s="112">
        <f t="shared" si="85"/>
        <v>5</v>
      </c>
      <c r="P1359" s="26">
        <f t="shared" si="87"/>
        <v>115</v>
      </c>
      <c r="Q1359" s="36" t="s">
        <v>1622</v>
      </c>
      <c r="R1359" s="36" t="s">
        <v>1622</v>
      </c>
      <c r="S1359" s="16">
        <v>5</v>
      </c>
      <c r="T1359" s="37" t="str">
        <f t="shared" si="86"/>
        <v>OK</v>
      </c>
      <c r="U1359" s="12"/>
      <c r="V1359" s="16"/>
      <c r="W1359" s="12" t="s">
        <v>4222</v>
      </c>
    </row>
    <row r="1360" spans="1:23" ht="22.35" customHeight="1">
      <c r="A1360" s="12">
        <v>10061389</v>
      </c>
      <c r="B1360" s="137">
        <v>1040070013</v>
      </c>
      <c r="C1360" s="106">
        <v>1005451</v>
      </c>
      <c r="D1360" s="13">
        <v>1015505</v>
      </c>
      <c r="E1360" s="12" t="s">
        <v>1706</v>
      </c>
      <c r="F1360" s="190" t="s">
        <v>4209</v>
      </c>
      <c r="G1360" s="13" t="s">
        <v>1621</v>
      </c>
      <c r="H1360" s="15">
        <v>13</v>
      </c>
      <c r="I1360" s="105">
        <v>43</v>
      </c>
      <c r="J1360" s="26">
        <f t="shared" si="84"/>
        <v>559</v>
      </c>
      <c r="K1360" s="113">
        <f>IFERROR(SUMIFS(RECEIVING_HISTORY!$H:$H,RECEIVING_HISTORY!$B:$B,MASTER_SHEET!$A1360),0)</f>
        <v>0</v>
      </c>
      <c r="L1360" s="26">
        <f>IFERROR(SUMIFS(RECEIVING_HISTORY!$I:$I,RECEIVING_HISTORY!$B:$B,MASTER_SHEET!$A1360),0)</f>
        <v>0</v>
      </c>
      <c r="M1360" s="35">
        <f>IFERROR(SUMIF(ISSUANCE_HISTORY!$B:$B,A1360,ISSUANCE_HISTORY!$H:$H),0)</f>
        <v>0</v>
      </c>
      <c r="N1360" s="26">
        <f>IFERROR(SUMIF(ISSUANCE_HISTORY!$B:$B,A1360,ISSUANCE_HISTORY!$I:$I),0)</f>
        <v>0</v>
      </c>
      <c r="O1360" s="112">
        <f t="shared" si="85"/>
        <v>43</v>
      </c>
      <c r="P1360" s="26">
        <f t="shared" si="87"/>
        <v>559</v>
      </c>
      <c r="Q1360" s="36" t="s">
        <v>1705</v>
      </c>
      <c r="R1360" s="36" t="s">
        <v>1705</v>
      </c>
      <c r="S1360" s="16">
        <v>2</v>
      </c>
      <c r="T1360" s="37" t="str">
        <f t="shared" si="86"/>
        <v>OK</v>
      </c>
      <c r="U1360" s="12"/>
      <c r="V1360" s="16"/>
      <c r="W1360" s="12" t="s">
        <v>4222</v>
      </c>
    </row>
    <row r="1361" spans="1:23" ht="22.35" customHeight="1">
      <c r="A1361" s="12">
        <v>10061390</v>
      </c>
      <c r="B1361" s="137">
        <v>1040020018</v>
      </c>
      <c r="C1361" s="106">
        <v>1005465</v>
      </c>
      <c r="D1361" s="13">
        <v>1015519</v>
      </c>
      <c r="E1361" s="12" t="s">
        <v>1708</v>
      </c>
      <c r="F1361" s="190" t="s">
        <v>4209</v>
      </c>
      <c r="G1361" s="13" t="s">
        <v>21</v>
      </c>
      <c r="H1361" s="15">
        <v>1.7</v>
      </c>
      <c r="I1361" s="105">
        <v>170</v>
      </c>
      <c r="J1361" s="26">
        <f t="shared" si="84"/>
        <v>289</v>
      </c>
      <c r="K1361" s="113">
        <f>IFERROR(SUMIFS(RECEIVING_HISTORY!$H:$H,RECEIVING_HISTORY!$B:$B,MASTER_SHEET!$A1361),0)</f>
        <v>0</v>
      </c>
      <c r="L1361" s="26">
        <f>IFERROR(SUMIFS(RECEIVING_HISTORY!$I:$I,RECEIVING_HISTORY!$B:$B,MASTER_SHEET!$A1361),0)</f>
        <v>0</v>
      </c>
      <c r="M1361" s="35">
        <f>IFERROR(SUMIF(ISSUANCE_HISTORY!$B:$B,A1361,ISSUANCE_HISTORY!$H:$H),0)</f>
        <v>0</v>
      </c>
      <c r="N1361" s="26">
        <f>IFERROR(SUMIF(ISSUANCE_HISTORY!$B:$B,A1361,ISSUANCE_HISTORY!$I:$I),0)</f>
        <v>0</v>
      </c>
      <c r="O1361" s="112">
        <f t="shared" si="85"/>
        <v>170</v>
      </c>
      <c r="P1361" s="26">
        <f t="shared" si="87"/>
        <v>289</v>
      </c>
      <c r="Q1361" s="36" t="s">
        <v>1707</v>
      </c>
      <c r="R1361" s="36" t="s">
        <v>1707</v>
      </c>
      <c r="S1361" s="16">
        <v>100</v>
      </c>
      <c r="T1361" s="37" t="str">
        <f t="shared" si="86"/>
        <v>OK</v>
      </c>
      <c r="U1361" s="12"/>
      <c r="V1361" s="16"/>
      <c r="W1361" s="12" t="s">
        <v>4222</v>
      </c>
    </row>
    <row r="1362" spans="1:23" ht="22.35" customHeight="1">
      <c r="A1362" s="12">
        <v>10061391</v>
      </c>
      <c r="B1362" s="137">
        <v>1040020289</v>
      </c>
      <c r="C1362" s="106">
        <v>1005466</v>
      </c>
      <c r="D1362" s="13">
        <v>1015520</v>
      </c>
      <c r="E1362" s="12" t="s">
        <v>1709</v>
      </c>
      <c r="F1362" s="190" t="s">
        <v>4209</v>
      </c>
      <c r="G1362" s="13" t="s">
        <v>21</v>
      </c>
      <c r="H1362" s="15">
        <v>2.4</v>
      </c>
      <c r="I1362" s="105">
        <v>300</v>
      </c>
      <c r="J1362" s="26">
        <f t="shared" si="84"/>
        <v>720</v>
      </c>
      <c r="K1362" s="113">
        <f>IFERROR(SUMIFS(RECEIVING_HISTORY!$H:$H,RECEIVING_HISTORY!$B:$B,MASTER_SHEET!$A1362),0)</f>
        <v>0</v>
      </c>
      <c r="L1362" s="26">
        <f>IFERROR(SUMIFS(RECEIVING_HISTORY!$I:$I,RECEIVING_HISTORY!$B:$B,MASTER_SHEET!$A1362),0)</f>
        <v>0</v>
      </c>
      <c r="M1362" s="35">
        <f>IFERROR(SUMIF(ISSUANCE_HISTORY!$B:$B,A1362,ISSUANCE_HISTORY!$H:$H),0)</f>
        <v>0</v>
      </c>
      <c r="N1362" s="26">
        <f>IFERROR(SUMIF(ISSUANCE_HISTORY!$B:$B,A1362,ISSUANCE_HISTORY!$I:$I),0)</f>
        <v>0</v>
      </c>
      <c r="O1362" s="112">
        <f t="shared" si="85"/>
        <v>300</v>
      </c>
      <c r="P1362" s="26">
        <f t="shared" si="87"/>
        <v>720</v>
      </c>
      <c r="Q1362" s="36" t="s">
        <v>1710</v>
      </c>
      <c r="R1362" s="36" t="s">
        <v>1710</v>
      </c>
      <c r="S1362" s="16">
        <v>100</v>
      </c>
      <c r="T1362" s="37" t="str">
        <f t="shared" si="86"/>
        <v>OK</v>
      </c>
      <c r="U1362" s="12"/>
      <c r="V1362" s="16"/>
      <c r="W1362" s="12" t="s">
        <v>4223</v>
      </c>
    </row>
    <row r="1363" spans="1:23" ht="22.35" customHeight="1">
      <c r="A1363" s="12">
        <v>10061392</v>
      </c>
      <c r="B1363" s="137">
        <v>1040020092</v>
      </c>
      <c r="C1363" s="106">
        <v>1005096</v>
      </c>
      <c r="D1363" s="13">
        <v>1015925</v>
      </c>
      <c r="E1363" s="12" t="s">
        <v>1711</v>
      </c>
      <c r="F1363" s="190" t="s">
        <v>4209</v>
      </c>
      <c r="G1363" s="13" t="s">
        <v>21</v>
      </c>
      <c r="H1363" s="15">
        <v>2.5</v>
      </c>
      <c r="I1363" s="105">
        <v>760</v>
      </c>
      <c r="J1363" s="26">
        <f t="shared" si="84"/>
        <v>1900</v>
      </c>
      <c r="K1363" s="113">
        <f>IFERROR(SUMIFS(RECEIVING_HISTORY!$H:$H,RECEIVING_HISTORY!$B:$B,MASTER_SHEET!$A1363),0)</f>
        <v>0</v>
      </c>
      <c r="L1363" s="26">
        <f>IFERROR(SUMIFS(RECEIVING_HISTORY!$I:$I,RECEIVING_HISTORY!$B:$B,MASTER_SHEET!$A1363),0)</f>
        <v>0</v>
      </c>
      <c r="M1363" s="35">
        <f>IFERROR(SUMIF(ISSUANCE_HISTORY!$B:$B,A1363,ISSUANCE_HISTORY!$H:$H),0)</f>
        <v>0</v>
      </c>
      <c r="N1363" s="26">
        <f>IFERROR(SUMIF(ISSUANCE_HISTORY!$B:$B,A1363,ISSUANCE_HISTORY!$I:$I),0)</f>
        <v>0</v>
      </c>
      <c r="O1363" s="112">
        <f t="shared" si="85"/>
        <v>760</v>
      </c>
      <c r="P1363" s="26">
        <f t="shared" si="87"/>
        <v>1900</v>
      </c>
      <c r="Q1363" s="36" t="s">
        <v>1707</v>
      </c>
      <c r="R1363" s="36" t="s">
        <v>1707</v>
      </c>
      <c r="S1363" s="16">
        <v>100</v>
      </c>
      <c r="T1363" s="37" t="str">
        <f t="shared" si="86"/>
        <v>OK</v>
      </c>
      <c r="U1363" s="12"/>
      <c r="V1363" s="16"/>
      <c r="W1363" s="12" t="s">
        <v>4222</v>
      </c>
    </row>
    <row r="1364" spans="1:23" ht="22.35" customHeight="1">
      <c r="A1364" s="12">
        <v>10061393</v>
      </c>
      <c r="B1364" s="137">
        <v>1040070014</v>
      </c>
      <c r="C1364" s="106">
        <v>1005448</v>
      </c>
      <c r="D1364" s="13">
        <v>1015502</v>
      </c>
      <c r="E1364" s="12" t="s">
        <v>1712</v>
      </c>
      <c r="F1364" s="190" t="s">
        <v>4209</v>
      </c>
      <c r="G1364" s="13" t="s">
        <v>1621</v>
      </c>
      <c r="H1364" s="15">
        <v>15</v>
      </c>
      <c r="I1364" s="105">
        <v>66</v>
      </c>
      <c r="J1364" s="26">
        <f t="shared" si="84"/>
        <v>990</v>
      </c>
      <c r="K1364" s="113">
        <f>IFERROR(SUMIFS(RECEIVING_HISTORY!$H:$H,RECEIVING_HISTORY!$B:$B,MASTER_SHEET!$A1364),0)</f>
        <v>0</v>
      </c>
      <c r="L1364" s="26">
        <f>IFERROR(SUMIFS(RECEIVING_HISTORY!$I:$I,RECEIVING_HISTORY!$B:$B,MASTER_SHEET!$A1364),0)</f>
        <v>0</v>
      </c>
      <c r="M1364" s="35">
        <f>IFERROR(SUMIF(ISSUANCE_HISTORY!$B:$B,A1364,ISSUANCE_HISTORY!$H:$H),0)</f>
        <v>0</v>
      </c>
      <c r="N1364" s="26">
        <f>IFERROR(SUMIF(ISSUANCE_HISTORY!$B:$B,A1364,ISSUANCE_HISTORY!$I:$I),0)</f>
        <v>0</v>
      </c>
      <c r="O1364" s="112">
        <f t="shared" si="85"/>
        <v>66</v>
      </c>
      <c r="P1364" s="26">
        <f t="shared" si="87"/>
        <v>990</v>
      </c>
      <c r="Q1364" s="36" t="s">
        <v>1713</v>
      </c>
      <c r="R1364" s="36" t="s">
        <v>1713</v>
      </c>
      <c r="S1364" s="16">
        <v>20</v>
      </c>
      <c r="T1364" s="37" t="str">
        <f t="shared" si="86"/>
        <v>OK</v>
      </c>
      <c r="U1364" s="12"/>
      <c r="V1364" s="16"/>
      <c r="W1364" s="12" t="s">
        <v>4222</v>
      </c>
    </row>
    <row r="1365" spans="1:23" ht="22.35" customHeight="1">
      <c r="A1365" s="12">
        <v>10061394</v>
      </c>
      <c r="B1365" s="137">
        <v>311617002656</v>
      </c>
      <c r="C1365" s="106">
        <v>1009083</v>
      </c>
      <c r="D1365" s="13"/>
      <c r="E1365" s="12" t="s">
        <v>1714</v>
      </c>
      <c r="F1365" s="190" t="s">
        <v>4209</v>
      </c>
      <c r="G1365" s="13" t="s">
        <v>81</v>
      </c>
      <c r="H1365" s="15">
        <v>22</v>
      </c>
      <c r="I1365" s="105">
        <v>50</v>
      </c>
      <c r="J1365" s="26">
        <f t="shared" si="84"/>
        <v>1100</v>
      </c>
      <c r="K1365" s="113">
        <f>IFERROR(SUMIFS(RECEIVING_HISTORY!$H:$H,RECEIVING_HISTORY!$B:$B,MASTER_SHEET!$A1365),0)</f>
        <v>0</v>
      </c>
      <c r="L1365" s="26">
        <f>IFERROR(SUMIFS(RECEIVING_HISTORY!$I:$I,RECEIVING_HISTORY!$B:$B,MASTER_SHEET!$A1365),0)</f>
        <v>0</v>
      </c>
      <c r="M1365" s="35">
        <f>IFERROR(SUMIF(ISSUANCE_HISTORY!$B:$B,A1365,ISSUANCE_HISTORY!$H:$H),0)</f>
        <v>0</v>
      </c>
      <c r="N1365" s="26">
        <f>IFERROR(SUMIF(ISSUANCE_HISTORY!$B:$B,A1365,ISSUANCE_HISTORY!$I:$I),0)</f>
        <v>0</v>
      </c>
      <c r="O1365" s="112">
        <f t="shared" si="85"/>
        <v>50</v>
      </c>
      <c r="P1365" s="26">
        <f t="shared" si="87"/>
        <v>1100</v>
      </c>
      <c r="Q1365" s="36" t="s">
        <v>1701</v>
      </c>
      <c r="R1365" s="36" t="s">
        <v>1701</v>
      </c>
      <c r="S1365" s="16">
        <v>10</v>
      </c>
      <c r="T1365" s="37" t="str">
        <f t="shared" si="86"/>
        <v>OK</v>
      </c>
      <c r="U1365" s="12"/>
      <c r="V1365" s="16"/>
      <c r="W1365" s="12" t="s">
        <v>4222</v>
      </c>
    </row>
    <row r="1366" spans="1:23" ht="22.35" customHeight="1">
      <c r="A1366" s="12">
        <v>10061395</v>
      </c>
      <c r="B1366" s="137">
        <v>311616005787</v>
      </c>
      <c r="C1366" s="106">
        <v>1005098</v>
      </c>
      <c r="D1366" s="13">
        <v>1015927</v>
      </c>
      <c r="E1366" s="12" t="s">
        <v>1715</v>
      </c>
      <c r="F1366" s="190" t="s">
        <v>4209</v>
      </c>
      <c r="G1366" s="13" t="s">
        <v>21</v>
      </c>
      <c r="H1366" s="15">
        <v>1</v>
      </c>
      <c r="I1366" s="105">
        <v>438</v>
      </c>
      <c r="J1366" s="26">
        <f t="shared" si="84"/>
        <v>438</v>
      </c>
      <c r="K1366" s="113">
        <f>IFERROR(SUMIFS(RECEIVING_HISTORY!$H:$H,RECEIVING_HISTORY!$B:$B,MASTER_SHEET!$A1366),0)</f>
        <v>0</v>
      </c>
      <c r="L1366" s="26">
        <f>IFERROR(SUMIFS(RECEIVING_HISTORY!$I:$I,RECEIVING_HISTORY!$B:$B,MASTER_SHEET!$A1366),0)</f>
        <v>0</v>
      </c>
      <c r="M1366" s="35">
        <f>IFERROR(SUMIF(ISSUANCE_HISTORY!$B:$B,A1366,ISSUANCE_HISTORY!$H:$H),0)</f>
        <v>0</v>
      </c>
      <c r="N1366" s="26">
        <f>IFERROR(SUMIF(ISSUANCE_HISTORY!$B:$B,A1366,ISSUANCE_HISTORY!$I:$I),0)</f>
        <v>0</v>
      </c>
      <c r="O1366" s="112">
        <f t="shared" si="85"/>
        <v>438</v>
      </c>
      <c r="P1366" s="26">
        <f t="shared" si="87"/>
        <v>438</v>
      </c>
      <c r="Q1366" s="36" t="s">
        <v>1707</v>
      </c>
      <c r="R1366" s="36" t="s">
        <v>1707</v>
      </c>
      <c r="S1366" s="16">
        <v>100</v>
      </c>
      <c r="T1366" s="37" t="str">
        <f t="shared" si="86"/>
        <v>OK</v>
      </c>
      <c r="U1366" s="12"/>
      <c r="V1366" s="16"/>
      <c r="W1366" s="12" t="s">
        <v>4222</v>
      </c>
    </row>
    <row r="1367" spans="1:23" ht="22.35" customHeight="1">
      <c r="A1367" s="12">
        <v>10061396</v>
      </c>
      <c r="B1367" s="137">
        <v>1120013211</v>
      </c>
      <c r="C1367" s="106">
        <v>1005859</v>
      </c>
      <c r="D1367" s="13">
        <v>1015045</v>
      </c>
      <c r="E1367" s="12" t="s">
        <v>1716</v>
      </c>
      <c r="F1367" s="190" t="s">
        <v>4209</v>
      </c>
      <c r="G1367" s="13" t="s">
        <v>28</v>
      </c>
      <c r="H1367" s="15">
        <v>18</v>
      </c>
      <c r="I1367" s="105">
        <v>6</v>
      </c>
      <c r="J1367" s="26">
        <f t="shared" si="84"/>
        <v>108</v>
      </c>
      <c r="K1367" s="113">
        <f>IFERROR(SUMIFS(RECEIVING_HISTORY!$H:$H,RECEIVING_HISTORY!$B:$B,MASTER_SHEET!$A1367),0)</f>
        <v>0</v>
      </c>
      <c r="L1367" s="26">
        <f>IFERROR(SUMIFS(RECEIVING_HISTORY!$I:$I,RECEIVING_HISTORY!$B:$B,MASTER_SHEET!$A1367),0)</f>
        <v>0</v>
      </c>
      <c r="M1367" s="35">
        <f>IFERROR(SUMIF(ISSUANCE_HISTORY!$B:$B,A1367,ISSUANCE_HISTORY!$H:$H),0)</f>
        <v>0</v>
      </c>
      <c r="N1367" s="26">
        <f>IFERROR(SUMIF(ISSUANCE_HISTORY!$B:$B,A1367,ISSUANCE_HISTORY!$I:$I),0)</f>
        <v>0</v>
      </c>
      <c r="O1367" s="112">
        <f t="shared" si="85"/>
        <v>6</v>
      </c>
      <c r="P1367" s="26">
        <f t="shared" si="87"/>
        <v>108</v>
      </c>
      <c r="Q1367" s="36" t="s">
        <v>1516</v>
      </c>
      <c r="R1367" s="36" t="s">
        <v>1516</v>
      </c>
      <c r="S1367" s="16">
        <v>6</v>
      </c>
      <c r="T1367" s="37" t="str">
        <f t="shared" si="86"/>
        <v>OK</v>
      </c>
      <c r="U1367" s="12"/>
      <c r="V1367" s="16"/>
      <c r="W1367" s="12" t="s">
        <v>4222</v>
      </c>
    </row>
    <row r="1368" spans="1:23" ht="22.35" customHeight="1">
      <c r="A1368" s="12">
        <v>10061397</v>
      </c>
      <c r="B1368" s="137">
        <v>1040080014</v>
      </c>
      <c r="C1368" s="106">
        <v>1005316</v>
      </c>
      <c r="D1368" s="13">
        <v>1015688</v>
      </c>
      <c r="E1368" s="12" t="s">
        <v>1717</v>
      </c>
      <c r="F1368" s="190" t="s">
        <v>4209</v>
      </c>
      <c r="G1368" s="13" t="s">
        <v>21</v>
      </c>
      <c r="H1368" s="15">
        <v>1</v>
      </c>
      <c r="I1368" s="105">
        <v>724</v>
      </c>
      <c r="J1368" s="26">
        <f t="shared" si="84"/>
        <v>724</v>
      </c>
      <c r="K1368" s="113">
        <f>IFERROR(SUMIFS(RECEIVING_HISTORY!$H:$H,RECEIVING_HISTORY!$B:$B,MASTER_SHEET!$A1368),0)</f>
        <v>0</v>
      </c>
      <c r="L1368" s="26">
        <f>IFERROR(SUMIFS(RECEIVING_HISTORY!$I:$I,RECEIVING_HISTORY!$B:$B,MASTER_SHEET!$A1368),0)</f>
        <v>0</v>
      </c>
      <c r="M1368" s="35">
        <f>IFERROR(SUMIF(ISSUANCE_HISTORY!$B:$B,A1368,ISSUANCE_HISTORY!$H:$H),0)</f>
        <v>0</v>
      </c>
      <c r="N1368" s="26">
        <f>IFERROR(SUMIF(ISSUANCE_HISTORY!$B:$B,A1368,ISSUANCE_HISTORY!$I:$I),0)</f>
        <v>0</v>
      </c>
      <c r="O1368" s="112">
        <f t="shared" si="85"/>
        <v>724</v>
      </c>
      <c r="P1368" s="26">
        <f t="shared" si="87"/>
        <v>724</v>
      </c>
      <c r="Q1368" s="36" t="s">
        <v>1718</v>
      </c>
      <c r="R1368" s="36" t="s">
        <v>1718</v>
      </c>
      <c r="S1368" s="16">
        <v>200</v>
      </c>
      <c r="T1368" s="37" t="str">
        <f t="shared" si="86"/>
        <v>OK</v>
      </c>
      <c r="U1368" s="12"/>
      <c r="V1368" s="16"/>
      <c r="W1368" s="12" t="s">
        <v>4222</v>
      </c>
    </row>
    <row r="1369" spans="1:23" ht="22.35" customHeight="1">
      <c r="A1369" s="12">
        <v>10061398</v>
      </c>
      <c r="B1369" s="137">
        <v>1040080066</v>
      </c>
      <c r="C1369" s="106">
        <v>1005318</v>
      </c>
      <c r="D1369" s="13">
        <v>1015690</v>
      </c>
      <c r="E1369" s="12" t="s">
        <v>1719</v>
      </c>
      <c r="F1369" s="190" t="s">
        <v>4209</v>
      </c>
      <c r="G1369" s="13" t="s">
        <v>21</v>
      </c>
      <c r="H1369" s="15">
        <v>1</v>
      </c>
      <c r="I1369" s="105">
        <v>494</v>
      </c>
      <c r="J1369" s="26">
        <f t="shared" si="84"/>
        <v>494</v>
      </c>
      <c r="K1369" s="113">
        <f>IFERROR(SUMIFS(RECEIVING_HISTORY!$H:$H,RECEIVING_HISTORY!$B:$B,MASTER_SHEET!$A1369),0)</f>
        <v>0</v>
      </c>
      <c r="L1369" s="26">
        <f>IFERROR(SUMIFS(RECEIVING_HISTORY!$I:$I,RECEIVING_HISTORY!$B:$B,MASTER_SHEET!$A1369),0)</f>
        <v>0</v>
      </c>
      <c r="M1369" s="35">
        <f>IFERROR(SUMIF(ISSUANCE_HISTORY!$B:$B,A1369,ISSUANCE_HISTORY!$H:$H),0)</f>
        <v>0</v>
      </c>
      <c r="N1369" s="26">
        <f>IFERROR(SUMIF(ISSUANCE_HISTORY!$B:$B,A1369,ISSUANCE_HISTORY!$I:$I),0)</f>
        <v>0</v>
      </c>
      <c r="O1369" s="112">
        <f t="shared" si="85"/>
        <v>494</v>
      </c>
      <c r="P1369" s="26">
        <f t="shared" si="87"/>
        <v>494</v>
      </c>
      <c r="Q1369" s="36" t="s">
        <v>1718</v>
      </c>
      <c r="R1369" s="36" t="s">
        <v>1718</v>
      </c>
      <c r="S1369" s="16">
        <v>200</v>
      </c>
      <c r="T1369" s="37" t="str">
        <f t="shared" si="86"/>
        <v>OK</v>
      </c>
      <c r="U1369" s="12"/>
      <c r="V1369" s="16"/>
      <c r="W1369" s="12" t="s">
        <v>4222</v>
      </c>
    </row>
    <row r="1370" spans="1:23" ht="22.35" customHeight="1">
      <c r="A1370" s="12">
        <v>10061399</v>
      </c>
      <c r="B1370" s="137">
        <v>1040170023</v>
      </c>
      <c r="C1370" s="106">
        <v>1005099</v>
      </c>
      <c r="D1370" s="13">
        <v>1015928</v>
      </c>
      <c r="E1370" s="12" t="s">
        <v>1720</v>
      </c>
      <c r="F1370" s="190" t="s">
        <v>4209</v>
      </c>
      <c r="G1370" s="13" t="s">
        <v>21</v>
      </c>
      <c r="H1370" s="15">
        <v>0.1</v>
      </c>
      <c r="I1370" s="105">
        <v>700</v>
      </c>
      <c r="J1370" s="26">
        <f t="shared" si="84"/>
        <v>70</v>
      </c>
      <c r="K1370" s="113">
        <f>IFERROR(SUMIFS(RECEIVING_HISTORY!$H:$H,RECEIVING_HISTORY!$B:$B,MASTER_SHEET!$A1370),0)</f>
        <v>0</v>
      </c>
      <c r="L1370" s="26">
        <f>IFERROR(SUMIFS(RECEIVING_HISTORY!$I:$I,RECEIVING_HISTORY!$B:$B,MASTER_SHEET!$A1370),0)</f>
        <v>0</v>
      </c>
      <c r="M1370" s="35">
        <f>IFERROR(SUMIF(ISSUANCE_HISTORY!$B:$B,A1370,ISSUANCE_HISTORY!$H:$H),0)</f>
        <v>0</v>
      </c>
      <c r="N1370" s="26">
        <f>IFERROR(SUMIF(ISSUANCE_HISTORY!$B:$B,A1370,ISSUANCE_HISTORY!$I:$I),0)</f>
        <v>0</v>
      </c>
      <c r="O1370" s="112">
        <f t="shared" si="85"/>
        <v>700</v>
      </c>
      <c r="P1370" s="26">
        <f t="shared" si="87"/>
        <v>70</v>
      </c>
      <c r="Q1370" s="36" t="s">
        <v>1718</v>
      </c>
      <c r="R1370" s="36" t="s">
        <v>1718</v>
      </c>
      <c r="S1370" s="16">
        <v>200</v>
      </c>
      <c r="T1370" s="37" t="str">
        <f t="shared" si="86"/>
        <v>OK</v>
      </c>
      <c r="U1370" s="12"/>
      <c r="V1370" s="16"/>
      <c r="W1370" s="12" t="s">
        <v>4222</v>
      </c>
    </row>
    <row r="1371" spans="1:23" ht="22.35" customHeight="1">
      <c r="A1371" s="12">
        <v>10061400</v>
      </c>
      <c r="B1371" s="137">
        <v>1040170022</v>
      </c>
      <c r="C1371" s="106">
        <v>1005100</v>
      </c>
      <c r="D1371" s="13">
        <v>1015929</v>
      </c>
      <c r="E1371" s="12" t="s">
        <v>1721</v>
      </c>
      <c r="F1371" s="190" t="s">
        <v>4209</v>
      </c>
      <c r="G1371" s="13" t="s">
        <v>21</v>
      </c>
      <c r="H1371" s="15">
        <v>0.2</v>
      </c>
      <c r="I1371" s="105">
        <v>1335</v>
      </c>
      <c r="J1371" s="26">
        <f t="shared" si="84"/>
        <v>267</v>
      </c>
      <c r="K1371" s="113">
        <f>IFERROR(SUMIFS(RECEIVING_HISTORY!$H:$H,RECEIVING_HISTORY!$B:$B,MASTER_SHEET!$A1371),0)</f>
        <v>0</v>
      </c>
      <c r="L1371" s="26">
        <f>IFERROR(SUMIFS(RECEIVING_HISTORY!$I:$I,RECEIVING_HISTORY!$B:$B,MASTER_SHEET!$A1371),0)</f>
        <v>0</v>
      </c>
      <c r="M1371" s="35">
        <f>IFERROR(SUMIF(ISSUANCE_HISTORY!$B:$B,A1371,ISSUANCE_HISTORY!$H:$H),0)</f>
        <v>0</v>
      </c>
      <c r="N1371" s="26">
        <f>IFERROR(SUMIF(ISSUANCE_HISTORY!$B:$B,A1371,ISSUANCE_HISTORY!$I:$I),0)</f>
        <v>0</v>
      </c>
      <c r="O1371" s="112">
        <f t="shared" si="85"/>
        <v>1335</v>
      </c>
      <c r="P1371" s="26">
        <f t="shared" si="87"/>
        <v>267</v>
      </c>
      <c r="Q1371" s="36" t="s">
        <v>1677</v>
      </c>
      <c r="R1371" s="36" t="s">
        <v>1677</v>
      </c>
      <c r="S1371" s="16">
        <v>200</v>
      </c>
      <c r="T1371" s="37" t="str">
        <f t="shared" si="86"/>
        <v>OK</v>
      </c>
      <c r="U1371" s="12"/>
      <c r="V1371" s="16"/>
      <c r="W1371" s="12" t="s">
        <v>4222</v>
      </c>
    </row>
    <row r="1372" spans="1:23" ht="22.35" customHeight="1">
      <c r="A1372" s="12">
        <v>10061401</v>
      </c>
      <c r="B1372" s="137">
        <v>1120012560</v>
      </c>
      <c r="C1372" s="106">
        <v>1005101</v>
      </c>
      <c r="D1372" s="13">
        <v>1015930</v>
      </c>
      <c r="E1372" s="12" t="s">
        <v>1722</v>
      </c>
      <c r="F1372" s="190" t="s">
        <v>4209</v>
      </c>
      <c r="G1372" s="13" t="s">
        <v>21</v>
      </c>
      <c r="H1372" s="15">
        <v>0.25</v>
      </c>
      <c r="I1372" s="105">
        <v>280</v>
      </c>
      <c r="J1372" s="26">
        <f t="shared" si="84"/>
        <v>70</v>
      </c>
      <c r="K1372" s="113">
        <f>IFERROR(SUMIFS(RECEIVING_HISTORY!$H:$H,RECEIVING_HISTORY!$B:$B,MASTER_SHEET!$A1372),0)</f>
        <v>0</v>
      </c>
      <c r="L1372" s="26">
        <f>IFERROR(SUMIFS(RECEIVING_HISTORY!$I:$I,RECEIVING_HISTORY!$B:$B,MASTER_SHEET!$A1372),0)</f>
        <v>0</v>
      </c>
      <c r="M1372" s="35">
        <f>IFERROR(SUMIF(ISSUANCE_HISTORY!$B:$B,A1372,ISSUANCE_HISTORY!$H:$H),0)</f>
        <v>0</v>
      </c>
      <c r="N1372" s="26">
        <f>IFERROR(SUMIF(ISSUANCE_HISTORY!$B:$B,A1372,ISSUANCE_HISTORY!$I:$I),0)</f>
        <v>0</v>
      </c>
      <c r="O1372" s="112">
        <f t="shared" si="85"/>
        <v>280</v>
      </c>
      <c r="P1372" s="26">
        <f t="shared" si="87"/>
        <v>70</v>
      </c>
      <c r="Q1372" s="36" t="s">
        <v>1677</v>
      </c>
      <c r="R1372" s="36" t="s">
        <v>1677</v>
      </c>
      <c r="S1372" s="16">
        <v>200</v>
      </c>
      <c r="T1372" s="37" t="str">
        <f t="shared" si="86"/>
        <v>OK</v>
      </c>
      <c r="U1372" s="12"/>
      <c r="V1372" s="16"/>
      <c r="W1372" s="12" t="s">
        <v>4222</v>
      </c>
    </row>
    <row r="1373" spans="1:23" ht="22.35" customHeight="1">
      <c r="A1373" s="12">
        <v>10061402</v>
      </c>
      <c r="B1373" s="137">
        <v>1120011770</v>
      </c>
      <c r="C1373" s="106">
        <v>1005102</v>
      </c>
      <c r="D1373" s="13">
        <v>1015931</v>
      </c>
      <c r="E1373" s="12" t="s">
        <v>1723</v>
      </c>
      <c r="F1373" s="190" t="s">
        <v>4209</v>
      </c>
      <c r="G1373" s="13" t="s">
        <v>21</v>
      </c>
      <c r="H1373" s="15">
        <v>0.3</v>
      </c>
      <c r="I1373" s="105">
        <v>728</v>
      </c>
      <c r="J1373" s="26">
        <f t="shared" si="84"/>
        <v>218.4</v>
      </c>
      <c r="K1373" s="113">
        <f>IFERROR(SUMIFS(RECEIVING_HISTORY!$H:$H,RECEIVING_HISTORY!$B:$B,MASTER_SHEET!$A1373),0)</f>
        <v>0</v>
      </c>
      <c r="L1373" s="26">
        <f>IFERROR(SUMIFS(RECEIVING_HISTORY!$I:$I,RECEIVING_HISTORY!$B:$B,MASTER_SHEET!$A1373),0)</f>
        <v>0</v>
      </c>
      <c r="M1373" s="35">
        <f>IFERROR(SUMIF(ISSUANCE_HISTORY!$B:$B,A1373,ISSUANCE_HISTORY!$H:$H),0)</f>
        <v>0</v>
      </c>
      <c r="N1373" s="26">
        <f>IFERROR(SUMIF(ISSUANCE_HISTORY!$B:$B,A1373,ISSUANCE_HISTORY!$I:$I),0)</f>
        <v>0</v>
      </c>
      <c r="O1373" s="112">
        <f t="shared" si="85"/>
        <v>728</v>
      </c>
      <c r="P1373" s="26">
        <f t="shared" si="87"/>
        <v>218.4</v>
      </c>
      <c r="Q1373" s="36" t="s">
        <v>1677</v>
      </c>
      <c r="R1373" s="36" t="s">
        <v>1677</v>
      </c>
      <c r="S1373" s="16">
        <v>200</v>
      </c>
      <c r="T1373" s="37" t="str">
        <f t="shared" si="86"/>
        <v>OK</v>
      </c>
      <c r="U1373" s="12"/>
      <c r="V1373" s="16"/>
      <c r="W1373" s="12" t="s">
        <v>4222</v>
      </c>
    </row>
    <row r="1374" spans="1:23" ht="22.35" customHeight="1">
      <c r="A1374" s="12">
        <v>10061403</v>
      </c>
      <c r="B1374" s="137">
        <v>1040170086</v>
      </c>
      <c r="C1374" s="106">
        <v>1005103</v>
      </c>
      <c r="D1374" s="13">
        <v>1015932</v>
      </c>
      <c r="E1374" s="12" t="s">
        <v>1724</v>
      </c>
      <c r="F1374" s="190" t="s">
        <v>4209</v>
      </c>
      <c r="G1374" s="13" t="s">
        <v>21</v>
      </c>
      <c r="H1374" s="15">
        <v>0.4</v>
      </c>
      <c r="I1374" s="105">
        <v>742</v>
      </c>
      <c r="J1374" s="26">
        <f t="shared" si="84"/>
        <v>296.8</v>
      </c>
      <c r="K1374" s="113">
        <f>IFERROR(SUMIFS(RECEIVING_HISTORY!$H:$H,RECEIVING_HISTORY!$B:$B,MASTER_SHEET!$A1374),0)</f>
        <v>0</v>
      </c>
      <c r="L1374" s="26">
        <f>IFERROR(SUMIFS(RECEIVING_HISTORY!$I:$I,RECEIVING_HISTORY!$B:$B,MASTER_SHEET!$A1374),0)</f>
        <v>0</v>
      </c>
      <c r="M1374" s="35">
        <f>IFERROR(SUMIF(ISSUANCE_HISTORY!$B:$B,A1374,ISSUANCE_HISTORY!$H:$H),0)</f>
        <v>0</v>
      </c>
      <c r="N1374" s="26">
        <f>IFERROR(SUMIF(ISSUANCE_HISTORY!$B:$B,A1374,ISSUANCE_HISTORY!$I:$I),0)</f>
        <v>0</v>
      </c>
      <c r="O1374" s="112">
        <f t="shared" si="85"/>
        <v>742</v>
      </c>
      <c r="P1374" s="26">
        <f t="shared" si="87"/>
        <v>296.8</v>
      </c>
      <c r="Q1374" s="36" t="s">
        <v>1677</v>
      </c>
      <c r="R1374" s="36" t="s">
        <v>1677</v>
      </c>
      <c r="S1374" s="16">
        <v>200</v>
      </c>
      <c r="T1374" s="37" t="str">
        <f t="shared" si="86"/>
        <v>OK</v>
      </c>
      <c r="U1374" s="12"/>
      <c r="V1374" s="16"/>
      <c r="W1374" s="12" t="s">
        <v>4222</v>
      </c>
    </row>
    <row r="1375" spans="1:23" ht="22.35" customHeight="1">
      <c r="A1375" s="12">
        <v>10061404</v>
      </c>
      <c r="B1375" s="137">
        <v>311618007321</v>
      </c>
      <c r="C1375" s="106">
        <v>1005104</v>
      </c>
      <c r="D1375" s="13">
        <v>1015933</v>
      </c>
      <c r="E1375" s="12" t="s">
        <v>1725</v>
      </c>
      <c r="F1375" s="190" t="s">
        <v>4209</v>
      </c>
      <c r="G1375" s="13" t="s">
        <v>21</v>
      </c>
      <c r="H1375" s="15">
        <v>0.2</v>
      </c>
      <c r="I1375" s="105">
        <v>715</v>
      </c>
      <c r="J1375" s="26">
        <f t="shared" si="84"/>
        <v>143</v>
      </c>
      <c r="K1375" s="113">
        <f>IFERROR(SUMIFS(RECEIVING_HISTORY!$H:$H,RECEIVING_HISTORY!$B:$B,MASTER_SHEET!$A1375),0)</f>
        <v>0</v>
      </c>
      <c r="L1375" s="26">
        <f>IFERROR(SUMIFS(RECEIVING_HISTORY!$I:$I,RECEIVING_HISTORY!$B:$B,MASTER_SHEET!$A1375),0)</f>
        <v>0</v>
      </c>
      <c r="M1375" s="35">
        <f>IFERROR(SUMIF(ISSUANCE_HISTORY!$B:$B,A1375,ISSUANCE_HISTORY!$H:$H),0)</f>
        <v>0</v>
      </c>
      <c r="N1375" s="26">
        <f>IFERROR(SUMIF(ISSUANCE_HISTORY!$B:$B,A1375,ISSUANCE_HISTORY!$I:$I),0)</f>
        <v>0</v>
      </c>
      <c r="O1375" s="112">
        <f t="shared" si="85"/>
        <v>715</v>
      </c>
      <c r="P1375" s="26">
        <f t="shared" si="87"/>
        <v>143</v>
      </c>
      <c r="Q1375" s="36" t="s">
        <v>1677</v>
      </c>
      <c r="R1375" s="36" t="s">
        <v>1677</v>
      </c>
      <c r="S1375" s="16">
        <v>200</v>
      </c>
      <c r="T1375" s="37" t="str">
        <f t="shared" si="86"/>
        <v>OK</v>
      </c>
      <c r="U1375" s="12"/>
      <c r="V1375" s="16"/>
      <c r="W1375" s="12" t="s">
        <v>4222</v>
      </c>
    </row>
    <row r="1376" spans="1:23" ht="22.35" customHeight="1">
      <c r="A1376" s="12">
        <v>10061405</v>
      </c>
      <c r="B1376" s="137">
        <v>1040020025</v>
      </c>
      <c r="C1376" s="106">
        <v>1005105</v>
      </c>
      <c r="D1376" s="13">
        <v>1015934</v>
      </c>
      <c r="E1376" s="12" t="s">
        <v>1726</v>
      </c>
      <c r="F1376" s="190" t="s">
        <v>4209</v>
      </c>
      <c r="G1376" s="13" t="s">
        <v>21</v>
      </c>
      <c r="H1376" s="15">
        <v>0.17</v>
      </c>
      <c r="I1376" s="105">
        <v>530</v>
      </c>
      <c r="J1376" s="26">
        <f t="shared" si="84"/>
        <v>90.100000000000009</v>
      </c>
      <c r="K1376" s="113">
        <f>IFERROR(SUMIFS(RECEIVING_HISTORY!$H:$H,RECEIVING_HISTORY!$B:$B,MASTER_SHEET!$A1376),0)</f>
        <v>0</v>
      </c>
      <c r="L1376" s="26">
        <f>IFERROR(SUMIFS(RECEIVING_HISTORY!$I:$I,RECEIVING_HISTORY!$B:$B,MASTER_SHEET!$A1376),0)</f>
        <v>0</v>
      </c>
      <c r="M1376" s="35">
        <f>IFERROR(SUMIF(ISSUANCE_HISTORY!$B:$B,A1376,ISSUANCE_HISTORY!$H:$H),0)</f>
        <v>0</v>
      </c>
      <c r="N1376" s="26">
        <f>IFERROR(SUMIF(ISSUANCE_HISTORY!$B:$B,A1376,ISSUANCE_HISTORY!$I:$I),0)</f>
        <v>0</v>
      </c>
      <c r="O1376" s="112">
        <f t="shared" si="85"/>
        <v>530</v>
      </c>
      <c r="P1376" s="26">
        <f t="shared" si="87"/>
        <v>90.100000000000009</v>
      </c>
      <c r="Q1376" s="36" t="s">
        <v>1677</v>
      </c>
      <c r="R1376" s="36" t="s">
        <v>1677</v>
      </c>
      <c r="S1376" s="16">
        <v>200</v>
      </c>
      <c r="T1376" s="37" t="str">
        <f t="shared" si="86"/>
        <v>OK</v>
      </c>
      <c r="U1376" s="12"/>
      <c r="V1376" s="16"/>
      <c r="W1376" s="12" t="s">
        <v>4222</v>
      </c>
    </row>
    <row r="1377" spans="1:23" ht="22.35" customHeight="1">
      <c r="A1377" s="12">
        <v>10061406</v>
      </c>
      <c r="B1377" s="137" t="e">
        <v>#N/A</v>
      </c>
      <c r="C1377" s="106">
        <v>1005088</v>
      </c>
      <c r="D1377" s="13">
        <v>1015917</v>
      </c>
      <c r="E1377" s="12" t="s">
        <v>1727</v>
      </c>
      <c r="F1377" s="190" t="s">
        <v>4209</v>
      </c>
      <c r="G1377" s="13" t="s">
        <v>21</v>
      </c>
      <c r="H1377" s="15">
        <v>1</v>
      </c>
      <c r="I1377" s="105">
        <v>0</v>
      </c>
      <c r="J1377" s="26">
        <f t="shared" si="84"/>
        <v>0</v>
      </c>
      <c r="K1377" s="113">
        <f>IFERROR(SUMIFS(RECEIVING_HISTORY!$H:$H,RECEIVING_HISTORY!$B:$B,MASTER_SHEET!$A1377),0)</f>
        <v>0</v>
      </c>
      <c r="L1377" s="26">
        <f>IFERROR(SUMIFS(RECEIVING_HISTORY!$I:$I,RECEIVING_HISTORY!$B:$B,MASTER_SHEET!$A1377),0)</f>
        <v>0</v>
      </c>
      <c r="M1377" s="35">
        <f>IFERROR(SUMIF(ISSUANCE_HISTORY!$B:$B,A1377,ISSUANCE_HISTORY!$H:$H),0)</f>
        <v>0</v>
      </c>
      <c r="N1377" s="26">
        <f>IFERROR(SUMIF(ISSUANCE_HISTORY!$B:$B,A1377,ISSUANCE_HISTORY!$I:$I),0)</f>
        <v>0</v>
      </c>
      <c r="O1377" s="112">
        <f t="shared" si="85"/>
        <v>0</v>
      </c>
      <c r="P1377" s="26">
        <f t="shared" si="87"/>
        <v>0</v>
      </c>
      <c r="Q1377" s="36" t="e">
        <v>#N/A</v>
      </c>
      <c r="R1377" s="36" t="e">
        <v>#N/A</v>
      </c>
      <c r="S1377" s="16"/>
      <c r="T1377" s="37" t="str">
        <f t="shared" si="86"/>
        <v/>
      </c>
      <c r="U1377" s="12"/>
      <c r="V1377" s="16"/>
      <c r="W1377" s="12" t="e">
        <v>#N/A</v>
      </c>
    </row>
    <row r="1378" spans="1:23" ht="22.35" customHeight="1">
      <c r="A1378" s="12">
        <v>10061407</v>
      </c>
      <c r="B1378" s="137">
        <v>1040050003</v>
      </c>
      <c r="C1378" s="106">
        <v>1005857</v>
      </c>
      <c r="D1378" s="13">
        <v>1015043</v>
      </c>
      <c r="E1378" s="12" t="s">
        <v>1728</v>
      </c>
      <c r="F1378" s="190" t="s">
        <v>4209</v>
      </c>
      <c r="G1378" s="13" t="s">
        <v>37</v>
      </c>
      <c r="H1378" s="15">
        <v>1.5</v>
      </c>
      <c r="I1378" s="105">
        <v>200</v>
      </c>
      <c r="J1378" s="26">
        <f t="shared" si="84"/>
        <v>300</v>
      </c>
      <c r="K1378" s="113">
        <f>IFERROR(SUMIFS(RECEIVING_HISTORY!$H:$H,RECEIVING_HISTORY!$B:$B,MASTER_SHEET!$A1378),0)</f>
        <v>0</v>
      </c>
      <c r="L1378" s="26">
        <f>IFERROR(SUMIFS(RECEIVING_HISTORY!$I:$I,RECEIVING_HISTORY!$B:$B,MASTER_SHEET!$A1378),0)</f>
        <v>0</v>
      </c>
      <c r="M1378" s="35">
        <f>IFERROR(SUMIF(ISSUANCE_HISTORY!$B:$B,A1378,ISSUANCE_HISTORY!$H:$H),0)</f>
        <v>0</v>
      </c>
      <c r="N1378" s="26">
        <f>IFERROR(SUMIF(ISSUANCE_HISTORY!$B:$B,A1378,ISSUANCE_HISTORY!$I:$I),0)</f>
        <v>0</v>
      </c>
      <c r="O1378" s="112">
        <f t="shared" si="85"/>
        <v>200</v>
      </c>
      <c r="P1378" s="26">
        <f t="shared" si="87"/>
        <v>300</v>
      </c>
      <c r="Q1378" s="36" t="s">
        <v>1516</v>
      </c>
      <c r="R1378" s="36" t="s">
        <v>1516</v>
      </c>
      <c r="S1378" s="16">
        <v>100</v>
      </c>
      <c r="T1378" s="37" t="str">
        <f t="shared" si="86"/>
        <v>OK</v>
      </c>
      <c r="U1378" s="12"/>
      <c r="V1378" s="16"/>
      <c r="W1378" s="12" t="s">
        <v>4222</v>
      </c>
    </row>
    <row r="1379" spans="1:23" ht="22.35" customHeight="1">
      <c r="A1379" s="12">
        <v>10061408</v>
      </c>
      <c r="B1379" s="137">
        <v>1040080062</v>
      </c>
      <c r="C1379" s="106">
        <v>1004807</v>
      </c>
      <c r="D1379" s="13">
        <v>1016248</v>
      </c>
      <c r="E1379" s="12" t="s">
        <v>1729</v>
      </c>
      <c r="F1379" s="190" t="s">
        <v>4209</v>
      </c>
      <c r="G1379" s="13" t="s">
        <v>21</v>
      </c>
      <c r="H1379" s="15">
        <v>0.4</v>
      </c>
      <c r="I1379" s="105">
        <v>552</v>
      </c>
      <c r="J1379" s="26">
        <f t="shared" si="84"/>
        <v>220.8</v>
      </c>
      <c r="K1379" s="113">
        <f>IFERROR(SUMIFS(RECEIVING_HISTORY!$H:$H,RECEIVING_HISTORY!$B:$B,MASTER_SHEET!$A1379),0)</f>
        <v>0</v>
      </c>
      <c r="L1379" s="26">
        <f>IFERROR(SUMIFS(RECEIVING_HISTORY!$I:$I,RECEIVING_HISTORY!$B:$B,MASTER_SHEET!$A1379),0)</f>
        <v>0</v>
      </c>
      <c r="M1379" s="35">
        <f>IFERROR(SUMIF(ISSUANCE_HISTORY!$B:$B,A1379,ISSUANCE_HISTORY!$H:$H),0)</f>
        <v>0</v>
      </c>
      <c r="N1379" s="26">
        <f>IFERROR(SUMIF(ISSUANCE_HISTORY!$B:$B,A1379,ISSUANCE_HISTORY!$I:$I),0)</f>
        <v>0</v>
      </c>
      <c r="O1379" s="112">
        <f t="shared" si="85"/>
        <v>552</v>
      </c>
      <c r="P1379" s="26">
        <f t="shared" si="87"/>
        <v>220.8</v>
      </c>
      <c r="Q1379" s="36" t="s">
        <v>1718</v>
      </c>
      <c r="R1379" s="36" t="s">
        <v>1718</v>
      </c>
      <c r="S1379" s="16">
        <v>200</v>
      </c>
      <c r="T1379" s="37" t="str">
        <f t="shared" si="86"/>
        <v>OK</v>
      </c>
      <c r="U1379" s="12"/>
      <c r="V1379" s="16"/>
      <c r="W1379" s="12" t="s">
        <v>4222</v>
      </c>
    </row>
    <row r="1380" spans="1:23" ht="22.35" customHeight="1">
      <c r="A1380" s="12">
        <v>10061409</v>
      </c>
      <c r="B1380" s="137">
        <v>311616007322</v>
      </c>
      <c r="C1380" s="106">
        <v>1005076</v>
      </c>
      <c r="D1380" s="13">
        <v>1015905</v>
      </c>
      <c r="E1380" s="12" t="s">
        <v>1730</v>
      </c>
      <c r="F1380" s="190" t="s">
        <v>4209</v>
      </c>
      <c r="G1380" s="13" t="s">
        <v>21</v>
      </c>
      <c r="H1380" s="15">
        <v>1.3</v>
      </c>
      <c r="I1380" s="105">
        <v>750</v>
      </c>
      <c r="J1380" s="26">
        <f t="shared" si="84"/>
        <v>975</v>
      </c>
      <c r="K1380" s="113">
        <f>IFERROR(SUMIFS(RECEIVING_HISTORY!$H:$H,RECEIVING_HISTORY!$B:$B,MASTER_SHEET!$A1380),0)</f>
        <v>0</v>
      </c>
      <c r="L1380" s="26">
        <f>IFERROR(SUMIFS(RECEIVING_HISTORY!$I:$I,RECEIVING_HISTORY!$B:$B,MASTER_SHEET!$A1380),0)</f>
        <v>0</v>
      </c>
      <c r="M1380" s="35">
        <f>IFERROR(SUMIF(ISSUANCE_HISTORY!$B:$B,A1380,ISSUANCE_HISTORY!$H:$H),0)</f>
        <v>0</v>
      </c>
      <c r="N1380" s="26">
        <f>IFERROR(SUMIF(ISSUANCE_HISTORY!$B:$B,A1380,ISSUANCE_HISTORY!$I:$I),0)</f>
        <v>0</v>
      </c>
      <c r="O1380" s="112">
        <f t="shared" si="85"/>
        <v>750</v>
      </c>
      <c r="P1380" s="26">
        <f t="shared" si="87"/>
        <v>975</v>
      </c>
      <c r="Q1380" s="36" t="s">
        <v>1710</v>
      </c>
      <c r="R1380" s="36" t="s">
        <v>1710</v>
      </c>
      <c r="S1380" s="16">
        <v>200</v>
      </c>
      <c r="T1380" s="37" t="str">
        <f t="shared" si="86"/>
        <v>OK</v>
      </c>
      <c r="U1380" s="12"/>
      <c r="V1380" s="16"/>
      <c r="W1380" s="12" t="s">
        <v>4222</v>
      </c>
    </row>
    <row r="1381" spans="1:23" ht="22.35" customHeight="1">
      <c r="A1381" s="12">
        <v>10061410</v>
      </c>
      <c r="B1381" s="137">
        <v>311616007323</v>
      </c>
      <c r="C1381" s="106">
        <v>1005097</v>
      </c>
      <c r="D1381" s="13">
        <v>1015926</v>
      </c>
      <c r="E1381" s="12" t="s">
        <v>1731</v>
      </c>
      <c r="F1381" s="190" t="s">
        <v>4209</v>
      </c>
      <c r="G1381" s="13" t="s">
        <v>21</v>
      </c>
      <c r="H1381" s="15">
        <v>1.5</v>
      </c>
      <c r="I1381" s="105">
        <v>285</v>
      </c>
      <c r="J1381" s="26">
        <f t="shared" si="84"/>
        <v>427.5</v>
      </c>
      <c r="K1381" s="113">
        <f>IFERROR(SUMIFS(RECEIVING_HISTORY!$H:$H,RECEIVING_HISTORY!$B:$B,MASTER_SHEET!$A1381),0)</f>
        <v>0</v>
      </c>
      <c r="L1381" s="26">
        <f>IFERROR(SUMIFS(RECEIVING_HISTORY!$I:$I,RECEIVING_HISTORY!$B:$B,MASTER_SHEET!$A1381),0)</f>
        <v>0</v>
      </c>
      <c r="M1381" s="35">
        <f>IFERROR(SUMIF(ISSUANCE_HISTORY!$B:$B,A1381,ISSUANCE_HISTORY!$H:$H),0)</f>
        <v>0</v>
      </c>
      <c r="N1381" s="26">
        <f>IFERROR(SUMIF(ISSUANCE_HISTORY!$B:$B,A1381,ISSUANCE_HISTORY!$I:$I),0)</f>
        <v>0</v>
      </c>
      <c r="O1381" s="112">
        <f t="shared" si="85"/>
        <v>285</v>
      </c>
      <c r="P1381" s="26">
        <f t="shared" si="87"/>
        <v>427.5</v>
      </c>
      <c r="Q1381" s="36" t="s">
        <v>1710</v>
      </c>
      <c r="R1381" s="36" t="s">
        <v>1710</v>
      </c>
      <c r="S1381" s="16">
        <v>200</v>
      </c>
      <c r="T1381" s="37" t="str">
        <f t="shared" si="86"/>
        <v>OK</v>
      </c>
      <c r="U1381" s="12"/>
      <c r="V1381" s="16"/>
      <c r="W1381" s="12" t="s">
        <v>4222</v>
      </c>
    </row>
    <row r="1382" spans="1:23" ht="22.35" customHeight="1">
      <c r="A1382" s="12">
        <v>10061411</v>
      </c>
      <c r="B1382" s="137">
        <v>1120010513</v>
      </c>
      <c r="C1382" s="106">
        <v>1002924</v>
      </c>
      <c r="D1382" s="13">
        <v>1010760</v>
      </c>
      <c r="E1382" s="12" t="s">
        <v>1732</v>
      </c>
      <c r="F1382" s="190" t="s">
        <v>4209</v>
      </c>
      <c r="G1382" s="13" t="s">
        <v>415</v>
      </c>
      <c r="H1382" s="15">
        <v>3</v>
      </c>
      <c r="I1382" s="105">
        <v>256</v>
      </c>
      <c r="J1382" s="26">
        <f t="shared" si="84"/>
        <v>768</v>
      </c>
      <c r="K1382" s="113">
        <f>IFERROR(SUMIFS(RECEIVING_HISTORY!$H:$H,RECEIVING_HISTORY!$B:$B,MASTER_SHEET!$A1382),0)</f>
        <v>0</v>
      </c>
      <c r="L1382" s="26">
        <f>IFERROR(SUMIFS(RECEIVING_HISTORY!$I:$I,RECEIVING_HISTORY!$B:$B,MASTER_SHEET!$A1382),0)</f>
        <v>0</v>
      </c>
      <c r="M1382" s="35">
        <f>IFERROR(SUMIF(ISSUANCE_HISTORY!$B:$B,A1382,ISSUANCE_HISTORY!$H:$H),0)</f>
        <v>0</v>
      </c>
      <c r="N1382" s="26">
        <f>IFERROR(SUMIF(ISSUANCE_HISTORY!$B:$B,A1382,ISSUANCE_HISTORY!$I:$I),0)</f>
        <v>0</v>
      </c>
      <c r="O1382" s="112">
        <f t="shared" si="85"/>
        <v>256</v>
      </c>
      <c r="P1382" s="26">
        <f t="shared" si="87"/>
        <v>768</v>
      </c>
      <c r="Q1382" s="36" t="s">
        <v>1733</v>
      </c>
      <c r="R1382" s="36" t="s">
        <v>1733</v>
      </c>
      <c r="S1382" s="16">
        <v>200</v>
      </c>
      <c r="T1382" s="37" t="str">
        <f t="shared" si="86"/>
        <v>OK</v>
      </c>
      <c r="U1382" s="12"/>
      <c r="V1382" s="16"/>
      <c r="W1382" s="12" t="s">
        <v>4222</v>
      </c>
    </row>
    <row r="1383" spans="1:23" ht="22.35" customHeight="1">
      <c r="A1383" s="12">
        <v>10061412</v>
      </c>
      <c r="B1383" s="137">
        <v>311617002657</v>
      </c>
      <c r="C1383" s="106">
        <v>1001049</v>
      </c>
      <c r="D1383" s="29">
        <v>1012835</v>
      </c>
      <c r="E1383" s="12" t="s">
        <v>1734</v>
      </c>
      <c r="F1383" s="190" t="s">
        <v>4209</v>
      </c>
      <c r="G1383" s="13" t="s">
        <v>81</v>
      </c>
      <c r="H1383" s="15">
        <v>18</v>
      </c>
      <c r="I1383" s="105">
        <v>50</v>
      </c>
      <c r="J1383" s="26">
        <f t="shared" si="84"/>
        <v>900</v>
      </c>
      <c r="K1383" s="113">
        <f>IFERROR(SUMIFS(RECEIVING_HISTORY!$H:$H,RECEIVING_HISTORY!$B:$B,MASTER_SHEET!$A1383),0)</f>
        <v>0</v>
      </c>
      <c r="L1383" s="26">
        <f>IFERROR(SUMIFS(RECEIVING_HISTORY!$I:$I,RECEIVING_HISTORY!$B:$B,MASTER_SHEET!$A1383),0)</f>
        <v>0</v>
      </c>
      <c r="M1383" s="35">
        <f>IFERROR(SUMIF(ISSUANCE_HISTORY!$B:$B,A1383,ISSUANCE_HISTORY!$H:$H),0)</f>
        <v>0</v>
      </c>
      <c r="N1383" s="26">
        <f>IFERROR(SUMIF(ISSUANCE_HISTORY!$B:$B,A1383,ISSUANCE_HISTORY!$I:$I),0)</f>
        <v>0</v>
      </c>
      <c r="O1383" s="112">
        <f t="shared" si="85"/>
        <v>50</v>
      </c>
      <c r="P1383" s="26">
        <f t="shared" si="87"/>
        <v>900</v>
      </c>
      <c r="Q1383" s="36" t="s">
        <v>1701</v>
      </c>
      <c r="R1383" s="36" t="s">
        <v>1701</v>
      </c>
      <c r="S1383" s="16">
        <v>10</v>
      </c>
      <c r="T1383" s="37" t="str">
        <f t="shared" si="86"/>
        <v>OK</v>
      </c>
      <c r="U1383" s="12"/>
      <c r="V1383" s="16"/>
      <c r="W1383" s="12" t="s">
        <v>4222</v>
      </c>
    </row>
    <row r="1384" spans="1:23" ht="22.35" customHeight="1">
      <c r="A1384" s="12">
        <v>10061413</v>
      </c>
      <c r="B1384" s="137">
        <v>1040010030</v>
      </c>
      <c r="C1384" s="106">
        <v>1007681</v>
      </c>
      <c r="D1384" s="13">
        <v>1017070</v>
      </c>
      <c r="E1384" s="12" t="s">
        <v>1735</v>
      </c>
      <c r="F1384" s="190" t="s">
        <v>4209</v>
      </c>
      <c r="G1384" s="13" t="s">
        <v>21</v>
      </c>
      <c r="H1384" s="15">
        <v>0.84</v>
      </c>
      <c r="I1384" s="105">
        <v>3500</v>
      </c>
      <c r="J1384" s="26">
        <f t="shared" si="84"/>
        <v>2940</v>
      </c>
      <c r="K1384" s="113">
        <f>IFERROR(SUMIFS(RECEIVING_HISTORY!$H:$H,RECEIVING_HISTORY!$B:$B,MASTER_SHEET!$A1384),0)</f>
        <v>0</v>
      </c>
      <c r="L1384" s="26">
        <f>IFERROR(SUMIFS(RECEIVING_HISTORY!$I:$I,RECEIVING_HISTORY!$B:$B,MASTER_SHEET!$A1384),0)</f>
        <v>0</v>
      </c>
      <c r="M1384" s="35">
        <f>IFERROR(SUMIF(ISSUANCE_HISTORY!$B:$B,A1384,ISSUANCE_HISTORY!$H:$H),0)</f>
        <v>0</v>
      </c>
      <c r="N1384" s="26">
        <f>IFERROR(SUMIF(ISSUANCE_HISTORY!$B:$B,A1384,ISSUANCE_HISTORY!$I:$I),0)</f>
        <v>0</v>
      </c>
      <c r="O1384" s="112">
        <f t="shared" si="85"/>
        <v>3500</v>
      </c>
      <c r="P1384" s="26">
        <f t="shared" si="87"/>
        <v>2940</v>
      </c>
      <c r="Q1384" s="36" t="s">
        <v>4204</v>
      </c>
      <c r="R1384" s="36" t="s">
        <v>4502</v>
      </c>
      <c r="S1384" s="16">
        <v>200</v>
      </c>
      <c r="T1384" s="37" t="str">
        <f t="shared" si="86"/>
        <v>OK</v>
      </c>
      <c r="U1384" s="12"/>
      <c r="V1384" s="16"/>
      <c r="W1384" s="12" t="s">
        <v>4222</v>
      </c>
    </row>
    <row r="1385" spans="1:23" ht="22.35" customHeight="1">
      <c r="A1385" s="12">
        <v>10061414</v>
      </c>
      <c r="B1385" s="137">
        <v>1040070016</v>
      </c>
      <c r="C1385" s="106">
        <v>1005452</v>
      </c>
      <c r="D1385" s="13">
        <v>1015506</v>
      </c>
      <c r="E1385" s="12" t="s">
        <v>1736</v>
      </c>
      <c r="F1385" s="190" t="s">
        <v>4209</v>
      </c>
      <c r="G1385" s="13" t="s">
        <v>1621</v>
      </c>
      <c r="H1385" s="15">
        <v>12</v>
      </c>
      <c r="I1385" s="105">
        <v>24</v>
      </c>
      <c r="J1385" s="26">
        <f t="shared" si="84"/>
        <v>288</v>
      </c>
      <c r="K1385" s="113">
        <f>IFERROR(SUMIFS(RECEIVING_HISTORY!$H:$H,RECEIVING_HISTORY!$B:$B,MASTER_SHEET!$A1385),0)</f>
        <v>0</v>
      </c>
      <c r="L1385" s="26">
        <f>IFERROR(SUMIFS(RECEIVING_HISTORY!$I:$I,RECEIVING_HISTORY!$B:$B,MASTER_SHEET!$A1385),0)</f>
        <v>0</v>
      </c>
      <c r="M1385" s="35">
        <f>IFERROR(SUMIF(ISSUANCE_HISTORY!$B:$B,A1385,ISSUANCE_HISTORY!$H:$H),0)</f>
        <v>0</v>
      </c>
      <c r="N1385" s="26">
        <f>IFERROR(SUMIF(ISSUANCE_HISTORY!$B:$B,A1385,ISSUANCE_HISTORY!$I:$I),0)</f>
        <v>0</v>
      </c>
      <c r="O1385" s="112">
        <f t="shared" si="85"/>
        <v>24</v>
      </c>
      <c r="P1385" s="26">
        <f t="shared" si="87"/>
        <v>288</v>
      </c>
      <c r="Q1385" s="36" t="s">
        <v>1622</v>
      </c>
      <c r="R1385" s="36" t="s">
        <v>1622</v>
      </c>
      <c r="S1385" s="16">
        <v>10</v>
      </c>
      <c r="T1385" s="37" t="str">
        <f t="shared" si="86"/>
        <v>OK</v>
      </c>
      <c r="U1385" s="12"/>
      <c r="V1385" s="16"/>
      <c r="W1385" s="12" t="s">
        <v>4222</v>
      </c>
    </row>
    <row r="1386" spans="1:23" ht="22.35" customHeight="1">
      <c r="A1386" s="12">
        <v>10061415</v>
      </c>
      <c r="B1386" s="137">
        <v>1040080089</v>
      </c>
      <c r="C1386" s="106">
        <v>1005315</v>
      </c>
      <c r="D1386" s="13">
        <v>1015687</v>
      </c>
      <c r="E1386" s="12" t="s">
        <v>1737</v>
      </c>
      <c r="F1386" s="190" t="s">
        <v>4209</v>
      </c>
      <c r="G1386" s="13" t="s">
        <v>21</v>
      </c>
      <c r="H1386" s="15">
        <v>0.38</v>
      </c>
      <c r="I1386" s="105">
        <v>473</v>
      </c>
      <c r="J1386" s="26">
        <f t="shared" si="84"/>
        <v>179.74</v>
      </c>
      <c r="K1386" s="113">
        <f>IFERROR(SUMIFS(RECEIVING_HISTORY!$H:$H,RECEIVING_HISTORY!$B:$B,MASTER_SHEET!$A1386),0)</f>
        <v>0</v>
      </c>
      <c r="L1386" s="26">
        <f>IFERROR(SUMIFS(RECEIVING_HISTORY!$I:$I,RECEIVING_HISTORY!$B:$B,MASTER_SHEET!$A1386),0)</f>
        <v>0</v>
      </c>
      <c r="M1386" s="35">
        <f>IFERROR(SUMIF(ISSUANCE_HISTORY!$B:$B,A1386,ISSUANCE_HISTORY!$H:$H),0)</f>
        <v>0</v>
      </c>
      <c r="N1386" s="26">
        <f>IFERROR(SUMIF(ISSUANCE_HISTORY!$B:$B,A1386,ISSUANCE_HISTORY!$I:$I),0)</f>
        <v>0</v>
      </c>
      <c r="O1386" s="112">
        <f t="shared" si="85"/>
        <v>473</v>
      </c>
      <c r="P1386" s="26">
        <f t="shared" si="87"/>
        <v>179.74</v>
      </c>
      <c r="Q1386" s="36" t="s">
        <v>1718</v>
      </c>
      <c r="R1386" s="36" t="s">
        <v>1718</v>
      </c>
      <c r="S1386" s="16">
        <v>200</v>
      </c>
      <c r="T1386" s="37" t="str">
        <f t="shared" si="86"/>
        <v>OK</v>
      </c>
      <c r="U1386" s="12"/>
      <c r="V1386" s="16"/>
      <c r="W1386" s="12" t="s">
        <v>4222</v>
      </c>
    </row>
    <row r="1387" spans="1:23" ht="22.35" customHeight="1">
      <c r="A1387" s="12">
        <v>10061416</v>
      </c>
      <c r="B1387" s="137">
        <v>1040080065</v>
      </c>
      <c r="C1387" s="106">
        <v>1005317</v>
      </c>
      <c r="D1387" s="13">
        <v>1015689</v>
      </c>
      <c r="E1387" s="12" t="s">
        <v>1738</v>
      </c>
      <c r="F1387" s="190" t="s">
        <v>4209</v>
      </c>
      <c r="G1387" s="13" t="s">
        <v>21</v>
      </c>
      <c r="H1387" s="15">
        <v>1</v>
      </c>
      <c r="I1387" s="105">
        <v>751</v>
      </c>
      <c r="J1387" s="26">
        <f t="shared" si="84"/>
        <v>751</v>
      </c>
      <c r="K1387" s="113">
        <f>IFERROR(SUMIFS(RECEIVING_HISTORY!$H:$H,RECEIVING_HISTORY!$B:$B,MASTER_SHEET!$A1387),0)</f>
        <v>0</v>
      </c>
      <c r="L1387" s="26">
        <f>IFERROR(SUMIFS(RECEIVING_HISTORY!$I:$I,RECEIVING_HISTORY!$B:$B,MASTER_SHEET!$A1387),0)</f>
        <v>0</v>
      </c>
      <c r="M1387" s="35">
        <f>IFERROR(SUMIF(ISSUANCE_HISTORY!$B:$B,A1387,ISSUANCE_HISTORY!$H:$H),0)</f>
        <v>0</v>
      </c>
      <c r="N1387" s="26">
        <f>IFERROR(SUMIF(ISSUANCE_HISTORY!$B:$B,A1387,ISSUANCE_HISTORY!$I:$I),0)</f>
        <v>0</v>
      </c>
      <c r="O1387" s="112">
        <f t="shared" si="85"/>
        <v>751</v>
      </c>
      <c r="P1387" s="26">
        <f t="shared" si="87"/>
        <v>751</v>
      </c>
      <c r="Q1387" s="36" t="s">
        <v>1739</v>
      </c>
      <c r="R1387" s="36" t="s">
        <v>1739</v>
      </c>
      <c r="S1387" s="16">
        <v>200</v>
      </c>
      <c r="T1387" s="37" t="str">
        <f t="shared" si="86"/>
        <v>OK</v>
      </c>
      <c r="U1387" s="12"/>
      <c r="V1387" s="16"/>
      <c r="W1387" s="12" t="s">
        <v>4222</v>
      </c>
    </row>
    <row r="1388" spans="1:23" ht="22.35" customHeight="1">
      <c r="A1388" s="12">
        <v>10061417</v>
      </c>
      <c r="B1388" s="137">
        <v>1120120101</v>
      </c>
      <c r="C1388" s="106">
        <v>1005587</v>
      </c>
      <c r="D1388" s="13">
        <v>1015336</v>
      </c>
      <c r="E1388" s="12" t="s">
        <v>1740</v>
      </c>
      <c r="F1388" s="190" t="s">
        <v>4209</v>
      </c>
      <c r="G1388" s="13" t="s">
        <v>41</v>
      </c>
      <c r="H1388" s="15">
        <v>40</v>
      </c>
      <c r="I1388" s="105">
        <v>3</v>
      </c>
      <c r="J1388" s="26">
        <f t="shared" si="84"/>
        <v>120</v>
      </c>
      <c r="K1388" s="113">
        <f>IFERROR(SUMIFS(RECEIVING_HISTORY!$H:$H,RECEIVING_HISTORY!$B:$B,MASTER_SHEET!$A1388),0)</f>
        <v>0</v>
      </c>
      <c r="L1388" s="26">
        <f>IFERROR(SUMIFS(RECEIVING_HISTORY!$I:$I,RECEIVING_HISTORY!$B:$B,MASTER_SHEET!$A1388),0)</f>
        <v>0</v>
      </c>
      <c r="M1388" s="35">
        <f>IFERROR(SUMIF(ISSUANCE_HISTORY!$B:$B,A1388,ISSUANCE_HISTORY!$H:$H),0)</f>
        <v>0</v>
      </c>
      <c r="N1388" s="26">
        <f>IFERROR(SUMIF(ISSUANCE_HISTORY!$B:$B,A1388,ISSUANCE_HISTORY!$I:$I),0)</f>
        <v>0</v>
      </c>
      <c r="O1388" s="112">
        <f t="shared" si="85"/>
        <v>3</v>
      </c>
      <c r="P1388" s="26">
        <f t="shared" si="87"/>
        <v>120</v>
      </c>
      <c r="Q1388" s="36" t="s">
        <v>1313</v>
      </c>
      <c r="R1388" s="36" t="s">
        <v>1313</v>
      </c>
      <c r="S1388" s="16">
        <v>3</v>
      </c>
      <c r="T1388" s="37" t="str">
        <f t="shared" si="86"/>
        <v>OK</v>
      </c>
      <c r="U1388" s="12"/>
      <c r="V1388" s="16"/>
      <c r="W1388" s="12" t="s">
        <v>4222</v>
      </c>
    </row>
    <row r="1389" spans="1:23" ht="22.35" customHeight="1">
      <c r="A1389" s="12">
        <v>10061418</v>
      </c>
      <c r="B1389" s="137">
        <v>1120120102</v>
      </c>
      <c r="C1389" s="106">
        <v>1005588</v>
      </c>
      <c r="D1389" s="13">
        <v>1015337</v>
      </c>
      <c r="E1389" s="12" t="s">
        <v>1741</v>
      </c>
      <c r="F1389" s="190" t="s">
        <v>4209</v>
      </c>
      <c r="G1389" s="13" t="s">
        <v>41</v>
      </c>
      <c r="H1389" s="15">
        <v>40</v>
      </c>
      <c r="I1389" s="105">
        <v>3</v>
      </c>
      <c r="J1389" s="26">
        <f t="shared" si="84"/>
        <v>120</v>
      </c>
      <c r="K1389" s="113">
        <f>IFERROR(SUMIFS(RECEIVING_HISTORY!$H:$H,RECEIVING_HISTORY!$B:$B,MASTER_SHEET!$A1389),0)</f>
        <v>0</v>
      </c>
      <c r="L1389" s="26">
        <f>IFERROR(SUMIFS(RECEIVING_HISTORY!$I:$I,RECEIVING_HISTORY!$B:$B,MASTER_SHEET!$A1389),0)</f>
        <v>0</v>
      </c>
      <c r="M1389" s="35">
        <f>IFERROR(SUMIF(ISSUANCE_HISTORY!$B:$B,A1389,ISSUANCE_HISTORY!$H:$H),0)</f>
        <v>0</v>
      </c>
      <c r="N1389" s="26">
        <f>IFERROR(SUMIF(ISSUANCE_HISTORY!$B:$B,A1389,ISSUANCE_HISTORY!$I:$I),0)</f>
        <v>0</v>
      </c>
      <c r="O1389" s="112">
        <f t="shared" si="85"/>
        <v>3</v>
      </c>
      <c r="P1389" s="26">
        <f t="shared" si="87"/>
        <v>120</v>
      </c>
      <c r="Q1389" s="36" t="s">
        <v>1313</v>
      </c>
      <c r="R1389" s="36" t="s">
        <v>1313</v>
      </c>
      <c r="S1389" s="16">
        <v>3</v>
      </c>
      <c r="T1389" s="37" t="str">
        <f t="shared" si="86"/>
        <v>OK</v>
      </c>
      <c r="U1389" s="12"/>
      <c r="V1389" s="16"/>
      <c r="W1389" s="12" t="s">
        <v>4222</v>
      </c>
    </row>
    <row r="1390" spans="1:23" ht="22.35" customHeight="1">
      <c r="A1390" s="12">
        <v>10061419</v>
      </c>
      <c r="B1390" s="137">
        <v>1120010342</v>
      </c>
      <c r="C1390" s="106">
        <v>1006592</v>
      </c>
      <c r="D1390" s="13">
        <v>1014313</v>
      </c>
      <c r="E1390" s="12" t="s">
        <v>1742</v>
      </c>
      <c r="F1390" s="190" t="s">
        <v>4209</v>
      </c>
      <c r="G1390" s="13" t="s">
        <v>28</v>
      </c>
      <c r="H1390" s="15">
        <v>67.5</v>
      </c>
      <c r="I1390" s="105">
        <v>8</v>
      </c>
      <c r="J1390" s="26">
        <f t="shared" si="84"/>
        <v>540</v>
      </c>
      <c r="K1390" s="113">
        <f>IFERROR(SUMIFS(RECEIVING_HISTORY!$H:$H,RECEIVING_HISTORY!$B:$B,MASTER_SHEET!$A1390),0)</f>
        <v>0</v>
      </c>
      <c r="L1390" s="26">
        <f>IFERROR(SUMIFS(RECEIVING_HISTORY!$I:$I,RECEIVING_HISTORY!$B:$B,MASTER_SHEET!$A1390),0)</f>
        <v>0</v>
      </c>
      <c r="M1390" s="35">
        <f>IFERROR(SUMIF(ISSUANCE_HISTORY!$B:$B,A1390,ISSUANCE_HISTORY!$H:$H),0)</f>
        <v>0</v>
      </c>
      <c r="N1390" s="26">
        <f>IFERROR(SUMIF(ISSUANCE_HISTORY!$B:$B,A1390,ISSUANCE_HISTORY!$I:$I),0)</f>
        <v>0</v>
      </c>
      <c r="O1390" s="112">
        <f t="shared" si="85"/>
        <v>8</v>
      </c>
      <c r="P1390" s="26">
        <f t="shared" si="87"/>
        <v>540</v>
      </c>
      <c r="Q1390" s="36" t="s">
        <v>1616</v>
      </c>
      <c r="R1390" s="36" t="s">
        <v>1616</v>
      </c>
      <c r="S1390" s="16">
        <v>10</v>
      </c>
      <c r="T1390" s="37" t="str">
        <f t="shared" si="86"/>
        <v>BSR in Process</v>
      </c>
      <c r="U1390" s="12">
        <v>63</v>
      </c>
      <c r="V1390" s="16"/>
      <c r="W1390" s="12" t="s">
        <v>4222</v>
      </c>
    </row>
    <row r="1391" spans="1:23" ht="22.35" customHeight="1">
      <c r="A1391" s="12">
        <v>10061420</v>
      </c>
      <c r="B1391" s="137">
        <v>561015025789</v>
      </c>
      <c r="C1391" s="106">
        <v>1005858</v>
      </c>
      <c r="D1391" s="13">
        <v>1015044</v>
      </c>
      <c r="E1391" s="12" t="s">
        <v>1743</v>
      </c>
      <c r="F1391" s="190" t="s">
        <v>4209</v>
      </c>
      <c r="G1391" s="13" t="s">
        <v>41</v>
      </c>
      <c r="H1391" s="15">
        <v>165</v>
      </c>
      <c r="I1391" s="105">
        <v>12</v>
      </c>
      <c r="J1391" s="26">
        <f t="shared" si="84"/>
        <v>1980</v>
      </c>
      <c r="K1391" s="113">
        <f>IFERROR(SUMIFS(RECEIVING_HISTORY!$H:$H,RECEIVING_HISTORY!$B:$B,MASTER_SHEET!$A1391),0)</f>
        <v>0</v>
      </c>
      <c r="L1391" s="26">
        <f>IFERROR(SUMIFS(RECEIVING_HISTORY!$I:$I,RECEIVING_HISTORY!$B:$B,MASTER_SHEET!$A1391),0)</f>
        <v>0</v>
      </c>
      <c r="M1391" s="35">
        <f>IFERROR(SUMIF(ISSUANCE_HISTORY!$B:$B,A1391,ISSUANCE_HISTORY!$H:$H),0)</f>
        <v>0</v>
      </c>
      <c r="N1391" s="26">
        <f>IFERROR(SUMIF(ISSUANCE_HISTORY!$B:$B,A1391,ISSUANCE_HISTORY!$I:$I),0)</f>
        <v>0</v>
      </c>
      <c r="O1391" s="112">
        <f t="shared" si="85"/>
        <v>12</v>
      </c>
      <c r="P1391" s="26">
        <f t="shared" si="87"/>
        <v>1980</v>
      </c>
      <c r="Q1391" s="36" t="s">
        <v>1744</v>
      </c>
      <c r="R1391" s="36" t="s">
        <v>1744</v>
      </c>
      <c r="S1391" s="16">
        <v>10</v>
      </c>
      <c r="T1391" s="37" t="str">
        <f t="shared" si="86"/>
        <v>OK</v>
      </c>
      <c r="U1391" s="12"/>
      <c r="V1391" s="16"/>
      <c r="W1391" s="12" t="s">
        <v>4222</v>
      </c>
    </row>
    <row r="1392" spans="1:23" ht="22.35" customHeight="1">
      <c r="A1392" s="12">
        <v>10061421</v>
      </c>
      <c r="B1392" s="137" t="e">
        <v>#N/A</v>
      </c>
      <c r="C1392" s="106">
        <v>1005520</v>
      </c>
      <c r="D1392" s="13">
        <v>1015574</v>
      </c>
      <c r="E1392" s="12" t="s">
        <v>1745</v>
      </c>
      <c r="F1392" s="190" t="s">
        <v>4209</v>
      </c>
      <c r="G1392" s="13" t="s">
        <v>415</v>
      </c>
      <c r="H1392" s="15">
        <v>0</v>
      </c>
      <c r="I1392" s="105">
        <v>16</v>
      </c>
      <c r="J1392" s="26">
        <f t="shared" si="84"/>
        <v>0</v>
      </c>
      <c r="K1392" s="113">
        <f>IFERROR(SUMIFS(RECEIVING_HISTORY!$H:$H,RECEIVING_HISTORY!$B:$B,MASTER_SHEET!$A1392),0)</f>
        <v>0</v>
      </c>
      <c r="L1392" s="26">
        <f>IFERROR(SUMIFS(RECEIVING_HISTORY!$I:$I,RECEIVING_HISTORY!$B:$B,MASTER_SHEET!$A1392),0)</f>
        <v>0</v>
      </c>
      <c r="M1392" s="35">
        <f>IFERROR(SUMIF(ISSUANCE_HISTORY!$B:$B,A1392,ISSUANCE_HISTORY!$H:$H),0)</f>
        <v>0</v>
      </c>
      <c r="N1392" s="26">
        <f>IFERROR(SUMIF(ISSUANCE_HISTORY!$B:$B,A1392,ISSUANCE_HISTORY!$I:$I),0)</f>
        <v>0</v>
      </c>
      <c r="O1392" s="112">
        <f t="shared" si="85"/>
        <v>16</v>
      </c>
      <c r="P1392" s="26">
        <f t="shared" si="87"/>
        <v>0</v>
      </c>
      <c r="Q1392" s="36" t="s">
        <v>1733</v>
      </c>
      <c r="R1392" s="36" t="s">
        <v>1733</v>
      </c>
      <c r="S1392" s="16">
        <v>10</v>
      </c>
      <c r="T1392" s="37" t="str">
        <f t="shared" si="86"/>
        <v>OK</v>
      </c>
      <c r="U1392" s="12"/>
      <c r="V1392" s="16"/>
      <c r="W1392" s="12" t="e">
        <v>#N/A</v>
      </c>
    </row>
    <row r="1393" spans="1:23" ht="22.35" customHeight="1">
      <c r="A1393" s="12">
        <v>10061422</v>
      </c>
      <c r="B1393" s="137" t="e">
        <v>#N/A</v>
      </c>
      <c r="C1393" s="106"/>
      <c r="D1393" s="13"/>
      <c r="E1393" s="12" t="s">
        <v>1746</v>
      </c>
      <c r="F1393" s="190" t="s">
        <v>4209</v>
      </c>
      <c r="G1393" s="13" t="s">
        <v>415</v>
      </c>
      <c r="H1393" s="15">
        <v>0</v>
      </c>
      <c r="I1393" s="105">
        <v>0</v>
      </c>
      <c r="J1393" s="26">
        <f t="shared" si="84"/>
        <v>0</v>
      </c>
      <c r="K1393" s="113">
        <f>IFERROR(SUMIFS(RECEIVING_HISTORY!$H:$H,RECEIVING_HISTORY!$B:$B,MASTER_SHEET!$A1393),0)</f>
        <v>0</v>
      </c>
      <c r="L1393" s="26">
        <f>IFERROR(SUMIFS(RECEIVING_HISTORY!$I:$I,RECEIVING_HISTORY!$B:$B,MASTER_SHEET!$A1393),0)</f>
        <v>0</v>
      </c>
      <c r="M1393" s="35">
        <f>IFERROR(SUMIF(ISSUANCE_HISTORY!$B:$B,A1393,ISSUANCE_HISTORY!$H:$H),0)</f>
        <v>0</v>
      </c>
      <c r="N1393" s="26">
        <f>IFERROR(SUMIF(ISSUANCE_HISTORY!$B:$B,A1393,ISSUANCE_HISTORY!$I:$I),0)</f>
        <v>0</v>
      </c>
      <c r="O1393" s="112">
        <f t="shared" si="85"/>
        <v>0</v>
      </c>
      <c r="P1393" s="26">
        <f t="shared" si="87"/>
        <v>0</v>
      </c>
      <c r="Q1393" s="36" t="e">
        <v>#N/A</v>
      </c>
      <c r="R1393" s="36" t="e">
        <v>#N/A</v>
      </c>
      <c r="S1393" s="16"/>
      <c r="T1393" s="37" t="str">
        <f t="shared" si="86"/>
        <v/>
      </c>
      <c r="U1393" s="12"/>
      <c r="V1393" s="16"/>
      <c r="W1393" s="12" t="e">
        <v>#N/A</v>
      </c>
    </row>
    <row r="1394" spans="1:23" ht="22.35" customHeight="1">
      <c r="A1394" s="12">
        <v>10061423</v>
      </c>
      <c r="B1394" s="137" t="e">
        <v>#N/A</v>
      </c>
      <c r="C1394" s="106">
        <v>1009085</v>
      </c>
      <c r="D1394" s="13"/>
      <c r="E1394" s="12" t="s">
        <v>1747</v>
      </c>
      <c r="F1394" s="190" t="s">
        <v>4209</v>
      </c>
      <c r="G1394" s="13" t="s">
        <v>415</v>
      </c>
      <c r="H1394" s="15">
        <v>1.75</v>
      </c>
      <c r="I1394" s="105">
        <v>11</v>
      </c>
      <c r="J1394" s="26">
        <f t="shared" si="84"/>
        <v>19.25</v>
      </c>
      <c r="K1394" s="113">
        <f>IFERROR(SUMIFS(RECEIVING_HISTORY!$H:$H,RECEIVING_HISTORY!$B:$B,MASTER_SHEET!$A1394),0)</f>
        <v>0</v>
      </c>
      <c r="L1394" s="26">
        <f>IFERROR(SUMIFS(RECEIVING_HISTORY!$I:$I,RECEIVING_HISTORY!$B:$B,MASTER_SHEET!$A1394),0)</f>
        <v>0</v>
      </c>
      <c r="M1394" s="35">
        <f>IFERROR(SUMIF(ISSUANCE_HISTORY!$B:$B,A1394,ISSUANCE_HISTORY!$H:$H),0)</f>
        <v>0</v>
      </c>
      <c r="N1394" s="26">
        <f>IFERROR(SUMIF(ISSUANCE_HISTORY!$B:$B,A1394,ISSUANCE_HISTORY!$I:$I),0)</f>
        <v>0</v>
      </c>
      <c r="O1394" s="112">
        <f t="shared" si="85"/>
        <v>11</v>
      </c>
      <c r="P1394" s="26">
        <f t="shared" si="87"/>
        <v>19.25</v>
      </c>
      <c r="Q1394" s="36" t="s">
        <v>1733</v>
      </c>
      <c r="R1394" s="36" t="s">
        <v>1733</v>
      </c>
      <c r="S1394" s="16"/>
      <c r="T1394" s="37" t="str">
        <f t="shared" si="86"/>
        <v/>
      </c>
      <c r="U1394" s="12"/>
      <c r="V1394" s="16"/>
      <c r="W1394" s="12" t="e">
        <v>#N/A</v>
      </c>
    </row>
    <row r="1395" spans="1:23" ht="22.35" customHeight="1">
      <c r="A1395" s="12">
        <v>10061424</v>
      </c>
      <c r="B1395" s="137">
        <v>1120010161</v>
      </c>
      <c r="C1395" s="106">
        <v>1001347</v>
      </c>
      <c r="D1395" s="13">
        <v>1012426</v>
      </c>
      <c r="E1395" s="12" t="s">
        <v>1748</v>
      </c>
      <c r="F1395" s="190" t="s">
        <v>4209</v>
      </c>
      <c r="G1395" s="13" t="s">
        <v>415</v>
      </c>
      <c r="H1395" s="15">
        <v>2</v>
      </c>
      <c r="I1395" s="105">
        <v>261</v>
      </c>
      <c r="J1395" s="26">
        <f t="shared" si="84"/>
        <v>522</v>
      </c>
      <c r="K1395" s="113">
        <f>IFERROR(SUMIFS(RECEIVING_HISTORY!$H:$H,RECEIVING_HISTORY!$B:$B,MASTER_SHEET!$A1395),0)</f>
        <v>0</v>
      </c>
      <c r="L1395" s="26">
        <f>IFERROR(SUMIFS(RECEIVING_HISTORY!$I:$I,RECEIVING_HISTORY!$B:$B,MASTER_SHEET!$A1395),0)</f>
        <v>0</v>
      </c>
      <c r="M1395" s="35">
        <f>IFERROR(SUMIF(ISSUANCE_HISTORY!$B:$B,A1395,ISSUANCE_HISTORY!$H:$H),0)</f>
        <v>0</v>
      </c>
      <c r="N1395" s="26">
        <f>IFERROR(SUMIF(ISSUANCE_HISTORY!$B:$B,A1395,ISSUANCE_HISTORY!$I:$I),0)</f>
        <v>0</v>
      </c>
      <c r="O1395" s="112">
        <f t="shared" si="85"/>
        <v>261</v>
      </c>
      <c r="P1395" s="26">
        <f t="shared" si="87"/>
        <v>522</v>
      </c>
      <c r="Q1395" s="36" t="s">
        <v>1733</v>
      </c>
      <c r="R1395" s="36" t="s">
        <v>1733</v>
      </c>
      <c r="S1395" s="16">
        <v>100</v>
      </c>
      <c r="T1395" s="37" t="str">
        <f t="shared" si="86"/>
        <v>OK</v>
      </c>
      <c r="U1395" s="12"/>
      <c r="V1395" s="16"/>
      <c r="W1395" s="12" t="s">
        <v>4222</v>
      </c>
    </row>
    <row r="1396" spans="1:23" ht="22.35" customHeight="1">
      <c r="A1396" s="12">
        <v>10061425</v>
      </c>
      <c r="B1396" s="137">
        <v>1040070004</v>
      </c>
      <c r="C1396" s="106">
        <v>1005445</v>
      </c>
      <c r="D1396" s="13">
        <v>1015499</v>
      </c>
      <c r="E1396" s="12" t="s">
        <v>1749</v>
      </c>
      <c r="F1396" s="190" t="s">
        <v>4209</v>
      </c>
      <c r="G1396" s="13" t="s">
        <v>1621</v>
      </c>
      <c r="H1396" s="15">
        <v>10</v>
      </c>
      <c r="I1396" s="105">
        <v>18</v>
      </c>
      <c r="J1396" s="26">
        <f t="shared" si="84"/>
        <v>180</v>
      </c>
      <c r="K1396" s="113">
        <f>IFERROR(SUMIFS(RECEIVING_HISTORY!$H:$H,RECEIVING_HISTORY!$B:$B,MASTER_SHEET!$A1396),0)</f>
        <v>0</v>
      </c>
      <c r="L1396" s="26">
        <f>IFERROR(SUMIFS(RECEIVING_HISTORY!$I:$I,RECEIVING_HISTORY!$B:$B,MASTER_SHEET!$A1396),0)</f>
        <v>0</v>
      </c>
      <c r="M1396" s="35">
        <f>IFERROR(SUMIF(ISSUANCE_HISTORY!$B:$B,A1396,ISSUANCE_HISTORY!$H:$H),0)</f>
        <v>0</v>
      </c>
      <c r="N1396" s="26">
        <f>IFERROR(SUMIF(ISSUANCE_HISTORY!$B:$B,A1396,ISSUANCE_HISTORY!$I:$I),0)</f>
        <v>0</v>
      </c>
      <c r="O1396" s="112">
        <f t="shared" si="85"/>
        <v>18</v>
      </c>
      <c r="P1396" s="26">
        <f t="shared" si="87"/>
        <v>180</v>
      </c>
      <c r="Q1396" s="36" t="s">
        <v>1750</v>
      </c>
      <c r="R1396" s="36" t="s">
        <v>1750</v>
      </c>
      <c r="S1396" s="16">
        <v>10</v>
      </c>
      <c r="T1396" s="37" t="str">
        <f t="shared" si="86"/>
        <v>OK</v>
      </c>
      <c r="U1396" s="12"/>
      <c r="V1396" s="16"/>
      <c r="W1396" s="12" t="s">
        <v>4222</v>
      </c>
    </row>
    <row r="1397" spans="1:23" ht="22.35" customHeight="1">
      <c r="A1397" s="12">
        <v>10061426</v>
      </c>
      <c r="B1397" s="137">
        <v>1080030055</v>
      </c>
      <c r="C1397" s="106">
        <v>1006018</v>
      </c>
      <c r="D1397" s="13">
        <v>1014921</v>
      </c>
      <c r="E1397" s="12" t="s">
        <v>1751</v>
      </c>
      <c r="F1397" s="190" t="s">
        <v>4209</v>
      </c>
      <c r="G1397" s="13" t="s">
        <v>1752</v>
      </c>
      <c r="H1397" s="15">
        <v>60</v>
      </c>
      <c r="I1397" s="105">
        <v>63</v>
      </c>
      <c r="J1397" s="26">
        <f t="shared" si="84"/>
        <v>3780</v>
      </c>
      <c r="K1397" s="113">
        <f>IFERROR(SUMIFS(RECEIVING_HISTORY!$H:$H,RECEIVING_HISTORY!$B:$B,MASTER_SHEET!$A1397),0)</f>
        <v>0</v>
      </c>
      <c r="L1397" s="26">
        <f>IFERROR(SUMIFS(RECEIVING_HISTORY!$I:$I,RECEIVING_HISTORY!$B:$B,MASTER_SHEET!$A1397),0)</f>
        <v>0</v>
      </c>
      <c r="M1397" s="35">
        <f>IFERROR(SUMIF(ISSUANCE_HISTORY!$B:$B,A1397,ISSUANCE_HISTORY!$H:$H),0)</f>
        <v>0</v>
      </c>
      <c r="N1397" s="26">
        <f>IFERROR(SUMIF(ISSUANCE_HISTORY!$B:$B,A1397,ISSUANCE_HISTORY!$I:$I),0)</f>
        <v>0</v>
      </c>
      <c r="O1397" s="112">
        <f t="shared" si="85"/>
        <v>63</v>
      </c>
      <c r="P1397" s="26">
        <f t="shared" si="87"/>
        <v>3780</v>
      </c>
      <c r="Q1397" s="36" t="s">
        <v>1685</v>
      </c>
      <c r="R1397" s="36" t="s">
        <v>1685</v>
      </c>
      <c r="S1397" s="16">
        <v>20</v>
      </c>
      <c r="T1397" s="37" t="str">
        <f t="shared" si="86"/>
        <v>OK</v>
      </c>
      <c r="U1397" s="12"/>
      <c r="V1397" s="16"/>
      <c r="W1397" s="12" t="s">
        <v>4222</v>
      </c>
    </row>
    <row r="1398" spans="1:23" ht="22.35" customHeight="1">
      <c r="A1398" s="12">
        <v>10061427</v>
      </c>
      <c r="B1398" s="137">
        <v>1040070009</v>
      </c>
      <c r="C1398" s="106">
        <v>1005446</v>
      </c>
      <c r="D1398" s="13">
        <v>1015500</v>
      </c>
      <c r="E1398" s="12" t="s">
        <v>1753</v>
      </c>
      <c r="F1398" s="190" t="s">
        <v>4209</v>
      </c>
      <c r="G1398" s="13" t="s">
        <v>1621</v>
      </c>
      <c r="H1398" s="15">
        <v>10</v>
      </c>
      <c r="I1398" s="105">
        <v>49</v>
      </c>
      <c r="J1398" s="26">
        <f t="shared" si="84"/>
        <v>490</v>
      </c>
      <c r="K1398" s="113">
        <f>IFERROR(SUMIFS(RECEIVING_HISTORY!$H:$H,RECEIVING_HISTORY!$B:$B,MASTER_SHEET!$A1398),0)</f>
        <v>0</v>
      </c>
      <c r="L1398" s="26">
        <f>IFERROR(SUMIFS(RECEIVING_HISTORY!$I:$I,RECEIVING_HISTORY!$B:$B,MASTER_SHEET!$A1398),0)</f>
        <v>0</v>
      </c>
      <c r="M1398" s="35">
        <f>IFERROR(SUMIF(ISSUANCE_HISTORY!$B:$B,A1398,ISSUANCE_HISTORY!$H:$H),0)</f>
        <v>0</v>
      </c>
      <c r="N1398" s="26">
        <f>IFERROR(SUMIF(ISSUANCE_HISTORY!$B:$B,A1398,ISSUANCE_HISTORY!$I:$I),0)</f>
        <v>0</v>
      </c>
      <c r="O1398" s="112">
        <f t="shared" si="85"/>
        <v>49</v>
      </c>
      <c r="P1398" s="26">
        <f t="shared" si="87"/>
        <v>490</v>
      </c>
      <c r="Q1398" s="36" t="s">
        <v>1705</v>
      </c>
      <c r="R1398" s="36" t="s">
        <v>1705</v>
      </c>
      <c r="S1398" s="16">
        <v>10</v>
      </c>
      <c r="T1398" s="37" t="str">
        <f t="shared" si="86"/>
        <v>OK</v>
      </c>
      <c r="U1398" s="12"/>
      <c r="V1398" s="16"/>
      <c r="W1398" s="12" t="s">
        <v>4222</v>
      </c>
    </row>
    <row r="1399" spans="1:23" ht="22.35" customHeight="1">
      <c r="A1399" s="12">
        <v>10061428</v>
      </c>
      <c r="B1399" s="137">
        <v>1040070020</v>
      </c>
      <c r="C1399" s="106">
        <v>1005449</v>
      </c>
      <c r="D1399" s="13">
        <v>1015503</v>
      </c>
      <c r="E1399" s="12" t="s">
        <v>1754</v>
      </c>
      <c r="F1399" s="190" t="s">
        <v>4209</v>
      </c>
      <c r="G1399" s="13" t="s">
        <v>1621</v>
      </c>
      <c r="H1399" s="15">
        <v>20</v>
      </c>
      <c r="I1399" s="105">
        <v>45</v>
      </c>
      <c r="J1399" s="26">
        <f t="shared" si="84"/>
        <v>900</v>
      </c>
      <c r="K1399" s="113">
        <f>IFERROR(SUMIFS(RECEIVING_HISTORY!$H:$H,RECEIVING_HISTORY!$B:$B,MASTER_SHEET!$A1399),0)</f>
        <v>0</v>
      </c>
      <c r="L1399" s="26">
        <f>IFERROR(SUMIFS(RECEIVING_HISTORY!$I:$I,RECEIVING_HISTORY!$B:$B,MASTER_SHEET!$A1399),0)</f>
        <v>0</v>
      </c>
      <c r="M1399" s="35">
        <f>IFERROR(SUMIF(ISSUANCE_HISTORY!$B:$B,A1399,ISSUANCE_HISTORY!$H:$H),0)</f>
        <v>0</v>
      </c>
      <c r="N1399" s="26">
        <f>IFERROR(SUMIF(ISSUANCE_HISTORY!$B:$B,A1399,ISSUANCE_HISTORY!$I:$I),0)</f>
        <v>0</v>
      </c>
      <c r="O1399" s="112">
        <f t="shared" si="85"/>
        <v>45</v>
      </c>
      <c r="P1399" s="26">
        <f t="shared" si="87"/>
        <v>900</v>
      </c>
      <c r="Q1399" s="36" t="s">
        <v>1703</v>
      </c>
      <c r="R1399" s="36" t="s">
        <v>1703</v>
      </c>
      <c r="S1399" s="16">
        <v>10</v>
      </c>
      <c r="T1399" s="37" t="str">
        <f t="shared" si="86"/>
        <v>OK</v>
      </c>
      <c r="U1399" s="12"/>
      <c r="V1399" s="16"/>
      <c r="W1399" s="12" t="s">
        <v>4222</v>
      </c>
    </row>
    <row r="1400" spans="1:23" ht="22.35" customHeight="1">
      <c r="A1400" s="12">
        <v>10061429</v>
      </c>
      <c r="B1400" s="137">
        <v>1040070003</v>
      </c>
      <c r="C1400" s="106">
        <v>1006103</v>
      </c>
      <c r="D1400" s="13">
        <v>1014997</v>
      </c>
      <c r="E1400" s="12" t="s">
        <v>1755</v>
      </c>
      <c r="F1400" s="190" t="s">
        <v>4209</v>
      </c>
      <c r="G1400" s="13" t="s">
        <v>28</v>
      </c>
      <c r="H1400" s="15">
        <v>29</v>
      </c>
      <c r="I1400" s="105">
        <v>4</v>
      </c>
      <c r="J1400" s="26">
        <f t="shared" si="84"/>
        <v>116</v>
      </c>
      <c r="K1400" s="113">
        <f>IFERROR(SUMIFS(RECEIVING_HISTORY!$H:$H,RECEIVING_HISTORY!$B:$B,MASTER_SHEET!$A1400),0)</f>
        <v>0</v>
      </c>
      <c r="L1400" s="26">
        <f>IFERROR(SUMIFS(RECEIVING_HISTORY!$I:$I,RECEIVING_HISTORY!$B:$B,MASTER_SHEET!$A1400),0)</f>
        <v>0</v>
      </c>
      <c r="M1400" s="35">
        <f>IFERROR(SUMIF(ISSUANCE_HISTORY!$B:$B,A1400,ISSUANCE_HISTORY!$H:$H),0)</f>
        <v>0</v>
      </c>
      <c r="N1400" s="26">
        <f>IFERROR(SUMIF(ISSUANCE_HISTORY!$B:$B,A1400,ISSUANCE_HISTORY!$I:$I),0)</f>
        <v>0</v>
      </c>
      <c r="O1400" s="112">
        <f t="shared" si="85"/>
        <v>4</v>
      </c>
      <c r="P1400" s="26">
        <f t="shared" si="87"/>
        <v>116</v>
      </c>
      <c r="Q1400" s="36" t="s">
        <v>1705</v>
      </c>
      <c r="R1400" s="36" t="s">
        <v>1705</v>
      </c>
      <c r="S1400" s="16">
        <v>4</v>
      </c>
      <c r="T1400" s="37" t="str">
        <f t="shared" si="86"/>
        <v>OK</v>
      </c>
      <c r="U1400" s="12"/>
      <c r="V1400" s="16"/>
      <c r="W1400" s="12" t="s">
        <v>4222</v>
      </c>
    </row>
    <row r="1401" spans="1:23" ht="22.35" customHeight="1">
      <c r="A1401" s="12">
        <v>10061430</v>
      </c>
      <c r="B1401" s="137">
        <v>1040070025</v>
      </c>
      <c r="C1401" s="106">
        <v>1005447</v>
      </c>
      <c r="D1401" s="13">
        <v>1015501</v>
      </c>
      <c r="E1401" s="12" t="s">
        <v>1756</v>
      </c>
      <c r="F1401" s="190" t="s">
        <v>4209</v>
      </c>
      <c r="G1401" s="13" t="s">
        <v>1621</v>
      </c>
      <c r="H1401" s="15">
        <v>12</v>
      </c>
      <c r="I1401" s="105">
        <v>41</v>
      </c>
      <c r="J1401" s="26">
        <f t="shared" si="84"/>
        <v>492</v>
      </c>
      <c r="K1401" s="113">
        <f>IFERROR(SUMIFS(RECEIVING_HISTORY!$H:$H,RECEIVING_HISTORY!$B:$B,MASTER_SHEET!$A1401),0)</f>
        <v>0</v>
      </c>
      <c r="L1401" s="26">
        <f>IFERROR(SUMIFS(RECEIVING_HISTORY!$I:$I,RECEIVING_HISTORY!$B:$B,MASTER_SHEET!$A1401),0)</f>
        <v>0</v>
      </c>
      <c r="M1401" s="35">
        <f>IFERROR(SUMIF(ISSUANCE_HISTORY!$B:$B,A1401,ISSUANCE_HISTORY!$H:$H),0)</f>
        <v>0</v>
      </c>
      <c r="N1401" s="26">
        <f>IFERROR(SUMIF(ISSUANCE_HISTORY!$B:$B,A1401,ISSUANCE_HISTORY!$I:$I),0)</f>
        <v>0</v>
      </c>
      <c r="O1401" s="112">
        <f t="shared" si="85"/>
        <v>41</v>
      </c>
      <c r="P1401" s="26">
        <f t="shared" si="87"/>
        <v>492</v>
      </c>
      <c r="Q1401" s="36" t="s">
        <v>1750</v>
      </c>
      <c r="R1401" s="36" t="s">
        <v>1750</v>
      </c>
      <c r="S1401" s="16">
        <v>10</v>
      </c>
      <c r="T1401" s="37" t="str">
        <f t="shared" si="86"/>
        <v>OK</v>
      </c>
      <c r="U1401" s="12"/>
      <c r="V1401" s="16"/>
      <c r="W1401" s="12" t="s">
        <v>4222</v>
      </c>
    </row>
    <row r="1402" spans="1:23" ht="22.35" customHeight="1">
      <c r="A1402" s="32">
        <v>10061431</v>
      </c>
      <c r="B1402" s="138">
        <v>111600005790</v>
      </c>
      <c r="C1402" s="115">
        <v>1005589</v>
      </c>
      <c r="D1402" s="28">
        <v>1015338</v>
      </c>
      <c r="E1402" s="12" t="s">
        <v>1757</v>
      </c>
      <c r="F1402" s="191" t="s">
        <v>4206</v>
      </c>
      <c r="G1402" s="28" t="s">
        <v>41</v>
      </c>
      <c r="H1402" s="116">
        <v>99</v>
      </c>
      <c r="I1402" s="117">
        <v>14</v>
      </c>
      <c r="J1402" s="118">
        <f t="shared" si="84"/>
        <v>1386</v>
      </c>
      <c r="K1402" s="119">
        <f>IFERROR(SUMIFS(RECEIVING_HISTORY!$H:$H,RECEIVING_HISTORY!$B:$B,MASTER_SHEET!$A1402),0)</f>
        <v>0</v>
      </c>
      <c r="L1402" s="118">
        <f>IFERROR(SUMIFS(RECEIVING_HISTORY!$I:$I,RECEIVING_HISTORY!$B:$B,MASTER_SHEET!$A1402),0)</f>
        <v>0</v>
      </c>
      <c r="M1402" s="120">
        <f>IFERROR(SUMIF(ISSUANCE_HISTORY!$B:$B,A1402,ISSUANCE_HISTORY!$H:$H),0)</f>
        <v>0</v>
      </c>
      <c r="N1402" s="118">
        <f>IFERROR(SUMIF(ISSUANCE_HISTORY!$B:$B,A1402,ISSUANCE_HISTORY!$I:$I),0)</f>
        <v>0</v>
      </c>
      <c r="O1402" s="121">
        <f t="shared" si="85"/>
        <v>14</v>
      </c>
      <c r="P1402" s="118">
        <f t="shared" si="87"/>
        <v>1386</v>
      </c>
      <c r="Q1402" s="122" t="s">
        <v>1744</v>
      </c>
      <c r="R1402" s="122" t="s">
        <v>1744</v>
      </c>
      <c r="S1402" s="16">
        <v>5</v>
      </c>
      <c r="T1402" s="37" t="str">
        <f t="shared" si="86"/>
        <v>OK</v>
      </c>
      <c r="U1402" s="12"/>
      <c r="V1402" s="16"/>
      <c r="W1402" s="12" t="s">
        <v>4222</v>
      </c>
    </row>
    <row r="1403" spans="1:23" ht="22.35" customHeight="1">
      <c r="A1403" s="12">
        <v>10061432</v>
      </c>
      <c r="B1403" s="137">
        <v>1120010512</v>
      </c>
      <c r="C1403" s="106">
        <v>1002925</v>
      </c>
      <c r="D1403" s="13">
        <v>1010761</v>
      </c>
      <c r="E1403" s="12" t="s">
        <v>1758</v>
      </c>
      <c r="F1403" s="190" t="s">
        <v>4209</v>
      </c>
      <c r="G1403" s="13" t="s">
        <v>21</v>
      </c>
      <c r="H1403" s="15">
        <v>2.5</v>
      </c>
      <c r="I1403" s="105">
        <v>359</v>
      </c>
      <c r="J1403" s="26">
        <f t="shared" si="84"/>
        <v>897.5</v>
      </c>
      <c r="K1403" s="113">
        <f>IFERROR(SUMIFS(RECEIVING_HISTORY!$H:$H,RECEIVING_HISTORY!$B:$B,MASTER_SHEET!$A1403),0)</f>
        <v>0</v>
      </c>
      <c r="L1403" s="26">
        <f>IFERROR(SUMIFS(RECEIVING_HISTORY!$I:$I,RECEIVING_HISTORY!$B:$B,MASTER_SHEET!$A1403),0)</f>
        <v>0</v>
      </c>
      <c r="M1403" s="35">
        <f>IFERROR(SUMIF(ISSUANCE_HISTORY!$B:$B,A1403,ISSUANCE_HISTORY!$H:$H),0)</f>
        <v>0</v>
      </c>
      <c r="N1403" s="26">
        <f>IFERROR(SUMIF(ISSUANCE_HISTORY!$B:$B,A1403,ISSUANCE_HISTORY!$I:$I),0)</f>
        <v>0</v>
      </c>
      <c r="O1403" s="112">
        <f t="shared" si="85"/>
        <v>359</v>
      </c>
      <c r="P1403" s="26">
        <f t="shared" si="87"/>
        <v>897.5</v>
      </c>
      <c r="Q1403" s="36" t="s">
        <v>1733</v>
      </c>
      <c r="R1403" s="36" t="s">
        <v>1733</v>
      </c>
      <c r="S1403" s="16">
        <v>200</v>
      </c>
      <c r="T1403" s="37" t="str">
        <f t="shared" si="86"/>
        <v>OK</v>
      </c>
      <c r="U1403" s="12"/>
      <c r="V1403" s="16"/>
      <c r="W1403" s="12" t="s">
        <v>4222</v>
      </c>
    </row>
    <row r="1404" spans="1:23" ht="22.35" customHeight="1">
      <c r="A1404" s="12">
        <v>10061433</v>
      </c>
      <c r="B1404" s="137">
        <v>311628015792</v>
      </c>
      <c r="C1404" s="106">
        <v>1005798</v>
      </c>
      <c r="D1404" s="13">
        <v>1015278</v>
      </c>
      <c r="E1404" s="12" t="s">
        <v>1759</v>
      </c>
      <c r="F1404" s="190" t="s">
        <v>4209</v>
      </c>
      <c r="G1404" s="13" t="s">
        <v>37</v>
      </c>
      <c r="H1404" s="15">
        <v>77</v>
      </c>
      <c r="I1404" s="105">
        <v>41</v>
      </c>
      <c r="J1404" s="26">
        <f t="shared" si="84"/>
        <v>3157</v>
      </c>
      <c r="K1404" s="113">
        <f>IFERROR(SUMIFS(RECEIVING_HISTORY!$H:$H,RECEIVING_HISTORY!$B:$B,MASTER_SHEET!$A1404),0)</f>
        <v>0</v>
      </c>
      <c r="L1404" s="26">
        <f>IFERROR(SUMIFS(RECEIVING_HISTORY!$I:$I,RECEIVING_HISTORY!$B:$B,MASTER_SHEET!$A1404),0)</f>
        <v>0</v>
      </c>
      <c r="M1404" s="35">
        <f>IFERROR(SUMIF(ISSUANCE_HISTORY!$B:$B,A1404,ISSUANCE_HISTORY!$H:$H),0)</f>
        <v>0</v>
      </c>
      <c r="N1404" s="26">
        <f>IFERROR(SUMIF(ISSUANCE_HISTORY!$B:$B,A1404,ISSUANCE_HISTORY!$I:$I),0)</f>
        <v>0</v>
      </c>
      <c r="O1404" s="112">
        <f t="shared" si="85"/>
        <v>41</v>
      </c>
      <c r="P1404" s="26">
        <f t="shared" si="87"/>
        <v>3157</v>
      </c>
      <c r="Q1404" s="36" t="s">
        <v>1760</v>
      </c>
      <c r="R1404" s="36" t="s">
        <v>1760</v>
      </c>
      <c r="S1404" s="16">
        <v>20</v>
      </c>
      <c r="T1404" s="37" t="str">
        <f t="shared" si="86"/>
        <v>OK</v>
      </c>
      <c r="U1404" s="12"/>
      <c r="V1404" s="16"/>
      <c r="W1404" s="12" t="s">
        <v>4222</v>
      </c>
    </row>
    <row r="1405" spans="1:23" ht="22.35" customHeight="1">
      <c r="A1405" s="12">
        <v>10061434</v>
      </c>
      <c r="B1405" s="137">
        <v>411225005793</v>
      </c>
      <c r="C1405" s="106">
        <v>1000015</v>
      </c>
      <c r="D1405" s="13">
        <v>1013698</v>
      </c>
      <c r="E1405" s="12" t="s">
        <v>1761</v>
      </c>
      <c r="F1405" s="190" t="s">
        <v>4209</v>
      </c>
      <c r="G1405" s="13" t="s">
        <v>37</v>
      </c>
      <c r="H1405" s="15">
        <v>8</v>
      </c>
      <c r="I1405" s="105">
        <v>166</v>
      </c>
      <c r="J1405" s="26">
        <f t="shared" si="84"/>
        <v>1328</v>
      </c>
      <c r="K1405" s="113">
        <f>IFERROR(SUMIFS(RECEIVING_HISTORY!$H:$H,RECEIVING_HISTORY!$B:$B,MASTER_SHEET!$A1405),0)</f>
        <v>0</v>
      </c>
      <c r="L1405" s="26">
        <f>IFERROR(SUMIFS(RECEIVING_HISTORY!$I:$I,RECEIVING_HISTORY!$B:$B,MASTER_SHEET!$A1405),0)</f>
        <v>0</v>
      </c>
      <c r="M1405" s="35">
        <f>IFERROR(SUMIF(ISSUANCE_HISTORY!$B:$B,A1405,ISSUANCE_HISTORY!$H:$H),0)</f>
        <v>0</v>
      </c>
      <c r="N1405" s="26">
        <f>IFERROR(SUMIF(ISSUANCE_HISTORY!$B:$B,A1405,ISSUANCE_HISTORY!$I:$I),0)</f>
        <v>0</v>
      </c>
      <c r="O1405" s="112">
        <f t="shared" si="85"/>
        <v>166</v>
      </c>
      <c r="P1405" s="26">
        <f t="shared" si="87"/>
        <v>1328</v>
      </c>
      <c r="Q1405" s="36" t="s">
        <v>1762</v>
      </c>
      <c r="R1405" s="36" t="s">
        <v>1762</v>
      </c>
      <c r="S1405" s="16">
        <v>40</v>
      </c>
      <c r="T1405" s="37" t="str">
        <f t="shared" si="86"/>
        <v>OK</v>
      </c>
      <c r="U1405" s="12"/>
      <c r="V1405" s="16"/>
      <c r="W1405" s="12" t="s">
        <v>4222</v>
      </c>
    </row>
    <row r="1406" spans="1:23" ht="22.35" customHeight="1">
      <c r="A1406" s="12">
        <v>10061435</v>
      </c>
      <c r="B1406" s="137">
        <v>301715147324</v>
      </c>
      <c r="C1406" s="106">
        <v>1002746</v>
      </c>
      <c r="D1406" s="13">
        <v>1010909</v>
      </c>
      <c r="E1406" s="12" t="s">
        <v>1763</v>
      </c>
      <c r="F1406" s="190" t="s">
        <v>4209</v>
      </c>
      <c r="G1406" s="13" t="s">
        <v>21</v>
      </c>
      <c r="H1406" s="15">
        <v>22</v>
      </c>
      <c r="I1406" s="105">
        <v>47</v>
      </c>
      <c r="J1406" s="26">
        <f t="shared" si="84"/>
        <v>1034</v>
      </c>
      <c r="K1406" s="113">
        <f>IFERROR(SUMIFS(RECEIVING_HISTORY!$H:$H,RECEIVING_HISTORY!$B:$B,MASTER_SHEET!$A1406),0)</f>
        <v>0</v>
      </c>
      <c r="L1406" s="26">
        <f>IFERROR(SUMIFS(RECEIVING_HISTORY!$I:$I,RECEIVING_HISTORY!$B:$B,MASTER_SHEET!$A1406),0)</f>
        <v>0</v>
      </c>
      <c r="M1406" s="35">
        <f>IFERROR(SUMIF(ISSUANCE_HISTORY!$B:$B,A1406,ISSUANCE_HISTORY!$H:$H),0)</f>
        <v>1</v>
      </c>
      <c r="N1406" s="26">
        <f>IFERROR(SUMIF(ISSUANCE_HISTORY!$B:$B,A1406,ISSUANCE_HISTORY!$I:$I),0)</f>
        <v>22</v>
      </c>
      <c r="O1406" s="112">
        <f t="shared" si="85"/>
        <v>46</v>
      </c>
      <c r="P1406" s="26">
        <f t="shared" si="87"/>
        <v>1012</v>
      </c>
      <c r="Q1406" s="36" t="s">
        <v>1762</v>
      </c>
      <c r="R1406" s="36" t="s">
        <v>1762</v>
      </c>
      <c r="S1406" s="16">
        <v>40</v>
      </c>
      <c r="T1406" s="37" t="str">
        <f t="shared" si="86"/>
        <v>OK</v>
      </c>
      <c r="U1406" s="12"/>
      <c r="V1406" s="16"/>
      <c r="W1406" s="12" t="s">
        <v>4222</v>
      </c>
    </row>
    <row r="1407" spans="1:23" ht="22.35" customHeight="1">
      <c r="A1407" s="12">
        <v>10061436</v>
      </c>
      <c r="B1407" s="137">
        <v>461715005794</v>
      </c>
      <c r="C1407" s="106">
        <v>1002754</v>
      </c>
      <c r="D1407" s="13">
        <v>1010917</v>
      </c>
      <c r="E1407" s="12" t="s">
        <v>1764</v>
      </c>
      <c r="F1407" s="190" t="s">
        <v>4209</v>
      </c>
      <c r="G1407" s="13" t="s">
        <v>21</v>
      </c>
      <c r="H1407" s="15">
        <v>80</v>
      </c>
      <c r="I1407" s="105">
        <v>14</v>
      </c>
      <c r="J1407" s="26">
        <f t="shared" si="84"/>
        <v>1120</v>
      </c>
      <c r="K1407" s="113">
        <f>IFERROR(SUMIFS(RECEIVING_HISTORY!$H:$H,RECEIVING_HISTORY!$B:$B,MASTER_SHEET!$A1407),0)</f>
        <v>0</v>
      </c>
      <c r="L1407" s="26">
        <f>IFERROR(SUMIFS(RECEIVING_HISTORY!$I:$I,RECEIVING_HISTORY!$B:$B,MASTER_SHEET!$A1407),0)</f>
        <v>0</v>
      </c>
      <c r="M1407" s="35">
        <f>IFERROR(SUMIF(ISSUANCE_HISTORY!$B:$B,A1407,ISSUANCE_HISTORY!$H:$H),0)</f>
        <v>8</v>
      </c>
      <c r="N1407" s="26">
        <f>IFERROR(SUMIF(ISSUANCE_HISTORY!$B:$B,A1407,ISSUANCE_HISTORY!$I:$I),0)</f>
        <v>640</v>
      </c>
      <c r="O1407" s="112">
        <f t="shared" si="85"/>
        <v>6</v>
      </c>
      <c r="P1407" s="26">
        <f t="shared" si="87"/>
        <v>480</v>
      </c>
      <c r="Q1407" s="36" t="s">
        <v>1680</v>
      </c>
      <c r="R1407" s="36" t="s">
        <v>1680</v>
      </c>
      <c r="S1407" s="16">
        <v>40</v>
      </c>
      <c r="T1407" s="37" t="str">
        <f t="shared" si="86"/>
        <v>BSR in Process</v>
      </c>
      <c r="U1407" s="12">
        <v>58</v>
      </c>
      <c r="V1407" s="16"/>
      <c r="W1407" s="12" t="s">
        <v>4222</v>
      </c>
    </row>
    <row r="1408" spans="1:23" ht="22.35" customHeight="1">
      <c r="A1408" s="12">
        <v>10061437</v>
      </c>
      <c r="B1408" s="137">
        <v>1120013498</v>
      </c>
      <c r="C1408" s="106">
        <v>1002748</v>
      </c>
      <c r="D1408" s="13">
        <v>1010911</v>
      </c>
      <c r="E1408" s="12" t="s">
        <v>1765</v>
      </c>
      <c r="F1408" s="190" t="s">
        <v>4209</v>
      </c>
      <c r="G1408" s="13" t="s">
        <v>21</v>
      </c>
      <c r="H1408" s="15">
        <v>25</v>
      </c>
      <c r="I1408" s="105">
        <v>46</v>
      </c>
      <c r="J1408" s="26">
        <f t="shared" ref="J1408:J1471" si="88">I1408*H1408</f>
        <v>1150</v>
      </c>
      <c r="K1408" s="113">
        <f>IFERROR(SUMIFS(RECEIVING_HISTORY!$H:$H,RECEIVING_HISTORY!$B:$B,MASTER_SHEET!$A1408),0)</f>
        <v>50</v>
      </c>
      <c r="L1408" s="26">
        <f>IFERROR(SUMIFS(RECEIVING_HISTORY!$I:$I,RECEIVING_HISTORY!$B:$B,MASTER_SHEET!$A1408),0)</f>
        <v>1250</v>
      </c>
      <c r="M1408" s="35">
        <f>IFERROR(SUMIF(ISSUANCE_HISTORY!$B:$B,A1408,ISSUANCE_HISTORY!$H:$H),0)</f>
        <v>1</v>
      </c>
      <c r="N1408" s="26">
        <f>IFERROR(SUMIF(ISSUANCE_HISTORY!$B:$B,A1408,ISSUANCE_HISTORY!$I:$I),0)</f>
        <v>25</v>
      </c>
      <c r="O1408" s="112">
        <f t="shared" ref="O1408:O1471" si="89">N(I1408)+N(K1408)-N(M1408)</f>
        <v>95</v>
      </c>
      <c r="P1408" s="26">
        <f t="shared" si="87"/>
        <v>2375</v>
      </c>
      <c r="Q1408" s="36" t="s">
        <v>1680</v>
      </c>
      <c r="R1408" s="36" t="s">
        <v>1680</v>
      </c>
      <c r="S1408" s="16">
        <v>20</v>
      </c>
      <c r="T1408" s="37" t="str">
        <f t="shared" si="86"/>
        <v>BSR in Process</v>
      </c>
      <c r="U1408" s="12">
        <v>63</v>
      </c>
      <c r="V1408" s="16"/>
      <c r="W1408" s="12" t="s">
        <v>4222</v>
      </c>
    </row>
    <row r="1409" spans="1:23" ht="22.35" customHeight="1">
      <c r="A1409" s="12">
        <v>10061438</v>
      </c>
      <c r="B1409" s="137" t="e">
        <v>#N/A</v>
      </c>
      <c r="C1409" s="106">
        <v>1005504</v>
      </c>
      <c r="D1409" s="13">
        <v>1015558</v>
      </c>
      <c r="E1409" s="12" t="s">
        <v>1766</v>
      </c>
      <c r="F1409" s="190" t="s">
        <v>4209</v>
      </c>
      <c r="G1409" s="13" t="s">
        <v>21</v>
      </c>
      <c r="H1409" s="15">
        <v>0</v>
      </c>
      <c r="I1409" s="105">
        <v>10</v>
      </c>
      <c r="J1409" s="26">
        <f t="shared" si="88"/>
        <v>0</v>
      </c>
      <c r="K1409" s="113">
        <f>IFERROR(SUMIFS(RECEIVING_HISTORY!$H:$H,RECEIVING_HISTORY!$B:$B,MASTER_SHEET!$A1409),0)</f>
        <v>0</v>
      </c>
      <c r="L1409" s="26">
        <f>IFERROR(SUMIFS(RECEIVING_HISTORY!$I:$I,RECEIVING_HISTORY!$B:$B,MASTER_SHEET!$A1409),0)</f>
        <v>0</v>
      </c>
      <c r="M1409" s="35">
        <f>IFERROR(SUMIF(ISSUANCE_HISTORY!$B:$B,A1409,ISSUANCE_HISTORY!$H:$H),0)</f>
        <v>0</v>
      </c>
      <c r="N1409" s="26">
        <f>IFERROR(SUMIF(ISSUANCE_HISTORY!$B:$B,A1409,ISSUANCE_HISTORY!$I:$I),0)</f>
        <v>0</v>
      </c>
      <c r="O1409" s="112">
        <f t="shared" si="89"/>
        <v>10</v>
      </c>
      <c r="P1409" s="26">
        <f t="shared" si="87"/>
        <v>0</v>
      </c>
      <c r="Q1409" s="36" t="s">
        <v>1680</v>
      </c>
      <c r="R1409" s="36" t="s">
        <v>1680</v>
      </c>
      <c r="S1409" s="16">
        <v>10</v>
      </c>
      <c r="T1409" s="37" t="str">
        <f t="shared" si="86"/>
        <v>OK</v>
      </c>
      <c r="U1409" s="12"/>
      <c r="V1409" s="16"/>
      <c r="W1409" s="12" t="e">
        <v>#N/A</v>
      </c>
    </row>
    <row r="1410" spans="1:23" ht="22.35" customHeight="1">
      <c r="A1410" s="12">
        <v>10061439</v>
      </c>
      <c r="B1410" s="137">
        <v>301715147325</v>
      </c>
      <c r="C1410" s="106">
        <v>1005656</v>
      </c>
      <c r="D1410" s="13">
        <v>1015413</v>
      </c>
      <c r="E1410" s="12" t="s">
        <v>1767</v>
      </c>
      <c r="F1410" s="190" t="s">
        <v>4209</v>
      </c>
      <c r="G1410" s="13" t="s">
        <v>21</v>
      </c>
      <c r="H1410" s="15">
        <v>22.1</v>
      </c>
      <c r="I1410" s="105">
        <v>73</v>
      </c>
      <c r="J1410" s="26">
        <f t="shared" si="88"/>
        <v>1613.3000000000002</v>
      </c>
      <c r="K1410" s="113">
        <f>IFERROR(SUMIFS(RECEIVING_HISTORY!$H:$H,RECEIVING_HISTORY!$B:$B,MASTER_SHEET!$A1410),0)</f>
        <v>0</v>
      </c>
      <c r="L1410" s="26">
        <f>IFERROR(SUMIFS(RECEIVING_HISTORY!$I:$I,RECEIVING_HISTORY!$B:$B,MASTER_SHEET!$A1410),0)</f>
        <v>0</v>
      </c>
      <c r="M1410" s="35">
        <f>IFERROR(SUMIF(ISSUANCE_HISTORY!$B:$B,A1410,ISSUANCE_HISTORY!$H:$H),0)</f>
        <v>0</v>
      </c>
      <c r="N1410" s="26">
        <f>IFERROR(SUMIF(ISSUANCE_HISTORY!$B:$B,A1410,ISSUANCE_HISTORY!$I:$I),0)</f>
        <v>0</v>
      </c>
      <c r="O1410" s="112">
        <f t="shared" si="89"/>
        <v>73</v>
      </c>
      <c r="P1410" s="26">
        <f t="shared" si="87"/>
        <v>1613.3000000000002</v>
      </c>
      <c r="Q1410" s="36" t="s">
        <v>1762</v>
      </c>
      <c r="R1410" s="36" t="s">
        <v>1762</v>
      </c>
      <c r="S1410" s="16">
        <v>20</v>
      </c>
      <c r="T1410" s="37" t="str">
        <f t="shared" ref="T1410:T1473" si="90">IF(S1410="", "", IF(U1410&lt;&gt;"", "BSR in Process", IF(O1410&lt;S1410, "Re-Order Now", "OK")))</f>
        <v>OK</v>
      </c>
      <c r="U1410" s="12"/>
      <c r="V1410" s="16"/>
      <c r="W1410" s="12" t="s">
        <v>4222</v>
      </c>
    </row>
    <row r="1411" spans="1:23" ht="22.35" customHeight="1">
      <c r="A1411" s="12">
        <v>10061440</v>
      </c>
      <c r="B1411" s="137">
        <v>1940310018</v>
      </c>
      <c r="C1411" s="106">
        <v>1004809</v>
      </c>
      <c r="D1411" s="13">
        <v>1016250</v>
      </c>
      <c r="E1411" s="12" t="s">
        <v>1768</v>
      </c>
      <c r="F1411" s="190" t="s">
        <v>4209</v>
      </c>
      <c r="G1411" s="13" t="s">
        <v>21</v>
      </c>
      <c r="H1411" s="15">
        <v>130</v>
      </c>
      <c r="I1411" s="105">
        <v>34</v>
      </c>
      <c r="J1411" s="26">
        <f t="shared" si="88"/>
        <v>4420</v>
      </c>
      <c r="K1411" s="113">
        <f>IFERROR(SUMIFS(RECEIVING_HISTORY!$H:$H,RECEIVING_HISTORY!$B:$B,MASTER_SHEET!$A1411),0)</f>
        <v>0</v>
      </c>
      <c r="L1411" s="26">
        <f>IFERROR(SUMIFS(RECEIVING_HISTORY!$I:$I,RECEIVING_HISTORY!$B:$B,MASTER_SHEET!$A1411),0)</f>
        <v>0</v>
      </c>
      <c r="M1411" s="35">
        <f>IFERROR(SUMIF(ISSUANCE_HISTORY!$B:$B,A1411,ISSUANCE_HISTORY!$H:$H),0)</f>
        <v>0</v>
      </c>
      <c r="N1411" s="26">
        <f>IFERROR(SUMIF(ISSUANCE_HISTORY!$B:$B,A1411,ISSUANCE_HISTORY!$I:$I),0)</f>
        <v>0</v>
      </c>
      <c r="O1411" s="112">
        <f t="shared" si="89"/>
        <v>34</v>
      </c>
      <c r="P1411" s="26">
        <f t="shared" ref="P1411:P1474" si="91">N(J1411)+N(L1411)-N(N1411)</f>
        <v>4420</v>
      </c>
      <c r="Q1411" s="36" t="s">
        <v>1313</v>
      </c>
      <c r="R1411" s="36" t="s">
        <v>1313</v>
      </c>
      <c r="S1411" s="16">
        <v>20</v>
      </c>
      <c r="T1411" s="37" t="str">
        <f t="shared" si="90"/>
        <v>OK</v>
      </c>
      <c r="U1411" s="12"/>
      <c r="V1411" s="16"/>
      <c r="W1411" s="12" t="s">
        <v>4222</v>
      </c>
    </row>
    <row r="1412" spans="1:23" ht="22.35" customHeight="1">
      <c r="A1412" s="12">
        <v>10061441</v>
      </c>
      <c r="B1412" s="137">
        <v>1010060009</v>
      </c>
      <c r="C1412" s="106">
        <v>1005264</v>
      </c>
      <c r="D1412" s="13">
        <v>1015636</v>
      </c>
      <c r="E1412" s="12" t="s">
        <v>1769</v>
      </c>
      <c r="F1412" s="190" t="s">
        <v>4209</v>
      </c>
      <c r="G1412" s="13" t="s">
        <v>21</v>
      </c>
      <c r="H1412" s="15">
        <v>320</v>
      </c>
      <c r="I1412" s="105">
        <v>6</v>
      </c>
      <c r="J1412" s="26">
        <f t="shared" si="88"/>
        <v>1920</v>
      </c>
      <c r="K1412" s="113">
        <f>IFERROR(SUMIFS(RECEIVING_HISTORY!$H:$H,RECEIVING_HISTORY!$B:$B,MASTER_SHEET!$A1412),0)</f>
        <v>0</v>
      </c>
      <c r="L1412" s="26">
        <f>IFERROR(SUMIFS(RECEIVING_HISTORY!$I:$I,RECEIVING_HISTORY!$B:$B,MASTER_SHEET!$A1412),0)</f>
        <v>0</v>
      </c>
      <c r="M1412" s="35">
        <f>IFERROR(SUMIF(ISSUANCE_HISTORY!$B:$B,A1412,ISSUANCE_HISTORY!$H:$H),0)</f>
        <v>0</v>
      </c>
      <c r="N1412" s="26">
        <f>IFERROR(SUMIF(ISSUANCE_HISTORY!$B:$B,A1412,ISSUANCE_HISTORY!$I:$I),0)</f>
        <v>0</v>
      </c>
      <c r="O1412" s="112">
        <f t="shared" si="89"/>
        <v>6</v>
      </c>
      <c r="P1412" s="26">
        <f t="shared" si="91"/>
        <v>1920</v>
      </c>
      <c r="Q1412" s="36" t="s">
        <v>1674</v>
      </c>
      <c r="R1412" s="36" t="s">
        <v>1674</v>
      </c>
      <c r="S1412" s="16">
        <v>4</v>
      </c>
      <c r="T1412" s="37" t="str">
        <f t="shared" si="90"/>
        <v>OK</v>
      </c>
      <c r="U1412" s="12"/>
      <c r="V1412" s="16"/>
      <c r="W1412" s="12" t="s">
        <v>4222</v>
      </c>
    </row>
    <row r="1413" spans="1:23" ht="22.35" customHeight="1">
      <c r="A1413" s="12">
        <v>10061442</v>
      </c>
      <c r="B1413" s="137">
        <v>311628012658</v>
      </c>
      <c r="C1413" s="106">
        <v>1007394</v>
      </c>
      <c r="D1413" s="13">
        <v>1017167</v>
      </c>
      <c r="E1413" s="12" t="s">
        <v>1770</v>
      </c>
      <c r="F1413" s="190" t="s">
        <v>4209</v>
      </c>
      <c r="G1413" s="13" t="s">
        <v>81</v>
      </c>
      <c r="H1413" s="15">
        <v>72</v>
      </c>
      <c r="I1413" s="105">
        <v>17</v>
      </c>
      <c r="J1413" s="26">
        <f t="shared" si="88"/>
        <v>1224</v>
      </c>
      <c r="K1413" s="113">
        <f>IFERROR(SUMIFS(RECEIVING_HISTORY!$H:$H,RECEIVING_HISTORY!$B:$B,MASTER_SHEET!$A1413),0)</f>
        <v>0</v>
      </c>
      <c r="L1413" s="26">
        <f>IFERROR(SUMIFS(RECEIVING_HISTORY!$I:$I,RECEIVING_HISTORY!$B:$B,MASTER_SHEET!$A1413),0)</f>
        <v>0</v>
      </c>
      <c r="M1413" s="35">
        <f>IFERROR(SUMIF(ISSUANCE_HISTORY!$B:$B,A1413,ISSUANCE_HISTORY!$H:$H),0)</f>
        <v>0</v>
      </c>
      <c r="N1413" s="26">
        <f>IFERROR(SUMIF(ISSUANCE_HISTORY!$B:$B,A1413,ISSUANCE_HISTORY!$I:$I),0)</f>
        <v>0</v>
      </c>
      <c r="O1413" s="112">
        <f t="shared" si="89"/>
        <v>17</v>
      </c>
      <c r="P1413" s="26">
        <f t="shared" si="91"/>
        <v>1224</v>
      </c>
      <c r="Q1413" s="36" t="s">
        <v>1771</v>
      </c>
      <c r="R1413" s="36" t="s">
        <v>1771</v>
      </c>
      <c r="S1413" s="16">
        <v>10</v>
      </c>
      <c r="T1413" s="37" t="str">
        <f t="shared" si="90"/>
        <v>OK</v>
      </c>
      <c r="U1413" s="12"/>
      <c r="V1413" s="16"/>
      <c r="W1413" s="12" t="s">
        <v>4222</v>
      </c>
    </row>
    <row r="1414" spans="1:23" ht="22.35" customHeight="1">
      <c r="A1414" s="12">
        <v>10061443</v>
      </c>
      <c r="B1414" s="137">
        <v>311628017326</v>
      </c>
      <c r="C1414" s="106">
        <v>1007393</v>
      </c>
      <c r="D1414" s="13">
        <v>1017166</v>
      </c>
      <c r="E1414" s="12" t="s">
        <v>1772</v>
      </c>
      <c r="F1414" s="190" t="s">
        <v>4209</v>
      </c>
      <c r="G1414" s="13" t="s">
        <v>81</v>
      </c>
      <c r="H1414" s="15">
        <v>290</v>
      </c>
      <c r="I1414" s="105">
        <v>17</v>
      </c>
      <c r="J1414" s="26">
        <f t="shared" si="88"/>
        <v>4930</v>
      </c>
      <c r="K1414" s="113">
        <f>IFERROR(SUMIFS(RECEIVING_HISTORY!$H:$H,RECEIVING_HISTORY!$B:$B,MASTER_SHEET!$A1414),0)</f>
        <v>0</v>
      </c>
      <c r="L1414" s="26">
        <f>IFERROR(SUMIFS(RECEIVING_HISTORY!$I:$I,RECEIVING_HISTORY!$B:$B,MASTER_SHEET!$A1414),0)</f>
        <v>0</v>
      </c>
      <c r="M1414" s="35">
        <f>IFERROR(SUMIF(ISSUANCE_HISTORY!$B:$B,A1414,ISSUANCE_HISTORY!$H:$H),0)</f>
        <v>0</v>
      </c>
      <c r="N1414" s="26">
        <f>IFERROR(SUMIF(ISSUANCE_HISTORY!$B:$B,A1414,ISSUANCE_HISTORY!$I:$I),0)</f>
        <v>0</v>
      </c>
      <c r="O1414" s="112">
        <f t="shared" si="89"/>
        <v>17</v>
      </c>
      <c r="P1414" s="26">
        <f t="shared" si="91"/>
        <v>4930</v>
      </c>
      <c r="Q1414" s="36" t="s">
        <v>1771</v>
      </c>
      <c r="R1414" s="36" t="s">
        <v>1771</v>
      </c>
      <c r="S1414" s="16">
        <v>10</v>
      </c>
      <c r="T1414" s="37" t="str">
        <f t="shared" si="90"/>
        <v>OK</v>
      </c>
      <c r="U1414" s="12"/>
      <c r="V1414" s="16"/>
      <c r="W1414" s="12" t="s">
        <v>4222</v>
      </c>
    </row>
    <row r="1415" spans="1:23" ht="22.35" customHeight="1">
      <c r="A1415" s="12">
        <v>10061444</v>
      </c>
      <c r="B1415" s="137">
        <v>1660020033</v>
      </c>
      <c r="C1415" s="106">
        <v>1006699</v>
      </c>
      <c r="D1415" s="13">
        <v>1014626</v>
      </c>
      <c r="E1415" s="12" t="s">
        <v>1773</v>
      </c>
      <c r="F1415" s="191" t="s">
        <v>4206</v>
      </c>
      <c r="G1415" s="13" t="s">
        <v>1621</v>
      </c>
      <c r="H1415" s="15">
        <v>14.5</v>
      </c>
      <c r="I1415" s="105">
        <v>20</v>
      </c>
      <c r="J1415" s="26">
        <f t="shared" si="88"/>
        <v>290</v>
      </c>
      <c r="K1415" s="113">
        <f>IFERROR(SUMIFS(RECEIVING_HISTORY!$H:$H,RECEIVING_HISTORY!$B:$B,MASTER_SHEET!$A1415),0)</f>
        <v>0</v>
      </c>
      <c r="L1415" s="26">
        <f>IFERROR(SUMIFS(RECEIVING_HISTORY!$I:$I,RECEIVING_HISTORY!$B:$B,MASTER_SHEET!$A1415),0)</f>
        <v>0</v>
      </c>
      <c r="M1415" s="35">
        <f>IFERROR(SUMIF(ISSUANCE_HISTORY!$B:$B,A1415,ISSUANCE_HISTORY!$H:$H),0)</f>
        <v>0</v>
      </c>
      <c r="N1415" s="26">
        <f>IFERROR(SUMIF(ISSUANCE_HISTORY!$B:$B,A1415,ISSUANCE_HISTORY!$I:$I),0)</f>
        <v>0</v>
      </c>
      <c r="O1415" s="112">
        <f t="shared" si="89"/>
        <v>20</v>
      </c>
      <c r="P1415" s="26">
        <f t="shared" si="91"/>
        <v>290</v>
      </c>
      <c r="Q1415" s="36" t="s">
        <v>1774</v>
      </c>
      <c r="R1415" s="36" t="s">
        <v>1774</v>
      </c>
      <c r="S1415" s="16">
        <v>10</v>
      </c>
      <c r="T1415" s="37" t="str">
        <f t="shared" si="90"/>
        <v>OK</v>
      </c>
      <c r="U1415" s="12"/>
      <c r="V1415" s="16"/>
      <c r="W1415" s="12" t="s">
        <v>4222</v>
      </c>
    </row>
    <row r="1416" spans="1:23" ht="22.35" customHeight="1">
      <c r="A1416" s="12">
        <v>10061445</v>
      </c>
      <c r="B1416" s="137">
        <v>391214365796</v>
      </c>
      <c r="C1416" s="106">
        <v>1005242</v>
      </c>
      <c r="D1416" s="13">
        <v>1015860</v>
      </c>
      <c r="E1416" s="12" t="s">
        <v>1775</v>
      </c>
      <c r="F1416" s="191" t="s">
        <v>4206</v>
      </c>
      <c r="G1416" s="13" t="s">
        <v>1621</v>
      </c>
      <c r="H1416" s="15">
        <v>275</v>
      </c>
      <c r="I1416" s="105">
        <v>10</v>
      </c>
      <c r="J1416" s="26">
        <f t="shared" si="88"/>
        <v>2750</v>
      </c>
      <c r="K1416" s="113">
        <f>IFERROR(SUMIFS(RECEIVING_HISTORY!$H:$H,RECEIVING_HISTORY!$B:$B,MASTER_SHEET!$A1416),0)</f>
        <v>0</v>
      </c>
      <c r="L1416" s="26">
        <f>IFERROR(SUMIFS(RECEIVING_HISTORY!$I:$I,RECEIVING_HISTORY!$B:$B,MASTER_SHEET!$A1416),0)</f>
        <v>0</v>
      </c>
      <c r="M1416" s="35">
        <f>IFERROR(SUMIF(ISSUANCE_HISTORY!$B:$B,A1416,ISSUANCE_HISTORY!$H:$H),0)</f>
        <v>0</v>
      </c>
      <c r="N1416" s="26">
        <f>IFERROR(SUMIF(ISSUANCE_HISTORY!$B:$B,A1416,ISSUANCE_HISTORY!$I:$I),0)</f>
        <v>0</v>
      </c>
      <c r="O1416" s="112">
        <f t="shared" si="89"/>
        <v>10</v>
      </c>
      <c r="P1416" s="26">
        <f t="shared" si="91"/>
        <v>2750</v>
      </c>
      <c r="Q1416" s="36" t="s">
        <v>1774</v>
      </c>
      <c r="R1416" s="36" t="s">
        <v>1774</v>
      </c>
      <c r="S1416" s="16">
        <v>10</v>
      </c>
      <c r="T1416" s="37" t="str">
        <f t="shared" si="90"/>
        <v>OK</v>
      </c>
      <c r="U1416" s="12"/>
      <c r="V1416" s="16"/>
      <c r="W1416" s="12" t="s">
        <v>4222</v>
      </c>
    </row>
    <row r="1417" spans="1:23" ht="22.35" customHeight="1">
      <c r="A1417" s="12">
        <v>10061446</v>
      </c>
      <c r="B1417" s="137">
        <v>1660020018</v>
      </c>
      <c r="C1417" s="106">
        <v>1006765</v>
      </c>
      <c r="D1417" s="13">
        <v>1014176</v>
      </c>
      <c r="E1417" s="12" t="s">
        <v>1776</v>
      </c>
      <c r="F1417" s="190" t="s">
        <v>4209</v>
      </c>
      <c r="G1417" s="13" t="s">
        <v>28</v>
      </c>
      <c r="H1417" s="15">
        <v>70</v>
      </c>
      <c r="I1417" s="105">
        <v>25</v>
      </c>
      <c r="J1417" s="26">
        <f t="shared" si="88"/>
        <v>1750</v>
      </c>
      <c r="K1417" s="113">
        <f>IFERROR(SUMIFS(RECEIVING_HISTORY!$H:$H,RECEIVING_HISTORY!$B:$B,MASTER_SHEET!$A1417),0)</f>
        <v>0</v>
      </c>
      <c r="L1417" s="26">
        <f>IFERROR(SUMIFS(RECEIVING_HISTORY!$I:$I,RECEIVING_HISTORY!$B:$B,MASTER_SHEET!$A1417),0)</f>
        <v>0</v>
      </c>
      <c r="M1417" s="35">
        <f>IFERROR(SUMIF(ISSUANCE_HISTORY!$B:$B,A1417,ISSUANCE_HISTORY!$H:$H),0)</f>
        <v>0</v>
      </c>
      <c r="N1417" s="26">
        <f>IFERROR(SUMIF(ISSUANCE_HISTORY!$B:$B,A1417,ISSUANCE_HISTORY!$I:$I),0)</f>
        <v>0</v>
      </c>
      <c r="O1417" s="112">
        <f t="shared" si="89"/>
        <v>25</v>
      </c>
      <c r="P1417" s="26">
        <f t="shared" si="91"/>
        <v>1750</v>
      </c>
      <c r="Q1417" s="36" t="s">
        <v>1774</v>
      </c>
      <c r="R1417" s="36" t="s">
        <v>1774</v>
      </c>
      <c r="S1417" s="16">
        <v>10</v>
      </c>
      <c r="T1417" s="37" t="str">
        <f t="shared" si="90"/>
        <v>OK</v>
      </c>
      <c r="U1417" s="12"/>
      <c r="V1417" s="16"/>
      <c r="W1417" s="12" t="s">
        <v>4222</v>
      </c>
    </row>
    <row r="1418" spans="1:23" ht="22.35" customHeight="1">
      <c r="A1418" s="12">
        <v>10061447</v>
      </c>
      <c r="B1418" s="137" t="e">
        <v>#N/A</v>
      </c>
      <c r="C1418" s="106">
        <v>1005498</v>
      </c>
      <c r="D1418" s="13">
        <v>1015552</v>
      </c>
      <c r="E1418" s="12" t="s">
        <v>1777</v>
      </c>
      <c r="F1418" s="190" t="s">
        <v>4209</v>
      </c>
      <c r="G1418" s="13" t="s">
        <v>81</v>
      </c>
      <c r="H1418" s="15">
        <v>0</v>
      </c>
      <c r="I1418" s="105">
        <v>0</v>
      </c>
      <c r="J1418" s="26">
        <f t="shared" si="88"/>
        <v>0</v>
      </c>
      <c r="K1418" s="113">
        <f>IFERROR(SUMIFS(RECEIVING_HISTORY!$H:$H,RECEIVING_HISTORY!$B:$B,MASTER_SHEET!$A1418),0)</f>
        <v>0</v>
      </c>
      <c r="L1418" s="26">
        <f>IFERROR(SUMIFS(RECEIVING_HISTORY!$I:$I,RECEIVING_HISTORY!$B:$B,MASTER_SHEET!$A1418),0)</f>
        <v>0</v>
      </c>
      <c r="M1418" s="35">
        <f>IFERROR(SUMIF(ISSUANCE_HISTORY!$B:$B,A1418,ISSUANCE_HISTORY!$H:$H),0)</f>
        <v>0</v>
      </c>
      <c r="N1418" s="26">
        <f>IFERROR(SUMIF(ISSUANCE_HISTORY!$B:$B,A1418,ISSUANCE_HISTORY!$I:$I),0)</f>
        <v>0</v>
      </c>
      <c r="O1418" s="112">
        <f t="shared" si="89"/>
        <v>0</v>
      </c>
      <c r="P1418" s="26">
        <f t="shared" si="91"/>
        <v>0</v>
      </c>
      <c r="Q1418" s="36" t="e">
        <v>#N/A</v>
      </c>
      <c r="R1418" s="36" t="e">
        <v>#N/A</v>
      </c>
      <c r="S1418" s="16">
        <v>0</v>
      </c>
      <c r="T1418" s="37" t="str">
        <f t="shared" si="90"/>
        <v>OK</v>
      </c>
      <c r="U1418" s="12"/>
      <c r="V1418" s="16"/>
      <c r="W1418" s="12" t="e">
        <v>#N/A</v>
      </c>
    </row>
    <row r="1419" spans="1:23" ht="22.35" customHeight="1">
      <c r="A1419" s="12">
        <v>10061448</v>
      </c>
      <c r="B1419" s="137" t="e">
        <v>#N/A</v>
      </c>
      <c r="C1419" s="106">
        <v>1005349</v>
      </c>
      <c r="D1419" s="13">
        <v>1015722</v>
      </c>
      <c r="E1419" s="12" t="s">
        <v>1779</v>
      </c>
      <c r="F1419" s="190" t="s">
        <v>4209</v>
      </c>
      <c r="G1419" s="13" t="s">
        <v>21</v>
      </c>
      <c r="H1419" s="15">
        <v>58</v>
      </c>
      <c r="I1419" s="105">
        <v>13</v>
      </c>
      <c r="J1419" s="26">
        <f t="shared" si="88"/>
        <v>754</v>
      </c>
      <c r="K1419" s="113">
        <f>IFERROR(SUMIFS(RECEIVING_HISTORY!$H:$H,RECEIVING_HISTORY!$B:$B,MASTER_SHEET!$A1419),0)</f>
        <v>0</v>
      </c>
      <c r="L1419" s="26">
        <f>IFERROR(SUMIFS(RECEIVING_HISTORY!$I:$I,RECEIVING_HISTORY!$B:$B,MASTER_SHEET!$A1419),0)</f>
        <v>0</v>
      </c>
      <c r="M1419" s="35">
        <f>IFERROR(SUMIF(ISSUANCE_HISTORY!$B:$B,A1419,ISSUANCE_HISTORY!$H:$H),0)</f>
        <v>0</v>
      </c>
      <c r="N1419" s="26">
        <f>IFERROR(SUMIF(ISSUANCE_HISTORY!$B:$B,A1419,ISSUANCE_HISTORY!$I:$I),0)</f>
        <v>0</v>
      </c>
      <c r="O1419" s="112">
        <f t="shared" si="89"/>
        <v>13</v>
      </c>
      <c r="P1419" s="26">
        <f t="shared" si="91"/>
        <v>754</v>
      </c>
      <c r="Q1419" s="36" t="s">
        <v>1780</v>
      </c>
      <c r="R1419" s="36" t="s">
        <v>1780</v>
      </c>
      <c r="S1419" s="16">
        <v>10</v>
      </c>
      <c r="T1419" s="37" t="str">
        <f t="shared" si="90"/>
        <v>OK</v>
      </c>
      <c r="U1419" s="12"/>
      <c r="V1419" s="16"/>
      <c r="W1419" s="12" t="e">
        <v>#N/A</v>
      </c>
    </row>
    <row r="1420" spans="1:23" ht="22.35" customHeight="1">
      <c r="A1420" s="12">
        <v>10061449</v>
      </c>
      <c r="B1420" s="137">
        <v>301024005795</v>
      </c>
      <c r="C1420" s="106">
        <v>1005238</v>
      </c>
      <c r="D1420" s="13">
        <v>1015856</v>
      </c>
      <c r="E1420" s="12" t="s">
        <v>1781</v>
      </c>
      <c r="F1420" s="191" t="s">
        <v>4206</v>
      </c>
      <c r="G1420" s="13" t="s">
        <v>1621</v>
      </c>
      <c r="H1420" s="15">
        <v>68</v>
      </c>
      <c r="I1420" s="105">
        <v>29</v>
      </c>
      <c r="J1420" s="26">
        <f t="shared" si="88"/>
        <v>1972</v>
      </c>
      <c r="K1420" s="113">
        <f>IFERROR(SUMIFS(RECEIVING_HISTORY!$H:$H,RECEIVING_HISTORY!$B:$B,MASTER_SHEET!$A1420),0)</f>
        <v>0</v>
      </c>
      <c r="L1420" s="26">
        <f>IFERROR(SUMIFS(RECEIVING_HISTORY!$I:$I,RECEIVING_HISTORY!$B:$B,MASTER_SHEET!$A1420),0)</f>
        <v>0</v>
      </c>
      <c r="M1420" s="35">
        <f>IFERROR(SUMIF(ISSUANCE_HISTORY!$B:$B,A1420,ISSUANCE_HISTORY!$H:$H),0)</f>
        <v>0</v>
      </c>
      <c r="N1420" s="26">
        <f>IFERROR(SUMIF(ISSUANCE_HISTORY!$B:$B,A1420,ISSUANCE_HISTORY!$I:$I),0)</f>
        <v>0</v>
      </c>
      <c r="O1420" s="112">
        <f t="shared" si="89"/>
        <v>29</v>
      </c>
      <c r="P1420" s="26">
        <f t="shared" si="91"/>
        <v>1972</v>
      </c>
      <c r="Q1420" s="36" t="s">
        <v>1782</v>
      </c>
      <c r="R1420" s="36" t="s">
        <v>1782</v>
      </c>
      <c r="S1420" s="16">
        <v>10</v>
      </c>
      <c r="T1420" s="37" t="str">
        <f t="shared" si="90"/>
        <v>OK</v>
      </c>
      <c r="U1420" s="12"/>
      <c r="V1420" s="16"/>
      <c r="W1420" s="12" t="s">
        <v>4222</v>
      </c>
    </row>
    <row r="1421" spans="1:23" ht="22.35" customHeight="1">
      <c r="A1421" s="12">
        <v>10061450</v>
      </c>
      <c r="B1421" s="137" t="e">
        <v>#N/A</v>
      </c>
      <c r="C1421" s="106">
        <v>1005488</v>
      </c>
      <c r="D1421" s="13">
        <v>1015542</v>
      </c>
      <c r="E1421" s="12" t="s">
        <v>1783</v>
      </c>
      <c r="F1421" s="190" t="s">
        <v>4213</v>
      </c>
      <c r="G1421" s="13" t="s">
        <v>21</v>
      </c>
      <c r="H1421" s="15">
        <v>28</v>
      </c>
      <c r="I1421" s="105">
        <v>9</v>
      </c>
      <c r="J1421" s="26">
        <f t="shared" si="88"/>
        <v>252</v>
      </c>
      <c r="K1421" s="113">
        <f>IFERROR(SUMIFS(RECEIVING_HISTORY!$H:$H,RECEIVING_HISTORY!$B:$B,MASTER_SHEET!$A1421),0)</f>
        <v>0</v>
      </c>
      <c r="L1421" s="26">
        <f>IFERROR(SUMIFS(RECEIVING_HISTORY!$I:$I,RECEIVING_HISTORY!$B:$B,MASTER_SHEET!$A1421),0)</f>
        <v>0</v>
      </c>
      <c r="M1421" s="35">
        <f>IFERROR(SUMIF(ISSUANCE_HISTORY!$B:$B,A1421,ISSUANCE_HISTORY!$H:$H),0)</f>
        <v>0</v>
      </c>
      <c r="N1421" s="26">
        <f>IFERROR(SUMIF(ISSUANCE_HISTORY!$B:$B,A1421,ISSUANCE_HISTORY!$I:$I),0)</f>
        <v>0</v>
      </c>
      <c r="O1421" s="112">
        <f t="shared" si="89"/>
        <v>9</v>
      </c>
      <c r="P1421" s="26">
        <f t="shared" si="91"/>
        <v>252</v>
      </c>
      <c r="Q1421" s="36" t="s">
        <v>1780</v>
      </c>
      <c r="R1421" s="36" t="s">
        <v>1780</v>
      </c>
      <c r="S1421" s="16">
        <v>10</v>
      </c>
      <c r="T1421" s="37" t="str">
        <f t="shared" si="90"/>
        <v>BSR in Process</v>
      </c>
      <c r="U1421" s="12">
        <v>63</v>
      </c>
      <c r="V1421" s="16"/>
      <c r="W1421" s="12" t="e">
        <v>#N/A</v>
      </c>
    </row>
    <row r="1422" spans="1:23" ht="22.35" customHeight="1">
      <c r="A1422" s="12">
        <v>10061451</v>
      </c>
      <c r="B1422" s="137" t="e">
        <v>#N/A</v>
      </c>
      <c r="C1422" s="106">
        <v>1005347</v>
      </c>
      <c r="D1422" s="13">
        <v>1015720</v>
      </c>
      <c r="E1422" s="12" t="s">
        <v>1784</v>
      </c>
      <c r="F1422" s="190" t="s">
        <v>4209</v>
      </c>
      <c r="G1422" s="13" t="s">
        <v>21</v>
      </c>
      <c r="H1422" s="15">
        <v>25</v>
      </c>
      <c r="I1422" s="105">
        <v>15</v>
      </c>
      <c r="J1422" s="26">
        <f t="shared" si="88"/>
        <v>375</v>
      </c>
      <c r="K1422" s="113">
        <f>IFERROR(SUMIFS(RECEIVING_HISTORY!$H:$H,RECEIVING_HISTORY!$B:$B,MASTER_SHEET!$A1422),0)</f>
        <v>0</v>
      </c>
      <c r="L1422" s="26">
        <f>IFERROR(SUMIFS(RECEIVING_HISTORY!$I:$I,RECEIVING_HISTORY!$B:$B,MASTER_SHEET!$A1422),0)</f>
        <v>0</v>
      </c>
      <c r="M1422" s="35">
        <f>IFERROR(SUMIF(ISSUANCE_HISTORY!$B:$B,A1422,ISSUANCE_HISTORY!$H:$H),0)</f>
        <v>0</v>
      </c>
      <c r="N1422" s="26">
        <f>IFERROR(SUMIF(ISSUANCE_HISTORY!$B:$B,A1422,ISSUANCE_HISTORY!$I:$I),0)</f>
        <v>0</v>
      </c>
      <c r="O1422" s="112">
        <f t="shared" si="89"/>
        <v>15</v>
      </c>
      <c r="P1422" s="26">
        <f t="shared" si="91"/>
        <v>375</v>
      </c>
      <c r="Q1422" s="36" t="s">
        <v>1780</v>
      </c>
      <c r="R1422" s="36" t="s">
        <v>1780</v>
      </c>
      <c r="S1422" s="16">
        <v>10</v>
      </c>
      <c r="T1422" s="37" t="str">
        <f t="shared" si="90"/>
        <v>OK</v>
      </c>
      <c r="U1422" s="12"/>
      <c r="V1422" s="16"/>
      <c r="W1422" s="12" t="e">
        <v>#N/A</v>
      </c>
    </row>
    <row r="1423" spans="1:23" ht="22.35" customHeight="1">
      <c r="A1423" s="12">
        <v>10061452</v>
      </c>
      <c r="B1423" s="137" t="e">
        <v>#N/A</v>
      </c>
      <c r="C1423" s="106">
        <v>1005348</v>
      </c>
      <c r="D1423" s="13">
        <v>1015721</v>
      </c>
      <c r="E1423" s="12" t="s">
        <v>1785</v>
      </c>
      <c r="F1423" s="190" t="s">
        <v>4209</v>
      </c>
      <c r="G1423" s="13" t="s">
        <v>21</v>
      </c>
      <c r="H1423" s="15">
        <v>36</v>
      </c>
      <c r="I1423" s="105">
        <v>13</v>
      </c>
      <c r="J1423" s="26">
        <f t="shared" si="88"/>
        <v>468</v>
      </c>
      <c r="K1423" s="113">
        <f>IFERROR(SUMIFS(RECEIVING_HISTORY!$H:$H,RECEIVING_HISTORY!$B:$B,MASTER_SHEET!$A1423),0)</f>
        <v>0</v>
      </c>
      <c r="L1423" s="26">
        <f>IFERROR(SUMIFS(RECEIVING_HISTORY!$I:$I,RECEIVING_HISTORY!$B:$B,MASTER_SHEET!$A1423),0)</f>
        <v>0</v>
      </c>
      <c r="M1423" s="35">
        <f>IFERROR(SUMIF(ISSUANCE_HISTORY!$B:$B,A1423,ISSUANCE_HISTORY!$H:$H),0)</f>
        <v>0</v>
      </c>
      <c r="N1423" s="26">
        <f>IFERROR(SUMIF(ISSUANCE_HISTORY!$B:$B,A1423,ISSUANCE_HISTORY!$I:$I),0)</f>
        <v>0</v>
      </c>
      <c r="O1423" s="112">
        <f t="shared" si="89"/>
        <v>13</v>
      </c>
      <c r="P1423" s="26">
        <f t="shared" si="91"/>
        <v>468</v>
      </c>
      <c r="Q1423" s="36" t="s">
        <v>1780</v>
      </c>
      <c r="R1423" s="36" t="s">
        <v>1780</v>
      </c>
      <c r="S1423" s="16">
        <v>10</v>
      </c>
      <c r="T1423" s="37" t="str">
        <f t="shared" si="90"/>
        <v>OK</v>
      </c>
      <c r="U1423" s="12"/>
      <c r="V1423" s="16"/>
      <c r="W1423" s="12" t="e">
        <v>#N/A</v>
      </c>
    </row>
    <row r="1424" spans="1:23" ht="22.35" customHeight="1">
      <c r="A1424" s="12">
        <v>10061453</v>
      </c>
      <c r="B1424" s="137" t="e">
        <v>#N/A</v>
      </c>
      <c r="C1424" s="106">
        <v>1005486</v>
      </c>
      <c r="D1424" s="13">
        <v>1015540</v>
      </c>
      <c r="E1424" s="12" t="s">
        <v>1786</v>
      </c>
      <c r="F1424" s="190" t="s">
        <v>4213</v>
      </c>
      <c r="G1424" s="13" t="s">
        <v>415</v>
      </c>
      <c r="H1424" s="15">
        <v>23.5</v>
      </c>
      <c r="I1424" s="105">
        <v>19</v>
      </c>
      <c r="J1424" s="26">
        <f t="shared" si="88"/>
        <v>446.5</v>
      </c>
      <c r="K1424" s="113">
        <f>IFERROR(SUMIFS(RECEIVING_HISTORY!$H:$H,RECEIVING_HISTORY!$B:$B,MASTER_SHEET!$A1424),0)</f>
        <v>0</v>
      </c>
      <c r="L1424" s="26">
        <f>IFERROR(SUMIFS(RECEIVING_HISTORY!$I:$I,RECEIVING_HISTORY!$B:$B,MASTER_SHEET!$A1424),0)</f>
        <v>0</v>
      </c>
      <c r="M1424" s="35">
        <f>IFERROR(SUMIF(ISSUANCE_HISTORY!$B:$B,A1424,ISSUANCE_HISTORY!$H:$H),0)</f>
        <v>0</v>
      </c>
      <c r="N1424" s="26">
        <f>IFERROR(SUMIF(ISSUANCE_HISTORY!$B:$B,A1424,ISSUANCE_HISTORY!$I:$I),0)</f>
        <v>0</v>
      </c>
      <c r="O1424" s="112">
        <f t="shared" si="89"/>
        <v>19</v>
      </c>
      <c r="P1424" s="26">
        <f t="shared" si="91"/>
        <v>446.5</v>
      </c>
      <c r="Q1424" s="36" t="s">
        <v>1780</v>
      </c>
      <c r="R1424" s="36" t="s">
        <v>1780</v>
      </c>
      <c r="S1424" s="16">
        <v>10</v>
      </c>
      <c r="T1424" s="37" t="str">
        <f t="shared" si="90"/>
        <v>OK</v>
      </c>
      <c r="U1424" s="12"/>
      <c r="V1424" s="16"/>
      <c r="W1424" s="12" t="e">
        <v>#N/A</v>
      </c>
    </row>
    <row r="1425" spans="1:23" ht="22.35" customHeight="1">
      <c r="A1425" s="12">
        <v>10061454</v>
      </c>
      <c r="B1425" s="137" t="e">
        <v>#N/A</v>
      </c>
      <c r="C1425" s="106">
        <v>1005487</v>
      </c>
      <c r="D1425" s="13">
        <v>1015541</v>
      </c>
      <c r="E1425" s="12" t="s">
        <v>1787</v>
      </c>
      <c r="F1425" s="190" t="s">
        <v>4213</v>
      </c>
      <c r="G1425" s="13" t="s">
        <v>415</v>
      </c>
      <c r="H1425" s="15">
        <v>70</v>
      </c>
      <c r="I1425" s="105">
        <v>22</v>
      </c>
      <c r="J1425" s="26">
        <f t="shared" si="88"/>
        <v>1540</v>
      </c>
      <c r="K1425" s="113">
        <f>IFERROR(SUMIFS(RECEIVING_HISTORY!$H:$H,RECEIVING_HISTORY!$B:$B,MASTER_SHEET!$A1425),0)</f>
        <v>0</v>
      </c>
      <c r="L1425" s="26">
        <f>IFERROR(SUMIFS(RECEIVING_HISTORY!$I:$I,RECEIVING_HISTORY!$B:$B,MASTER_SHEET!$A1425),0)</f>
        <v>0</v>
      </c>
      <c r="M1425" s="35">
        <f>IFERROR(SUMIF(ISSUANCE_HISTORY!$B:$B,A1425,ISSUANCE_HISTORY!$H:$H),0)</f>
        <v>0</v>
      </c>
      <c r="N1425" s="26">
        <f>IFERROR(SUMIF(ISSUANCE_HISTORY!$B:$B,A1425,ISSUANCE_HISTORY!$I:$I),0)</f>
        <v>0</v>
      </c>
      <c r="O1425" s="112">
        <f t="shared" si="89"/>
        <v>22</v>
      </c>
      <c r="P1425" s="26">
        <f t="shared" si="91"/>
        <v>1540</v>
      </c>
      <c r="Q1425" s="36" t="s">
        <v>1780</v>
      </c>
      <c r="R1425" s="36" t="s">
        <v>1780</v>
      </c>
      <c r="S1425" s="16">
        <v>8</v>
      </c>
      <c r="T1425" s="37" t="str">
        <f t="shared" si="90"/>
        <v>OK</v>
      </c>
      <c r="U1425" s="12"/>
      <c r="V1425" s="16"/>
      <c r="W1425" s="12" t="e">
        <v>#N/A</v>
      </c>
    </row>
    <row r="1426" spans="1:23" ht="22.35" customHeight="1">
      <c r="A1426" s="12">
        <v>10061455</v>
      </c>
      <c r="B1426" s="137" t="e">
        <v>#N/A</v>
      </c>
      <c r="C1426" s="106">
        <v>1005489</v>
      </c>
      <c r="D1426" s="13">
        <v>1015543</v>
      </c>
      <c r="E1426" s="12" t="s">
        <v>1788</v>
      </c>
      <c r="F1426" s="190" t="s">
        <v>4213</v>
      </c>
      <c r="G1426" s="13" t="s">
        <v>415</v>
      </c>
      <c r="H1426" s="15">
        <v>23</v>
      </c>
      <c r="I1426" s="105">
        <v>46</v>
      </c>
      <c r="J1426" s="26">
        <f t="shared" si="88"/>
        <v>1058</v>
      </c>
      <c r="K1426" s="113">
        <f>IFERROR(SUMIFS(RECEIVING_HISTORY!$H:$H,RECEIVING_HISTORY!$B:$B,MASTER_SHEET!$A1426),0)</f>
        <v>0</v>
      </c>
      <c r="L1426" s="26">
        <f>IFERROR(SUMIFS(RECEIVING_HISTORY!$I:$I,RECEIVING_HISTORY!$B:$B,MASTER_SHEET!$A1426),0)</f>
        <v>0</v>
      </c>
      <c r="M1426" s="35">
        <f>IFERROR(SUMIF(ISSUANCE_HISTORY!$B:$B,A1426,ISSUANCE_HISTORY!$H:$H),0)</f>
        <v>0</v>
      </c>
      <c r="N1426" s="26">
        <f>IFERROR(SUMIF(ISSUANCE_HISTORY!$B:$B,A1426,ISSUANCE_HISTORY!$I:$I),0)</f>
        <v>0</v>
      </c>
      <c r="O1426" s="112">
        <f t="shared" si="89"/>
        <v>46</v>
      </c>
      <c r="P1426" s="26">
        <f t="shared" si="91"/>
        <v>1058</v>
      </c>
      <c r="Q1426" s="36" t="s">
        <v>1780</v>
      </c>
      <c r="R1426" s="36" t="s">
        <v>1780</v>
      </c>
      <c r="S1426" s="16">
        <v>10</v>
      </c>
      <c r="T1426" s="37" t="str">
        <f t="shared" si="90"/>
        <v>OK</v>
      </c>
      <c r="U1426" s="12"/>
      <c r="V1426" s="16"/>
      <c r="W1426" s="12" t="e">
        <v>#N/A</v>
      </c>
    </row>
    <row r="1427" spans="1:23" ht="22.35" customHeight="1">
      <c r="A1427" s="12">
        <v>10061456</v>
      </c>
      <c r="B1427" s="137">
        <v>1260110463</v>
      </c>
      <c r="C1427" s="106">
        <v>1006026</v>
      </c>
      <c r="D1427" s="13">
        <v>1014929</v>
      </c>
      <c r="E1427" s="12" t="s">
        <v>1789</v>
      </c>
      <c r="F1427" s="190" t="s">
        <v>2049</v>
      </c>
      <c r="G1427" s="13" t="s">
        <v>21</v>
      </c>
      <c r="H1427" s="15">
        <v>2114</v>
      </c>
      <c r="I1427" s="105">
        <v>27</v>
      </c>
      <c r="J1427" s="26">
        <f t="shared" si="88"/>
        <v>57078</v>
      </c>
      <c r="K1427" s="113">
        <f>IFERROR(SUMIFS(RECEIVING_HISTORY!$H:$H,RECEIVING_HISTORY!$B:$B,MASTER_SHEET!$A1427),0)</f>
        <v>0</v>
      </c>
      <c r="L1427" s="26">
        <f>IFERROR(SUMIFS(RECEIVING_HISTORY!$I:$I,RECEIVING_HISTORY!$B:$B,MASTER_SHEET!$A1427),0)</f>
        <v>0</v>
      </c>
      <c r="M1427" s="35">
        <f>IFERROR(SUMIF(ISSUANCE_HISTORY!$B:$B,A1427,ISSUANCE_HISTORY!$H:$H),0)</f>
        <v>0</v>
      </c>
      <c r="N1427" s="26">
        <f>IFERROR(SUMIF(ISSUANCE_HISTORY!$B:$B,A1427,ISSUANCE_HISTORY!$I:$I),0)</f>
        <v>0</v>
      </c>
      <c r="O1427" s="112">
        <f t="shared" si="89"/>
        <v>27</v>
      </c>
      <c r="P1427" s="26">
        <f t="shared" si="91"/>
        <v>57078</v>
      </c>
      <c r="Q1427" s="36" t="s">
        <v>1790</v>
      </c>
      <c r="R1427" s="36" t="s">
        <v>1790</v>
      </c>
      <c r="S1427" s="16">
        <v>10</v>
      </c>
      <c r="T1427" s="37" t="str">
        <f t="shared" si="90"/>
        <v>OK</v>
      </c>
      <c r="U1427" s="12"/>
      <c r="V1427" s="16"/>
      <c r="W1427" s="12" t="s">
        <v>4223</v>
      </c>
    </row>
    <row r="1428" spans="1:23" ht="22.35" customHeight="1">
      <c r="A1428" s="12">
        <v>10061457</v>
      </c>
      <c r="B1428" s="137">
        <v>312016008107</v>
      </c>
      <c r="C1428" s="106">
        <v>1006514</v>
      </c>
      <c r="D1428" s="13">
        <v>1014490</v>
      </c>
      <c r="E1428" s="12" t="s">
        <v>1791</v>
      </c>
      <c r="F1428" s="190" t="s">
        <v>1262</v>
      </c>
      <c r="G1428" s="13" t="s">
        <v>21</v>
      </c>
      <c r="H1428" s="15">
        <v>140</v>
      </c>
      <c r="I1428" s="105">
        <v>17</v>
      </c>
      <c r="J1428" s="26">
        <f t="shared" si="88"/>
        <v>2380</v>
      </c>
      <c r="K1428" s="113">
        <f>IFERROR(SUMIFS(RECEIVING_HISTORY!$H:$H,RECEIVING_HISTORY!$B:$B,MASTER_SHEET!$A1428),0)</f>
        <v>0</v>
      </c>
      <c r="L1428" s="26">
        <f>IFERROR(SUMIFS(RECEIVING_HISTORY!$I:$I,RECEIVING_HISTORY!$B:$B,MASTER_SHEET!$A1428),0)</f>
        <v>0</v>
      </c>
      <c r="M1428" s="35">
        <f>IFERROR(SUMIF(ISSUANCE_HISTORY!$B:$B,A1428,ISSUANCE_HISTORY!$H:$H),0)</f>
        <v>0</v>
      </c>
      <c r="N1428" s="26">
        <f>IFERROR(SUMIF(ISSUANCE_HISTORY!$B:$B,A1428,ISSUANCE_HISTORY!$I:$I),0)</f>
        <v>0</v>
      </c>
      <c r="O1428" s="112">
        <f t="shared" si="89"/>
        <v>17</v>
      </c>
      <c r="P1428" s="26">
        <f t="shared" si="91"/>
        <v>2380</v>
      </c>
      <c r="Q1428" s="36" t="s">
        <v>595</v>
      </c>
      <c r="R1428" s="36" t="s">
        <v>595</v>
      </c>
      <c r="S1428" s="16">
        <v>12</v>
      </c>
      <c r="T1428" s="37" t="str">
        <f t="shared" si="90"/>
        <v>OK</v>
      </c>
      <c r="U1428" s="12"/>
      <c r="V1428" s="16"/>
      <c r="W1428" s="12" t="s">
        <v>4222</v>
      </c>
    </row>
    <row r="1429" spans="1:23" ht="22.35" customHeight="1">
      <c r="A1429" s="12">
        <v>10061458</v>
      </c>
      <c r="B1429" s="137">
        <v>1260110509</v>
      </c>
      <c r="C1429" s="106">
        <v>1006027</v>
      </c>
      <c r="D1429" s="13">
        <v>1014930</v>
      </c>
      <c r="E1429" s="12" t="s">
        <v>1792</v>
      </c>
      <c r="F1429" s="190" t="s">
        <v>2049</v>
      </c>
      <c r="G1429" s="13" t="s">
        <v>21</v>
      </c>
      <c r="H1429" s="15">
        <v>2029.5</v>
      </c>
      <c r="I1429" s="105">
        <v>10</v>
      </c>
      <c r="J1429" s="26">
        <f t="shared" si="88"/>
        <v>20295</v>
      </c>
      <c r="K1429" s="113">
        <f>IFERROR(SUMIFS(RECEIVING_HISTORY!$H:$H,RECEIVING_HISTORY!$B:$B,MASTER_SHEET!$A1429),0)</f>
        <v>0</v>
      </c>
      <c r="L1429" s="26">
        <f>IFERROR(SUMIFS(RECEIVING_HISTORY!$I:$I,RECEIVING_HISTORY!$B:$B,MASTER_SHEET!$A1429),0)</f>
        <v>0</v>
      </c>
      <c r="M1429" s="35">
        <f>IFERROR(SUMIF(ISSUANCE_HISTORY!$B:$B,A1429,ISSUANCE_HISTORY!$H:$H),0)</f>
        <v>0</v>
      </c>
      <c r="N1429" s="26">
        <f>IFERROR(SUMIF(ISSUANCE_HISTORY!$B:$B,A1429,ISSUANCE_HISTORY!$I:$I),0)</f>
        <v>0</v>
      </c>
      <c r="O1429" s="112">
        <f t="shared" si="89"/>
        <v>10</v>
      </c>
      <c r="P1429" s="26">
        <f t="shared" si="91"/>
        <v>20295</v>
      </c>
      <c r="Q1429" s="36" t="s">
        <v>1793</v>
      </c>
      <c r="R1429" s="36" t="s">
        <v>1793</v>
      </c>
      <c r="S1429" s="16">
        <v>4</v>
      </c>
      <c r="T1429" s="37" t="str">
        <f t="shared" si="90"/>
        <v>OK</v>
      </c>
      <c r="U1429" s="12"/>
      <c r="V1429" s="16"/>
      <c r="W1429" s="12" t="s">
        <v>4223</v>
      </c>
    </row>
    <row r="1430" spans="1:23" ht="22.35" customHeight="1">
      <c r="A1430" s="12">
        <v>10061459</v>
      </c>
      <c r="B1430" s="137">
        <v>1260110508</v>
      </c>
      <c r="C1430" s="106">
        <v>1006028</v>
      </c>
      <c r="D1430" s="13">
        <v>1014931</v>
      </c>
      <c r="E1430" s="12" t="s">
        <v>1794</v>
      </c>
      <c r="F1430" s="190" t="s">
        <v>2049</v>
      </c>
      <c r="G1430" s="13" t="s">
        <v>21</v>
      </c>
      <c r="H1430" s="15">
        <v>2114.1999999999998</v>
      </c>
      <c r="I1430" s="105">
        <v>5</v>
      </c>
      <c r="J1430" s="26">
        <f t="shared" si="88"/>
        <v>10571</v>
      </c>
      <c r="K1430" s="113">
        <f>IFERROR(SUMIFS(RECEIVING_HISTORY!$H:$H,RECEIVING_HISTORY!$B:$B,MASTER_SHEET!$A1430),0)</f>
        <v>0</v>
      </c>
      <c r="L1430" s="26">
        <f>IFERROR(SUMIFS(RECEIVING_HISTORY!$I:$I,RECEIVING_HISTORY!$B:$B,MASTER_SHEET!$A1430),0)</f>
        <v>0</v>
      </c>
      <c r="M1430" s="35">
        <f>IFERROR(SUMIF(ISSUANCE_HISTORY!$B:$B,A1430,ISSUANCE_HISTORY!$H:$H),0)</f>
        <v>0</v>
      </c>
      <c r="N1430" s="26">
        <f>IFERROR(SUMIF(ISSUANCE_HISTORY!$B:$B,A1430,ISSUANCE_HISTORY!$I:$I),0)</f>
        <v>0</v>
      </c>
      <c r="O1430" s="112">
        <f t="shared" si="89"/>
        <v>5</v>
      </c>
      <c r="P1430" s="26">
        <f t="shared" si="91"/>
        <v>10571</v>
      </c>
      <c r="Q1430" s="36" t="s">
        <v>1793</v>
      </c>
      <c r="R1430" s="36" t="s">
        <v>1793</v>
      </c>
      <c r="S1430" s="16">
        <v>4</v>
      </c>
      <c r="T1430" s="37" t="str">
        <f t="shared" si="90"/>
        <v>OK</v>
      </c>
      <c r="U1430" s="12"/>
      <c r="V1430" s="16"/>
      <c r="W1430" s="12" t="s">
        <v>4223</v>
      </c>
    </row>
    <row r="1431" spans="1:23" ht="22.35" customHeight="1">
      <c r="A1431" s="12">
        <v>10061460</v>
      </c>
      <c r="B1431" s="137">
        <v>1660020038</v>
      </c>
      <c r="C1431" s="106">
        <v>1006696</v>
      </c>
      <c r="D1431" s="13">
        <v>1014623</v>
      </c>
      <c r="E1431" s="12" t="s">
        <v>1795</v>
      </c>
      <c r="F1431" s="191" t="s">
        <v>4206</v>
      </c>
      <c r="G1431" s="13" t="s">
        <v>1621</v>
      </c>
      <c r="H1431" s="15">
        <v>13.13</v>
      </c>
      <c r="I1431" s="105">
        <v>24</v>
      </c>
      <c r="J1431" s="26">
        <f t="shared" si="88"/>
        <v>315.12</v>
      </c>
      <c r="K1431" s="113">
        <f>IFERROR(SUMIFS(RECEIVING_HISTORY!$H:$H,RECEIVING_HISTORY!$B:$B,MASTER_SHEET!$A1431),0)</f>
        <v>0</v>
      </c>
      <c r="L1431" s="26">
        <f>IFERROR(SUMIFS(RECEIVING_HISTORY!$I:$I,RECEIVING_HISTORY!$B:$B,MASTER_SHEET!$A1431),0)</f>
        <v>0</v>
      </c>
      <c r="M1431" s="35">
        <f>IFERROR(SUMIF(ISSUANCE_HISTORY!$B:$B,A1431,ISSUANCE_HISTORY!$H:$H),0)</f>
        <v>0</v>
      </c>
      <c r="N1431" s="26">
        <f>IFERROR(SUMIF(ISSUANCE_HISTORY!$B:$B,A1431,ISSUANCE_HISTORY!$I:$I),0)</f>
        <v>0</v>
      </c>
      <c r="O1431" s="112">
        <f t="shared" si="89"/>
        <v>24</v>
      </c>
      <c r="P1431" s="26">
        <f t="shared" si="91"/>
        <v>315.12</v>
      </c>
      <c r="Q1431" s="36" t="s">
        <v>1782</v>
      </c>
      <c r="R1431" s="36" t="s">
        <v>1782</v>
      </c>
      <c r="S1431" s="16">
        <v>10</v>
      </c>
      <c r="T1431" s="37" t="str">
        <f t="shared" si="90"/>
        <v>OK</v>
      </c>
      <c r="U1431" s="12"/>
      <c r="V1431" s="16"/>
      <c r="W1431" s="12" t="s">
        <v>4222</v>
      </c>
    </row>
    <row r="1432" spans="1:23" ht="22.35" customHeight="1">
      <c r="A1432" s="12">
        <v>10061461</v>
      </c>
      <c r="B1432" s="137">
        <v>1120010170</v>
      </c>
      <c r="C1432" s="106">
        <v>1006697</v>
      </c>
      <c r="D1432" s="28">
        <v>1014624</v>
      </c>
      <c r="E1432" s="12" t="s">
        <v>1796</v>
      </c>
      <c r="F1432" s="191" t="s">
        <v>4206</v>
      </c>
      <c r="G1432" s="13" t="s">
        <v>1621</v>
      </c>
      <c r="H1432" s="15">
        <v>14.5</v>
      </c>
      <c r="I1432" s="105">
        <v>8</v>
      </c>
      <c r="J1432" s="26">
        <f t="shared" si="88"/>
        <v>116</v>
      </c>
      <c r="K1432" s="113">
        <f>IFERROR(SUMIFS(RECEIVING_HISTORY!$H:$H,RECEIVING_HISTORY!$B:$B,MASTER_SHEET!$A1432),0)</f>
        <v>0</v>
      </c>
      <c r="L1432" s="26">
        <f>IFERROR(SUMIFS(RECEIVING_HISTORY!$I:$I,RECEIVING_HISTORY!$B:$B,MASTER_SHEET!$A1432),0)</f>
        <v>0</v>
      </c>
      <c r="M1432" s="35">
        <f>IFERROR(SUMIF(ISSUANCE_HISTORY!$B:$B,A1432,ISSUANCE_HISTORY!$H:$H),0)</f>
        <v>0</v>
      </c>
      <c r="N1432" s="26">
        <f>IFERROR(SUMIF(ISSUANCE_HISTORY!$B:$B,A1432,ISSUANCE_HISTORY!$I:$I),0)</f>
        <v>0</v>
      </c>
      <c r="O1432" s="112">
        <f t="shared" si="89"/>
        <v>8</v>
      </c>
      <c r="P1432" s="26">
        <f t="shared" si="91"/>
        <v>116</v>
      </c>
      <c r="Q1432" s="36" t="s">
        <v>1797</v>
      </c>
      <c r="R1432" s="36" t="s">
        <v>1797</v>
      </c>
      <c r="S1432" s="16">
        <v>8</v>
      </c>
      <c r="T1432" s="37" t="str">
        <f t="shared" si="90"/>
        <v>OK</v>
      </c>
      <c r="U1432" s="12"/>
      <c r="V1432" s="16"/>
      <c r="W1432" s="12" t="s">
        <v>4222</v>
      </c>
    </row>
    <row r="1433" spans="1:23" ht="22.35" customHeight="1">
      <c r="A1433" s="12">
        <v>10061462</v>
      </c>
      <c r="B1433" s="137">
        <v>1120010375</v>
      </c>
      <c r="C1433" s="106">
        <v>1000086</v>
      </c>
      <c r="D1433" s="28">
        <v>1013769</v>
      </c>
      <c r="E1433" s="12" t="s">
        <v>1798</v>
      </c>
      <c r="F1433" s="190" t="s">
        <v>2049</v>
      </c>
      <c r="G1433" s="13" t="s">
        <v>21</v>
      </c>
      <c r="H1433" s="15">
        <v>10</v>
      </c>
      <c r="I1433" s="105">
        <v>317</v>
      </c>
      <c r="J1433" s="26">
        <f t="shared" si="88"/>
        <v>3170</v>
      </c>
      <c r="K1433" s="113">
        <f>IFERROR(SUMIFS(RECEIVING_HISTORY!$H:$H,RECEIVING_HISTORY!$B:$B,MASTER_SHEET!$A1433),0)</f>
        <v>0</v>
      </c>
      <c r="L1433" s="26">
        <f>IFERROR(SUMIFS(RECEIVING_HISTORY!$I:$I,RECEIVING_HISTORY!$B:$B,MASTER_SHEET!$A1433),0)</f>
        <v>0</v>
      </c>
      <c r="M1433" s="35">
        <f>IFERROR(SUMIF(ISSUANCE_HISTORY!$B:$B,A1433,ISSUANCE_HISTORY!$H:$H),0)</f>
        <v>0</v>
      </c>
      <c r="N1433" s="26">
        <f>IFERROR(SUMIF(ISSUANCE_HISTORY!$B:$B,A1433,ISSUANCE_HISTORY!$I:$I),0)</f>
        <v>0</v>
      </c>
      <c r="O1433" s="112">
        <f t="shared" si="89"/>
        <v>317</v>
      </c>
      <c r="P1433" s="26">
        <f t="shared" si="91"/>
        <v>3170</v>
      </c>
      <c r="Q1433" s="36" t="s">
        <v>4095</v>
      </c>
      <c r="R1433" s="36" t="s">
        <v>4095</v>
      </c>
      <c r="S1433" s="16">
        <v>80</v>
      </c>
      <c r="T1433" s="37" t="str">
        <f t="shared" si="90"/>
        <v>OK</v>
      </c>
      <c r="U1433" s="12"/>
      <c r="V1433" s="16"/>
      <c r="W1433" s="12" t="s">
        <v>4222</v>
      </c>
    </row>
    <row r="1434" spans="1:23" ht="22.35" customHeight="1">
      <c r="A1434" s="12">
        <v>10061463</v>
      </c>
      <c r="B1434" s="137">
        <v>391214365797</v>
      </c>
      <c r="C1434" s="106">
        <v>1006689</v>
      </c>
      <c r="D1434" s="28">
        <v>1014616</v>
      </c>
      <c r="E1434" s="12" t="s">
        <v>1799</v>
      </c>
      <c r="F1434" s="191" t="s">
        <v>4206</v>
      </c>
      <c r="G1434" s="13" t="s">
        <v>1621</v>
      </c>
      <c r="H1434" s="15">
        <v>57</v>
      </c>
      <c r="I1434" s="105">
        <v>13</v>
      </c>
      <c r="J1434" s="26">
        <f t="shared" si="88"/>
        <v>741</v>
      </c>
      <c r="K1434" s="113">
        <f>IFERROR(SUMIFS(RECEIVING_HISTORY!$H:$H,RECEIVING_HISTORY!$B:$B,MASTER_SHEET!$A1434),0)</f>
        <v>0</v>
      </c>
      <c r="L1434" s="26">
        <f>IFERROR(SUMIFS(RECEIVING_HISTORY!$I:$I,RECEIVING_HISTORY!$B:$B,MASTER_SHEET!$A1434),0)</f>
        <v>0</v>
      </c>
      <c r="M1434" s="35">
        <f>IFERROR(SUMIF(ISSUANCE_HISTORY!$B:$B,A1434,ISSUANCE_HISTORY!$H:$H),0)</f>
        <v>0</v>
      </c>
      <c r="N1434" s="26">
        <f>IFERROR(SUMIF(ISSUANCE_HISTORY!$B:$B,A1434,ISSUANCE_HISTORY!$I:$I),0)</f>
        <v>0</v>
      </c>
      <c r="O1434" s="112">
        <f t="shared" si="89"/>
        <v>13</v>
      </c>
      <c r="P1434" s="26">
        <f t="shared" si="91"/>
        <v>741</v>
      </c>
      <c r="Q1434" s="36" t="s">
        <v>1800</v>
      </c>
      <c r="R1434" s="36" t="s">
        <v>1800</v>
      </c>
      <c r="S1434" s="16">
        <v>10</v>
      </c>
      <c r="T1434" s="37" t="str">
        <f t="shared" si="90"/>
        <v>OK</v>
      </c>
      <c r="U1434" s="12"/>
      <c r="V1434" s="16"/>
      <c r="W1434" s="12" t="s">
        <v>4222</v>
      </c>
    </row>
    <row r="1435" spans="1:23" ht="22.35" customHeight="1">
      <c r="A1435" s="12">
        <v>10061464</v>
      </c>
      <c r="B1435" s="137">
        <v>391214365798</v>
      </c>
      <c r="C1435" s="106">
        <v>1006690</v>
      </c>
      <c r="D1435" s="28">
        <v>1014617</v>
      </c>
      <c r="E1435" s="12" t="s">
        <v>1801</v>
      </c>
      <c r="F1435" s="191" t="s">
        <v>4206</v>
      </c>
      <c r="G1435" s="13" t="s">
        <v>1621</v>
      </c>
      <c r="H1435" s="15">
        <v>57</v>
      </c>
      <c r="I1435" s="105">
        <v>8</v>
      </c>
      <c r="J1435" s="26">
        <f t="shared" si="88"/>
        <v>456</v>
      </c>
      <c r="K1435" s="113">
        <f>IFERROR(SUMIFS(RECEIVING_HISTORY!$H:$H,RECEIVING_HISTORY!$B:$B,MASTER_SHEET!$A1435),0)</f>
        <v>0</v>
      </c>
      <c r="L1435" s="26">
        <f>IFERROR(SUMIFS(RECEIVING_HISTORY!$I:$I,RECEIVING_HISTORY!$B:$B,MASTER_SHEET!$A1435),0)</f>
        <v>0</v>
      </c>
      <c r="M1435" s="35">
        <f>IFERROR(SUMIF(ISSUANCE_HISTORY!$B:$B,A1435,ISSUANCE_HISTORY!$H:$H),0)</f>
        <v>0</v>
      </c>
      <c r="N1435" s="26">
        <f>IFERROR(SUMIF(ISSUANCE_HISTORY!$B:$B,A1435,ISSUANCE_HISTORY!$I:$I),0)</f>
        <v>0</v>
      </c>
      <c r="O1435" s="112">
        <f t="shared" si="89"/>
        <v>8</v>
      </c>
      <c r="P1435" s="26">
        <f t="shared" si="91"/>
        <v>456</v>
      </c>
      <c r="Q1435" s="36" t="s">
        <v>1800</v>
      </c>
      <c r="R1435" s="36" t="s">
        <v>1800</v>
      </c>
      <c r="S1435" s="16">
        <v>8</v>
      </c>
      <c r="T1435" s="37" t="str">
        <f t="shared" si="90"/>
        <v>OK</v>
      </c>
      <c r="U1435" s="12"/>
      <c r="V1435" s="16"/>
      <c r="W1435" s="12" t="s">
        <v>4222</v>
      </c>
    </row>
    <row r="1436" spans="1:23" ht="22.35" customHeight="1">
      <c r="A1436" s="12">
        <v>10061465</v>
      </c>
      <c r="B1436" s="137">
        <v>391214365799</v>
      </c>
      <c r="C1436" s="106">
        <v>1006691</v>
      </c>
      <c r="D1436" s="28">
        <v>1014618</v>
      </c>
      <c r="E1436" s="12" t="s">
        <v>1802</v>
      </c>
      <c r="F1436" s="191" t="s">
        <v>4206</v>
      </c>
      <c r="G1436" s="13" t="s">
        <v>1621</v>
      </c>
      <c r="H1436" s="15">
        <v>275</v>
      </c>
      <c r="I1436" s="105">
        <v>12</v>
      </c>
      <c r="J1436" s="26">
        <f t="shared" si="88"/>
        <v>3300</v>
      </c>
      <c r="K1436" s="113">
        <f>IFERROR(SUMIFS(RECEIVING_HISTORY!$H:$H,RECEIVING_HISTORY!$B:$B,MASTER_SHEET!$A1436),0)</f>
        <v>0</v>
      </c>
      <c r="L1436" s="26">
        <f>IFERROR(SUMIFS(RECEIVING_HISTORY!$I:$I,RECEIVING_HISTORY!$B:$B,MASTER_SHEET!$A1436),0)</f>
        <v>0</v>
      </c>
      <c r="M1436" s="35">
        <f>IFERROR(SUMIF(ISSUANCE_HISTORY!$B:$B,A1436,ISSUANCE_HISTORY!$H:$H),0)</f>
        <v>0</v>
      </c>
      <c r="N1436" s="26">
        <f>IFERROR(SUMIF(ISSUANCE_HISTORY!$B:$B,A1436,ISSUANCE_HISTORY!$I:$I),0)</f>
        <v>0</v>
      </c>
      <c r="O1436" s="112">
        <f t="shared" si="89"/>
        <v>12</v>
      </c>
      <c r="P1436" s="26">
        <f t="shared" si="91"/>
        <v>3300</v>
      </c>
      <c r="Q1436" s="36" t="s">
        <v>1800</v>
      </c>
      <c r="R1436" s="36" t="s">
        <v>1800</v>
      </c>
      <c r="S1436" s="16">
        <v>10</v>
      </c>
      <c r="T1436" s="37" t="str">
        <f t="shared" si="90"/>
        <v>OK</v>
      </c>
      <c r="U1436" s="12"/>
      <c r="V1436" s="16"/>
      <c r="W1436" s="12" t="s">
        <v>4222</v>
      </c>
    </row>
    <row r="1437" spans="1:23" ht="22.35" customHeight="1">
      <c r="A1437" s="12">
        <v>10061466</v>
      </c>
      <c r="B1437" s="137">
        <v>391214365800</v>
      </c>
      <c r="C1437" s="106">
        <v>1006692</v>
      </c>
      <c r="D1437" s="28">
        <v>1014619</v>
      </c>
      <c r="E1437" s="12" t="s">
        <v>1803</v>
      </c>
      <c r="F1437" s="191" t="s">
        <v>4206</v>
      </c>
      <c r="G1437" s="13" t="s">
        <v>1621</v>
      </c>
      <c r="H1437" s="15">
        <v>145</v>
      </c>
      <c r="I1437" s="105">
        <v>2</v>
      </c>
      <c r="J1437" s="26">
        <f t="shared" si="88"/>
        <v>290</v>
      </c>
      <c r="K1437" s="113">
        <f>IFERROR(SUMIFS(RECEIVING_HISTORY!$H:$H,RECEIVING_HISTORY!$B:$B,MASTER_SHEET!$A1437),0)</f>
        <v>0</v>
      </c>
      <c r="L1437" s="26">
        <f>IFERROR(SUMIFS(RECEIVING_HISTORY!$I:$I,RECEIVING_HISTORY!$B:$B,MASTER_SHEET!$A1437),0)</f>
        <v>0</v>
      </c>
      <c r="M1437" s="35">
        <f>IFERROR(SUMIF(ISSUANCE_HISTORY!$B:$B,A1437,ISSUANCE_HISTORY!$H:$H),0)</f>
        <v>0</v>
      </c>
      <c r="N1437" s="26">
        <f>IFERROR(SUMIF(ISSUANCE_HISTORY!$B:$B,A1437,ISSUANCE_HISTORY!$I:$I),0)</f>
        <v>0</v>
      </c>
      <c r="O1437" s="112">
        <f t="shared" si="89"/>
        <v>2</v>
      </c>
      <c r="P1437" s="26">
        <f t="shared" si="91"/>
        <v>290</v>
      </c>
      <c r="Q1437" s="36" t="s">
        <v>1800</v>
      </c>
      <c r="R1437" s="36" t="s">
        <v>1800</v>
      </c>
      <c r="S1437" s="16">
        <v>2</v>
      </c>
      <c r="T1437" s="37" t="str">
        <f t="shared" si="90"/>
        <v>OK</v>
      </c>
      <c r="U1437" s="12"/>
      <c r="V1437" s="16"/>
      <c r="W1437" s="12" t="s">
        <v>4222</v>
      </c>
    </row>
    <row r="1438" spans="1:23" ht="22.35" customHeight="1">
      <c r="A1438" s="12">
        <v>10061467</v>
      </c>
      <c r="B1438" s="137">
        <v>391214365801</v>
      </c>
      <c r="C1438" s="106">
        <v>1006693</v>
      </c>
      <c r="D1438" s="28">
        <v>1014620</v>
      </c>
      <c r="E1438" s="12" t="s">
        <v>1804</v>
      </c>
      <c r="F1438" s="191" t="s">
        <v>4206</v>
      </c>
      <c r="G1438" s="13" t="s">
        <v>1621</v>
      </c>
      <c r="H1438" s="15">
        <v>157.5</v>
      </c>
      <c r="I1438" s="105">
        <v>3</v>
      </c>
      <c r="J1438" s="26">
        <f t="shared" si="88"/>
        <v>472.5</v>
      </c>
      <c r="K1438" s="113">
        <f>IFERROR(SUMIFS(RECEIVING_HISTORY!$H:$H,RECEIVING_HISTORY!$B:$B,MASTER_SHEET!$A1438),0)</f>
        <v>0</v>
      </c>
      <c r="L1438" s="26">
        <f>IFERROR(SUMIFS(RECEIVING_HISTORY!$I:$I,RECEIVING_HISTORY!$B:$B,MASTER_SHEET!$A1438),0)</f>
        <v>0</v>
      </c>
      <c r="M1438" s="35">
        <f>IFERROR(SUMIF(ISSUANCE_HISTORY!$B:$B,A1438,ISSUANCE_HISTORY!$H:$H),0)</f>
        <v>0</v>
      </c>
      <c r="N1438" s="26">
        <f>IFERROR(SUMIF(ISSUANCE_HISTORY!$B:$B,A1438,ISSUANCE_HISTORY!$I:$I),0)</f>
        <v>0</v>
      </c>
      <c r="O1438" s="112">
        <f t="shared" si="89"/>
        <v>3</v>
      </c>
      <c r="P1438" s="26">
        <f t="shared" si="91"/>
        <v>472.5</v>
      </c>
      <c r="Q1438" s="36" t="s">
        <v>1797</v>
      </c>
      <c r="R1438" s="36" t="s">
        <v>1797</v>
      </c>
      <c r="S1438" s="16">
        <v>2</v>
      </c>
      <c r="T1438" s="37" t="str">
        <f t="shared" si="90"/>
        <v>OK</v>
      </c>
      <c r="U1438" s="12"/>
      <c r="V1438" s="16"/>
      <c r="W1438" s="12" t="s">
        <v>4222</v>
      </c>
    </row>
    <row r="1439" spans="1:23" ht="22.35" customHeight="1">
      <c r="A1439" s="12">
        <v>10061468</v>
      </c>
      <c r="B1439" s="137">
        <v>1090170111</v>
      </c>
      <c r="C1439" s="106">
        <v>1007050</v>
      </c>
      <c r="D1439" s="28">
        <v>1013859</v>
      </c>
      <c r="E1439" s="12" t="s">
        <v>1805</v>
      </c>
      <c r="F1439" s="190" t="s">
        <v>4212</v>
      </c>
      <c r="G1439" s="13" t="s">
        <v>169</v>
      </c>
      <c r="H1439" s="15">
        <v>45</v>
      </c>
      <c r="I1439" s="105">
        <v>15</v>
      </c>
      <c r="J1439" s="26">
        <f t="shared" si="88"/>
        <v>675</v>
      </c>
      <c r="K1439" s="113">
        <f>IFERROR(SUMIFS(RECEIVING_HISTORY!$H:$H,RECEIVING_HISTORY!$B:$B,MASTER_SHEET!$A1439),0)</f>
        <v>0</v>
      </c>
      <c r="L1439" s="26">
        <f>IFERROR(SUMIFS(RECEIVING_HISTORY!$I:$I,RECEIVING_HISTORY!$B:$B,MASTER_SHEET!$A1439),0)</f>
        <v>0</v>
      </c>
      <c r="M1439" s="35">
        <f>IFERROR(SUMIF(ISSUANCE_HISTORY!$B:$B,A1439,ISSUANCE_HISTORY!$H:$H),0)</f>
        <v>0</v>
      </c>
      <c r="N1439" s="26">
        <f>IFERROR(SUMIF(ISSUANCE_HISTORY!$B:$B,A1439,ISSUANCE_HISTORY!$I:$I),0)</f>
        <v>0</v>
      </c>
      <c r="O1439" s="112">
        <f t="shared" si="89"/>
        <v>15</v>
      </c>
      <c r="P1439" s="26">
        <f t="shared" si="91"/>
        <v>675</v>
      </c>
      <c r="Q1439" s="36" t="s">
        <v>1797</v>
      </c>
      <c r="R1439" s="36" t="s">
        <v>1797</v>
      </c>
      <c r="S1439" s="16">
        <v>8</v>
      </c>
      <c r="T1439" s="37" t="str">
        <f t="shared" si="90"/>
        <v>OK</v>
      </c>
      <c r="U1439" s="12"/>
      <c r="V1439" s="16"/>
      <c r="W1439" s="12" t="s">
        <v>4222</v>
      </c>
    </row>
    <row r="1440" spans="1:23" ht="22.35" customHeight="1">
      <c r="A1440" s="12">
        <v>10061469</v>
      </c>
      <c r="B1440" s="137">
        <v>1660020024</v>
      </c>
      <c r="C1440" s="106">
        <v>1006698</v>
      </c>
      <c r="D1440" s="28">
        <v>1014625</v>
      </c>
      <c r="E1440" s="12" t="s">
        <v>1806</v>
      </c>
      <c r="F1440" s="190" t="s">
        <v>4206</v>
      </c>
      <c r="G1440" s="13" t="s">
        <v>1621</v>
      </c>
      <c r="H1440" s="15">
        <v>14.5</v>
      </c>
      <c r="I1440" s="105">
        <v>5</v>
      </c>
      <c r="J1440" s="26">
        <f t="shared" si="88"/>
        <v>72.5</v>
      </c>
      <c r="K1440" s="113">
        <f>IFERROR(SUMIFS(RECEIVING_HISTORY!$H:$H,RECEIVING_HISTORY!$B:$B,MASTER_SHEET!$A1440),0)</f>
        <v>0</v>
      </c>
      <c r="L1440" s="26">
        <f>IFERROR(SUMIFS(RECEIVING_HISTORY!$I:$I,RECEIVING_HISTORY!$B:$B,MASTER_SHEET!$A1440),0)</f>
        <v>0</v>
      </c>
      <c r="M1440" s="35">
        <f>IFERROR(SUMIF(ISSUANCE_HISTORY!$B:$B,A1440,ISSUANCE_HISTORY!$H:$H),0)</f>
        <v>0</v>
      </c>
      <c r="N1440" s="26">
        <f>IFERROR(SUMIF(ISSUANCE_HISTORY!$B:$B,A1440,ISSUANCE_HISTORY!$I:$I),0)</f>
        <v>0</v>
      </c>
      <c r="O1440" s="112">
        <f t="shared" si="89"/>
        <v>5</v>
      </c>
      <c r="P1440" s="26">
        <f t="shared" si="91"/>
        <v>72.5</v>
      </c>
      <c r="Q1440" s="36" t="s">
        <v>1797</v>
      </c>
      <c r="R1440" s="36" t="s">
        <v>1797</v>
      </c>
      <c r="S1440" s="16">
        <v>6</v>
      </c>
      <c r="T1440" s="37" t="str">
        <f t="shared" si="90"/>
        <v>Re-Order Now</v>
      </c>
      <c r="U1440" s="12"/>
      <c r="V1440" s="16" t="s">
        <v>4000</v>
      </c>
      <c r="W1440" s="12" t="s">
        <v>4222</v>
      </c>
    </row>
    <row r="1441" spans="1:23" ht="22.35" customHeight="1">
      <c r="A1441" s="12">
        <v>10061470</v>
      </c>
      <c r="B1441" s="137">
        <v>1120014465</v>
      </c>
      <c r="C1441" s="106">
        <v>1000980</v>
      </c>
      <c r="D1441" s="28">
        <v>1012766</v>
      </c>
      <c r="E1441" s="12" t="s">
        <v>1807</v>
      </c>
      <c r="F1441" s="190" t="s">
        <v>4212</v>
      </c>
      <c r="G1441" s="13" t="s">
        <v>21</v>
      </c>
      <c r="H1441" s="15">
        <v>39</v>
      </c>
      <c r="I1441" s="105">
        <v>4</v>
      </c>
      <c r="J1441" s="26">
        <f t="shared" si="88"/>
        <v>156</v>
      </c>
      <c r="K1441" s="113">
        <f>IFERROR(SUMIFS(RECEIVING_HISTORY!$H:$H,RECEIVING_HISTORY!$B:$B,MASTER_SHEET!$A1441),0)</f>
        <v>18</v>
      </c>
      <c r="L1441" s="26">
        <f>IFERROR(SUMIFS(RECEIVING_HISTORY!$I:$I,RECEIVING_HISTORY!$B:$B,MASTER_SHEET!$A1441),0)</f>
        <v>702</v>
      </c>
      <c r="M1441" s="35">
        <f>IFERROR(SUMIF(ISSUANCE_HISTORY!$B:$B,A1441,ISSUANCE_HISTORY!$H:$H),0)</f>
        <v>0</v>
      </c>
      <c r="N1441" s="26">
        <f>IFERROR(SUMIF(ISSUANCE_HISTORY!$B:$B,A1441,ISSUANCE_HISTORY!$I:$I),0)</f>
        <v>0</v>
      </c>
      <c r="O1441" s="112">
        <f t="shared" si="89"/>
        <v>22</v>
      </c>
      <c r="P1441" s="26">
        <f t="shared" si="91"/>
        <v>858</v>
      </c>
      <c r="Q1441" s="36" t="s">
        <v>1774</v>
      </c>
      <c r="R1441" s="36" t="s">
        <v>1774</v>
      </c>
      <c r="S1441" s="16">
        <v>10</v>
      </c>
      <c r="T1441" s="37" t="str">
        <f t="shared" si="90"/>
        <v>OK</v>
      </c>
      <c r="U1441" s="12"/>
      <c r="V1441" s="16"/>
      <c r="W1441" s="12" t="s">
        <v>4222</v>
      </c>
    </row>
    <row r="1442" spans="1:23" ht="22.35" customHeight="1">
      <c r="A1442" s="12">
        <v>10061471</v>
      </c>
      <c r="B1442" s="137">
        <v>1120013559</v>
      </c>
      <c r="C1442" s="106">
        <v>1002911</v>
      </c>
      <c r="D1442" s="13">
        <v>1010747</v>
      </c>
      <c r="E1442" s="12" t="s">
        <v>1808</v>
      </c>
      <c r="F1442" s="191" t="s">
        <v>4206</v>
      </c>
      <c r="G1442" s="13" t="s">
        <v>21</v>
      </c>
      <c r="H1442" s="15">
        <v>2</v>
      </c>
      <c r="I1442" s="105">
        <v>90</v>
      </c>
      <c r="J1442" s="26">
        <f t="shared" si="88"/>
        <v>180</v>
      </c>
      <c r="K1442" s="113">
        <f>IFERROR(SUMIFS(RECEIVING_HISTORY!$H:$H,RECEIVING_HISTORY!$B:$B,MASTER_SHEET!$A1442),0)</f>
        <v>0</v>
      </c>
      <c r="L1442" s="26">
        <f>IFERROR(SUMIFS(RECEIVING_HISTORY!$I:$I,RECEIVING_HISTORY!$B:$B,MASTER_SHEET!$A1442),0)</f>
        <v>0</v>
      </c>
      <c r="M1442" s="35">
        <f>IFERROR(SUMIF(ISSUANCE_HISTORY!$B:$B,A1442,ISSUANCE_HISTORY!$H:$H),0)</f>
        <v>10</v>
      </c>
      <c r="N1442" s="26">
        <f>IFERROR(SUMIF(ISSUANCE_HISTORY!$B:$B,A1442,ISSUANCE_HISTORY!$I:$I),0)</f>
        <v>20</v>
      </c>
      <c r="O1442" s="112">
        <f t="shared" si="89"/>
        <v>80</v>
      </c>
      <c r="P1442" s="26">
        <f t="shared" si="91"/>
        <v>160</v>
      </c>
      <c r="Q1442" s="36" t="s">
        <v>468</v>
      </c>
      <c r="R1442" s="36" t="s">
        <v>468</v>
      </c>
      <c r="S1442" s="16">
        <v>50</v>
      </c>
      <c r="T1442" s="37" t="str">
        <f t="shared" si="90"/>
        <v>OK</v>
      </c>
      <c r="U1442" s="12"/>
      <c r="V1442" s="16"/>
      <c r="W1442" s="12" t="s">
        <v>4222</v>
      </c>
    </row>
    <row r="1443" spans="1:23" ht="22.35" customHeight="1">
      <c r="A1443" s="12">
        <v>10061472</v>
      </c>
      <c r="B1443" s="137">
        <v>1120010169</v>
      </c>
      <c r="C1443" s="106">
        <v>1005490</v>
      </c>
      <c r="D1443" s="28">
        <v>1015544</v>
      </c>
      <c r="E1443" s="12" t="s">
        <v>1809</v>
      </c>
      <c r="F1443" s="190" t="s">
        <v>4209</v>
      </c>
      <c r="G1443" s="13" t="s">
        <v>1810</v>
      </c>
      <c r="H1443" s="15">
        <v>65</v>
      </c>
      <c r="I1443" s="105">
        <v>8</v>
      </c>
      <c r="J1443" s="26">
        <f t="shared" si="88"/>
        <v>520</v>
      </c>
      <c r="K1443" s="113">
        <f>IFERROR(SUMIFS(RECEIVING_HISTORY!$H:$H,RECEIVING_HISTORY!$B:$B,MASTER_SHEET!$A1443),0)</f>
        <v>0</v>
      </c>
      <c r="L1443" s="26">
        <f>IFERROR(SUMIFS(RECEIVING_HISTORY!$I:$I,RECEIVING_HISTORY!$B:$B,MASTER_SHEET!$A1443),0)</f>
        <v>0</v>
      </c>
      <c r="M1443" s="35">
        <f>IFERROR(SUMIF(ISSUANCE_HISTORY!$B:$B,A1443,ISSUANCE_HISTORY!$H:$H),0)</f>
        <v>0</v>
      </c>
      <c r="N1443" s="26">
        <f>IFERROR(SUMIF(ISSUANCE_HISTORY!$B:$B,A1443,ISSUANCE_HISTORY!$I:$I),0)</f>
        <v>0</v>
      </c>
      <c r="O1443" s="112">
        <f t="shared" si="89"/>
        <v>8</v>
      </c>
      <c r="P1443" s="26">
        <f t="shared" si="91"/>
        <v>520</v>
      </c>
      <c r="Q1443" s="36" t="s">
        <v>1800</v>
      </c>
      <c r="R1443" s="36" t="s">
        <v>1800</v>
      </c>
      <c r="S1443" s="16">
        <v>1</v>
      </c>
      <c r="T1443" s="37" t="str">
        <f t="shared" si="90"/>
        <v>OK</v>
      </c>
      <c r="U1443" s="12"/>
      <c r="V1443" s="16"/>
      <c r="W1443" s="12" t="s">
        <v>4222</v>
      </c>
    </row>
    <row r="1444" spans="1:23" ht="22.35" customHeight="1">
      <c r="A1444" s="12">
        <v>10061473</v>
      </c>
      <c r="B1444" s="137">
        <v>1120010343</v>
      </c>
      <c r="C1444" s="106">
        <v>1005492</v>
      </c>
      <c r="D1444" s="28">
        <v>1015546</v>
      </c>
      <c r="E1444" s="12" t="s">
        <v>1811</v>
      </c>
      <c r="F1444" s="190" t="s">
        <v>4209</v>
      </c>
      <c r="G1444" s="13" t="s">
        <v>169</v>
      </c>
      <c r="H1444" s="15">
        <v>25</v>
      </c>
      <c r="I1444" s="105">
        <v>1</v>
      </c>
      <c r="J1444" s="26">
        <f t="shared" si="88"/>
        <v>25</v>
      </c>
      <c r="K1444" s="113">
        <f>IFERROR(SUMIFS(RECEIVING_HISTORY!$H:$H,RECEIVING_HISTORY!$B:$B,MASTER_SHEET!$A1444),0)</f>
        <v>0</v>
      </c>
      <c r="L1444" s="26">
        <f>IFERROR(SUMIFS(RECEIVING_HISTORY!$I:$I,RECEIVING_HISTORY!$B:$B,MASTER_SHEET!$A1444),0)</f>
        <v>0</v>
      </c>
      <c r="M1444" s="35">
        <f>IFERROR(SUMIF(ISSUANCE_HISTORY!$B:$B,A1444,ISSUANCE_HISTORY!$H:$H),0)</f>
        <v>0</v>
      </c>
      <c r="N1444" s="26">
        <f>IFERROR(SUMIF(ISSUANCE_HISTORY!$B:$B,A1444,ISSUANCE_HISTORY!$I:$I),0)</f>
        <v>0</v>
      </c>
      <c r="O1444" s="112">
        <f t="shared" si="89"/>
        <v>1</v>
      </c>
      <c r="P1444" s="26">
        <f t="shared" si="91"/>
        <v>25</v>
      </c>
      <c r="Q1444" s="36" t="s">
        <v>1800</v>
      </c>
      <c r="R1444" s="36" t="s">
        <v>1800</v>
      </c>
      <c r="S1444" s="16">
        <v>1</v>
      </c>
      <c r="T1444" s="37" t="str">
        <f t="shared" si="90"/>
        <v>OK</v>
      </c>
      <c r="U1444" s="12"/>
      <c r="V1444" s="16"/>
      <c r="W1444" s="12" t="s">
        <v>4222</v>
      </c>
    </row>
    <row r="1445" spans="1:23" ht="22.35" customHeight="1">
      <c r="A1445" s="12">
        <v>10061474</v>
      </c>
      <c r="B1445" s="137">
        <v>391214365802</v>
      </c>
      <c r="C1445" s="106">
        <v>1006694</v>
      </c>
      <c r="D1445" s="28">
        <v>1014621</v>
      </c>
      <c r="E1445" s="12" t="s">
        <v>1812</v>
      </c>
      <c r="F1445" s="191" t="s">
        <v>4206</v>
      </c>
      <c r="G1445" s="13" t="s">
        <v>1621</v>
      </c>
      <c r="H1445" s="15">
        <v>14.7</v>
      </c>
      <c r="I1445" s="105">
        <v>58</v>
      </c>
      <c r="J1445" s="26">
        <f t="shared" si="88"/>
        <v>852.59999999999991</v>
      </c>
      <c r="K1445" s="113">
        <f>IFERROR(SUMIFS(RECEIVING_HISTORY!$H:$H,RECEIVING_HISTORY!$B:$B,MASTER_SHEET!$A1445),0)</f>
        <v>0</v>
      </c>
      <c r="L1445" s="26">
        <f>IFERROR(SUMIFS(RECEIVING_HISTORY!$I:$I,RECEIVING_HISTORY!$B:$B,MASTER_SHEET!$A1445),0)</f>
        <v>0</v>
      </c>
      <c r="M1445" s="35">
        <f>IFERROR(SUMIF(ISSUANCE_HISTORY!$B:$B,A1445,ISSUANCE_HISTORY!$H:$H),0)</f>
        <v>0</v>
      </c>
      <c r="N1445" s="26">
        <f>IFERROR(SUMIF(ISSUANCE_HISTORY!$B:$B,A1445,ISSUANCE_HISTORY!$I:$I),0)</f>
        <v>0</v>
      </c>
      <c r="O1445" s="112">
        <f t="shared" si="89"/>
        <v>58</v>
      </c>
      <c r="P1445" s="26">
        <f t="shared" si="91"/>
        <v>852.59999999999991</v>
      </c>
      <c r="Q1445" s="36" t="s">
        <v>1782</v>
      </c>
      <c r="R1445" s="36" t="s">
        <v>1782</v>
      </c>
      <c r="S1445" s="16">
        <v>10</v>
      </c>
      <c r="T1445" s="37" t="str">
        <f t="shared" si="90"/>
        <v>OK</v>
      </c>
      <c r="U1445" s="12"/>
      <c r="V1445" s="16"/>
      <c r="W1445" s="12" t="s">
        <v>4222</v>
      </c>
    </row>
    <row r="1446" spans="1:23" ht="22.35" customHeight="1">
      <c r="A1446" s="12">
        <v>10061475</v>
      </c>
      <c r="B1446" s="137">
        <v>391214366380</v>
      </c>
      <c r="C1446" s="106">
        <v>1005380</v>
      </c>
      <c r="D1446" s="28">
        <v>1015753</v>
      </c>
      <c r="E1446" s="12" t="s">
        <v>1813</v>
      </c>
      <c r="F1446" s="191" t="s">
        <v>4206</v>
      </c>
      <c r="G1446" s="13" t="s">
        <v>1621</v>
      </c>
      <c r="H1446" s="15">
        <v>310</v>
      </c>
      <c r="I1446" s="105">
        <v>8</v>
      </c>
      <c r="J1446" s="26">
        <f t="shared" si="88"/>
        <v>2480</v>
      </c>
      <c r="K1446" s="113">
        <f>IFERROR(SUMIFS(RECEIVING_HISTORY!$H:$H,RECEIVING_HISTORY!$B:$B,MASTER_SHEET!$A1446),0)</f>
        <v>0</v>
      </c>
      <c r="L1446" s="26">
        <f>IFERROR(SUMIFS(RECEIVING_HISTORY!$I:$I,RECEIVING_HISTORY!$B:$B,MASTER_SHEET!$A1446),0)</f>
        <v>0</v>
      </c>
      <c r="M1446" s="35">
        <f>IFERROR(SUMIF(ISSUANCE_HISTORY!$B:$B,A1446,ISSUANCE_HISTORY!$H:$H),0)</f>
        <v>0</v>
      </c>
      <c r="N1446" s="26">
        <f>IFERROR(SUMIF(ISSUANCE_HISTORY!$B:$B,A1446,ISSUANCE_HISTORY!$I:$I),0)</f>
        <v>0</v>
      </c>
      <c r="O1446" s="112">
        <f t="shared" si="89"/>
        <v>8</v>
      </c>
      <c r="P1446" s="26">
        <f t="shared" si="91"/>
        <v>2480</v>
      </c>
      <c r="Q1446" s="36" t="s">
        <v>1797</v>
      </c>
      <c r="R1446" s="36" t="s">
        <v>1797</v>
      </c>
      <c r="S1446" s="16">
        <v>8</v>
      </c>
      <c r="T1446" s="37" t="str">
        <f t="shared" si="90"/>
        <v>OK</v>
      </c>
      <c r="U1446" s="12"/>
      <c r="V1446" s="16"/>
      <c r="W1446" s="12" t="s">
        <v>4222</v>
      </c>
    </row>
    <row r="1447" spans="1:23" ht="22.35" customHeight="1">
      <c r="A1447" s="12">
        <v>10061476</v>
      </c>
      <c r="B1447" s="137">
        <v>3000002017</v>
      </c>
      <c r="C1447" s="106">
        <v>1001875</v>
      </c>
      <c r="D1447" s="13">
        <v>1011958</v>
      </c>
      <c r="E1447" s="12" t="s">
        <v>1814</v>
      </c>
      <c r="F1447" s="190" t="s">
        <v>2049</v>
      </c>
      <c r="G1447" s="13" t="s">
        <v>37</v>
      </c>
      <c r="H1447" s="15">
        <v>310</v>
      </c>
      <c r="I1447" s="105">
        <v>6</v>
      </c>
      <c r="J1447" s="26">
        <f t="shared" si="88"/>
        <v>1860</v>
      </c>
      <c r="K1447" s="113">
        <f>IFERROR(SUMIFS(RECEIVING_HISTORY!$H:$H,RECEIVING_HISTORY!$B:$B,MASTER_SHEET!$A1447),0)</f>
        <v>0</v>
      </c>
      <c r="L1447" s="26">
        <f>IFERROR(SUMIFS(RECEIVING_HISTORY!$I:$I,RECEIVING_HISTORY!$B:$B,MASTER_SHEET!$A1447),0)</f>
        <v>0</v>
      </c>
      <c r="M1447" s="35">
        <f>IFERROR(SUMIF(ISSUANCE_HISTORY!$B:$B,A1447,ISSUANCE_HISTORY!$H:$H),0)</f>
        <v>0</v>
      </c>
      <c r="N1447" s="26">
        <f>IFERROR(SUMIF(ISSUANCE_HISTORY!$B:$B,A1447,ISSUANCE_HISTORY!$I:$I),0)</f>
        <v>0</v>
      </c>
      <c r="O1447" s="112">
        <f t="shared" si="89"/>
        <v>6</v>
      </c>
      <c r="P1447" s="26">
        <f t="shared" si="91"/>
        <v>1860</v>
      </c>
      <c r="Q1447" s="36" t="s">
        <v>1815</v>
      </c>
      <c r="R1447" s="36" t="s">
        <v>1815</v>
      </c>
      <c r="S1447" s="16">
        <v>6</v>
      </c>
      <c r="T1447" s="37" t="str">
        <f t="shared" si="90"/>
        <v>OK</v>
      </c>
      <c r="U1447" s="12"/>
      <c r="V1447" s="16"/>
      <c r="W1447" s="12" t="s">
        <v>4222</v>
      </c>
    </row>
    <row r="1448" spans="1:23" ht="22.35" customHeight="1">
      <c r="A1448" s="12">
        <v>10061477</v>
      </c>
      <c r="B1448" s="137">
        <v>401728005815</v>
      </c>
      <c r="C1448" s="106">
        <v>1007672</v>
      </c>
      <c r="D1448" s="13">
        <v>1010258</v>
      </c>
      <c r="E1448" s="12" t="s">
        <v>1816</v>
      </c>
      <c r="F1448" s="190" t="s">
        <v>2049</v>
      </c>
      <c r="G1448" s="13" t="s">
        <v>21</v>
      </c>
      <c r="H1448" s="15">
        <v>3.5</v>
      </c>
      <c r="I1448" s="105">
        <v>100</v>
      </c>
      <c r="J1448" s="26">
        <f t="shared" si="88"/>
        <v>350</v>
      </c>
      <c r="K1448" s="113">
        <f>IFERROR(SUMIFS(RECEIVING_HISTORY!$H:$H,RECEIVING_HISTORY!$B:$B,MASTER_SHEET!$A1448),0)</f>
        <v>0</v>
      </c>
      <c r="L1448" s="26">
        <f>IFERROR(SUMIFS(RECEIVING_HISTORY!$I:$I,RECEIVING_HISTORY!$B:$B,MASTER_SHEET!$A1448),0)</f>
        <v>0</v>
      </c>
      <c r="M1448" s="35">
        <f>IFERROR(SUMIF(ISSUANCE_HISTORY!$B:$B,A1448,ISSUANCE_HISTORY!$H:$H),0)</f>
        <v>0</v>
      </c>
      <c r="N1448" s="26">
        <f>IFERROR(SUMIF(ISSUANCE_HISTORY!$B:$B,A1448,ISSUANCE_HISTORY!$I:$I),0)</f>
        <v>0</v>
      </c>
      <c r="O1448" s="112">
        <f t="shared" si="89"/>
        <v>100</v>
      </c>
      <c r="P1448" s="26">
        <f t="shared" si="91"/>
        <v>350</v>
      </c>
      <c r="Q1448" s="36" t="s">
        <v>1815</v>
      </c>
      <c r="R1448" s="36" t="s">
        <v>1815</v>
      </c>
      <c r="S1448" s="16">
        <v>20</v>
      </c>
      <c r="T1448" s="37" t="str">
        <f t="shared" si="90"/>
        <v>OK</v>
      </c>
      <c r="U1448" s="12"/>
      <c r="V1448" s="16"/>
      <c r="W1448" s="12" t="s">
        <v>4222</v>
      </c>
    </row>
    <row r="1449" spans="1:23" ht="22.35" customHeight="1">
      <c r="A1449" s="12">
        <v>10061478</v>
      </c>
      <c r="B1449" s="137" t="s">
        <v>4111</v>
      </c>
      <c r="C1449" s="106">
        <v>1001858</v>
      </c>
      <c r="D1449" s="13">
        <v>1011941</v>
      </c>
      <c r="E1449" s="12" t="s">
        <v>1817</v>
      </c>
      <c r="F1449" s="190" t="s">
        <v>2049</v>
      </c>
      <c r="G1449" s="13" t="s">
        <v>21</v>
      </c>
      <c r="H1449" s="15">
        <v>24</v>
      </c>
      <c r="I1449" s="105">
        <v>33</v>
      </c>
      <c r="J1449" s="26">
        <f t="shared" si="88"/>
        <v>792</v>
      </c>
      <c r="K1449" s="113">
        <f>IFERROR(SUMIFS(RECEIVING_HISTORY!$H:$H,RECEIVING_HISTORY!$B:$B,MASTER_SHEET!$A1449),0)</f>
        <v>0</v>
      </c>
      <c r="L1449" s="26">
        <f>IFERROR(SUMIFS(RECEIVING_HISTORY!$I:$I,RECEIVING_HISTORY!$B:$B,MASTER_SHEET!$A1449),0)</f>
        <v>0</v>
      </c>
      <c r="M1449" s="35">
        <f>IFERROR(SUMIF(ISSUANCE_HISTORY!$B:$B,A1449,ISSUANCE_HISTORY!$H:$H),0)</f>
        <v>0</v>
      </c>
      <c r="N1449" s="26">
        <f>IFERROR(SUMIF(ISSUANCE_HISTORY!$B:$B,A1449,ISSUANCE_HISTORY!$I:$I),0)</f>
        <v>0</v>
      </c>
      <c r="O1449" s="112">
        <f t="shared" si="89"/>
        <v>33</v>
      </c>
      <c r="P1449" s="26">
        <f t="shared" si="91"/>
        <v>792</v>
      </c>
      <c r="Q1449" s="36" t="s">
        <v>1815</v>
      </c>
      <c r="R1449" s="36" t="s">
        <v>1815</v>
      </c>
      <c r="S1449" s="16">
        <v>10</v>
      </c>
      <c r="T1449" s="37" t="str">
        <f t="shared" si="90"/>
        <v>OK</v>
      </c>
      <c r="U1449" s="12"/>
      <c r="V1449" s="16"/>
      <c r="W1449" s="12" t="s">
        <v>4222</v>
      </c>
    </row>
    <row r="1450" spans="1:23" ht="22.35" customHeight="1">
      <c r="A1450" s="12">
        <v>10061479</v>
      </c>
      <c r="B1450" s="137">
        <v>1660020019</v>
      </c>
      <c r="C1450" s="106">
        <v>1006695</v>
      </c>
      <c r="D1450" s="13">
        <v>1014622</v>
      </c>
      <c r="E1450" s="12" t="s">
        <v>1818</v>
      </c>
      <c r="F1450" s="191" t="s">
        <v>4206</v>
      </c>
      <c r="G1450" s="13" t="s">
        <v>1621</v>
      </c>
      <c r="H1450" s="15">
        <v>55</v>
      </c>
      <c r="I1450" s="105">
        <v>12</v>
      </c>
      <c r="J1450" s="26">
        <f t="shared" si="88"/>
        <v>660</v>
      </c>
      <c r="K1450" s="113">
        <f>IFERROR(SUMIFS(RECEIVING_HISTORY!$H:$H,RECEIVING_HISTORY!$B:$B,MASTER_SHEET!$A1450),0)</f>
        <v>0</v>
      </c>
      <c r="L1450" s="26">
        <f>IFERROR(SUMIFS(RECEIVING_HISTORY!$I:$I,RECEIVING_HISTORY!$B:$B,MASTER_SHEET!$A1450),0)</f>
        <v>0</v>
      </c>
      <c r="M1450" s="35">
        <f>IFERROR(SUMIF(ISSUANCE_HISTORY!$B:$B,A1450,ISSUANCE_HISTORY!$H:$H),0)</f>
        <v>0</v>
      </c>
      <c r="N1450" s="26">
        <f>IFERROR(SUMIF(ISSUANCE_HISTORY!$B:$B,A1450,ISSUANCE_HISTORY!$I:$I),0)</f>
        <v>0</v>
      </c>
      <c r="O1450" s="112">
        <f t="shared" si="89"/>
        <v>12</v>
      </c>
      <c r="P1450" s="26">
        <f t="shared" si="91"/>
        <v>660</v>
      </c>
      <c r="Q1450" s="36" t="s">
        <v>1774</v>
      </c>
      <c r="R1450" s="36" t="s">
        <v>1774</v>
      </c>
      <c r="S1450" s="16">
        <v>10</v>
      </c>
      <c r="T1450" s="37" t="str">
        <f t="shared" si="90"/>
        <v>OK</v>
      </c>
      <c r="U1450" s="12"/>
      <c r="V1450" s="16"/>
      <c r="W1450" s="12" t="s">
        <v>4222</v>
      </c>
    </row>
    <row r="1451" spans="1:23" ht="22.35" customHeight="1">
      <c r="A1451" s="12">
        <v>10061480</v>
      </c>
      <c r="B1451" s="137">
        <v>3000000365</v>
      </c>
      <c r="C1451" s="106">
        <v>1005149</v>
      </c>
      <c r="D1451" s="13">
        <v>1015978</v>
      </c>
      <c r="E1451" s="12" t="s">
        <v>1819</v>
      </c>
      <c r="F1451" s="190" t="s">
        <v>2049</v>
      </c>
      <c r="G1451" s="13" t="s">
        <v>41</v>
      </c>
      <c r="H1451" s="15">
        <v>200</v>
      </c>
      <c r="I1451" s="105">
        <v>15</v>
      </c>
      <c r="J1451" s="26">
        <f t="shared" si="88"/>
        <v>3000</v>
      </c>
      <c r="K1451" s="113">
        <f>IFERROR(SUMIFS(RECEIVING_HISTORY!$H:$H,RECEIVING_HISTORY!$B:$B,MASTER_SHEET!$A1451),0)</f>
        <v>0</v>
      </c>
      <c r="L1451" s="26">
        <f>IFERROR(SUMIFS(RECEIVING_HISTORY!$I:$I,RECEIVING_HISTORY!$B:$B,MASTER_SHEET!$A1451),0)</f>
        <v>0</v>
      </c>
      <c r="M1451" s="35">
        <f>IFERROR(SUMIF(ISSUANCE_HISTORY!$B:$B,A1451,ISSUANCE_HISTORY!$H:$H),0)</f>
        <v>1</v>
      </c>
      <c r="N1451" s="26">
        <f>IFERROR(SUMIF(ISSUANCE_HISTORY!$B:$B,A1451,ISSUANCE_HISTORY!$I:$I),0)</f>
        <v>200</v>
      </c>
      <c r="O1451" s="112">
        <f t="shared" si="89"/>
        <v>14</v>
      </c>
      <c r="P1451" s="26">
        <f t="shared" si="91"/>
        <v>2800</v>
      </c>
      <c r="Q1451" s="36" t="s">
        <v>1180</v>
      </c>
      <c r="R1451" s="36" t="s">
        <v>1180</v>
      </c>
      <c r="S1451" s="16">
        <v>8</v>
      </c>
      <c r="T1451" s="37" t="str">
        <f t="shared" si="90"/>
        <v>OK</v>
      </c>
      <c r="U1451" s="12"/>
      <c r="V1451" s="16"/>
      <c r="W1451" s="12" t="s">
        <v>4222</v>
      </c>
    </row>
    <row r="1452" spans="1:23" ht="22.35" customHeight="1">
      <c r="A1452" s="12">
        <v>10061481</v>
      </c>
      <c r="B1452" s="137">
        <v>3000000332</v>
      </c>
      <c r="C1452" s="106">
        <v>1004600</v>
      </c>
      <c r="D1452" s="13">
        <v>1016359</v>
      </c>
      <c r="E1452" s="12" t="s">
        <v>1820</v>
      </c>
      <c r="F1452" s="190" t="s">
        <v>2049</v>
      </c>
      <c r="G1452" s="13" t="s">
        <v>21</v>
      </c>
      <c r="H1452" s="15">
        <v>1226.5</v>
      </c>
      <c r="I1452" s="105">
        <v>10</v>
      </c>
      <c r="J1452" s="26">
        <f t="shared" si="88"/>
        <v>12265</v>
      </c>
      <c r="K1452" s="113">
        <f>IFERROR(SUMIFS(RECEIVING_HISTORY!$H:$H,RECEIVING_HISTORY!$B:$B,MASTER_SHEET!$A1452),0)</f>
        <v>0</v>
      </c>
      <c r="L1452" s="26">
        <f>IFERROR(SUMIFS(RECEIVING_HISTORY!$I:$I,RECEIVING_HISTORY!$B:$B,MASTER_SHEET!$A1452),0)</f>
        <v>0</v>
      </c>
      <c r="M1452" s="35">
        <f>IFERROR(SUMIF(ISSUANCE_HISTORY!$B:$B,A1452,ISSUANCE_HISTORY!$H:$H),0)</f>
        <v>0</v>
      </c>
      <c r="N1452" s="26">
        <f>IFERROR(SUMIF(ISSUANCE_HISTORY!$B:$B,A1452,ISSUANCE_HISTORY!$I:$I),0)</f>
        <v>0</v>
      </c>
      <c r="O1452" s="112">
        <f t="shared" si="89"/>
        <v>10</v>
      </c>
      <c r="P1452" s="26">
        <f t="shared" si="91"/>
        <v>12265</v>
      </c>
      <c r="Q1452" s="36" t="s">
        <v>1821</v>
      </c>
      <c r="R1452" s="36" t="s">
        <v>1821</v>
      </c>
      <c r="S1452" s="16">
        <v>6</v>
      </c>
      <c r="T1452" s="37" t="str">
        <f t="shared" si="90"/>
        <v>OK</v>
      </c>
      <c r="U1452" s="12"/>
      <c r="V1452" s="16"/>
      <c r="W1452" s="12" t="s">
        <v>4222</v>
      </c>
    </row>
    <row r="1453" spans="1:23" ht="22.35" customHeight="1">
      <c r="A1453" s="12">
        <v>10061482</v>
      </c>
      <c r="B1453" s="137">
        <v>231531315816</v>
      </c>
      <c r="C1453" s="106">
        <v>1000429</v>
      </c>
      <c r="D1453" s="13">
        <v>1013501</v>
      </c>
      <c r="E1453" s="12" t="s">
        <v>1822</v>
      </c>
      <c r="F1453" s="190" t="s">
        <v>2049</v>
      </c>
      <c r="G1453" s="13" t="s">
        <v>21</v>
      </c>
      <c r="H1453" s="15">
        <v>300</v>
      </c>
      <c r="I1453" s="105">
        <v>1</v>
      </c>
      <c r="J1453" s="26">
        <f t="shared" si="88"/>
        <v>300</v>
      </c>
      <c r="K1453" s="113">
        <f>IFERROR(SUMIFS(RECEIVING_HISTORY!$H:$H,RECEIVING_HISTORY!$B:$B,MASTER_SHEET!$A1453),0)</f>
        <v>0</v>
      </c>
      <c r="L1453" s="26">
        <f>IFERROR(SUMIFS(RECEIVING_HISTORY!$I:$I,RECEIVING_HISTORY!$B:$B,MASTER_SHEET!$A1453),0)</f>
        <v>0</v>
      </c>
      <c r="M1453" s="35">
        <f>IFERROR(SUMIF(ISSUANCE_HISTORY!$B:$B,A1453,ISSUANCE_HISTORY!$H:$H),0)</f>
        <v>0</v>
      </c>
      <c r="N1453" s="26">
        <f>IFERROR(SUMIF(ISSUANCE_HISTORY!$B:$B,A1453,ISSUANCE_HISTORY!$I:$I),0)</f>
        <v>0</v>
      </c>
      <c r="O1453" s="112">
        <f t="shared" si="89"/>
        <v>1</v>
      </c>
      <c r="P1453" s="26">
        <f t="shared" si="91"/>
        <v>300</v>
      </c>
      <c r="Q1453" s="36" t="s">
        <v>1824</v>
      </c>
      <c r="R1453" s="36" t="s">
        <v>1824</v>
      </c>
      <c r="S1453" s="16">
        <v>2</v>
      </c>
      <c r="T1453" s="37" t="str">
        <f t="shared" si="90"/>
        <v>BSR in Process</v>
      </c>
      <c r="U1453" s="12">
        <v>63</v>
      </c>
      <c r="V1453" s="16"/>
      <c r="W1453" s="12" t="s">
        <v>4222</v>
      </c>
    </row>
    <row r="1454" spans="1:23" ht="22.35" customHeight="1">
      <c r="A1454" s="12">
        <v>10061483</v>
      </c>
      <c r="B1454" s="137" t="e">
        <v>#N/A</v>
      </c>
      <c r="C1454" s="106">
        <v>1006282</v>
      </c>
      <c r="D1454" s="13">
        <v>1014583</v>
      </c>
      <c r="E1454" s="12" t="s">
        <v>1823</v>
      </c>
      <c r="F1454" s="190" t="s">
        <v>1262</v>
      </c>
      <c r="G1454" s="13" t="s">
        <v>21</v>
      </c>
      <c r="H1454" s="15">
        <v>1344</v>
      </c>
      <c r="I1454" s="105">
        <v>0</v>
      </c>
      <c r="J1454" s="26">
        <f t="shared" si="88"/>
        <v>0</v>
      </c>
      <c r="K1454" s="113">
        <f>IFERROR(SUMIFS(RECEIVING_HISTORY!$H:$H,RECEIVING_HISTORY!$B:$B,MASTER_SHEET!$A1454),0)</f>
        <v>0</v>
      </c>
      <c r="L1454" s="26">
        <f>IFERROR(SUMIFS(RECEIVING_HISTORY!$I:$I,RECEIVING_HISTORY!$B:$B,MASTER_SHEET!$A1454),0)</f>
        <v>0</v>
      </c>
      <c r="M1454" s="35">
        <f>IFERROR(SUMIF(ISSUANCE_HISTORY!$B:$B,A1454,ISSUANCE_HISTORY!$H:$H),0)</f>
        <v>0</v>
      </c>
      <c r="N1454" s="26">
        <f>IFERROR(SUMIF(ISSUANCE_HISTORY!$B:$B,A1454,ISSUANCE_HISTORY!$I:$I),0)</f>
        <v>0</v>
      </c>
      <c r="O1454" s="112">
        <f t="shared" si="89"/>
        <v>0</v>
      </c>
      <c r="P1454" s="26">
        <f t="shared" si="91"/>
        <v>0</v>
      </c>
      <c r="Q1454" s="36" t="e">
        <v>#N/A</v>
      </c>
      <c r="R1454" s="36" t="e">
        <v>#N/A</v>
      </c>
      <c r="S1454" s="16">
        <v>0</v>
      </c>
      <c r="T1454" s="37" t="str">
        <f t="shared" si="90"/>
        <v>BSR in Process</v>
      </c>
      <c r="U1454" s="12">
        <v>51</v>
      </c>
      <c r="V1454" s="16"/>
      <c r="W1454" s="12" t="e">
        <v>#N/A</v>
      </c>
    </row>
    <row r="1455" spans="1:23" ht="22.35" customHeight="1">
      <c r="A1455" s="12">
        <v>10061484</v>
      </c>
      <c r="B1455" s="137">
        <v>3000000366</v>
      </c>
      <c r="C1455" s="106">
        <v>1004919</v>
      </c>
      <c r="D1455" s="13">
        <v>1016034</v>
      </c>
      <c r="E1455" s="12" t="s">
        <v>1825</v>
      </c>
      <c r="F1455" s="190" t="s">
        <v>2049</v>
      </c>
      <c r="G1455" s="13" t="s">
        <v>41</v>
      </c>
      <c r="H1455" s="15">
        <v>215</v>
      </c>
      <c r="I1455" s="105">
        <v>17</v>
      </c>
      <c r="J1455" s="26">
        <f t="shared" si="88"/>
        <v>3655</v>
      </c>
      <c r="K1455" s="113">
        <f>IFERROR(SUMIFS(RECEIVING_HISTORY!$H:$H,RECEIVING_HISTORY!$B:$B,MASTER_SHEET!$A1455),0)</f>
        <v>0</v>
      </c>
      <c r="L1455" s="26">
        <f>IFERROR(SUMIFS(RECEIVING_HISTORY!$I:$I,RECEIVING_HISTORY!$B:$B,MASTER_SHEET!$A1455),0)</f>
        <v>0</v>
      </c>
      <c r="M1455" s="35">
        <f>IFERROR(SUMIF(ISSUANCE_HISTORY!$B:$B,A1455,ISSUANCE_HISTORY!$H:$H),0)</f>
        <v>1</v>
      </c>
      <c r="N1455" s="26">
        <f>IFERROR(SUMIF(ISSUANCE_HISTORY!$B:$B,A1455,ISSUANCE_HISTORY!$I:$I),0)</f>
        <v>215</v>
      </c>
      <c r="O1455" s="112">
        <f t="shared" si="89"/>
        <v>16</v>
      </c>
      <c r="P1455" s="26">
        <f t="shared" si="91"/>
        <v>3440</v>
      </c>
      <c r="Q1455" s="36" t="s">
        <v>1824</v>
      </c>
      <c r="R1455" s="36" t="s">
        <v>1824</v>
      </c>
      <c r="S1455" s="16">
        <v>6</v>
      </c>
      <c r="T1455" s="37" t="str">
        <f t="shared" si="90"/>
        <v>OK</v>
      </c>
      <c r="U1455" s="12"/>
      <c r="V1455" s="16"/>
      <c r="W1455" s="12" t="s">
        <v>4222</v>
      </c>
    </row>
    <row r="1456" spans="1:23" ht="22.35" customHeight="1">
      <c r="A1456" s="12">
        <v>10061485</v>
      </c>
      <c r="B1456" s="137">
        <v>461715005826</v>
      </c>
      <c r="C1456" s="106">
        <v>1005249</v>
      </c>
      <c r="D1456" s="13">
        <v>1015621</v>
      </c>
      <c r="E1456" s="12" t="s">
        <v>1826</v>
      </c>
      <c r="F1456" s="190" t="s">
        <v>2049</v>
      </c>
      <c r="G1456" s="13" t="s">
        <v>21</v>
      </c>
      <c r="H1456" s="15">
        <v>22</v>
      </c>
      <c r="I1456" s="105">
        <v>20</v>
      </c>
      <c r="J1456" s="26">
        <f t="shared" si="88"/>
        <v>440</v>
      </c>
      <c r="K1456" s="113">
        <f>IFERROR(SUMIFS(RECEIVING_HISTORY!$H:$H,RECEIVING_HISTORY!$B:$B,MASTER_SHEET!$A1456),0)</f>
        <v>0</v>
      </c>
      <c r="L1456" s="26">
        <f>IFERROR(SUMIFS(RECEIVING_HISTORY!$I:$I,RECEIVING_HISTORY!$B:$B,MASTER_SHEET!$A1456),0)</f>
        <v>0</v>
      </c>
      <c r="M1456" s="35">
        <f>IFERROR(SUMIF(ISSUANCE_HISTORY!$B:$B,A1456,ISSUANCE_HISTORY!$H:$H),0)</f>
        <v>0</v>
      </c>
      <c r="N1456" s="26">
        <f>IFERROR(SUMIF(ISSUANCE_HISTORY!$B:$B,A1456,ISSUANCE_HISTORY!$I:$I),0)</f>
        <v>0</v>
      </c>
      <c r="O1456" s="112">
        <f t="shared" si="89"/>
        <v>20</v>
      </c>
      <c r="P1456" s="26">
        <f t="shared" si="91"/>
        <v>440</v>
      </c>
      <c r="Q1456" s="36" t="s">
        <v>1824</v>
      </c>
      <c r="R1456" s="36" t="s">
        <v>1824</v>
      </c>
      <c r="S1456" s="16">
        <v>20</v>
      </c>
      <c r="T1456" s="37" t="str">
        <f t="shared" si="90"/>
        <v>OK</v>
      </c>
      <c r="U1456" s="12"/>
      <c r="V1456" s="16"/>
      <c r="W1456" s="12" t="s">
        <v>4222</v>
      </c>
    </row>
    <row r="1457" spans="1:23" ht="22.35" customHeight="1">
      <c r="A1457" s="12">
        <v>10061486</v>
      </c>
      <c r="B1457" s="137">
        <v>461715005828</v>
      </c>
      <c r="C1457" s="106">
        <v>1005252</v>
      </c>
      <c r="D1457" s="13">
        <v>1015624</v>
      </c>
      <c r="E1457" s="12" t="s">
        <v>1827</v>
      </c>
      <c r="F1457" s="190" t="s">
        <v>2049</v>
      </c>
      <c r="G1457" s="13" t="s">
        <v>21</v>
      </c>
      <c r="H1457" s="15">
        <v>28</v>
      </c>
      <c r="I1457" s="105">
        <v>169</v>
      </c>
      <c r="J1457" s="26">
        <f t="shared" si="88"/>
        <v>4732</v>
      </c>
      <c r="K1457" s="113">
        <f>IFERROR(SUMIFS(RECEIVING_HISTORY!$H:$H,RECEIVING_HISTORY!$B:$B,MASTER_SHEET!$A1457),0)</f>
        <v>0</v>
      </c>
      <c r="L1457" s="26">
        <f>IFERROR(SUMIFS(RECEIVING_HISTORY!$I:$I,RECEIVING_HISTORY!$B:$B,MASTER_SHEET!$A1457),0)</f>
        <v>0</v>
      </c>
      <c r="M1457" s="35">
        <f>IFERROR(SUMIF(ISSUANCE_HISTORY!$B:$B,A1457,ISSUANCE_HISTORY!$H:$H),0)</f>
        <v>0</v>
      </c>
      <c r="N1457" s="26">
        <f>IFERROR(SUMIF(ISSUANCE_HISTORY!$B:$B,A1457,ISSUANCE_HISTORY!$I:$I),0)</f>
        <v>0</v>
      </c>
      <c r="O1457" s="112">
        <f t="shared" si="89"/>
        <v>169</v>
      </c>
      <c r="P1457" s="26">
        <f t="shared" si="91"/>
        <v>4732</v>
      </c>
      <c r="Q1457" s="36" t="s">
        <v>1824</v>
      </c>
      <c r="R1457" s="36" t="s">
        <v>1824</v>
      </c>
      <c r="S1457" s="16">
        <v>20</v>
      </c>
      <c r="T1457" s="37" t="str">
        <f t="shared" si="90"/>
        <v>OK</v>
      </c>
      <c r="U1457" s="12"/>
      <c r="V1457" s="16"/>
      <c r="W1457" s="12" t="s">
        <v>4222</v>
      </c>
    </row>
    <row r="1458" spans="1:23" ht="22.35" customHeight="1">
      <c r="A1458" s="12">
        <v>10061487</v>
      </c>
      <c r="B1458" s="137">
        <v>1120012799</v>
      </c>
      <c r="C1458" s="106">
        <v>1000835</v>
      </c>
      <c r="D1458" s="13">
        <v>1012933</v>
      </c>
      <c r="E1458" s="12" t="s">
        <v>1828</v>
      </c>
      <c r="F1458" s="190" t="s">
        <v>2049</v>
      </c>
      <c r="G1458" s="13" t="s">
        <v>41</v>
      </c>
      <c r="H1458" s="15">
        <v>55</v>
      </c>
      <c r="I1458" s="105">
        <v>20</v>
      </c>
      <c r="J1458" s="26">
        <f t="shared" si="88"/>
        <v>1100</v>
      </c>
      <c r="K1458" s="113">
        <f>IFERROR(SUMIFS(RECEIVING_HISTORY!$H:$H,RECEIVING_HISTORY!$B:$B,MASTER_SHEET!$A1458),0)</f>
        <v>0</v>
      </c>
      <c r="L1458" s="26">
        <f>IFERROR(SUMIFS(RECEIVING_HISTORY!$I:$I,RECEIVING_HISTORY!$B:$B,MASTER_SHEET!$A1458),0)</f>
        <v>0</v>
      </c>
      <c r="M1458" s="35">
        <f>IFERROR(SUMIF(ISSUANCE_HISTORY!$B:$B,A1458,ISSUANCE_HISTORY!$H:$H),0)</f>
        <v>0</v>
      </c>
      <c r="N1458" s="26">
        <f>IFERROR(SUMIF(ISSUANCE_HISTORY!$B:$B,A1458,ISSUANCE_HISTORY!$I:$I),0)</f>
        <v>0</v>
      </c>
      <c r="O1458" s="112">
        <f t="shared" si="89"/>
        <v>20</v>
      </c>
      <c r="P1458" s="26">
        <f t="shared" si="91"/>
        <v>1100</v>
      </c>
      <c r="Q1458" s="36" t="s">
        <v>1829</v>
      </c>
      <c r="R1458" s="36" t="s">
        <v>1829</v>
      </c>
      <c r="S1458" s="16">
        <v>6</v>
      </c>
      <c r="T1458" s="37" t="str">
        <f t="shared" si="90"/>
        <v>OK</v>
      </c>
      <c r="U1458" s="12"/>
      <c r="V1458" s="16"/>
      <c r="W1458" s="12" t="s">
        <v>4222</v>
      </c>
    </row>
    <row r="1459" spans="1:23" ht="22.35" customHeight="1">
      <c r="A1459" s="12">
        <v>10061488</v>
      </c>
      <c r="B1459" s="137">
        <v>231531315829</v>
      </c>
      <c r="C1459" s="106">
        <v>1004920</v>
      </c>
      <c r="D1459" s="13">
        <v>1016035</v>
      </c>
      <c r="E1459" s="12" t="s">
        <v>1830</v>
      </c>
      <c r="F1459" s="190" t="s">
        <v>2049</v>
      </c>
      <c r="G1459" s="13" t="s">
        <v>41</v>
      </c>
      <c r="H1459" s="15">
        <v>215</v>
      </c>
      <c r="I1459" s="105">
        <v>10</v>
      </c>
      <c r="J1459" s="26">
        <f t="shared" si="88"/>
        <v>2150</v>
      </c>
      <c r="K1459" s="113">
        <f>IFERROR(SUMIFS(RECEIVING_HISTORY!$H:$H,RECEIVING_HISTORY!$B:$B,MASTER_SHEET!$A1459),0)</f>
        <v>0</v>
      </c>
      <c r="L1459" s="26">
        <f>IFERROR(SUMIFS(RECEIVING_HISTORY!$I:$I,RECEIVING_HISTORY!$B:$B,MASTER_SHEET!$A1459),0)</f>
        <v>0</v>
      </c>
      <c r="M1459" s="35">
        <f>IFERROR(SUMIF(ISSUANCE_HISTORY!$B:$B,A1459,ISSUANCE_HISTORY!$H:$H),0)</f>
        <v>1</v>
      </c>
      <c r="N1459" s="26">
        <f>IFERROR(SUMIF(ISSUANCE_HISTORY!$B:$B,A1459,ISSUANCE_HISTORY!$I:$I),0)</f>
        <v>215</v>
      </c>
      <c r="O1459" s="112">
        <f t="shared" si="89"/>
        <v>9</v>
      </c>
      <c r="P1459" s="26">
        <f t="shared" si="91"/>
        <v>1935</v>
      </c>
      <c r="Q1459" s="36" t="s">
        <v>1829</v>
      </c>
      <c r="R1459" s="36" t="s">
        <v>1829</v>
      </c>
      <c r="S1459" s="16">
        <v>6</v>
      </c>
      <c r="T1459" s="37" t="str">
        <f t="shared" si="90"/>
        <v>OK</v>
      </c>
      <c r="U1459" s="12"/>
      <c r="V1459" s="16"/>
      <c r="W1459" s="12" t="s">
        <v>4222</v>
      </c>
    </row>
    <row r="1460" spans="1:23" ht="22.35" customHeight="1">
      <c r="A1460" s="12">
        <v>10061489</v>
      </c>
      <c r="B1460" s="137">
        <v>1260010042</v>
      </c>
      <c r="C1460" s="106">
        <v>1001832</v>
      </c>
      <c r="D1460" s="13">
        <v>1011915</v>
      </c>
      <c r="E1460" s="12" t="s">
        <v>1831</v>
      </c>
      <c r="F1460" s="190" t="s">
        <v>2049</v>
      </c>
      <c r="G1460" s="13" t="s">
        <v>37</v>
      </c>
      <c r="H1460" s="15">
        <v>699</v>
      </c>
      <c r="I1460" s="105">
        <v>18</v>
      </c>
      <c r="J1460" s="26">
        <f t="shared" si="88"/>
        <v>12582</v>
      </c>
      <c r="K1460" s="113">
        <f>IFERROR(SUMIFS(RECEIVING_HISTORY!$H:$H,RECEIVING_HISTORY!$B:$B,MASTER_SHEET!$A1460),0)</f>
        <v>0</v>
      </c>
      <c r="L1460" s="26">
        <f>IFERROR(SUMIFS(RECEIVING_HISTORY!$I:$I,RECEIVING_HISTORY!$B:$B,MASTER_SHEET!$A1460),0)</f>
        <v>0</v>
      </c>
      <c r="M1460" s="35">
        <f>IFERROR(SUMIF(ISSUANCE_HISTORY!$B:$B,A1460,ISSUANCE_HISTORY!$H:$H),0)</f>
        <v>0</v>
      </c>
      <c r="N1460" s="26">
        <f>IFERROR(SUMIF(ISSUANCE_HISTORY!$B:$B,A1460,ISSUANCE_HISTORY!$I:$I),0)</f>
        <v>0</v>
      </c>
      <c r="O1460" s="112">
        <f t="shared" si="89"/>
        <v>18</v>
      </c>
      <c r="P1460" s="26">
        <f t="shared" si="91"/>
        <v>12582</v>
      </c>
      <c r="Q1460" s="36" t="s">
        <v>1832</v>
      </c>
      <c r="R1460" s="36" t="s">
        <v>1832</v>
      </c>
      <c r="S1460" s="16">
        <v>8</v>
      </c>
      <c r="T1460" s="37" t="str">
        <f t="shared" si="90"/>
        <v>OK</v>
      </c>
      <c r="U1460" s="12"/>
      <c r="V1460" s="16"/>
      <c r="W1460" s="12" t="s">
        <v>4222</v>
      </c>
    </row>
    <row r="1461" spans="1:23" ht="22.35" customHeight="1">
      <c r="A1461" s="12">
        <v>10061490</v>
      </c>
      <c r="B1461" s="137">
        <v>1050390084</v>
      </c>
      <c r="C1461" s="106">
        <v>1004856</v>
      </c>
      <c r="D1461" s="13">
        <v>1016297</v>
      </c>
      <c r="E1461" s="12" t="s">
        <v>1833</v>
      </c>
      <c r="F1461" s="190" t="s">
        <v>2049</v>
      </c>
      <c r="G1461" s="13" t="s">
        <v>21</v>
      </c>
      <c r="H1461" s="15">
        <v>56</v>
      </c>
      <c r="I1461" s="105">
        <v>21</v>
      </c>
      <c r="J1461" s="26">
        <f t="shared" si="88"/>
        <v>1176</v>
      </c>
      <c r="K1461" s="113">
        <f>IFERROR(SUMIFS(RECEIVING_HISTORY!$H:$H,RECEIVING_HISTORY!$B:$B,MASTER_SHEET!$A1461),0)</f>
        <v>0</v>
      </c>
      <c r="L1461" s="26">
        <f>IFERROR(SUMIFS(RECEIVING_HISTORY!$I:$I,RECEIVING_HISTORY!$B:$B,MASTER_SHEET!$A1461),0)</f>
        <v>0</v>
      </c>
      <c r="M1461" s="35">
        <f>IFERROR(SUMIF(ISSUANCE_HISTORY!$B:$B,A1461,ISSUANCE_HISTORY!$H:$H),0)</f>
        <v>0</v>
      </c>
      <c r="N1461" s="26">
        <f>IFERROR(SUMIF(ISSUANCE_HISTORY!$B:$B,A1461,ISSUANCE_HISTORY!$I:$I),0)</f>
        <v>0</v>
      </c>
      <c r="O1461" s="112">
        <f t="shared" si="89"/>
        <v>21</v>
      </c>
      <c r="P1461" s="26">
        <f t="shared" si="91"/>
        <v>1176</v>
      </c>
      <c r="Q1461" s="36" t="s">
        <v>1821</v>
      </c>
      <c r="R1461" s="36" t="s">
        <v>1821</v>
      </c>
      <c r="S1461" s="16">
        <v>10</v>
      </c>
      <c r="T1461" s="37" t="str">
        <f t="shared" si="90"/>
        <v>OK</v>
      </c>
      <c r="U1461" s="12"/>
      <c r="V1461" s="16"/>
      <c r="W1461" s="12" t="s">
        <v>4223</v>
      </c>
    </row>
    <row r="1462" spans="1:23" ht="22.35" customHeight="1">
      <c r="A1462" s="12">
        <v>10061491</v>
      </c>
      <c r="B1462" s="137">
        <v>1920110196</v>
      </c>
      <c r="C1462" s="106">
        <v>1004855</v>
      </c>
      <c r="D1462" s="13">
        <v>1016296</v>
      </c>
      <c r="E1462" s="12" t="s">
        <v>1834</v>
      </c>
      <c r="F1462" s="190" t="s">
        <v>2049</v>
      </c>
      <c r="G1462" s="13" t="s">
        <v>21</v>
      </c>
      <c r="H1462" s="15">
        <v>56</v>
      </c>
      <c r="I1462" s="105">
        <v>12</v>
      </c>
      <c r="J1462" s="26">
        <f t="shared" si="88"/>
        <v>672</v>
      </c>
      <c r="K1462" s="113">
        <f>IFERROR(SUMIFS(RECEIVING_HISTORY!$H:$H,RECEIVING_HISTORY!$B:$B,MASTER_SHEET!$A1462),0)</f>
        <v>0</v>
      </c>
      <c r="L1462" s="26">
        <f>IFERROR(SUMIFS(RECEIVING_HISTORY!$I:$I,RECEIVING_HISTORY!$B:$B,MASTER_SHEET!$A1462),0)</f>
        <v>0</v>
      </c>
      <c r="M1462" s="35">
        <f>IFERROR(SUMIF(ISSUANCE_HISTORY!$B:$B,A1462,ISSUANCE_HISTORY!$H:$H),0)</f>
        <v>0</v>
      </c>
      <c r="N1462" s="26">
        <f>IFERROR(SUMIF(ISSUANCE_HISTORY!$B:$B,A1462,ISSUANCE_HISTORY!$I:$I),0)</f>
        <v>0</v>
      </c>
      <c r="O1462" s="112">
        <f t="shared" si="89"/>
        <v>12</v>
      </c>
      <c r="P1462" s="26">
        <f t="shared" si="91"/>
        <v>672</v>
      </c>
      <c r="Q1462" s="36" t="s">
        <v>1821</v>
      </c>
      <c r="R1462" s="36" t="s">
        <v>1821</v>
      </c>
      <c r="S1462" s="16">
        <v>10</v>
      </c>
      <c r="T1462" s="37" t="str">
        <f t="shared" si="90"/>
        <v>OK</v>
      </c>
      <c r="U1462" s="12"/>
      <c r="V1462" s="16"/>
      <c r="W1462" s="12" t="s">
        <v>4223</v>
      </c>
    </row>
    <row r="1463" spans="1:23" ht="22.35" customHeight="1">
      <c r="A1463" s="12">
        <v>10061492</v>
      </c>
      <c r="B1463" s="137">
        <v>311628007837</v>
      </c>
      <c r="C1463" s="106">
        <v>1007678</v>
      </c>
      <c r="D1463" s="13">
        <v>1010381</v>
      </c>
      <c r="E1463" s="12" t="s">
        <v>1835</v>
      </c>
      <c r="F1463" s="190" t="s">
        <v>2049</v>
      </c>
      <c r="G1463" s="13" t="s">
        <v>41</v>
      </c>
      <c r="H1463" s="15">
        <v>11</v>
      </c>
      <c r="I1463" s="105">
        <v>88</v>
      </c>
      <c r="J1463" s="26">
        <f t="shared" si="88"/>
        <v>968</v>
      </c>
      <c r="K1463" s="113">
        <f>IFERROR(SUMIFS(RECEIVING_HISTORY!$H:$H,RECEIVING_HISTORY!$B:$B,MASTER_SHEET!$A1463),0)</f>
        <v>0</v>
      </c>
      <c r="L1463" s="26">
        <f>IFERROR(SUMIFS(RECEIVING_HISTORY!$I:$I,RECEIVING_HISTORY!$B:$B,MASTER_SHEET!$A1463),0)</f>
        <v>0</v>
      </c>
      <c r="M1463" s="35">
        <f>IFERROR(SUMIF(ISSUANCE_HISTORY!$B:$B,A1463,ISSUANCE_HISTORY!$H:$H),0)</f>
        <v>0</v>
      </c>
      <c r="N1463" s="26">
        <f>IFERROR(SUMIF(ISSUANCE_HISTORY!$B:$B,A1463,ISSUANCE_HISTORY!$I:$I),0)</f>
        <v>0</v>
      </c>
      <c r="O1463" s="112">
        <f t="shared" si="89"/>
        <v>88</v>
      </c>
      <c r="P1463" s="26">
        <f t="shared" si="91"/>
        <v>968</v>
      </c>
      <c r="Q1463" s="36" t="s">
        <v>1821</v>
      </c>
      <c r="R1463" s="36" t="s">
        <v>1821</v>
      </c>
      <c r="S1463" s="16">
        <v>20</v>
      </c>
      <c r="T1463" s="37" t="str">
        <f t="shared" si="90"/>
        <v>OK</v>
      </c>
      <c r="U1463" s="12"/>
      <c r="V1463" s="16"/>
      <c r="W1463" s="12" t="s">
        <v>4223</v>
      </c>
    </row>
    <row r="1464" spans="1:23" ht="22.35" customHeight="1">
      <c r="A1464" s="12">
        <v>10061493</v>
      </c>
      <c r="B1464" s="137">
        <v>311817023652</v>
      </c>
      <c r="C1464" s="106">
        <v>1008291</v>
      </c>
      <c r="D1464" s="13">
        <v>1010385</v>
      </c>
      <c r="E1464" s="12" t="s">
        <v>1836</v>
      </c>
      <c r="F1464" s="190" t="s">
        <v>2049</v>
      </c>
      <c r="G1464" s="13" t="s">
        <v>41</v>
      </c>
      <c r="H1464" s="15">
        <v>11</v>
      </c>
      <c r="I1464" s="105">
        <v>98</v>
      </c>
      <c r="J1464" s="26">
        <f t="shared" si="88"/>
        <v>1078</v>
      </c>
      <c r="K1464" s="113">
        <f>IFERROR(SUMIFS(RECEIVING_HISTORY!$H:$H,RECEIVING_HISTORY!$B:$B,MASTER_SHEET!$A1464),0)</f>
        <v>0</v>
      </c>
      <c r="L1464" s="26">
        <f>IFERROR(SUMIFS(RECEIVING_HISTORY!$I:$I,RECEIVING_HISTORY!$B:$B,MASTER_SHEET!$A1464),0)</f>
        <v>0</v>
      </c>
      <c r="M1464" s="35">
        <f>IFERROR(SUMIF(ISSUANCE_HISTORY!$B:$B,A1464,ISSUANCE_HISTORY!$H:$H),0)</f>
        <v>0</v>
      </c>
      <c r="N1464" s="26">
        <f>IFERROR(SUMIF(ISSUANCE_HISTORY!$B:$B,A1464,ISSUANCE_HISTORY!$I:$I),0)</f>
        <v>0</v>
      </c>
      <c r="O1464" s="112">
        <f t="shared" si="89"/>
        <v>98</v>
      </c>
      <c r="P1464" s="26">
        <f t="shared" si="91"/>
        <v>1078</v>
      </c>
      <c r="Q1464" s="36" t="s">
        <v>1821</v>
      </c>
      <c r="R1464" s="36" t="s">
        <v>1821</v>
      </c>
      <c r="S1464" s="16">
        <v>20</v>
      </c>
      <c r="T1464" s="37" t="str">
        <f t="shared" si="90"/>
        <v>OK</v>
      </c>
      <c r="U1464" s="12"/>
      <c r="V1464" s="16"/>
      <c r="W1464" s="12" t="s">
        <v>4223</v>
      </c>
    </row>
    <row r="1465" spans="1:23" ht="22.35" customHeight="1">
      <c r="A1465" s="12">
        <v>10061494</v>
      </c>
      <c r="B1465" s="137">
        <v>3000000319</v>
      </c>
      <c r="C1465" s="106">
        <v>1004591</v>
      </c>
      <c r="D1465" s="13">
        <v>1016350</v>
      </c>
      <c r="E1465" s="12" t="s">
        <v>1837</v>
      </c>
      <c r="F1465" s="190" t="s">
        <v>2049</v>
      </c>
      <c r="G1465" s="13" t="s">
        <v>21</v>
      </c>
      <c r="H1465" s="15">
        <v>275</v>
      </c>
      <c r="I1465" s="105">
        <v>12</v>
      </c>
      <c r="J1465" s="26">
        <f t="shared" si="88"/>
        <v>3300</v>
      </c>
      <c r="K1465" s="113">
        <f>IFERROR(SUMIFS(RECEIVING_HISTORY!$H:$H,RECEIVING_HISTORY!$B:$B,MASTER_SHEET!$A1465),0)</f>
        <v>0</v>
      </c>
      <c r="L1465" s="26">
        <f>IFERROR(SUMIFS(RECEIVING_HISTORY!$I:$I,RECEIVING_HISTORY!$B:$B,MASTER_SHEET!$A1465),0)</f>
        <v>0</v>
      </c>
      <c r="M1465" s="35">
        <f>IFERROR(SUMIF(ISSUANCE_HISTORY!$B:$B,A1465,ISSUANCE_HISTORY!$H:$H),0)</f>
        <v>0</v>
      </c>
      <c r="N1465" s="26">
        <f>IFERROR(SUMIF(ISSUANCE_HISTORY!$B:$B,A1465,ISSUANCE_HISTORY!$I:$I),0)</f>
        <v>0</v>
      </c>
      <c r="O1465" s="112">
        <f t="shared" si="89"/>
        <v>12</v>
      </c>
      <c r="P1465" s="26">
        <f t="shared" si="91"/>
        <v>3300</v>
      </c>
      <c r="Q1465" s="36" t="s">
        <v>1821</v>
      </c>
      <c r="R1465" s="36" t="s">
        <v>1821</v>
      </c>
      <c r="S1465" s="16">
        <v>6</v>
      </c>
      <c r="T1465" s="37" t="str">
        <f t="shared" si="90"/>
        <v>OK</v>
      </c>
      <c r="U1465" s="12"/>
      <c r="V1465" s="16"/>
      <c r="W1465" s="12" t="s">
        <v>4222</v>
      </c>
    </row>
    <row r="1466" spans="1:23" ht="22.35" customHeight="1">
      <c r="A1466" s="12">
        <v>10061495</v>
      </c>
      <c r="B1466" s="137">
        <v>1410150006</v>
      </c>
      <c r="C1466" s="106">
        <v>1004650</v>
      </c>
      <c r="D1466" s="13">
        <v>1016410</v>
      </c>
      <c r="E1466" s="12" t="s">
        <v>1838</v>
      </c>
      <c r="F1466" s="190" t="s">
        <v>2049</v>
      </c>
      <c r="G1466" s="13" t="s">
        <v>21</v>
      </c>
      <c r="H1466" s="15">
        <v>75</v>
      </c>
      <c r="I1466" s="105">
        <v>30</v>
      </c>
      <c r="J1466" s="26">
        <f t="shared" si="88"/>
        <v>2250</v>
      </c>
      <c r="K1466" s="113">
        <f>IFERROR(SUMIFS(RECEIVING_HISTORY!$H:$H,RECEIVING_HISTORY!$B:$B,MASTER_SHEET!$A1466),0)</f>
        <v>0</v>
      </c>
      <c r="L1466" s="26">
        <f>IFERROR(SUMIFS(RECEIVING_HISTORY!$I:$I,RECEIVING_HISTORY!$B:$B,MASTER_SHEET!$A1466),0)</f>
        <v>0</v>
      </c>
      <c r="M1466" s="35">
        <f>IFERROR(SUMIF(ISSUANCE_HISTORY!$B:$B,A1466,ISSUANCE_HISTORY!$H:$H),0)</f>
        <v>0</v>
      </c>
      <c r="N1466" s="26">
        <f>IFERROR(SUMIF(ISSUANCE_HISTORY!$B:$B,A1466,ISSUANCE_HISTORY!$I:$I),0)</f>
        <v>0</v>
      </c>
      <c r="O1466" s="112">
        <f t="shared" si="89"/>
        <v>30</v>
      </c>
      <c r="P1466" s="26">
        <f t="shared" si="91"/>
        <v>2250</v>
      </c>
      <c r="Q1466" s="36" t="s">
        <v>1821</v>
      </c>
      <c r="R1466" s="36" t="s">
        <v>1821</v>
      </c>
      <c r="S1466" s="16">
        <v>10</v>
      </c>
      <c r="T1466" s="37" t="str">
        <f t="shared" si="90"/>
        <v>OK</v>
      </c>
      <c r="U1466" s="12"/>
      <c r="V1466" s="16"/>
      <c r="W1466" s="12" t="s">
        <v>4223</v>
      </c>
    </row>
    <row r="1467" spans="1:23" ht="22.35" customHeight="1">
      <c r="A1467" s="12">
        <v>10061496</v>
      </c>
      <c r="B1467" s="137">
        <v>391100000649</v>
      </c>
      <c r="C1467" s="106">
        <v>1005150</v>
      </c>
      <c r="D1467" s="13">
        <v>1015979</v>
      </c>
      <c r="E1467" s="12" t="s">
        <v>1839</v>
      </c>
      <c r="F1467" s="190" t="s">
        <v>2049</v>
      </c>
      <c r="G1467" s="13" t="s">
        <v>41</v>
      </c>
      <c r="H1467" s="15">
        <v>200</v>
      </c>
      <c r="I1467" s="105">
        <v>3</v>
      </c>
      <c r="J1467" s="26">
        <f t="shared" si="88"/>
        <v>600</v>
      </c>
      <c r="K1467" s="113">
        <f>IFERROR(SUMIFS(RECEIVING_HISTORY!$H:$H,RECEIVING_HISTORY!$B:$B,MASTER_SHEET!$A1467),0)</f>
        <v>0</v>
      </c>
      <c r="L1467" s="26">
        <f>IFERROR(SUMIFS(RECEIVING_HISTORY!$I:$I,RECEIVING_HISTORY!$B:$B,MASTER_SHEET!$A1467),0)</f>
        <v>0</v>
      </c>
      <c r="M1467" s="35">
        <f>IFERROR(SUMIF(ISSUANCE_HISTORY!$B:$B,A1467,ISSUANCE_HISTORY!$H:$H),0)</f>
        <v>0</v>
      </c>
      <c r="N1467" s="26">
        <f>IFERROR(SUMIF(ISSUANCE_HISTORY!$B:$B,A1467,ISSUANCE_HISTORY!$I:$I),0)</f>
        <v>0</v>
      </c>
      <c r="O1467" s="112">
        <f t="shared" si="89"/>
        <v>3</v>
      </c>
      <c r="P1467" s="26">
        <f t="shared" si="91"/>
        <v>600</v>
      </c>
      <c r="Q1467" s="36" t="s">
        <v>1840</v>
      </c>
      <c r="R1467" s="36" t="s">
        <v>1840</v>
      </c>
      <c r="S1467" s="16">
        <v>3</v>
      </c>
      <c r="T1467" s="37" t="str">
        <f t="shared" si="90"/>
        <v>OK</v>
      </c>
      <c r="U1467" s="12"/>
      <c r="V1467" s="16"/>
      <c r="W1467" s="12" t="s">
        <v>4222</v>
      </c>
    </row>
    <row r="1468" spans="1:23" ht="22.35" customHeight="1">
      <c r="A1468" s="12">
        <v>10061497</v>
      </c>
      <c r="B1468" s="137">
        <v>261215226345</v>
      </c>
      <c r="C1468" s="106">
        <v>1004824</v>
      </c>
      <c r="D1468" s="13">
        <v>1016265</v>
      </c>
      <c r="E1468" s="12" t="s">
        <v>1841</v>
      </c>
      <c r="F1468" s="190" t="s">
        <v>2049</v>
      </c>
      <c r="G1468" s="13" t="s">
        <v>41</v>
      </c>
      <c r="H1468" s="15">
        <v>335</v>
      </c>
      <c r="I1468" s="105">
        <v>2</v>
      </c>
      <c r="J1468" s="26">
        <f t="shared" si="88"/>
        <v>670</v>
      </c>
      <c r="K1468" s="113">
        <f>IFERROR(SUMIFS(RECEIVING_HISTORY!$H:$H,RECEIVING_HISTORY!$B:$B,MASTER_SHEET!$A1468),0)</f>
        <v>0</v>
      </c>
      <c r="L1468" s="26">
        <f>IFERROR(SUMIFS(RECEIVING_HISTORY!$I:$I,RECEIVING_HISTORY!$B:$B,MASTER_SHEET!$A1468),0)</f>
        <v>0</v>
      </c>
      <c r="M1468" s="35">
        <f>IFERROR(SUMIF(ISSUANCE_HISTORY!$B:$B,A1468,ISSUANCE_HISTORY!$H:$H),0)</f>
        <v>0</v>
      </c>
      <c r="N1468" s="26">
        <f>IFERROR(SUMIF(ISSUANCE_HISTORY!$B:$B,A1468,ISSUANCE_HISTORY!$I:$I),0)</f>
        <v>0</v>
      </c>
      <c r="O1468" s="112">
        <f t="shared" si="89"/>
        <v>2</v>
      </c>
      <c r="P1468" s="26">
        <f t="shared" si="91"/>
        <v>670</v>
      </c>
      <c r="Q1468" s="36" t="s">
        <v>2089</v>
      </c>
      <c r="R1468" s="36" t="s">
        <v>2089</v>
      </c>
      <c r="S1468" s="16">
        <v>2</v>
      </c>
      <c r="T1468" s="37" t="str">
        <f t="shared" si="90"/>
        <v>OK</v>
      </c>
      <c r="U1468" s="12"/>
      <c r="V1468" s="16"/>
      <c r="W1468" s="12" t="s">
        <v>4222</v>
      </c>
    </row>
    <row r="1469" spans="1:23" ht="22.35" customHeight="1">
      <c r="A1469" s="12">
        <v>10061498</v>
      </c>
      <c r="B1469" s="137">
        <v>1240370806</v>
      </c>
      <c r="C1469" s="106">
        <v>1004017</v>
      </c>
      <c r="D1469" s="13">
        <v>1016975</v>
      </c>
      <c r="E1469" s="12" t="s">
        <v>1842</v>
      </c>
      <c r="F1469" s="190" t="s">
        <v>2049</v>
      </c>
      <c r="G1469" s="13" t="s">
        <v>21</v>
      </c>
      <c r="H1469" s="15">
        <v>125</v>
      </c>
      <c r="I1469" s="105">
        <v>3</v>
      </c>
      <c r="J1469" s="26">
        <f t="shared" si="88"/>
        <v>375</v>
      </c>
      <c r="K1469" s="113">
        <f>IFERROR(SUMIFS(RECEIVING_HISTORY!$H:$H,RECEIVING_HISTORY!$B:$B,MASTER_SHEET!$A1469),0)</f>
        <v>0</v>
      </c>
      <c r="L1469" s="26">
        <f>IFERROR(SUMIFS(RECEIVING_HISTORY!$I:$I,RECEIVING_HISTORY!$B:$B,MASTER_SHEET!$A1469),0)</f>
        <v>0</v>
      </c>
      <c r="M1469" s="35">
        <f>IFERROR(SUMIF(ISSUANCE_HISTORY!$B:$B,A1469,ISSUANCE_HISTORY!$H:$H),0)</f>
        <v>0</v>
      </c>
      <c r="N1469" s="26">
        <f>IFERROR(SUMIF(ISSUANCE_HISTORY!$B:$B,A1469,ISSUANCE_HISTORY!$I:$I),0)</f>
        <v>0</v>
      </c>
      <c r="O1469" s="112">
        <f t="shared" si="89"/>
        <v>3</v>
      </c>
      <c r="P1469" s="26">
        <f t="shared" si="91"/>
        <v>375</v>
      </c>
      <c r="Q1469" s="36" t="s">
        <v>1843</v>
      </c>
      <c r="R1469" s="36" t="s">
        <v>1843</v>
      </c>
      <c r="S1469" s="16">
        <v>3</v>
      </c>
      <c r="T1469" s="37" t="str">
        <f t="shared" si="90"/>
        <v>OK</v>
      </c>
      <c r="U1469" s="12"/>
      <c r="V1469" s="16"/>
      <c r="W1469" s="12" t="s">
        <v>4222</v>
      </c>
    </row>
    <row r="1470" spans="1:23" ht="22.35" customHeight="1">
      <c r="A1470" s="12">
        <v>10061499</v>
      </c>
      <c r="B1470" s="137">
        <v>1920080004</v>
      </c>
      <c r="C1470" s="106">
        <v>1004018</v>
      </c>
      <c r="D1470" s="13">
        <v>1016976</v>
      </c>
      <c r="E1470" s="12" t="s">
        <v>1844</v>
      </c>
      <c r="F1470" s="190" t="s">
        <v>2049</v>
      </c>
      <c r="G1470" s="13" t="s">
        <v>21</v>
      </c>
      <c r="H1470" s="15">
        <v>200</v>
      </c>
      <c r="I1470" s="105">
        <v>18</v>
      </c>
      <c r="J1470" s="26">
        <f t="shared" si="88"/>
        <v>3600</v>
      </c>
      <c r="K1470" s="113">
        <f>IFERROR(SUMIFS(RECEIVING_HISTORY!$H:$H,RECEIVING_HISTORY!$B:$B,MASTER_SHEET!$A1470),0)</f>
        <v>0</v>
      </c>
      <c r="L1470" s="26">
        <f>IFERROR(SUMIFS(RECEIVING_HISTORY!$I:$I,RECEIVING_HISTORY!$B:$B,MASTER_SHEET!$A1470),0)</f>
        <v>0</v>
      </c>
      <c r="M1470" s="35">
        <f>IFERROR(SUMIF(ISSUANCE_HISTORY!$B:$B,A1470,ISSUANCE_HISTORY!$H:$H),0)</f>
        <v>0</v>
      </c>
      <c r="N1470" s="26">
        <f>IFERROR(SUMIF(ISSUANCE_HISTORY!$B:$B,A1470,ISSUANCE_HISTORY!$I:$I),0)</f>
        <v>0</v>
      </c>
      <c r="O1470" s="112">
        <f t="shared" si="89"/>
        <v>18</v>
      </c>
      <c r="P1470" s="26">
        <f t="shared" si="91"/>
        <v>3600</v>
      </c>
      <c r="Q1470" s="36" t="s">
        <v>1843</v>
      </c>
      <c r="R1470" s="36" t="s">
        <v>1843</v>
      </c>
      <c r="S1470" s="16">
        <v>10</v>
      </c>
      <c r="T1470" s="37" t="str">
        <f t="shared" si="90"/>
        <v>OK</v>
      </c>
      <c r="U1470" s="12"/>
      <c r="V1470" s="16"/>
      <c r="W1470" s="12" t="s">
        <v>4222</v>
      </c>
    </row>
    <row r="1471" spans="1:23" ht="22.35" customHeight="1">
      <c r="A1471" s="12">
        <v>10061500</v>
      </c>
      <c r="B1471" s="137">
        <v>231531315818</v>
      </c>
      <c r="C1471" s="106">
        <v>1007032</v>
      </c>
      <c r="D1471" s="13">
        <v>1014131</v>
      </c>
      <c r="E1471" s="12" t="s">
        <v>1845</v>
      </c>
      <c r="F1471" s="190" t="s">
        <v>2049</v>
      </c>
      <c r="G1471" s="13" t="s">
        <v>41</v>
      </c>
      <c r="H1471" s="15">
        <v>300</v>
      </c>
      <c r="I1471" s="105">
        <v>3</v>
      </c>
      <c r="J1471" s="26">
        <f t="shared" si="88"/>
        <v>900</v>
      </c>
      <c r="K1471" s="113">
        <f>IFERROR(SUMIFS(RECEIVING_HISTORY!$H:$H,RECEIVING_HISTORY!$B:$B,MASTER_SHEET!$A1471),0)</f>
        <v>0</v>
      </c>
      <c r="L1471" s="26">
        <f>IFERROR(SUMIFS(RECEIVING_HISTORY!$I:$I,RECEIVING_HISTORY!$B:$B,MASTER_SHEET!$A1471),0)</f>
        <v>0</v>
      </c>
      <c r="M1471" s="35">
        <f>IFERROR(SUMIF(ISSUANCE_HISTORY!$B:$B,A1471,ISSUANCE_HISTORY!$H:$H),0)</f>
        <v>0</v>
      </c>
      <c r="N1471" s="26">
        <f>IFERROR(SUMIF(ISSUANCE_HISTORY!$B:$B,A1471,ISSUANCE_HISTORY!$I:$I),0)</f>
        <v>0</v>
      </c>
      <c r="O1471" s="112">
        <f t="shared" si="89"/>
        <v>3</v>
      </c>
      <c r="P1471" s="26">
        <f t="shared" si="91"/>
        <v>900</v>
      </c>
      <c r="Q1471" s="36" t="s">
        <v>1846</v>
      </c>
      <c r="R1471" s="36" t="s">
        <v>1846</v>
      </c>
      <c r="S1471" s="16">
        <v>4</v>
      </c>
      <c r="T1471" s="37" t="str">
        <f t="shared" si="90"/>
        <v>BSR in Process</v>
      </c>
      <c r="U1471" s="12">
        <v>63</v>
      </c>
      <c r="V1471" s="16"/>
      <c r="W1471" s="12" t="s">
        <v>4222</v>
      </c>
    </row>
    <row r="1472" spans="1:23" ht="22.35" customHeight="1">
      <c r="A1472" s="12">
        <v>10061501</v>
      </c>
      <c r="B1472" s="137">
        <v>1920100175</v>
      </c>
      <c r="C1472" s="106">
        <v>1008290</v>
      </c>
      <c r="D1472" s="13">
        <v>1010230</v>
      </c>
      <c r="E1472" s="12" t="s">
        <v>1847</v>
      </c>
      <c r="F1472" s="190" t="s">
        <v>2049</v>
      </c>
      <c r="G1472" s="13" t="s">
        <v>21</v>
      </c>
      <c r="H1472" s="15">
        <v>5.5</v>
      </c>
      <c r="I1472" s="105">
        <v>34</v>
      </c>
      <c r="J1472" s="26">
        <f t="shared" ref="J1472:J1535" si="92">I1472*H1472</f>
        <v>187</v>
      </c>
      <c r="K1472" s="113">
        <f>IFERROR(SUMIFS(RECEIVING_HISTORY!$H:$H,RECEIVING_HISTORY!$B:$B,MASTER_SHEET!$A1472),0)</f>
        <v>0</v>
      </c>
      <c r="L1472" s="26">
        <f>IFERROR(SUMIFS(RECEIVING_HISTORY!$I:$I,RECEIVING_HISTORY!$B:$B,MASTER_SHEET!$A1472),0)</f>
        <v>0</v>
      </c>
      <c r="M1472" s="35">
        <f>IFERROR(SUMIF(ISSUANCE_HISTORY!$B:$B,A1472,ISSUANCE_HISTORY!$H:$H),0)</f>
        <v>0</v>
      </c>
      <c r="N1472" s="26">
        <f>IFERROR(SUMIF(ISSUANCE_HISTORY!$B:$B,A1472,ISSUANCE_HISTORY!$I:$I),0)</f>
        <v>0</v>
      </c>
      <c r="O1472" s="112">
        <f t="shared" ref="O1472:O1535" si="93">N(I1472)+N(K1472)-N(M1472)</f>
        <v>34</v>
      </c>
      <c r="P1472" s="26">
        <f t="shared" si="91"/>
        <v>187</v>
      </c>
      <c r="Q1472" s="36" t="s">
        <v>1846</v>
      </c>
      <c r="R1472" s="36" t="s">
        <v>1846</v>
      </c>
      <c r="S1472" s="16">
        <v>10</v>
      </c>
      <c r="T1472" s="37" t="str">
        <f t="shared" si="90"/>
        <v>OK</v>
      </c>
      <c r="U1472" s="12"/>
      <c r="V1472" s="16"/>
      <c r="W1472" s="12" t="s">
        <v>4222</v>
      </c>
    </row>
    <row r="1473" spans="1:23" ht="22.35" customHeight="1">
      <c r="A1473" s="12">
        <v>10061502</v>
      </c>
      <c r="B1473" s="137">
        <v>1120013843</v>
      </c>
      <c r="C1473" s="106">
        <v>1000858</v>
      </c>
      <c r="D1473" s="13">
        <v>1012956</v>
      </c>
      <c r="E1473" s="12" t="s">
        <v>1848</v>
      </c>
      <c r="F1473" s="190" t="s">
        <v>2049</v>
      </c>
      <c r="G1473" s="13" t="s">
        <v>37</v>
      </c>
      <c r="H1473" s="15">
        <v>7</v>
      </c>
      <c r="I1473" s="105">
        <v>84</v>
      </c>
      <c r="J1473" s="26">
        <f t="shared" si="92"/>
        <v>588</v>
      </c>
      <c r="K1473" s="113">
        <f>IFERROR(SUMIFS(RECEIVING_HISTORY!$H:$H,RECEIVING_HISTORY!$B:$B,MASTER_SHEET!$A1473),0)</f>
        <v>0</v>
      </c>
      <c r="L1473" s="26">
        <f>IFERROR(SUMIFS(RECEIVING_HISTORY!$I:$I,RECEIVING_HISTORY!$B:$B,MASTER_SHEET!$A1473),0)</f>
        <v>0</v>
      </c>
      <c r="M1473" s="35">
        <f>IFERROR(SUMIF(ISSUANCE_HISTORY!$B:$B,A1473,ISSUANCE_HISTORY!$H:$H),0)</f>
        <v>0</v>
      </c>
      <c r="N1473" s="26">
        <f>IFERROR(SUMIF(ISSUANCE_HISTORY!$B:$B,A1473,ISSUANCE_HISTORY!$I:$I),0)</f>
        <v>0</v>
      </c>
      <c r="O1473" s="112">
        <f t="shared" si="93"/>
        <v>84</v>
      </c>
      <c r="P1473" s="26">
        <f t="shared" si="91"/>
        <v>588</v>
      </c>
      <c r="Q1473" s="36" t="s">
        <v>1849</v>
      </c>
      <c r="R1473" s="36" t="s">
        <v>1849</v>
      </c>
      <c r="S1473" s="16">
        <v>10</v>
      </c>
      <c r="T1473" s="37" t="str">
        <f t="shared" si="90"/>
        <v>OK</v>
      </c>
      <c r="U1473" s="12"/>
      <c r="V1473" s="16"/>
      <c r="W1473" s="12" t="s">
        <v>4222</v>
      </c>
    </row>
    <row r="1474" spans="1:23" ht="22.35" customHeight="1">
      <c r="A1474" s="12">
        <v>10061503</v>
      </c>
      <c r="B1474" s="137">
        <v>1120010397</v>
      </c>
      <c r="C1474" s="106">
        <v>1001599</v>
      </c>
      <c r="D1474" s="13">
        <v>1012014</v>
      </c>
      <c r="E1474" s="12" t="s">
        <v>1850</v>
      </c>
      <c r="F1474" s="190" t="s">
        <v>2049</v>
      </c>
      <c r="G1474" s="13" t="s">
        <v>37</v>
      </c>
      <c r="H1474" s="15">
        <v>260</v>
      </c>
      <c r="I1474" s="105">
        <v>27</v>
      </c>
      <c r="J1474" s="26">
        <f t="shared" si="92"/>
        <v>7020</v>
      </c>
      <c r="K1474" s="113">
        <f>IFERROR(SUMIFS(RECEIVING_HISTORY!$H:$H,RECEIVING_HISTORY!$B:$B,MASTER_SHEET!$A1474),0)</f>
        <v>0</v>
      </c>
      <c r="L1474" s="26">
        <f>IFERROR(SUMIFS(RECEIVING_HISTORY!$I:$I,RECEIVING_HISTORY!$B:$B,MASTER_SHEET!$A1474),0)</f>
        <v>0</v>
      </c>
      <c r="M1474" s="35">
        <f>IFERROR(SUMIF(ISSUANCE_HISTORY!$B:$B,A1474,ISSUANCE_HISTORY!$H:$H),0)</f>
        <v>0</v>
      </c>
      <c r="N1474" s="26">
        <f>IFERROR(SUMIF(ISSUANCE_HISTORY!$B:$B,A1474,ISSUANCE_HISTORY!$I:$I),0)</f>
        <v>0</v>
      </c>
      <c r="O1474" s="112">
        <f t="shared" si="93"/>
        <v>27</v>
      </c>
      <c r="P1474" s="26">
        <f t="shared" si="91"/>
        <v>7020</v>
      </c>
      <c r="Q1474" s="36" t="s">
        <v>1849</v>
      </c>
      <c r="R1474" s="36" t="s">
        <v>1849</v>
      </c>
      <c r="S1474" s="16">
        <v>10</v>
      </c>
      <c r="T1474" s="37" t="str">
        <f t="shared" ref="T1474:T1537" si="94">IF(S1474="", "", IF(U1474&lt;&gt;"", "BSR in Process", IF(O1474&lt;S1474, "Re-Order Now", "OK")))</f>
        <v>OK</v>
      </c>
      <c r="U1474" s="12"/>
      <c r="V1474" s="16"/>
      <c r="W1474" s="12" t="s">
        <v>4222</v>
      </c>
    </row>
    <row r="1475" spans="1:23" ht="22.35" customHeight="1">
      <c r="A1475" s="12">
        <v>10061504</v>
      </c>
      <c r="B1475" s="137">
        <v>3000000367</v>
      </c>
      <c r="C1475" s="106">
        <v>1005151</v>
      </c>
      <c r="D1475" s="13">
        <v>1015980</v>
      </c>
      <c r="E1475" s="12" t="s">
        <v>1851</v>
      </c>
      <c r="F1475" s="190" t="s">
        <v>2049</v>
      </c>
      <c r="G1475" s="13" t="s">
        <v>21</v>
      </c>
      <c r="H1475" s="15">
        <v>36</v>
      </c>
      <c r="I1475" s="105">
        <v>13</v>
      </c>
      <c r="J1475" s="26">
        <f t="shared" si="92"/>
        <v>468</v>
      </c>
      <c r="K1475" s="113">
        <f>IFERROR(SUMIFS(RECEIVING_HISTORY!$H:$H,RECEIVING_HISTORY!$B:$B,MASTER_SHEET!$A1475),0)</f>
        <v>0</v>
      </c>
      <c r="L1475" s="26">
        <f>IFERROR(SUMIFS(RECEIVING_HISTORY!$I:$I,RECEIVING_HISTORY!$B:$B,MASTER_SHEET!$A1475),0)</f>
        <v>0</v>
      </c>
      <c r="M1475" s="35">
        <f>IFERROR(SUMIF(ISSUANCE_HISTORY!$B:$B,A1475,ISSUANCE_HISTORY!$H:$H),0)</f>
        <v>0</v>
      </c>
      <c r="N1475" s="26">
        <f>IFERROR(SUMIF(ISSUANCE_HISTORY!$B:$B,A1475,ISSUANCE_HISTORY!$I:$I),0)</f>
        <v>0</v>
      </c>
      <c r="O1475" s="112">
        <f t="shared" si="93"/>
        <v>13</v>
      </c>
      <c r="P1475" s="26">
        <f t="shared" ref="P1475:P1538" si="95">N(J1475)+N(L1475)-N(N1475)</f>
        <v>468</v>
      </c>
      <c r="Q1475" s="36" t="s">
        <v>1849</v>
      </c>
      <c r="R1475" s="36" t="s">
        <v>1849</v>
      </c>
      <c r="S1475" s="16">
        <v>10</v>
      </c>
      <c r="T1475" s="37" t="str">
        <f t="shared" si="94"/>
        <v>OK</v>
      </c>
      <c r="U1475" s="12"/>
      <c r="V1475" s="16"/>
      <c r="W1475" s="12" t="s">
        <v>4222</v>
      </c>
    </row>
    <row r="1476" spans="1:23" ht="22.35" customHeight="1">
      <c r="A1476" s="12">
        <v>10061505</v>
      </c>
      <c r="B1476" s="137">
        <v>1250040493</v>
      </c>
      <c r="C1476" s="106">
        <v>1004848</v>
      </c>
      <c r="D1476" s="13">
        <v>1016289</v>
      </c>
      <c r="E1476" s="12" t="s">
        <v>1852</v>
      </c>
      <c r="F1476" s="190" t="s">
        <v>2049</v>
      </c>
      <c r="G1476" s="13" t="s">
        <v>21</v>
      </c>
      <c r="H1476" s="15">
        <v>665</v>
      </c>
      <c r="I1476" s="105">
        <v>11</v>
      </c>
      <c r="J1476" s="26">
        <f t="shared" si="92"/>
        <v>7315</v>
      </c>
      <c r="K1476" s="113">
        <f>IFERROR(SUMIFS(RECEIVING_HISTORY!$H:$H,RECEIVING_HISTORY!$B:$B,MASTER_SHEET!$A1476),0)</f>
        <v>0</v>
      </c>
      <c r="L1476" s="26">
        <f>IFERROR(SUMIFS(RECEIVING_HISTORY!$I:$I,RECEIVING_HISTORY!$B:$B,MASTER_SHEET!$A1476),0)</f>
        <v>0</v>
      </c>
      <c r="M1476" s="35">
        <f>IFERROR(SUMIF(ISSUANCE_HISTORY!$B:$B,A1476,ISSUANCE_HISTORY!$H:$H),0)</f>
        <v>0</v>
      </c>
      <c r="N1476" s="26">
        <f>IFERROR(SUMIF(ISSUANCE_HISTORY!$B:$B,A1476,ISSUANCE_HISTORY!$I:$I),0)</f>
        <v>0</v>
      </c>
      <c r="O1476" s="112">
        <f t="shared" si="93"/>
        <v>11</v>
      </c>
      <c r="P1476" s="26">
        <f t="shared" si="95"/>
        <v>7315</v>
      </c>
      <c r="Q1476" s="36" t="s">
        <v>1849</v>
      </c>
      <c r="R1476" s="36" t="s">
        <v>1849</v>
      </c>
      <c r="S1476" s="16">
        <v>10</v>
      </c>
      <c r="T1476" s="37" t="str">
        <f t="shared" si="94"/>
        <v>OK</v>
      </c>
      <c r="U1476" s="12"/>
      <c r="V1476" s="16"/>
      <c r="W1476" s="12" t="s">
        <v>4223</v>
      </c>
    </row>
    <row r="1477" spans="1:23" ht="22.35" customHeight="1">
      <c r="A1477" s="12">
        <v>10061506</v>
      </c>
      <c r="B1477" s="137">
        <v>1240130187</v>
      </c>
      <c r="C1477" s="106">
        <v>1004849</v>
      </c>
      <c r="D1477" s="13">
        <v>1016290</v>
      </c>
      <c r="E1477" s="12" t="s">
        <v>1853</v>
      </c>
      <c r="F1477" s="190" t="s">
        <v>2049</v>
      </c>
      <c r="G1477" s="13" t="s">
        <v>21</v>
      </c>
      <c r="H1477" s="15">
        <v>265</v>
      </c>
      <c r="I1477" s="105">
        <v>20</v>
      </c>
      <c r="J1477" s="26">
        <f t="shared" si="92"/>
        <v>5300</v>
      </c>
      <c r="K1477" s="113">
        <f>IFERROR(SUMIFS(RECEIVING_HISTORY!$H:$H,RECEIVING_HISTORY!$B:$B,MASTER_SHEET!$A1477),0)</f>
        <v>0</v>
      </c>
      <c r="L1477" s="26">
        <f>IFERROR(SUMIFS(RECEIVING_HISTORY!$I:$I,RECEIVING_HISTORY!$B:$B,MASTER_SHEET!$A1477),0)</f>
        <v>0</v>
      </c>
      <c r="M1477" s="35">
        <f>IFERROR(SUMIF(ISSUANCE_HISTORY!$B:$B,A1477,ISSUANCE_HISTORY!$H:$H),0)</f>
        <v>0</v>
      </c>
      <c r="N1477" s="26">
        <f>IFERROR(SUMIF(ISSUANCE_HISTORY!$B:$B,A1477,ISSUANCE_HISTORY!$I:$I),0)</f>
        <v>0</v>
      </c>
      <c r="O1477" s="112">
        <f t="shared" si="93"/>
        <v>20</v>
      </c>
      <c r="P1477" s="26">
        <f t="shared" si="95"/>
        <v>5300</v>
      </c>
      <c r="Q1477" s="36" t="s">
        <v>1849</v>
      </c>
      <c r="R1477" s="36" t="s">
        <v>1849</v>
      </c>
      <c r="S1477" s="16">
        <v>10</v>
      </c>
      <c r="T1477" s="37" t="str">
        <f t="shared" si="94"/>
        <v>OK</v>
      </c>
      <c r="U1477" s="12"/>
      <c r="V1477" s="16"/>
      <c r="W1477" s="12" t="s">
        <v>4223</v>
      </c>
    </row>
    <row r="1478" spans="1:23" ht="22.35" customHeight="1">
      <c r="A1478" s="12">
        <v>10061507</v>
      </c>
      <c r="B1478" s="137">
        <v>1120014269</v>
      </c>
      <c r="C1478" s="106">
        <v>1002936</v>
      </c>
      <c r="D1478" s="13">
        <v>1010772</v>
      </c>
      <c r="E1478" s="12" t="s">
        <v>1854</v>
      </c>
      <c r="F1478" s="190" t="s">
        <v>2049</v>
      </c>
      <c r="G1478" s="13" t="s">
        <v>21</v>
      </c>
      <c r="H1478" s="15">
        <v>5</v>
      </c>
      <c r="I1478" s="105">
        <v>50</v>
      </c>
      <c r="J1478" s="26">
        <f t="shared" si="92"/>
        <v>250</v>
      </c>
      <c r="K1478" s="113">
        <f>IFERROR(SUMIFS(RECEIVING_HISTORY!$H:$H,RECEIVING_HISTORY!$B:$B,MASTER_SHEET!$A1478),0)</f>
        <v>0</v>
      </c>
      <c r="L1478" s="26">
        <f>IFERROR(SUMIFS(RECEIVING_HISTORY!$I:$I,RECEIVING_HISTORY!$B:$B,MASTER_SHEET!$A1478),0)</f>
        <v>0</v>
      </c>
      <c r="M1478" s="35">
        <f>IFERROR(SUMIF(ISSUANCE_HISTORY!$B:$B,A1478,ISSUANCE_HISTORY!$H:$H),0)</f>
        <v>0</v>
      </c>
      <c r="N1478" s="26">
        <f>IFERROR(SUMIF(ISSUANCE_HISTORY!$B:$B,A1478,ISSUANCE_HISTORY!$I:$I),0)</f>
        <v>0</v>
      </c>
      <c r="O1478" s="112">
        <f t="shared" si="93"/>
        <v>50</v>
      </c>
      <c r="P1478" s="26">
        <f t="shared" si="95"/>
        <v>250</v>
      </c>
      <c r="Q1478" s="36" t="s">
        <v>1849</v>
      </c>
      <c r="R1478" s="36" t="s">
        <v>1849</v>
      </c>
      <c r="S1478" s="16">
        <v>20</v>
      </c>
      <c r="T1478" s="37" t="str">
        <f t="shared" si="94"/>
        <v>OK</v>
      </c>
      <c r="U1478" s="12"/>
      <c r="V1478" s="16"/>
      <c r="W1478" s="12" t="s">
        <v>4222</v>
      </c>
    </row>
    <row r="1479" spans="1:23" ht="22.35" customHeight="1">
      <c r="A1479" s="12">
        <v>10061508</v>
      </c>
      <c r="B1479" s="137">
        <v>1240300393</v>
      </c>
      <c r="C1479" s="106">
        <v>1004006</v>
      </c>
      <c r="D1479" s="13">
        <v>1016964</v>
      </c>
      <c r="E1479" s="12" t="s">
        <v>1855</v>
      </c>
      <c r="F1479" s="190" t="s">
        <v>2049</v>
      </c>
      <c r="G1479" s="13" t="s">
        <v>21</v>
      </c>
      <c r="H1479" s="15">
        <v>932</v>
      </c>
      <c r="I1479" s="105">
        <v>8</v>
      </c>
      <c r="J1479" s="26">
        <f t="shared" si="92"/>
        <v>7456</v>
      </c>
      <c r="K1479" s="113">
        <f>IFERROR(SUMIFS(RECEIVING_HISTORY!$H:$H,RECEIVING_HISTORY!$B:$B,MASTER_SHEET!$A1479),0)</f>
        <v>0</v>
      </c>
      <c r="L1479" s="26">
        <f>IFERROR(SUMIFS(RECEIVING_HISTORY!$I:$I,RECEIVING_HISTORY!$B:$B,MASTER_SHEET!$A1479),0)</f>
        <v>0</v>
      </c>
      <c r="M1479" s="35">
        <f>IFERROR(SUMIF(ISSUANCE_HISTORY!$B:$B,A1479,ISSUANCE_HISTORY!$H:$H),0)</f>
        <v>0</v>
      </c>
      <c r="N1479" s="26">
        <f>IFERROR(SUMIF(ISSUANCE_HISTORY!$B:$B,A1479,ISSUANCE_HISTORY!$I:$I),0)</f>
        <v>0</v>
      </c>
      <c r="O1479" s="112">
        <f t="shared" si="93"/>
        <v>8</v>
      </c>
      <c r="P1479" s="26">
        <f t="shared" si="95"/>
        <v>7456</v>
      </c>
      <c r="Q1479" s="36" t="s">
        <v>1856</v>
      </c>
      <c r="R1479" s="36" t="s">
        <v>1856</v>
      </c>
      <c r="S1479" s="16">
        <v>6</v>
      </c>
      <c r="T1479" s="37" t="str">
        <f t="shared" si="94"/>
        <v>OK</v>
      </c>
      <c r="U1479" s="12"/>
      <c r="V1479" s="16"/>
      <c r="W1479" s="12" t="s">
        <v>4222</v>
      </c>
    </row>
    <row r="1480" spans="1:23" ht="22.35" customHeight="1">
      <c r="A1480" s="12">
        <v>10061509</v>
      </c>
      <c r="B1480" s="137">
        <v>1230010092</v>
      </c>
      <c r="C1480" s="106">
        <v>1004007</v>
      </c>
      <c r="D1480" s="13">
        <v>1016965</v>
      </c>
      <c r="E1480" s="12" t="s">
        <v>1857</v>
      </c>
      <c r="F1480" s="190" t="s">
        <v>2049</v>
      </c>
      <c r="G1480" s="13" t="s">
        <v>21</v>
      </c>
      <c r="H1480" s="15">
        <v>49</v>
      </c>
      <c r="I1480" s="105">
        <v>6</v>
      </c>
      <c r="J1480" s="26">
        <f t="shared" si="92"/>
        <v>294</v>
      </c>
      <c r="K1480" s="113">
        <f>IFERROR(SUMIFS(RECEIVING_HISTORY!$H:$H,RECEIVING_HISTORY!$B:$B,MASTER_SHEET!$A1480),0)</f>
        <v>0</v>
      </c>
      <c r="L1480" s="26">
        <f>IFERROR(SUMIFS(RECEIVING_HISTORY!$I:$I,RECEIVING_HISTORY!$B:$B,MASTER_SHEET!$A1480),0)</f>
        <v>0</v>
      </c>
      <c r="M1480" s="35">
        <f>IFERROR(SUMIF(ISSUANCE_HISTORY!$B:$B,A1480,ISSUANCE_HISTORY!$H:$H),0)</f>
        <v>0</v>
      </c>
      <c r="N1480" s="26">
        <f>IFERROR(SUMIF(ISSUANCE_HISTORY!$B:$B,A1480,ISSUANCE_HISTORY!$I:$I),0)</f>
        <v>0</v>
      </c>
      <c r="O1480" s="112">
        <f t="shared" si="93"/>
        <v>6</v>
      </c>
      <c r="P1480" s="26">
        <f t="shared" si="95"/>
        <v>294</v>
      </c>
      <c r="Q1480" s="36" t="s">
        <v>1856</v>
      </c>
      <c r="R1480" s="36" t="s">
        <v>1856</v>
      </c>
      <c r="S1480" s="16">
        <v>6</v>
      </c>
      <c r="T1480" s="37" t="str">
        <f t="shared" si="94"/>
        <v>OK</v>
      </c>
      <c r="U1480" s="12"/>
      <c r="V1480" s="16"/>
      <c r="W1480" s="12" t="s">
        <v>4222</v>
      </c>
    </row>
    <row r="1481" spans="1:23" ht="22.35" customHeight="1">
      <c r="A1481" s="12">
        <v>10061510</v>
      </c>
      <c r="B1481" s="137">
        <v>1230010093</v>
      </c>
      <c r="C1481" s="106">
        <v>1004008</v>
      </c>
      <c r="D1481" s="13">
        <v>1016966</v>
      </c>
      <c r="E1481" s="12" t="s">
        <v>1858</v>
      </c>
      <c r="F1481" s="190" t="s">
        <v>2049</v>
      </c>
      <c r="G1481" s="13" t="s">
        <v>21</v>
      </c>
      <c r="H1481" s="15">
        <v>49</v>
      </c>
      <c r="I1481" s="105">
        <v>8</v>
      </c>
      <c r="J1481" s="26">
        <f t="shared" si="92"/>
        <v>392</v>
      </c>
      <c r="K1481" s="113">
        <f>IFERROR(SUMIFS(RECEIVING_HISTORY!$H:$H,RECEIVING_HISTORY!$B:$B,MASTER_SHEET!$A1481),0)</f>
        <v>0</v>
      </c>
      <c r="L1481" s="26">
        <f>IFERROR(SUMIFS(RECEIVING_HISTORY!$I:$I,RECEIVING_HISTORY!$B:$B,MASTER_SHEET!$A1481),0)</f>
        <v>0</v>
      </c>
      <c r="M1481" s="35">
        <f>IFERROR(SUMIF(ISSUANCE_HISTORY!$B:$B,A1481,ISSUANCE_HISTORY!$H:$H),0)</f>
        <v>0</v>
      </c>
      <c r="N1481" s="26">
        <f>IFERROR(SUMIF(ISSUANCE_HISTORY!$B:$B,A1481,ISSUANCE_HISTORY!$I:$I),0)</f>
        <v>0</v>
      </c>
      <c r="O1481" s="112">
        <f t="shared" si="93"/>
        <v>8</v>
      </c>
      <c r="P1481" s="26">
        <f t="shared" si="95"/>
        <v>392</v>
      </c>
      <c r="Q1481" s="36" t="s">
        <v>1856</v>
      </c>
      <c r="R1481" s="36" t="s">
        <v>1856</v>
      </c>
      <c r="S1481" s="16">
        <v>6</v>
      </c>
      <c r="T1481" s="37" t="str">
        <f t="shared" si="94"/>
        <v>OK</v>
      </c>
      <c r="U1481" s="12"/>
      <c r="V1481" s="16"/>
      <c r="W1481" s="12" t="s">
        <v>4222</v>
      </c>
    </row>
    <row r="1482" spans="1:23" ht="22.35" customHeight="1">
      <c r="A1482" s="12">
        <v>10061511</v>
      </c>
      <c r="B1482" s="137">
        <v>1230010094</v>
      </c>
      <c r="C1482" s="106">
        <v>1004009</v>
      </c>
      <c r="D1482" s="13">
        <v>1016967</v>
      </c>
      <c r="E1482" s="12" t="s">
        <v>1859</v>
      </c>
      <c r="F1482" s="190" t="s">
        <v>2049</v>
      </c>
      <c r="G1482" s="13" t="s">
        <v>21</v>
      </c>
      <c r="H1482" s="15">
        <v>49</v>
      </c>
      <c r="I1482" s="105">
        <v>8</v>
      </c>
      <c r="J1482" s="26">
        <f t="shared" si="92"/>
        <v>392</v>
      </c>
      <c r="K1482" s="113">
        <f>IFERROR(SUMIFS(RECEIVING_HISTORY!$H:$H,RECEIVING_HISTORY!$B:$B,MASTER_SHEET!$A1482),0)</f>
        <v>0</v>
      </c>
      <c r="L1482" s="26">
        <f>IFERROR(SUMIFS(RECEIVING_HISTORY!$I:$I,RECEIVING_HISTORY!$B:$B,MASTER_SHEET!$A1482),0)</f>
        <v>0</v>
      </c>
      <c r="M1482" s="35">
        <f>IFERROR(SUMIF(ISSUANCE_HISTORY!$B:$B,A1482,ISSUANCE_HISTORY!$H:$H),0)</f>
        <v>0</v>
      </c>
      <c r="N1482" s="26">
        <f>IFERROR(SUMIF(ISSUANCE_HISTORY!$B:$B,A1482,ISSUANCE_HISTORY!$I:$I),0)</f>
        <v>0</v>
      </c>
      <c r="O1482" s="112">
        <f t="shared" si="93"/>
        <v>8</v>
      </c>
      <c r="P1482" s="26">
        <f t="shared" si="95"/>
        <v>392</v>
      </c>
      <c r="Q1482" s="36" t="s">
        <v>1856</v>
      </c>
      <c r="R1482" s="36" t="s">
        <v>1856</v>
      </c>
      <c r="S1482" s="16">
        <v>6</v>
      </c>
      <c r="T1482" s="37" t="str">
        <f t="shared" si="94"/>
        <v>OK</v>
      </c>
      <c r="U1482" s="12"/>
      <c r="V1482" s="16"/>
      <c r="W1482" s="12" t="s">
        <v>4222</v>
      </c>
    </row>
    <row r="1483" spans="1:23" ht="22.35" customHeight="1">
      <c r="A1483" s="12">
        <v>10061512</v>
      </c>
      <c r="B1483" s="137">
        <v>1230010095</v>
      </c>
      <c r="C1483" s="106">
        <v>1004010</v>
      </c>
      <c r="D1483" s="13">
        <v>1016968</v>
      </c>
      <c r="E1483" s="12" t="s">
        <v>1860</v>
      </c>
      <c r="F1483" s="190" t="s">
        <v>2049</v>
      </c>
      <c r="G1483" s="13" t="s">
        <v>21</v>
      </c>
      <c r="H1483" s="15">
        <v>49</v>
      </c>
      <c r="I1483" s="105">
        <v>8</v>
      </c>
      <c r="J1483" s="26">
        <f t="shared" si="92"/>
        <v>392</v>
      </c>
      <c r="K1483" s="113">
        <f>IFERROR(SUMIFS(RECEIVING_HISTORY!$H:$H,RECEIVING_HISTORY!$B:$B,MASTER_SHEET!$A1483),0)</f>
        <v>0</v>
      </c>
      <c r="L1483" s="26">
        <f>IFERROR(SUMIFS(RECEIVING_HISTORY!$I:$I,RECEIVING_HISTORY!$B:$B,MASTER_SHEET!$A1483),0)</f>
        <v>0</v>
      </c>
      <c r="M1483" s="35">
        <f>IFERROR(SUMIF(ISSUANCE_HISTORY!$B:$B,A1483,ISSUANCE_HISTORY!$H:$H),0)</f>
        <v>0</v>
      </c>
      <c r="N1483" s="26">
        <f>IFERROR(SUMIF(ISSUANCE_HISTORY!$B:$B,A1483,ISSUANCE_HISTORY!$I:$I),0)</f>
        <v>0</v>
      </c>
      <c r="O1483" s="112">
        <f t="shared" si="93"/>
        <v>8</v>
      </c>
      <c r="P1483" s="26">
        <f t="shared" si="95"/>
        <v>392</v>
      </c>
      <c r="Q1483" s="36" t="s">
        <v>1856</v>
      </c>
      <c r="R1483" s="36" t="s">
        <v>1856</v>
      </c>
      <c r="S1483" s="16">
        <v>6</v>
      </c>
      <c r="T1483" s="37" t="str">
        <f t="shared" si="94"/>
        <v>OK</v>
      </c>
      <c r="U1483" s="12"/>
      <c r="V1483" s="16"/>
      <c r="W1483" s="12" t="s">
        <v>4222</v>
      </c>
    </row>
    <row r="1484" spans="1:23" ht="22.35" customHeight="1">
      <c r="A1484" s="12">
        <v>10061513</v>
      </c>
      <c r="B1484" s="137">
        <v>1240300259</v>
      </c>
      <c r="C1484" s="106">
        <v>1004011</v>
      </c>
      <c r="D1484" s="13">
        <v>1016969</v>
      </c>
      <c r="E1484" s="12" t="s">
        <v>1861</v>
      </c>
      <c r="F1484" s="190" t="s">
        <v>2049</v>
      </c>
      <c r="G1484" s="13" t="s">
        <v>21</v>
      </c>
      <c r="H1484" s="15">
        <v>248</v>
      </c>
      <c r="I1484" s="105">
        <v>7</v>
      </c>
      <c r="J1484" s="26">
        <f t="shared" si="92"/>
        <v>1736</v>
      </c>
      <c r="K1484" s="113">
        <f>IFERROR(SUMIFS(RECEIVING_HISTORY!$H:$H,RECEIVING_HISTORY!$B:$B,MASTER_SHEET!$A1484),0)</f>
        <v>0</v>
      </c>
      <c r="L1484" s="26">
        <f>IFERROR(SUMIFS(RECEIVING_HISTORY!$I:$I,RECEIVING_HISTORY!$B:$B,MASTER_SHEET!$A1484),0)</f>
        <v>0</v>
      </c>
      <c r="M1484" s="35">
        <f>IFERROR(SUMIF(ISSUANCE_HISTORY!$B:$B,A1484,ISSUANCE_HISTORY!$H:$H),0)</f>
        <v>0</v>
      </c>
      <c r="N1484" s="26">
        <f>IFERROR(SUMIF(ISSUANCE_HISTORY!$B:$B,A1484,ISSUANCE_HISTORY!$I:$I),0)</f>
        <v>0</v>
      </c>
      <c r="O1484" s="112">
        <f t="shared" si="93"/>
        <v>7</v>
      </c>
      <c r="P1484" s="26">
        <f t="shared" si="95"/>
        <v>1736</v>
      </c>
      <c r="Q1484" s="36" t="s">
        <v>1856</v>
      </c>
      <c r="R1484" s="36" t="s">
        <v>1856</v>
      </c>
      <c r="S1484" s="16">
        <v>6</v>
      </c>
      <c r="T1484" s="37" t="str">
        <f t="shared" si="94"/>
        <v>OK</v>
      </c>
      <c r="U1484" s="12"/>
      <c r="V1484" s="16"/>
      <c r="W1484" s="12" t="s">
        <v>4222</v>
      </c>
    </row>
    <row r="1485" spans="1:23" ht="22.35" customHeight="1">
      <c r="A1485" s="12">
        <v>10061514</v>
      </c>
      <c r="B1485" s="137">
        <v>1230070016</v>
      </c>
      <c r="C1485" s="106">
        <v>1004087</v>
      </c>
      <c r="D1485" s="13">
        <v>1017045</v>
      </c>
      <c r="E1485" s="12" t="s">
        <v>1862</v>
      </c>
      <c r="F1485" s="190" t="s">
        <v>2049</v>
      </c>
      <c r="G1485" s="13" t="s">
        <v>21</v>
      </c>
      <c r="H1485" s="15">
        <v>2.75</v>
      </c>
      <c r="I1485" s="105">
        <v>42</v>
      </c>
      <c r="J1485" s="26">
        <f t="shared" si="92"/>
        <v>115.5</v>
      </c>
      <c r="K1485" s="113">
        <f>IFERROR(SUMIFS(RECEIVING_HISTORY!$H:$H,RECEIVING_HISTORY!$B:$B,MASTER_SHEET!$A1485),0)</f>
        <v>0</v>
      </c>
      <c r="L1485" s="26">
        <f>IFERROR(SUMIFS(RECEIVING_HISTORY!$I:$I,RECEIVING_HISTORY!$B:$B,MASTER_SHEET!$A1485),0)</f>
        <v>0</v>
      </c>
      <c r="M1485" s="35">
        <f>IFERROR(SUMIF(ISSUANCE_HISTORY!$B:$B,A1485,ISSUANCE_HISTORY!$H:$H),0)</f>
        <v>0</v>
      </c>
      <c r="N1485" s="26">
        <f>IFERROR(SUMIF(ISSUANCE_HISTORY!$B:$B,A1485,ISSUANCE_HISTORY!$I:$I),0)</f>
        <v>0</v>
      </c>
      <c r="O1485" s="112">
        <f t="shared" si="93"/>
        <v>42</v>
      </c>
      <c r="P1485" s="26">
        <f t="shared" si="95"/>
        <v>115.5</v>
      </c>
      <c r="Q1485" s="36" t="s">
        <v>1856</v>
      </c>
      <c r="R1485" s="36" t="s">
        <v>1856</v>
      </c>
      <c r="S1485" s="16">
        <v>20</v>
      </c>
      <c r="T1485" s="37" t="str">
        <f t="shared" si="94"/>
        <v>OK</v>
      </c>
      <c r="U1485" s="12"/>
      <c r="V1485" s="16"/>
      <c r="W1485" s="12" t="s">
        <v>4222</v>
      </c>
    </row>
    <row r="1486" spans="1:23" ht="22.35" customHeight="1">
      <c r="A1486" s="12">
        <v>10061515</v>
      </c>
      <c r="B1486" s="137">
        <v>1230070017</v>
      </c>
      <c r="C1486" s="106">
        <v>1004088</v>
      </c>
      <c r="D1486" s="13">
        <v>1017046</v>
      </c>
      <c r="E1486" s="12" t="s">
        <v>1863</v>
      </c>
      <c r="F1486" s="190" t="s">
        <v>2049</v>
      </c>
      <c r="G1486" s="13" t="s">
        <v>21</v>
      </c>
      <c r="H1486" s="15">
        <v>1.75</v>
      </c>
      <c r="I1486" s="105">
        <v>32</v>
      </c>
      <c r="J1486" s="26">
        <f t="shared" si="92"/>
        <v>56</v>
      </c>
      <c r="K1486" s="113">
        <f>IFERROR(SUMIFS(RECEIVING_HISTORY!$H:$H,RECEIVING_HISTORY!$B:$B,MASTER_SHEET!$A1486),0)</f>
        <v>0</v>
      </c>
      <c r="L1486" s="26">
        <f>IFERROR(SUMIFS(RECEIVING_HISTORY!$I:$I,RECEIVING_HISTORY!$B:$B,MASTER_SHEET!$A1486),0)</f>
        <v>0</v>
      </c>
      <c r="M1486" s="35">
        <f>IFERROR(SUMIF(ISSUANCE_HISTORY!$B:$B,A1486,ISSUANCE_HISTORY!$H:$H),0)</f>
        <v>0</v>
      </c>
      <c r="N1486" s="26">
        <f>IFERROR(SUMIF(ISSUANCE_HISTORY!$B:$B,A1486,ISSUANCE_HISTORY!$I:$I),0)</f>
        <v>0</v>
      </c>
      <c r="O1486" s="112">
        <f t="shared" si="93"/>
        <v>32</v>
      </c>
      <c r="P1486" s="26">
        <f t="shared" si="95"/>
        <v>56</v>
      </c>
      <c r="Q1486" s="36" t="s">
        <v>1856</v>
      </c>
      <c r="R1486" s="36" t="s">
        <v>1856</v>
      </c>
      <c r="S1486" s="16">
        <v>20</v>
      </c>
      <c r="T1486" s="37" t="str">
        <f t="shared" si="94"/>
        <v>OK</v>
      </c>
      <c r="U1486" s="12"/>
      <c r="V1486" s="16"/>
      <c r="W1486" s="12" t="s">
        <v>4222</v>
      </c>
    </row>
    <row r="1487" spans="1:23" ht="22.35" customHeight="1">
      <c r="A1487" s="12">
        <v>10061516</v>
      </c>
      <c r="B1487" s="137">
        <v>1230070019</v>
      </c>
      <c r="C1487" s="106">
        <v>1004089</v>
      </c>
      <c r="D1487" s="13">
        <v>1017047</v>
      </c>
      <c r="E1487" s="12" t="s">
        <v>1864</v>
      </c>
      <c r="F1487" s="190" t="s">
        <v>2049</v>
      </c>
      <c r="G1487" s="13" t="s">
        <v>21</v>
      </c>
      <c r="H1487" s="15">
        <v>2.65</v>
      </c>
      <c r="I1487" s="105">
        <v>40</v>
      </c>
      <c r="J1487" s="26">
        <f t="shared" si="92"/>
        <v>106</v>
      </c>
      <c r="K1487" s="113">
        <f>IFERROR(SUMIFS(RECEIVING_HISTORY!$H:$H,RECEIVING_HISTORY!$B:$B,MASTER_SHEET!$A1487),0)</f>
        <v>0</v>
      </c>
      <c r="L1487" s="26">
        <f>IFERROR(SUMIFS(RECEIVING_HISTORY!$I:$I,RECEIVING_HISTORY!$B:$B,MASTER_SHEET!$A1487),0)</f>
        <v>0</v>
      </c>
      <c r="M1487" s="35">
        <f>IFERROR(SUMIF(ISSUANCE_HISTORY!$B:$B,A1487,ISSUANCE_HISTORY!$H:$H),0)</f>
        <v>0</v>
      </c>
      <c r="N1487" s="26">
        <f>IFERROR(SUMIF(ISSUANCE_HISTORY!$B:$B,A1487,ISSUANCE_HISTORY!$I:$I),0)</f>
        <v>0</v>
      </c>
      <c r="O1487" s="112">
        <f t="shared" si="93"/>
        <v>40</v>
      </c>
      <c r="P1487" s="26">
        <f t="shared" si="95"/>
        <v>106</v>
      </c>
      <c r="Q1487" s="36" t="s">
        <v>1856</v>
      </c>
      <c r="R1487" s="36" t="s">
        <v>1856</v>
      </c>
      <c r="S1487" s="16">
        <v>20</v>
      </c>
      <c r="T1487" s="37" t="str">
        <f t="shared" si="94"/>
        <v>OK</v>
      </c>
      <c r="U1487" s="12"/>
      <c r="V1487" s="16"/>
      <c r="W1487" s="12" t="s">
        <v>4222</v>
      </c>
    </row>
    <row r="1488" spans="1:23" ht="22.35" customHeight="1">
      <c r="A1488" s="12">
        <v>10061517</v>
      </c>
      <c r="B1488" s="137">
        <v>1230070060</v>
      </c>
      <c r="C1488" s="106">
        <v>1004090</v>
      </c>
      <c r="D1488" s="13">
        <v>1017048</v>
      </c>
      <c r="E1488" s="12" t="s">
        <v>1865</v>
      </c>
      <c r="F1488" s="190" t="s">
        <v>2049</v>
      </c>
      <c r="G1488" s="13" t="s">
        <v>21</v>
      </c>
      <c r="H1488" s="15">
        <v>9</v>
      </c>
      <c r="I1488" s="105">
        <v>50</v>
      </c>
      <c r="J1488" s="26">
        <f t="shared" si="92"/>
        <v>450</v>
      </c>
      <c r="K1488" s="113">
        <f>IFERROR(SUMIFS(RECEIVING_HISTORY!$H:$H,RECEIVING_HISTORY!$B:$B,MASTER_SHEET!$A1488),0)</f>
        <v>0</v>
      </c>
      <c r="L1488" s="26">
        <f>IFERROR(SUMIFS(RECEIVING_HISTORY!$I:$I,RECEIVING_HISTORY!$B:$B,MASTER_SHEET!$A1488),0)</f>
        <v>0</v>
      </c>
      <c r="M1488" s="35">
        <f>IFERROR(SUMIF(ISSUANCE_HISTORY!$B:$B,A1488,ISSUANCE_HISTORY!$H:$H),0)</f>
        <v>0</v>
      </c>
      <c r="N1488" s="26">
        <f>IFERROR(SUMIF(ISSUANCE_HISTORY!$B:$B,A1488,ISSUANCE_HISTORY!$I:$I),0)</f>
        <v>0</v>
      </c>
      <c r="O1488" s="112">
        <f t="shared" si="93"/>
        <v>50</v>
      </c>
      <c r="P1488" s="26">
        <f t="shared" si="95"/>
        <v>450</v>
      </c>
      <c r="Q1488" s="36" t="s">
        <v>1856</v>
      </c>
      <c r="R1488" s="36" t="s">
        <v>1856</v>
      </c>
      <c r="S1488" s="16">
        <v>20</v>
      </c>
      <c r="T1488" s="37" t="str">
        <f t="shared" si="94"/>
        <v>OK</v>
      </c>
      <c r="U1488" s="12"/>
      <c r="V1488" s="16"/>
      <c r="W1488" s="12" t="s">
        <v>4222</v>
      </c>
    </row>
    <row r="1489" spans="1:23" ht="22.35" customHeight="1">
      <c r="A1489" s="12">
        <v>10061518</v>
      </c>
      <c r="B1489" s="137">
        <v>1230070032</v>
      </c>
      <c r="C1489" s="106">
        <v>1004091</v>
      </c>
      <c r="D1489" s="13">
        <v>1017049</v>
      </c>
      <c r="E1489" s="12" t="s">
        <v>1866</v>
      </c>
      <c r="F1489" s="190" t="s">
        <v>2049</v>
      </c>
      <c r="G1489" s="13" t="s">
        <v>21</v>
      </c>
      <c r="H1489" s="15">
        <v>1.5</v>
      </c>
      <c r="I1489" s="105">
        <v>25</v>
      </c>
      <c r="J1489" s="26">
        <f t="shared" si="92"/>
        <v>37.5</v>
      </c>
      <c r="K1489" s="113">
        <f>IFERROR(SUMIFS(RECEIVING_HISTORY!$H:$H,RECEIVING_HISTORY!$B:$B,MASTER_SHEET!$A1489),0)</f>
        <v>0</v>
      </c>
      <c r="L1489" s="26">
        <f>IFERROR(SUMIFS(RECEIVING_HISTORY!$I:$I,RECEIVING_HISTORY!$B:$B,MASTER_SHEET!$A1489),0)</f>
        <v>0</v>
      </c>
      <c r="M1489" s="35">
        <f>IFERROR(SUMIF(ISSUANCE_HISTORY!$B:$B,A1489,ISSUANCE_HISTORY!$H:$H),0)</f>
        <v>0</v>
      </c>
      <c r="N1489" s="26">
        <f>IFERROR(SUMIF(ISSUANCE_HISTORY!$B:$B,A1489,ISSUANCE_HISTORY!$I:$I),0)</f>
        <v>0</v>
      </c>
      <c r="O1489" s="112">
        <f t="shared" si="93"/>
        <v>25</v>
      </c>
      <c r="P1489" s="26">
        <f t="shared" si="95"/>
        <v>37.5</v>
      </c>
      <c r="Q1489" s="36" t="s">
        <v>1856</v>
      </c>
      <c r="R1489" s="36" t="s">
        <v>1856</v>
      </c>
      <c r="S1489" s="16">
        <v>20</v>
      </c>
      <c r="T1489" s="37" t="str">
        <f t="shared" si="94"/>
        <v>OK</v>
      </c>
      <c r="U1489" s="12"/>
      <c r="V1489" s="16"/>
      <c r="W1489" s="12" t="s">
        <v>4222</v>
      </c>
    </row>
    <row r="1490" spans="1:23" ht="22.35" customHeight="1">
      <c r="A1490" s="12">
        <v>10061519</v>
      </c>
      <c r="B1490" s="137">
        <v>1230070033</v>
      </c>
      <c r="C1490" s="106">
        <v>1004092</v>
      </c>
      <c r="D1490" s="13">
        <v>1017050</v>
      </c>
      <c r="E1490" s="12" t="s">
        <v>1867</v>
      </c>
      <c r="F1490" s="190" t="s">
        <v>2049</v>
      </c>
      <c r="G1490" s="13" t="s">
        <v>21</v>
      </c>
      <c r="H1490" s="15">
        <v>1</v>
      </c>
      <c r="I1490" s="105">
        <v>51</v>
      </c>
      <c r="J1490" s="26">
        <f t="shared" si="92"/>
        <v>51</v>
      </c>
      <c r="K1490" s="113">
        <f>IFERROR(SUMIFS(RECEIVING_HISTORY!$H:$H,RECEIVING_HISTORY!$B:$B,MASTER_SHEET!$A1490),0)</f>
        <v>0</v>
      </c>
      <c r="L1490" s="26">
        <f>IFERROR(SUMIFS(RECEIVING_HISTORY!$I:$I,RECEIVING_HISTORY!$B:$B,MASTER_SHEET!$A1490),0)</f>
        <v>0</v>
      </c>
      <c r="M1490" s="35">
        <f>IFERROR(SUMIF(ISSUANCE_HISTORY!$B:$B,A1490,ISSUANCE_HISTORY!$H:$H),0)</f>
        <v>0</v>
      </c>
      <c r="N1490" s="26">
        <f>IFERROR(SUMIF(ISSUANCE_HISTORY!$B:$B,A1490,ISSUANCE_HISTORY!$I:$I),0)</f>
        <v>0</v>
      </c>
      <c r="O1490" s="112">
        <f t="shared" si="93"/>
        <v>51</v>
      </c>
      <c r="P1490" s="26">
        <f t="shared" si="95"/>
        <v>51</v>
      </c>
      <c r="Q1490" s="36" t="s">
        <v>1856</v>
      </c>
      <c r="R1490" s="36" t="s">
        <v>1856</v>
      </c>
      <c r="S1490" s="16">
        <v>20</v>
      </c>
      <c r="T1490" s="37" t="str">
        <f t="shared" si="94"/>
        <v>OK</v>
      </c>
      <c r="U1490" s="12"/>
      <c r="V1490" s="16"/>
      <c r="W1490" s="12" t="s">
        <v>4222</v>
      </c>
    </row>
    <row r="1491" spans="1:23" ht="22.35" customHeight="1">
      <c r="A1491" s="12">
        <v>10061520</v>
      </c>
      <c r="B1491" s="137">
        <v>1230070053</v>
      </c>
      <c r="C1491" s="106">
        <v>1004093</v>
      </c>
      <c r="D1491" s="13">
        <v>1017051</v>
      </c>
      <c r="E1491" s="12" t="s">
        <v>1868</v>
      </c>
      <c r="F1491" s="190" t="s">
        <v>2049</v>
      </c>
      <c r="G1491" s="13" t="s">
        <v>21</v>
      </c>
      <c r="H1491" s="15">
        <v>1.5</v>
      </c>
      <c r="I1491" s="105">
        <v>50</v>
      </c>
      <c r="J1491" s="26">
        <f t="shared" si="92"/>
        <v>75</v>
      </c>
      <c r="K1491" s="113">
        <f>IFERROR(SUMIFS(RECEIVING_HISTORY!$H:$H,RECEIVING_HISTORY!$B:$B,MASTER_SHEET!$A1491),0)</f>
        <v>0</v>
      </c>
      <c r="L1491" s="26">
        <f>IFERROR(SUMIFS(RECEIVING_HISTORY!$I:$I,RECEIVING_HISTORY!$B:$B,MASTER_SHEET!$A1491),0)</f>
        <v>0</v>
      </c>
      <c r="M1491" s="35">
        <f>IFERROR(SUMIF(ISSUANCE_HISTORY!$B:$B,A1491,ISSUANCE_HISTORY!$H:$H),0)</f>
        <v>0</v>
      </c>
      <c r="N1491" s="26">
        <f>IFERROR(SUMIF(ISSUANCE_HISTORY!$B:$B,A1491,ISSUANCE_HISTORY!$I:$I),0)</f>
        <v>0</v>
      </c>
      <c r="O1491" s="112">
        <f t="shared" si="93"/>
        <v>50</v>
      </c>
      <c r="P1491" s="26">
        <f t="shared" si="95"/>
        <v>75</v>
      </c>
      <c r="Q1491" s="36" t="s">
        <v>1856</v>
      </c>
      <c r="R1491" s="36" t="s">
        <v>1856</v>
      </c>
      <c r="S1491" s="16">
        <v>20</v>
      </c>
      <c r="T1491" s="37" t="str">
        <f t="shared" si="94"/>
        <v>OK</v>
      </c>
      <c r="U1491" s="12"/>
      <c r="V1491" s="16"/>
      <c r="W1491" s="12" t="s">
        <v>4222</v>
      </c>
    </row>
    <row r="1492" spans="1:23" ht="22.35" customHeight="1">
      <c r="A1492" s="12">
        <v>10061521</v>
      </c>
      <c r="B1492" s="137">
        <v>1230070024</v>
      </c>
      <c r="C1492" s="106">
        <v>1004094</v>
      </c>
      <c r="D1492" s="13">
        <v>1017052</v>
      </c>
      <c r="E1492" s="12" t="s">
        <v>1869</v>
      </c>
      <c r="F1492" s="190" t="s">
        <v>2049</v>
      </c>
      <c r="G1492" s="13" t="s">
        <v>21</v>
      </c>
      <c r="H1492" s="15">
        <v>1.85</v>
      </c>
      <c r="I1492" s="105">
        <v>50</v>
      </c>
      <c r="J1492" s="26">
        <f t="shared" si="92"/>
        <v>92.5</v>
      </c>
      <c r="K1492" s="113">
        <f>IFERROR(SUMIFS(RECEIVING_HISTORY!$H:$H,RECEIVING_HISTORY!$B:$B,MASTER_SHEET!$A1492),0)</f>
        <v>0</v>
      </c>
      <c r="L1492" s="26">
        <f>IFERROR(SUMIFS(RECEIVING_HISTORY!$I:$I,RECEIVING_HISTORY!$B:$B,MASTER_SHEET!$A1492),0)</f>
        <v>0</v>
      </c>
      <c r="M1492" s="35">
        <f>IFERROR(SUMIF(ISSUANCE_HISTORY!$B:$B,A1492,ISSUANCE_HISTORY!$H:$H),0)</f>
        <v>0</v>
      </c>
      <c r="N1492" s="26">
        <f>IFERROR(SUMIF(ISSUANCE_HISTORY!$B:$B,A1492,ISSUANCE_HISTORY!$I:$I),0)</f>
        <v>0</v>
      </c>
      <c r="O1492" s="112">
        <f t="shared" si="93"/>
        <v>50</v>
      </c>
      <c r="P1492" s="26">
        <f t="shared" si="95"/>
        <v>92.5</v>
      </c>
      <c r="Q1492" s="36" t="s">
        <v>1856</v>
      </c>
      <c r="R1492" s="36" t="s">
        <v>1856</v>
      </c>
      <c r="S1492" s="16">
        <v>20</v>
      </c>
      <c r="T1492" s="37" t="str">
        <f t="shared" si="94"/>
        <v>OK</v>
      </c>
      <c r="U1492" s="12"/>
      <c r="V1492" s="16"/>
      <c r="W1492" s="12" t="s">
        <v>4222</v>
      </c>
    </row>
    <row r="1493" spans="1:23" ht="22.35" customHeight="1">
      <c r="A1493" s="12">
        <v>10061522</v>
      </c>
      <c r="B1493" s="137">
        <v>1230070057</v>
      </c>
      <c r="C1493" s="106">
        <v>1004095</v>
      </c>
      <c r="D1493" s="13">
        <v>1017053</v>
      </c>
      <c r="E1493" s="12" t="s">
        <v>1870</v>
      </c>
      <c r="F1493" s="190" t="s">
        <v>2049</v>
      </c>
      <c r="G1493" s="13" t="s">
        <v>21</v>
      </c>
      <c r="H1493" s="15">
        <v>9.5</v>
      </c>
      <c r="I1493" s="105">
        <v>50</v>
      </c>
      <c r="J1493" s="26">
        <f t="shared" si="92"/>
        <v>475</v>
      </c>
      <c r="K1493" s="113">
        <f>IFERROR(SUMIFS(RECEIVING_HISTORY!$H:$H,RECEIVING_HISTORY!$B:$B,MASTER_SHEET!$A1493),0)</f>
        <v>0</v>
      </c>
      <c r="L1493" s="26">
        <f>IFERROR(SUMIFS(RECEIVING_HISTORY!$I:$I,RECEIVING_HISTORY!$B:$B,MASTER_SHEET!$A1493),0)</f>
        <v>0</v>
      </c>
      <c r="M1493" s="35">
        <f>IFERROR(SUMIF(ISSUANCE_HISTORY!$B:$B,A1493,ISSUANCE_HISTORY!$H:$H),0)</f>
        <v>0</v>
      </c>
      <c r="N1493" s="26">
        <f>IFERROR(SUMIF(ISSUANCE_HISTORY!$B:$B,A1493,ISSUANCE_HISTORY!$I:$I),0)</f>
        <v>0</v>
      </c>
      <c r="O1493" s="112">
        <f t="shared" si="93"/>
        <v>50</v>
      </c>
      <c r="P1493" s="26">
        <f t="shared" si="95"/>
        <v>475</v>
      </c>
      <c r="Q1493" s="36" t="s">
        <v>1856</v>
      </c>
      <c r="R1493" s="36" t="s">
        <v>1856</v>
      </c>
      <c r="S1493" s="16">
        <v>20</v>
      </c>
      <c r="T1493" s="37" t="str">
        <f t="shared" si="94"/>
        <v>OK</v>
      </c>
      <c r="U1493" s="12"/>
      <c r="V1493" s="16"/>
      <c r="W1493" s="12" t="s">
        <v>4222</v>
      </c>
    </row>
    <row r="1494" spans="1:23" ht="22.35" customHeight="1">
      <c r="A1494" s="12">
        <v>10061523</v>
      </c>
      <c r="B1494" s="137">
        <v>1230040086</v>
      </c>
      <c r="C1494" s="106">
        <v>1007402</v>
      </c>
      <c r="D1494" s="13">
        <v>1017175</v>
      </c>
      <c r="E1494" s="12" t="s">
        <v>1871</v>
      </c>
      <c r="F1494" s="190" t="s">
        <v>2049</v>
      </c>
      <c r="G1494" s="13" t="s">
        <v>21</v>
      </c>
      <c r="H1494" s="15">
        <v>5</v>
      </c>
      <c r="I1494" s="105">
        <v>12</v>
      </c>
      <c r="J1494" s="26">
        <f t="shared" si="92"/>
        <v>60</v>
      </c>
      <c r="K1494" s="113">
        <f>IFERROR(SUMIFS(RECEIVING_HISTORY!$H:$H,RECEIVING_HISTORY!$B:$B,MASTER_SHEET!$A1494),0)</f>
        <v>0</v>
      </c>
      <c r="L1494" s="26">
        <f>IFERROR(SUMIFS(RECEIVING_HISTORY!$I:$I,RECEIVING_HISTORY!$B:$B,MASTER_SHEET!$A1494),0)</f>
        <v>0</v>
      </c>
      <c r="M1494" s="35">
        <f>IFERROR(SUMIF(ISSUANCE_HISTORY!$B:$B,A1494,ISSUANCE_HISTORY!$H:$H),0)</f>
        <v>0</v>
      </c>
      <c r="N1494" s="26">
        <f>IFERROR(SUMIF(ISSUANCE_HISTORY!$B:$B,A1494,ISSUANCE_HISTORY!$I:$I),0)</f>
        <v>0</v>
      </c>
      <c r="O1494" s="112">
        <f t="shared" si="93"/>
        <v>12</v>
      </c>
      <c r="P1494" s="26">
        <f t="shared" si="95"/>
        <v>60</v>
      </c>
      <c r="Q1494" s="36" t="s">
        <v>1476</v>
      </c>
      <c r="R1494" s="36" t="s">
        <v>1476</v>
      </c>
      <c r="S1494" s="16">
        <v>10</v>
      </c>
      <c r="T1494" s="37" t="str">
        <f t="shared" si="94"/>
        <v>OK</v>
      </c>
      <c r="U1494" s="12"/>
      <c r="V1494" s="16"/>
      <c r="W1494" s="12" t="s">
        <v>4222</v>
      </c>
    </row>
    <row r="1495" spans="1:23" ht="22.35" customHeight="1">
      <c r="A1495" s="12">
        <v>10061524</v>
      </c>
      <c r="B1495" s="137">
        <v>1230040100</v>
      </c>
      <c r="C1495" s="106">
        <v>1007403</v>
      </c>
      <c r="D1495" s="13">
        <v>1017176</v>
      </c>
      <c r="E1495" s="12" t="s">
        <v>1872</v>
      </c>
      <c r="F1495" s="190" t="s">
        <v>2049</v>
      </c>
      <c r="G1495" s="13" t="s">
        <v>21</v>
      </c>
      <c r="H1495" s="15">
        <v>4</v>
      </c>
      <c r="I1495" s="105">
        <v>12</v>
      </c>
      <c r="J1495" s="26">
        <f t="shared" si="92"/>
        <v>48</v>
      </c>
      <c r="K1495" s="113">
        <f>IFERROR(SUMIFS(RECEIVING_HISTORY!$H:$H,RECEIVING_HISTORY!$B:$B,MASTER_SHEET!$A1495),0)</f>
        <v>0</v>
      </c>
      <c r="L1495" s="26">
        <f>IFERROR(SUMIFS(RECEIVING_HISTORY!$I:$I,RECEIVING_HISTORY!$B:$B,MASTER_SHEET!$A1495),0)</f>
        <v>0</v>
      </c>
      <c r="M1495" s="35">
        <f>IFERROR(SUMIF(ISSUANCE_HISTORY!$B:$B,A1495,ISSUANCE_HISTORY!$H:$H),0)</f>
        <v>0</v>
      </c>
      <c r="N1495" s="26">
        <f>IFERROR(SUMIF(ISSUANCE_HISTORY!$B:$B,A1495,ISSUANCE_HISTORY!$I:$I),0)</f>
        <v>0</v>
      </c>
      <c r="O1495" s="112">
        <f t="shared" si="93"/>
        <v>12</v>
      </c>
      <c r="P1495" s="26">
        <f t="shared" si="95"/>
        <v>48</v>
      </c>
      <c r="Q1495" s="36" t="s">
        <v>1476</v>
      </c>
      <c r="R1495" s="36" t="s">
        <v>1476</v>
      </c>
      <c r="S1495" s="16">
        <v>10</v>
      </c>
      <c r="T1495" s="37" t="str">
        <f t="shared" si="94"/>
        <v>OK</v>
      </c>
      <c r="U1495" s="12"/>
      <c r="V1495" s="16"/>
      <c r="W1495" s="12" t="s">
        <v>4222</v>
      </c>
    </row>
    <row r="1496" spans="1:23" ht="22.35" customHeight="1">
      <c r="A1496" s="12">
        <v>10061525</v>
      </c>
      <c r="B1496" s="137">
        <v>1230040151</v>
      </c>
      <c r="C1496" s="106">
        <v>1007405</v>
      </c>
      <c r="D1496" s="13">
        <v>1017178</v>
      </c>
      <c r="E1496" s="12" t="s">
        <v>1873</v>
      </c>
      <c r="F1496" s="190" t="s">
        <v>2049</v>
      </c>
      <c r="G1496" s="13" t="s">
        <v>21</v>
      </c>
      <c r="H1496" s="15">
        <v>16</v>
      </c>
      <c r="I1496" s="105">
        <v>24</v>
      </c>
      <c r="J1496" s="26">
        <f t="shared" si="92"/>
        <v>384</v>
      </c>
      <c r="K1496" s="113">
        <f>IFERROR(SUMIFS(RECEIVING_HISTORY!$H:$H,RECEIVING_HISTORY!$B:$B,MASTER_SHEET!$A1496),0)</f>
        <v>0</v>
      </c>
      <c r="L1496" s="26">
        <f>IFERROR(SUMIFS(RECEIVING_HISTORY!$I:$I,RECEIVING_HISTORY!$B:$B,MASTER_SHEET!$A1496),0)</f>
        <v>0</v>
      </c>
      <c r="M1496" s="35">
        <f>IFERROR(SUMIF(ISSUANCE_HISTORY!$B:$B,A1496,ISSUANCE_HISTORY!$H:$H),0)</f>
        <v>0</v>
      </c>
      <c r="N1496" s="26">
        <f>IFERROR(SUMIF(ISSUANCE_HISTORY!$B:$B,A1496,ISSUANCE_HISTORY!$I:$I),0)</f>
        <v>0</v>
      </c>
      <c r="O1496" s="112">
        <f t="shared" si="93"/>
        <v>24</v>
      </c>
      <c r="P1496" s="26">
        <f t="shared" si="95"/>
        <v>384</v>
      </c>
      <c r="Q1496" s="36" t="s">
        <v>1476</v>
      </c>
      <c r="R1496" s="36" t="s">
        <v>1476</v>
      </c>
      <c r="S1496" s="16">
        <v>10</v>
      </c>
      <c r="T1496" s="37" t="str">
        <f t="shared" si="94"/>
        <v>OK</v>
      </c>
      <c r="U1496" s="12"/>
      <c r="V1496" s="16"/>
      <c r="W1496" s="12" t="s">
        <v>4222</v>
      </c>
    </row>
    <row r="1497" spans="1:23" ht="22.35" customHeight="1">
      <c r="A1497" s="12">
        <v>10061526</v>
      </c>
      <c r="B1497" s="137">
        <v>1230040169</v>
      </c>
      <c r="C1497" s="106">
        <v>1007409</v>
      </c>
      <c r="D1497" s="13">
        <v>1017182</v>
      </c>
      <c r="E1497" s="12" t="s">
        <v>1874</v>
      </c>
      <c r="F1497" s="190" t="s">
        <v>2049</v>
      </c>
      <c r="G1497" s="13" t="s">
        <v>21</v>
      </c>
      <c r="H1497" s="15">
        <v>5.5</v>
      </c>
      <c r="I1497" s="105">
        <v>25</v>
      </c>
      <c r="J1497" s="26">
        <f t="shared" si="92"/>
        <v>137.5</v>
      </c>
      <c r="K1497" s="113">
        <f>IFERROR(SUMIFS(RECEIVING_HISTORY!$H:$H,RECEIVING_HISTORY!$B:$B,MASTER_SHEET!$A1497),0)</f>
        <v>0</v>
      </c>
      <c r="L1497" s="26">
        <f>IFERROR(SUMIFS(RECEIVING_HISTORY!$I:$I,RECEIVING_HISTORY!$B:$B,MASTER_SHEET!$A1497),0)</f>
        <v>0</v>
      </c>
      <c r="M1497" s="35">
        <f>IFERROR(SUMIF(ISSUANCE_HISTORY!$B:$B,A1497,ISSUANCE_HISTORY!$H:$H),0)</f>
        <v>0</v>
      </c>
      <c r="N1497" s="26">
        <f>IFERROR(SUMIF(ISSUANCE_HISTORY!$B:$B,A1497,ISSUANCE_HISTORY!$I:$I),0)</f>
        <v>0</v>
      </c>
      <c r="O1497" s="112">
        <f t="shared" si="93"/>
        <v>25</v>
      </c>
      <c r="P1497" s="26">
        <f t="shared" si="95"/>
        <v>137.5</v>
      </c>
      <c r="Q1497" s="36" t="s">
        <v>1856</v>
      </c>
      <c r="R1497" s="36" t="s">
        <v>1856</v>
      </c>
      <c r="S1497" s="16">
        <v>10</v>
      </c>
      <c r="T1497" s="37" t="str">
        <f t="shared" si="94"/>
        <v>OK</v>
      </c>
      <c r="U1497" s="12"/>
      <c r="V1497" s="16"/>
      <c r="W1497" s="12" t="s">
        <v>4222</v>
      </c>
    </row>
    <row r="1498" spans="1:23" ht="22.35" customHeight="1">
      <c r="A1498" s="12">
        <v>10061527</v>
      </c>
      <c r="B1498" s="137">
        <v>1230040170</v>
      </c>
      <c r="C1498" s="106">
        <v>1007410</v>
      </c>
      <c r="D1498" s="13">
        <v>1017183</v>
      </c>
      <c r="E1498" s="12" t="s">
        <v>1875</v>
      </c>
      <c r="F1498" s="190" t="s">
        <v>2049</v>
      </c>
      <c r="G1498" s="13" t="s">
        <v>21</v>
      </c>
      <c r="H1498" s="15">
        <v>5</v>
      </c>
      <c r="I1498" s="105">
        <v>24</v>
      </c>
      <c r="J1498" s="26">
        <f t="shared" si="92"/>
        <v>120</v>
      </c>
      <c r="K1498" s="113">
        <f>IFERROR(SUMIFS(RECEIVING_HISTORY!$H:$H,RECEIVING_HISTORY!$B:$B,MASTER_SHEET!$A1498),0)</f>
        <v>0</v>
      </c>
      <c r="L1498" s="26">
        <f>IFERROR(SUMIFS(RECEIVING_HISTORY!$I:$I,RECEIVING_HISTORY!$B:$B,MASTER_SHEET!$A1498),0)</f>
        <v>0</v>
      </c>
      <c r="M1498" s="35">
        <f>IFERROR(SUMIF(ISSUANCE_HISTORY!$B:$B,A1498,ISSUANCE_HISTORY!$H:$H),0)</f>
        <v>0</v>
      </c>
      <c r="N1498" s="26">
        <f>IFERROR(SUMIF(ISSUANCE_HISTORY!$B:$B,A1498,ISSUANCE_HISTORY!$I:$I),0)</f>
        <v>0</v>
      </c>
      <c r="O1498" s="112">
        <f t="shared" si="93"/>
        <v>24</v>
      </c>
      <c r="P1498" s="26">
        <f t="shared" si="95"/>
        <v>120</v>
      </c>
      <c r="Q1498" s="36" t="s">
        <v>1476</v>
      </c>
      <c r="R1498" s="36" t="s">
        <v>1476</v>
      </c>
      <c r="S1498" s="16">
        <v>10</v>
      </c>
      <c r="T1498" s="37" t="str">
        <f t="shared" si="94"/>
        <v>OK</v>
      </c>
      <c r="U1498" s="12"/>
      <c r="V1498" s="16"/>
      <c r="W1498" s="12" t="s">
        <v>4222</v>
      </c>
    </row>
    <row r="1499" spans="1:23" ht="22.35" customHeight="1">
      <c r="A1499" s="12">
        <v>10061528</v>
      </c>
      <c r="B1499" s="137">
        <v>391100005819</v>
      </c>
      <c r="C1499" s="106">
        <v>1006274</v>
      </c>
      <c r="D1499" s="13">
        <v>1014575</v>
      </c>
      <c r="E1499" s="12" t="s">
        <v>1876</v>
      </c>
      <c r="F1499" s="190" t="s">
        <v>2049</v>
      </c>
      <c r="G1499" s="13" t="s">
        <v>21</v>
      </c>
      <c r="H1499" s="15">
        <v>9</v>
      </c>
      <c r="I1499" s="105">
        <v>900</v>
      </c>
      <c r="J1499" s="26">
        <f t="shared" si="92"/>
        <v>8100</v>
      </c>
      <c r="K1499" s="113">
        <f>IFERROR(SUMIFS(RECEIVING_HISTORY!$H:$H,RECEIVING_HISTORY!$B:$B,MASTER_SHEET!$A1499),0)</f>
        <v>0</v>
      </c>
      <c r="L1499" s="26">
        <f>IFERROR(SUMIFS(RECEIVING_HISTORY!$I:$I,RECEIVING_HISTORY!$B:$B,MASTER_SHEET!$A1499),0)</f>
        <v>0</v>
      </c>
      <c r="M1499" s="35">
        <f>IFERROR(SUMIF(ISSUANCE_HISTORY!$B:$B,A1499,ISSUANCE_HISTORY!$H:$H),0)</f>
        <v>0</v>
      </c>
      <c r="N1499" s="26">
        <f>IFERROR(SUMIF(ISSUANCE_HISTORY!$B:$B,A1499,ISSUANCE_HISTORY!$I:$I),0)</f>
        <v>0</v>
      </c>
      <c r="O1499" s="112">
        <f t="shared" si="93"/>
        <v>900</v>
      </c>
      <c r="P1499" s="26">
        <f t="shared" si="95"/>
        <v>8100</v>
      </c>
      <c r="Q1499" s="36" t="s">
        <v>1877</v>
      </c>
      <c r="R1499" s="36" t="s">
        <v>1877</v>
      </c>
      <c r="S1499" s="16">
        <v>100</v>
      </c>
      <c r="T1499" s="37" t="str">
        <f t="shared" si="94"/>
        <v>OK</v>
      </c>
      <c r="U1499" s="12"/>
      <c r="V1499" s="16"/>
      <c r="W1499" s="12" t="s">
        <v>4222</v>
      </c>
    </row>
    <row r="1500" spans="1:23" ht="22.35" customHeight="1">
      <c r="A1500" s="12">
        <v>10061529</v>
      </c>
      <c r="B1500" s="137">
        <v>1920100152</v>
      </c>
      <c r="C1500" s="106">
        <v>1006395</v>
      </c>
      <c r="D1500" s="13">
        <v>1014759</v>
      </c>
      <c r="E1500" s="12" t="s">
        <v>1878</v>
      </c>
      <c r="F1500" s="190" t="s">
        <v>2049</v>
      </c>
      <c r="G1500" s="13" t="s">
        <v>21</v>
      </c>
      <c r="H1500" s="15">
        <v>20.62</v>
      </c>
      <c r="I1500" s="105">
        <v>15</v>
      </c>
      <c r="J1500" s="26">
        <f t="shared" si="92"/>
        <v>309.3</v>
      </c>
      <c r="K1500" s="113">
        <f>IFERROR(SUMIFS(RECEIVING_HISTORY!$H:$H,RECEIVING_HISTORY!$B:$B,MASTER_SHEET!$A1500),0)</f>
        <v>0</v>
      </c>
      <c r="L1500" s="26">
        <f>IFERROR(SUMIFS(RECEIVING_HISTORY!$I:$I,RECEIVING_HISTORY!$B:$B,MASTER_SHEET!$A1500),0)</f>
        <v>0</v>
      </c>
      <c r="M1500" s="35">
        <f>IFERROR(SUMIF(ISSUANCE_HISTORY!$B:$B,A1500,ISSUANCE_HISTORY!$H:$H),0)</f>
        <v>0</v>
      </c>
      <c r="N1500" s="26">
        <f>IFERROR(SUMIF(ISSUANCE_HISTORY!$B:$B,A1500,ISSUANCE_HISTORY!$I:$I),0)</f>
        <v>0</v>
      </c>
      <c r="O1500" s="112">
        <f t="shared" si="93"/>
        <v>15</v>
      </c>
      <c r="P1500" s="26">
        <f t="shared" si="95"/>
        <v>309.3</v>
      </c>
      <c r="Q1500" s="36" t="s">
        <v>1879</v>
      </c>
      <c r="R1500" s="36" t="s">
        <v>1879</v>
      </c>
      <c r="S1500" s="16">
        <v>10</v>
      </c>
      <c r="T1500" s="37" t="str">
        <f t="shared" si="94"/>
        <v>OK</v>
      </c>
      <c r="U1500" s="12"/>
      <c r="V1500" s="16"/>
      <c r="W1500" s="12" t="s">
        <v>4223</v>
      </c>
    </row>
    <row r="1501" spans="1:23" ht="22.35" customHeight="1">
      <c r="A1501" s="12">
        <v>10061530</v>
      </c>
      <c r="B1501" s="137">
        <v>1090080025</v>
      </c>
      <c r="C1501" s="106">
        <v>1006129</v>
      </c>
      <c r="D1501" s="13">
        <v>1014779</v>
      </c>
      <c r="E1501" s="12" t="s">
        <v>1880</v>
      </c>
      <c r="F1501" s="190" t="s">
        <v>2049</v>
      </c>
      <c r="G1501" s="13" t="s">
        <v>21</v>
      </c>
      <c r="H1501" s="15">
        <v>24.08</v>
      </c>
      <c r="I1501" s="105">
        <v>10</v>
      </c>
      <c r="J1501" s="26">
        <f t="shared" si="92"/>
        <v>240.79999999999998</v>
      </c>
      <c r="K1501" s="113">
        <f>IFERROR(SUMIFS(RECEIVING_HISTORY!$H:$H,RECEIVING_HISTORY!$B:$B,MASTER_SHEET!$A1501),0)</f>
        <v>0</v>
      </c>
      <c r="L1501" s="26">
        <f>IFERROR(SUMIFS(RECEIVING_HISTORY!$I:$I,RECEIVING_HISTORY!$B:$B,MASTER_SHEET!$A1501),0)</f>
        <v>0</v>
      </c>
      <c r="M1501" s="35">
        <f>IFERROR(SUMIF(ISSUANCE_HISTORY!$B:$B,A1501,ISSUANCE_HISTORY!$H:$H),0)</f>
        <v>0</v>
      </c>
      <c r="N1501" s="26">
        <f>IFERROR(SUMIF(ISSUANCE_HISTORY!$B:$B,A1501,ISSUANCE_HISTORY!$I:$I),0)</f>
        <v>0</v>
      </c>
      <c r="O1501" s="112">
        <f t="shared" si="93"/>
        <v>10</v>
      </c>
      <c r="P1501" s="26">
        <f t="shared" si="95"/>
        <v>240.79999999999998</v>
      </c>
      <c r="Q1501" s="36" t="s">
        <v>1879</v>
      </c>
      <c r="R1501" s="36" t="s">
        <v>1879</v>
      </c>
      <c r="S1501" s="16">
        <v>10</v>
      </c>
      <c r="T1501" s="37" t="str">
        <f t="shared" si="94"/>
        <v>OK</v>
      </c>
      <c r="U1501" s="12"/>
      <c r="V1501" s="16"/>
      <c r="W1501" s="12" t="s">
        <v>4223</v>
      </c>
    </row>
    <row r="1502" spans="1:23" ht="22.35" customHeight="1">
      <c r="A1502" s="12">
        <v>10061531</v>
      </c>
      <c r="B1502" s="137">
        <v>1050390087</v>
      </c>
      <c r="C1502" s="106">
        <v>1006141</v>
      </c>
      <c r="D1502" s="13">
        <v>1014791</v>
      </c>
      <c r="E1502" s="12" t="s">
        <v>1881</v>
      </c>
      <c r="F1502" s="190" t="s">
        <v>2049</v>
      </c>
      <c r="G1502" s="13" t="s">
        <v>21</v>
      </c>
      <c r="H1502" s="15">
        <v>60.05</v>
      </c>
      <c r="I1502" s="105">
        <v>10</v>
      </c>
      <c r="J1502" s="26">
        <f t="shared" si="92"/>
        <v>600.5</v>
      </c>
      <c r="K1502" s="113">
        <f>IFERROR(SUMIFS(RECEIVING_HISTORY!$H:$H,RECEIVING_HISTORY!$B:$B,MASTER_SHEET!$A1502),0)</f>
        <v>0</v>
      </c>
      <c r="L1502" s="26">
        <f>IFERROR(SUMIFS(RECEIVING_HISTORY!$I:$I,RECEIVING_HISTORY!$B:$B,MASTER_SHEET!$A1502),0)</f>
        <v>0</v>
      </c>
      <c r="M1502" s="35">
        <f>IFERROR(SUMIF(ISSUANCE_HISTORY!$B:$B,A1502,ISSUANCE_HISTORY!$H:$H),0)</f>
        <v>0</v>
      </c>
      <c r="N1502" s="26">
        <f>IFERROR(SUMIF(ISSUANCE_HISTORY!$B:$B,A1502,ISSUANCE_HISTORY!$I:$I),0)</f>
        <v>0</v>
      </c>
      <c r="O1502" s="112">
        <f t="shared" si="93"/>
        <v>10</v>
      </c>
      <c r="P1502" s="26">
        <f t="shared" si="95"/>
        <v>600.5</v>
      </c>
      <c r="Q1502" s="36" t="s">
        <v>1879</v>
      </c>
      <c r="R1502" s="36" t="s">
        <v>1879</v>
      </c>
      <c r="S1502" s="16">
        <v>10</v>
      </c>
      <c r="T1502" s="37" t="str">
        <f t="shared" si="94"/>
        <v>OK</v>
      </c>
      <c r="U1502" s="12"/>
      <c r="V1502" s="16"/>
      <c r="W1502" s="12" t="s">
        <v>4223</v>
      </c>
    </row>
    <row r="1503" spans="1:23" ht="22.35" customHeight="1">
      <c r="A1503" s="12">
        <v>10061532</v>
      </c>
      <c r="B1503" s="137">
        <v>1120013958</v>
      </c>
      <c r="C1503" s="106">
        <v>1000803</v>
      </c>
      <c r="D1503" s="13">
        <v>1012901</v>
      </c>
      <c r="E1503" s="12" t="s">
        <v>1882</v>
      </c>
      <c r="F1503" s="190" t="s">
        <v>2049</v>
      </c>
      <c r="G1503" s="13" t="s">
        <v>21</v>
      </c>
      <c r="H1503" s="15">
        <v>1350</v>
      </c>
      <c r="I1503" s="105">
        <v>3</v>
      </c>
      <c r="J1503" s="26">
        <f t="shared" si="92"/>
        <v>4050</v>
      </c>
      <c r="K1503" s="113">
        <f>IFERROR(SUMIFS(RECEIVING_HISTORY!$H:$H,RECEIVING_HISTORY!$B:$B,MASTER_SHEET!$A1503),0)</f>
        <v>0</v>
      </c>
      <c r="L1503" s="26">
        <f>IFERROR(SUMIFS(RECEIVING_HISTORY!$I:$I,RECEIVING_HISTORY!$B:$B,MASTER_SHEET!$A1503),0)</f>
        <v>0</v>
      </c>
      <c r="M1503" s="35">
        <f>IFERROR(SUMIF(ISSUANCE_HISTORY!$B:$B,A1503,ISSUANCE_HISTORY!$H:$H),0)</f>
        <v>0</v>
      </c>
      <c r="N1503" s="26">
        <f>IFERROR(SUMIF(ISSUANCE_HISTORY!$B:$B,A1503,ISSUANCE_HISTORY!$I:$I),0)</f>
        <v>0</v>
      </c>
      <c r="O1503" s="112">
        <f t="shared" si="93"/>
        <v>3</v>
      </c>
      <c r="P1503" s="26">
        <f t="shared" si="95"/>
        <v>4050</v>
      </c>
      <c r="Q1503" s="36" t="s">
        <v>1883</v>
      </c>
      <c r="R1503" s="36" t="s">
        <v>1883</v>
      </c>
      <c r="S1503" s="16">
        <v>3</v>
      </c>
      <c r="T1503" s="37" t="str">
        <f t="shared" si="94"/>
        <v>OK</v>
      </c>
      <c r="U1503" s="12"/>
      <c r="V1503" s="16"/>
      <c r="W1503" s="12" t="s">
        <v>4222</v>
      </c>
    </row>
    <row r="1504" spans="1:23" ht="22.35" customHeight="1">
      <c r="A1504" s="12">
        <v>10061533</v>
      </c>
      <c r="B1504" s="137">
        <v>1120013970</v>
      </c>
      <c r="C1504" s="106">
        <v>1000806</v>
      </c>
      <c r="D1504" s="13">
        <v>1012904</v>
      </c>
      <c r="E1504" s="12" t="s">
        <v>1884</v>
      </c>
      <c r="F1504" s="190" t="s">
        <v>2049</v>
      </c>
      <c r="G1504" s="13" t="s">
        <v>21</v>
      </c>
      <c r="H1504" s="15">
        <v>708</v>
      </c>
      <c r="I1504" s="105">
        <v>2</v>
      </c>
      <c r="J1504" s="26">
        <f t="shared" si="92"/>
        <v>1416</v>
      </c>
      <c r="K1504" s="113">
        <f>IFERROR(SUMIFS(RECEIVING_HISTORY!$H:$H,RECEIVING_HISTORY!$B:$B,MASTER_SHEET!$A1504),0)</f>
        <v>0</v>
      </c>
      <c r="L1504" s="26">
        <f>IFERROR(SUMIFS(RECEIVING_HISTORY!$I:$I,RECEIVING_HISTORY!$B:$B,MASTER_SHEET!$A1504),0)</f>
        <v>0</v>
      </c>
      <c r="M1504" s="35">
        <f>IFERROR(SUMIF(ISSUANCE_HISTORY!$B:$B,A1504,ISSUANCE_HISTORY!$H:$H),0)</f>
        <v>0</v>
      </c>
      <c r="N1504" s="26">
        <f>IFERROR(SUMIF(ISSUANCE_HISTORY!$B:$B,A1504,ISSUANCE_HISTORY!$I:$I),0)</f>
        <v>0</v>
      </c>
      <c r="O1504" s="112">
        <f t="shared" si="93"/>
        <v>2</v>
      </c>
      <c r="P1504" s="26">
        <f t="shared" si="95"/>
        <v>1416</v>
      </c>
      <c r="Q1504" s="36" t="s">
        <v>1883</v>
      </c>
      <c r="R1504" s="36" t="s">
        <v>1883</v>
      </c>
      <c r="S1504" s="16">
        <v>2</v>
      </c>
      <c r="T1504" s="37" t="str">
        <f t="shared" si="94"/>
        <v>OK</v>
      </c>
      <c r="U1504" s="12"/>
      <c r="V1504" s="16"/>
      <c r="W1504" s="12" t="s">
        <v>4222</v>
      </c>
    </row>
    <row r="1505" spans="1:23" ht="22.35" customHeight="1">
      <c r="A1505" s="12">
        <v>10061534</v>
      </c>
      <c r="B1505" s="137">
        <v>1930010046</v>
      </c>
      <c r="C1505" s="106">
        <v>1001837</v>
      </c>
      <c r="D1505" s="13">
        <v>1011920</v>
      </c>
      <c r="E1505" s="12" t="s">
        <v>1885</v>
      </c>
      <c r="F1505" s="190" t="s">
        <v>2049</v>
      </c>
      <c r="G1505" s="13" t="s">
        <v>37</v>
      </c>
      <c r="H1505" s="15">
        <v>115</v>
      </c>
      <c r="I1505" s="105">
        <v>12</v>
      </c>
      <c r="J1505" s="26">
        <f t="shared" si="92"/>
        <v>1380</v>
      </c>
      <c r="K1505" s="113">
        <f>IFERROR(SUMIFS(RECEIVING_HISTORY!$H:$H,RECEIVING_HISTORY!$B:$B,MASTER_SHEET!$A1505),0)</f>
        <v>0</v>
      </c>
      <c r="L1505" s="26">
        <f>IFERROR(SUMIFS(RECEIVING_HISTORY!$I:$I,RECEIVING_HISTORY!$B:$B,MASTER_SHEET!$A1505),0)</f>
        <v>0</v>
      </c>
      <c r="M1505" s="35">
        <f>IFERROR(SUMIF(ISSUANCE_HISTORY!$B:$B,A1505,ISSUANCE_HISTORY!$H:$H),0)</f>
        <v>0</v>
      </c>
      <c r="N1505" s="26">
        <f>IFERROR(SUMIF(ISSUANCE_HISTORY!$B:$B,A1505,ISSUANCE_HISTORY!$I:$I),0)</f>
        <v>0</v>
      </c>
      <c r="O1505" s="112">
        <f t="shared" si="93"/>
        <v>12</v>
      </c>
      <c r="P1505" s="26">
        <f t="shared" si="95"/>
        <v>1380</v>
      </c>
      <c r="Q1505" s="36" t="s">
        <v>4231</v>
      </c>
      <c r="R1505" s="36" t="s">
        <v>4231</v>
      </c>
      <c r="S1505" s="16">
        <v>4</v>
      </c>
      <c r="T1505" s="37" t="str">
        <f t="shared" si="94"/>
        <v>OK</v>
      </c>
      <c r="U1505" s="12"/>
      <c r="V1505" s="16"/>
      <c r="W1505" s="12" t="s">
        <v>4222</v>
      </c>
    </row>
    <row r="1506" spans="1:23" ht="22.35" customHeight="1">
      <c r="A1506" s="12">
        <v>10061535</v>
      </c>
      <c r="B1506" s="137">
        <v>1120013396</v>
      </c>
      <c r="C1506" s="106">
        <v>1001817</v>
      </c>
      <c r="D1506" s="13">
        <v>1011900</v>
      </c>
      <c r="E1506" s="12" t="s">
        <v>1887</v>
      </c>
      <c r="F1506" s="190" t="s">
        <v>2049</v>
      </c>
      <c r="G1506" s="13" t="s">
        <v>37</v>
      </c>
      <c r="H1506" s="15">
        <v>115</v>
      </c>
      <c r="I1506" s="105">
        <v>2</v>
      </c>
      <c r="J1506" s="26">
        <f t="shared" si="92"/>
        <v>230</v>
      </c>
      <c r="K1506" s="113">
        <f>IFERROR(SUMIFS(RECEIVING_HISTORY!$H:$H,RECEIVING_HISTORY!$B:$B,MASTER_SHEET!$A1506),0)</f>
        <v>8</v>
      </c>
      <c r="L1506" s="26">
        <f>IFERROR(SUMIFS(RECEIVING_HISTORY!$I:$I,RECEIVING_HISTORY!$B:$B,MASTER_SHEET!$A1506),0)</f>
        <v>920</v>
      </c>
      <c r="M1506" s="35">
        <f>IFERROR(SUMIF(ISSUANCE_HISTORY!$B:$B,A1506,ISSUANCE_HISTORY!$H:$H),0)</f>
        <v>0</v>
      </c>
      <c r="N1506" s="26">
        <f>IFERROR(SUMIF(ISSUANCE_HISTORY!$B:$B,A1506,ISSUANCE_HISTORY!$I:$I),0)</f>
        <v>0</v>
      </c>
      <c r="O1506" s="112">
        <f t="shared" si="93"/>
        <v>10</v>
      </c>
      <c r="P1506" s="26">
        <f t="shared" si="95"/>
        <v>1150</v>
      </c>
      <c r="Q1506" s="36" t="s">
        <v>4228</v>
      </c>
      <c r="R1506" s="36" t="s">
        <v>4228</v>
      </c>
      <c r="S1506" s="16">
        <v>4</v>
      </c>
      <c r="T1506" s="37" t="str">
        <f t="shared" si="94"/>
        <v>OK</v>
      </c>
      <c r="U1506" s="12"/>
      <c r="V1506" s="16"/>
      <c r="W1506" s="12" t="s">
        <v>4222</v>
      </c>
    </row>
    <row r="1507" spans="1:23" ht="22.35" customHeight="1">
      <c r="A1507" s="12">
        <v>10061536</v>
      </c>
      <c r="B1507" s="137">
        <v>3000000571</v>
      </c>
      <c r="C1507" s="106">
        <v>1006839</v>
      </c>
      <c r="D1507" s="13">
        <v>1014250</v>
      </c>
      <c r="E1507" s="12" t="s">
        <v>1888</v>
      </c>
      <c r="F1507" s="190" t="s">
        <v>2049</v>
      </c>
      <c r="G1507" s="13" t="s">
        <v>21</v>
      </c>
      <c r="H1507" s="15">
        <v>48</v>
      </c>
      <c r="I1507" s="105">
        <v>19</v>
      </c>
      <c r="J1507" s="26">
        <f t="shared" si="92"/>
        <v>912</v>
      </c>
      <c r="K1507" s="113">
        <f>IFERROR(SUMIFS(RECEIVING_HISTORY!$H:$H,RECEIVING_HISTORY!$B:$B,MASTER_SHEET!$A1507),0)</f>
        <v>0</v>
      </c>
      <c r="L1507" s="26">
        <f>IFERROR(SUMIFS(RECEIVING_HISTORY!$I:$I,RECEIVING_HISTORY!$B:$B,MASTER_SHEET!$A1507),0)</f>
        <v>0</v>
      </c>
      <c r="M1507" s="35">
        <f>IFERROR(SUMIF(ISSUANCE_HISTORY!$B:$B,A1507,ISSUANCE_HISTORY!$H:$H),0)</f>
        <v>0</v>
      </c>
      <c r="N1507" s="26">
        <f>IFERROR(SUMIF(ISSUANCE_HISTORY!$B:$B,A1507,ISSUANCE_HISTORY!$I:$I),0)</f>
        <v>0</v>
      </c>
      <c r="O1507" s="112">
        <f t="shared" si="93"/>
        <v>19</v>
      </c>
      <c r="P1507" s="26">
        <f t="shared" si="95"/>
        <v>912</v>
      </c>
      <c r="Q1507" s="36" t="s">
        <v>1889</v>
      </c>
      <c r="R1507" s="36" t="s">
        <v>1889</v>
      </c>
      <c r="S1507" s="16">
        <v>20</v>
      </c>
      <c r="T1507" s="37" t="str">
        <f t="shared" si="94"/>
        <v>BSR in Process</v>
      </c>
      <c r="U1507" s="12">
        <v>63</v>
      </c>
      <c r="V1507" s="16"/>
      <c r="W1507" s="12" t="s">
        <v>4222</v>
      </c>
    </row>
    <row r="1508" spans="1:23" ht="22.35" customHeight="1">
      <c r="A1508" s="12">
        <v>10061537</v>
      </c>
      <c r="B1508" s="137">
        <v>1920120054</v>
      </c>
      <c r="C1508" s="106">
        <v>1006132</v>
      </c>
      <c r="D1508" s="13">
        <v>1014782</v>
      </c>
      <c r="E1508" s="12" t="s">
        <v>1890</v>
      </c>
      <c r="F1508" s="190" t="s">
        <v>2049</v>
      </c>
      <c r="G1508" s="13" t="s">
        <v>21</v>
      </c>
      <c r="H1508" s="15">
        <v>579</v>
      </c>
      <c r="I1508" s="105">
        <v>19</v>
      </c>
      <c r="J1508" s="26">
        <f t="shared" si="92"/>
        <v>11001</v>
      </c>
      <c r="K1508" s="113">
        <f>IFERROR(SUMIFS(RECEIVING_HISTORY!$H:$H,RECEIVING_HISTORY!$B:$B,MASTER_SHEET!$A1508),0)</f>
        <v>0</v>
      </c>
      <c r="L1508" s="26">
        <f>IFERROR(SUMIFS(RECEIVING_HISTORY!$I:$I,RECEIVING_HISTORY!$B:$B,MASTER_SHEET!$A1508),0)</f>
        <v>0</v>
      </c>
      <c r="M1508" s="35">
        <f>IFERROR(SUMIF(ISSUANCE_HISTORY!$B:$B,A1508,ISSUANCE_HISTORY!$H:$H),0)</f>
        <v>0</v>
      </c>
      <c r="N1508" s="26">
        <f>IFERROR(SUMIF(ISSUANCE_HISTORY!$B:$B,A1508,ISSUANCE_HISTORY!$I:$I),0)</f>
        <v>0</v>
      </c>
      <c r="O1508" s="112">
        <f t="shared" si="93"/>
        <v>19</v>
      </c>
      <c r="P1508" s="26">
        <f t="shared" si="95"/>
        <v>11001</v>
      </c>
      <c r="Q1508" s="36" t="s">
        <v>1889</v>
      </c>
      <c r="R1508" s="36" t="s">
        <v>1889</v>
      </c>
      <c r="S1508" s="16">
        <v>5</v>
      </c>
      <c r="T1508" s="37" t="str">
        <f t="shared" si="94"/>
        <v>OK</v>
      </c>
      <c r="U1508" s="12"/>
      <c r="V1508" s="16"/>
      <c r="W1508" s="12" t="s">
        <v>4223</v>
      </c>
    </row>
    <row r="1509" spans="1:23" ht="22.35" customHeight="1">
      <c r="A1509" s="12">
        <v>10061538</v>
      </c>
      <c r="B1509" s="137">
        <v>1050390083</v>
      </c>
      <c r="C1509" s="106">
        <v>1004852</v>
      </c>
      <c r="D1509" s="13">
        <v>1016293</v>
      </c>
      <c r="E1509" s="12" t="s">
        <v>1891</v>
      </c>
      <c r="F1509" s="190" t="s">
        <v>2049</v>
      </c>
      <c r="G1509" s="13" t="s">
        <v>21</v>
      </c>
      <c r="H1509" s="15">
        <v>75</v>
      </c>
      <c r="I1509" s="105">
        <v>55</v>
      </c>
      <c r="J1509" s="26">
        <f t="shared" si="92"/>
        <v>4125</v>
      </c>
      <c r="K1509" s="113">
        <f>IFERROR(SUMIFS(RECEIVING_HISTORY!$H:$H,RECEIVING_HISTORY!$B:$B,MASTER_SHEET!$A1509),0)</f>
        <v>0</v>
      </c>
      <c r="L1509" s="26">
        <f>IFERROR(SUMIFS(RECEIVING_HISTORY!$I:$I,RECEIVING_HISTORY!$B:$B,MASTER_SHEET!$A1509),0)</f>
        <v>0</v>
      </c>
      <c r="M1509" s="35">
        <f>IFERROR(SUMIF(ISSUANCE_HISTORY!$B:$B,A1509,ISSUANCE_HISTORY!$H:$H),0)</f>
        <v>0</v>
      </c>
      <c r="N1509" s="26">
        <f>IFERROR(SUMIF(ISSUANCE_HISTORY!$B:$B,A1509,ISSUANCE_HISTORY!$I:$I),0)</f>
        <v>0</v>
      </c>
      <c r="O1509" s="112">
        <f t="shared" si="93"/>
        <v>55</v>
      </c>
      <c r="P1509" s="26">
        <f t="shared" si="95"/>
        <v>4125</v>
      </c>
      <c r="Q1509" s="36" t="s">
        <v>1889</v>
      </c>
      <c r="R1509" s="36" t="s">
        <v>1889</v>
      </c>
      <c r="S1509" s="16">
        <v>20</v>
      </c>
      <c r="T1509" s="37" t="str">
        <f t="shared" si="94"/>
        <v>OK</v>
      </c>
      <c r="U1509" s="12"/>
      <c r="V1509" s="16"/>
      <c r="W1509" s="12" t="s">
        <v>4223</v>
      </c>
    </row>
    <row r="1510" spans="1:23" ht="22.35" customHeight="1">
      <c r="A1510" s="12">
        <v>10061539</v>
      </c>
      <c r="B1510" s="137">
        <v>1920110197</v>
      </c>
      <c r="C1510" s="106">
        <v>1000408</v>
      </c>
      <c r="D1510" s="13">
        <v>1013480</v>
      </c>
      <c r="E1510" s="12" t="s">
        <v>1892</v>
      </c>
      <c r="F1510" s="190" t="s">
        <v>2049</v>
      </c>
      <c r="G1510" s="13" t="s">
        <v>21</v>
      </c>
      <c r="H1510" s="15">
        <v>16</v>
      </c>
      <c r="I1510" s="105">
        <v>30</v>
      </c>
      <c r="J1510" s="26">
        <f t="shared" si="92"/>
        <v>480</v>
      </c>
      <c r="K1510" s="113">
        <f>IFERROR(SUMIFS(RECEIVING_HISTORY!$H:$H,RECEIVING_HISTORY!$B:$B,MASTER_SHEET!$A1510),0)</f>
        <v>0</v>
      </c>
      <c r="L1510" s="26">
        <f>IFERROR(SUMIFS(RECEIVING_HISTORY!$I:$I,RECEIVING_HISTORY!$B:$B,MASTER_SHEET!$A1510),0)</f>
        <v>0</v>
      </c>
      <c r="M1510" s="35">
        <f>IFERROR(SUMIF(ISSUANCE_HISTORY!$B:$B,A1510,ISSUANCE_HISTORY!$H:$H),0)</f>
        <v>1</v>
      </c>
      <c r="N1510" s="26">
        <f>IFERROR(SUMIF(ISSUANCE_HISTORY!$B:$B,A1510,ISSUANCE_HISTORY!$I:$I),0)</f>
        <v>16</v>
      </c>
      <c r="O1510" s="112">
        <f t="shared" si="93"/>
        <v>29</v>
      </c>
      <c r="P1510" s="26">
        <f t="shared" si="95"/>
        <v>464</v>
      </c>
      <c r="Q1510" s="36" t="s">
        <v>1889</v>
      </c>
      <c r="R1510" s="36" t="s">
        <v>1889</v>
      </c>
      <c r="S1510" s="16">
        <v>10</v>
      </c>
      <c r="T1510" s="37" t="str">
        <f t="shared" si="94"/>
        <v>OK</v>
      </c>
      <c r="U1510" s="12"/>
      <c r="V1510" s="16"/>
      <c r="W1510" s="12" t="s">
        <v>4223</v>
      </c>
    </row>
    <row r="1511" spans="1:23" ht="22.35" customHeight="1">
      <c r="A1511" s="12">
        <v>10061540</v>
      </c>
      <c r="B1511" s="137">
        <v>1240370792</v>
      </c>
      <c r="C1511" s="106">
        <v>1006403</v>
      </c>
      <c r="D1511" s="13">
        <v>1014767</v>
      </c>
      <c r="E1511" s="12" t="s">
        <v>1893</v>
      </c>
      <c r="F1511" s="190" t="s">
        <v>2049</v>
      </c>
      <c r="G1511" s="13" t="s">
        <v>21</v>
      </c>
      <c r="H1511" s="15">
        <v>103.9</v>
      </c>
      <c r="I1511" s="105">
        <v>20</v>
      </c>
      <c r="J1511" s="26">
        <f t="shared" si="92"/>
        <v>2078</v>
      </c>
      <c r="K1511" s="113">
        <f>IFERROR(SUMIFS(RECEIVING_HISTORY!$H:$H,RECEIVING_HISTORY!$B:$B,MASTER_SHEET!$A1511),0)</f>
        <v>0</v>
      </c>
      <c r="L1511" s="26">
        <f>IFERROR(SUMIFS(RECEIVING_HISTORY!$I:$I,RECEIVING_HISTORY!$B:$B,MASTER_SHEET!$A1511),0)</f>
        <v>0</v>
      </c>
      <c r="M1511" s="35">
        <f>IFERROR(SUMIF(ISSUANCE_HISTORY!$B:$B,A1511,ISSUANCE_HISTORY!$H:$H),0)</f>
        <v>0</v>
      </c>
      <c r="N1511" s="26">
        <f>IFERROR(SUMIF(ISSUANCE_HISTORY!$B:$B,A1511,ISSUANCE_HISTORY!$I:$I),0)</f>
        <v>0</v>
      </c>
      <c r="O1511" s="112">
        <f t="shared" si="93"/>
        <v>20</v>
      </c>
      <c r="P1511" s="26">
        <f t="shared" si="95"/>
        <v>2078</v>
      </c>
      <c r="Q1511" s="36" t="s">
        <v>1894</v>
      </c>
      <c r="R1511" s="36" t="s">
        <v>1894</v>
      </c>
      <c r="S1511" s="16">
        <v>10</v>
      </c>
      <c r="T1511" s="37" t="str">
        <f t="shared" si="94"/>
        <v>OK</v>
      </c>
      <c r="U1511" s="12"/>
      <c r="V1511" s="16"/>
      <c r="W1511" s="12" t="s">
        <v>4223</v>
      </c>
    </row>
    <row r="1512" spans="1:23" ht="22.35" customHeight="1">
      <c r="A1512" s="12">
        <v>10061541</v>
      </c>
      <c r="B1512" s="137">
        <v>1240370793</v>
      </c>
      <c r="C1512" s="106">
        <v>1006404</v>
      </c>
      <c r="D1512" s="13">
        <v>1014768</v>
      </c>
      <c r="E1512" s="12" t="s">
        <v>1895</v>
      </c>
      <c r="F1512" s="190" t="s">
        <v>2049</v>
      </c>
      <c r="G1512" s="13" t="s">
        <v>21</v>
      </c>
      <c r="H1512" s="15">
        <v>21</v>
      </c>
      <c r="I1512" s="105">
        <v>20</v>
      </c>
      <c r="J1512" s="26">
        <f t="shared" si="92"/>
        <v>420</v>
      </c>
      <c r="K1512" s="113">
        <f>IFERROR(SUMIFS(RECEIVING_HISTORY!$H:$H,RECEIVING_HISTORY!$B:$B,MASTER_SHEET!$A1512),0)</f>
        <v>0</v>
      </c>
      <c r="L1512" s="26">
        <f>IFERROR(SUMIFS(RECEIVING_HISTORY!$I:$I,RECEIVING_HISTORY!$B:$B,MASTER_SHEET!$A1512),0)</f>
        <v>0</v>
      </c>
      <c r="M1512" s="35">
        <f>IFERROR(SUMIF(ISSUANCE_HISTORY!$B:$B,A1512,ISSUANCE_HISTORY!$H:$H),0)</f>
        <v>0</v>
      </c>
      <c r="N1512" s="26">
        <f>IFERROR(SUMIF(ISSUANCE_HISTORY!$B:$B,A1512,ISSUANCE_HISTORY!$I:$I),0)</f>
        <v>0</v>
      </c>
      <c r="O1512" s="112">
        <f t="shared" si="93"/>
        <v>20</v>
      </c>
      <c r="P1512" s="26">
        <f t="shared" si="95"/>
        <v>420</v>
      </c>
      <c r="Q1512" s="36" t="s">
        <v>1894</v>
      </c>
      <c r="R1512" s="36" t="s">
        <v>1894</v>
      </c>
      <c r="S1512" s="16">
        <v>10</v>
      </c>
      <c r="T1512" s="37" t="str">
        <f t="shared" si="94"/>
        <v>OK</v>
      </c>
      <c r="U1512" s="12"/>
      <c r="V1512" s="16"/>
      <c r="W1512" s="12" t="s">
        <v>4223</v>
      </c>
    </row>
    <row r="1513" spans="1:23" ht="22.35" customHeight="1">
      <c r="A1513" s="12">
        <v>10061542</v>
      </c>
      <c r="B1513" s="137">
        <v>1050390080</v>
      </c>
      <c r="C1513" s="106">
        <v>1006125</v>
      </c>
      <c r="D1513" s="13">
        <v>1014775</v>
      </c>
      <c r="E1513" s="12" t="s">
        <v>1896</v>
      </c>
      <c r="F1513" s="190" t="s">
        <v>2049</v>
      </c>
      <c r="G1513" s="13" t="s">
        <v>21</v>
      </c>
      <c r="H1513" s="15">
        <v>38.39</v>
      </c>
      <c r="I1513" s="105">
        <v>22</v>
      </c>
      <c r="J1513" s="26">
        <f t="shared" si="92"/>
        <v>844.58</v>
      </c>
      <c r="K1513" s="113">
        <f>IFERROR(SUMIFS(RECEIVING_HISTORY!$H:$H,RECEIVING_HISTORY!$B:$B,MASTER_SHEET!$A1513),0)</f>
        <v>0</v>
      </c>
      <c r="L1513" s="26">
        <f>IFERROR(SUMIFS(RECEIVING_HISTORY!$I:$I,RECEIVING_HISTORY!$B:$B,MASTER_SHEET!$A1513),0)</f>
        <v>0</v>
      </c>
      <c r="M1513" s="35">
        <f>IFERROR(SUMIF(ISSUANCE_HISTORY!$B:$B,A1513,ISSUANCE_HISTORY!$H:$H),0)</f>
        <v>0</v>
      </c>
      <c r="N1513" s="26">
        <f>IFERROR(SUMIF(ISSUANCE_HISTORY!$B:$B,A1513,ISSUANCE_HISTORY!$I:$I),0)</f>
        <v>0</v>
      </c>
      <c r="O1513" s="112">
        <f t="shared" si="93"/>
        <v>22</v>
      </c>
      <c r="P1513" s="26">
        <f t="shared" si="95"/>
        <v>844.58</v>
      </c>
      <c r="Q1513" s="36" t="s">
        <v>1894</v>
      </c>
      <c r="R1513" s="36" t="s">
        <v>1894</v>
      </c>
      <c r="S1513" s="16">
        <v>10</v>
      </c>
      <c r="T1513" s="37" t="str">
        <f t="shared" si="94"/>
        <v>OK</v>
      </c>
      <c r="U1513" s="12"/>
      <c r="V1513" s="16"/>
      <c r="W1513" s="12" t="s">
        <v>4223</v>
      </c>
    </row>
    <row r="1514" spans="1:23" ht="22.35" customHeight="1">
      <c r="A1514" s="12">
        <v>10061543</v>
      </c>
      <c r="B1514" s="137">
        <v>1920100166</v>
      </c>
      <c r="C1514" s="106">
        <v>1006126</v>
      </c>
      <c r="D1514" s="13">
        <v>1014776</v>
      </c>
      <c r="E1514" s="12" t="s">
        <v>1897</v>
      </c>
      <c r="F1514" s="190" t="s">
        <v>2049</v>
      </c>
      <c r="G1514" s="13" t="s">
        <v>21</v>
      </c>
      <c r="H1514" s="15">
        <v>202.11</v>
      </c>
      <c r="I1514" s="105">
        <v>30</v>
      </c>
      <c r="J1514" s="26">
        <f t="shared" si="92"/>
        <v>6063.3</v>
      </c>
      <c r="K1514" s="113">
        <f>IFERROR(SUMIFS(RECEIVING_HISTORY!$H:$H,RECEIVING_HISTORY!$B:$B,MASTER_SHEET!$A1514),0)</f>
        <v>0</v>
      </c>
      <c r="L1514" s="26">
        <f>IFERROR(SUMIFS(RECEIVING_HISTORY!$I:$I,RECEIVING_HISTORY!$B:$B,MASTER_SHEET!$A1514),0)</f>
        <v>0</v>
      </c>
      <c r="M1514" s="35">
        <f>IFERROR(SUMIF(ISSUANCE_HISTORY!$B:$B,A1514,ISSUANCE_HISTORY!$H:$H),0)</f>
        <v>0</v>
      </c>
      <c r="N1514" s="26">
        <f>IFERROR(SUMIF(ISSUANCE_HISTORY!$B:$B,A1514,ISSUANCE_HISTORY!$I:$I),0)</f>
        <v>0</v>
      </c>
      <c r="O1514" s="112">
        <f t="shared" si="93"/>
        <v>30</v>
      </c>
      <c r="P1514" s="26">
        <f t="shared" si="95"/>
        <v>6063.3</v>
      </c>
      <c r="Q1514" s="36" t="s">
        <v>1894</v>
      </c>
      <c r="R1514" s="36" t="s">
        <v>1894</v>
      </c>
      <c r="S1514" s="16">
        <v>2</v>
      </c>
      <c r="T1514" s="37" t="str">
        <f t="shared" si="94"/>
        <v>OK</v>
      </c>
      <c r="U1514" s="12"/>
      <c r="V1514" s="16"/>
      <c r="W1514" s="12" t="s">
        <v>4223</v>
      </c>
    </row>
    <row r="1515" spans="1:23" ht="22.35" customHeight="1">
      <c r="A1515" s="12">
        <v>10061544</v>
      </c>
      <c r="B1515" s="137">
        <v>1050390090</v>
      </c>
      <c r="C1515" s="106">
        <v>1006146</v>
      </c>
      <c r="D1515" s="13">
        <v>1014796</v>
      </c>
      <c r="E1515" s="12" t="s">
        <v>1898</v>
      </c>
      <c r="F1515" s="190" t="s">
        <v>2049</v>
      </c>
      <c r="G1515" s="13" t="s">
        <v>21</v>
      </c>
      <c r="H1515" s="15">
        <v>195</v>
      </c>
      <c r="I1515" s="105">
        <v>15</v>
      </c>
      <c r="J1515" s="26">
        <f t="shared" si="92"/>
        <v>2925</v>
      </c>
      <c r="K1515" s="113">
        <f>IFERROR(SUMIFS(RECEIVING_HISTORY!$H:$H,RECEIVING_HISTORY!$B:$B,MASTER_SHEET!$A1515),0)</f>
        <v>0</v>
      </c>
      <c r="L1515" s="26">
        <f>IFERROR(SUMIFS(RECEIVING_HISTORY!$I:$I,RECEIVING_HISTORY!$B:$B,MASTER_SHEET!$A1515),0)</f>
        <v>0</v>
      </c>
      <c r="M1515" s="35">
        <f>IFERROR(SUMIF(ISSUANCE_HISTORY!$B:$B,A1515,ISSUANCE_HISTORY!$H:$H),0)</f>
        <v>0</v>
      </c>
      <c r="N1515" s="26">
        <f>IFERROR(SUMIF(ISSUANCE_HISTORY!$B:$B,A1515,ISSUANCE_HISTORY!$I:$I),0)</f>
        <v>0</v>
      </c>
      <c r="O1515" s="112">
        <f t="shared" si="93"/>
        <v>15</v>
      </c>
      <c r="P1515" s="26">
        <f t="shared" si="95"/>
        <v>2925</v>
      </c>
      <c r="Q1515" s="36" t="s">
        <v>1894</v>
      </c>
      <c r="R1515" s="36" t="s">
        <v>1894</v>
      </c>
      <c r="S1515" s="16">
        <v>10</v>
      </c>
      <c r="T1515" s="37" t="str">
        <f t="shared" si="94"/>
        <v>OK</v>
      </c>
      <c r="U1515" s="12"/>
      <c r="V1515" s="16"/>
      <c r="W1515" s="12" t="s">
        <v>4223</v>
      </c>
    </row>
    <row r="1516" spans="1:23" ht="22.35" customHeight="1">
      <c r="A1516" s="12">
        <v>10061545</v>
      </c>
      <c r="B1516" s="137">
        <v>1930010055</v>
      </c>
      <c r="C1516" s="106">
        <v>1001889</v>
      </c>
      <c r="D1516" s="13">
        <v>1011972</v>
      </c>
      <c r="E1516" s="12" t="s">
        <v>1899</v>
      </c>
      <c r="F1516" s="190" t="s">
        <v>2049</v>
      </c>
      <c r="G1516" s="13" t="s">
        <v>41</v>
      </c>
      <c r="H1516" s="15">
        <v>95</v>
      </c>
      <c r="I1516" s="105">
        <v>6</v>
      </c>
      <c r="J1516" s="26">
        <f t="shared" si="92"/>
        <v>570</v>
      </c>
      <c r="K1516" s="113">
        <f>IFERROR(SUMIFS(RECEIVING_HISTORY!$H:$H,RECEIVING_HISTORY!$B:$B,MASTER_SHEET!$A1516),0)</f>
        <v>0</v>
      </c>
      <c r="L1516" s="26">
        <f>IFERROR(SUMIFS(RECEIVING_HISTORY!$I:$I,RECEIVING_HISTORY!$B:$B,MASTER_SHEET!$A1516),0)</f>
        <v>0</v>
      </c>
      <c r="M1516" s="35">
        <f>IFERROR(SUMIF(ISSUANCE_HISTORY!$B:$B,A1516,ISSUANCE_HISTORY!$H:$H),0)</f>
        <v>0</v>
      </c>
      <c r="N1516" s="26">
        <f>IFERROR(SUMIF(ISSUANCE_HISTORY!$B:$B,A1516,ISSUANCE_HISTORY!$I:$I),0)</f>
        <v>0</v>
      </c>
      <c r="O1516" s="112">
        <f t="shared" si="93"/>
        <v>6</v>
      </c>
      <c r="P1516" s="26">
        <f t="shared" si="95"/>
        <v>570</v>
      </c>
      <c r="Q1516" s="36" t="s">
        <v>4242</v>
      </c>
      <c r="R1516" s="36" t="s">
        <v>4242</v>
      </c>
      <c r="S1516" s="16">
        <v>4</v>
      </c>
      <c r="T1516" s="37" t="str">
        <f t="shared" si="94"/>
        <v>OK</v>
      </c>
      <c r="U1516" s="12"/>
      <c r="V1516" s="16"/>
      <c r="W1516" s="12" t="s">
        <v>4223</v>
      </c>
    </row>
    <row r="1517" spans="1:23" ht="22.35" customHeight="1">
      <c r="A1517" s="12">
        <v>10061546</v>
      </c>
      <c r="B1517" s="137">
        <v>1230040154</v>
      </c>
      <c r="C1517" s="106">
        <v>1007406</v>
      </c>
      <c r="D1517" s="13">
        <v>1017179</v>
      </c>
      <c r="E1517" s="12" t="s">
        <v>1901</v>
      </c>
      <c r="F1517" s="190" t="s">
        <v>2049</v>
      </c>
      <c r="G1517" s="13" t="s">
        <v>21</v>
      </c>
      <c r="H1517" s="15">
        <v>17</v>
      </c>
      <c r="I1517" s="105">
        <v>25</v>
      </c>
      <c r="J1517" s="26">
        <f t="shared" si="92"/>
        <v>425</v>
      </c>
      <c r="K1517" s="113">
        <f>IFERROR(SUMIFS(RECEIVING_HISTORY!$H:$H,RECEIVING_HISTORY!$B:$B,MASTER_SHEET!$A1517),0)</f>
        <v>0</v>
      </c>
      <c r="L1517" s="26">
        <f>IFERROR(SUMIFS(RECEIVING_HISTORY!$I:$I,RECEIVING_HISTORY!$B:$B,MASTER_SHEET!$A1517),0)</f>
        <v>0</v>
      </c>
      <c r="M1517" s="35">
        <f>IFERROR(SUMIF(ISSUANCE_HISTORY!$B:$B,A1517,ISSUANCE_HISTORY!$H:$H),0)</f>
        <v>0</v>
      </c>
      <c r="N1517" s="26">
        <f>IFERROR(SUMIF(ISSUANCE_HISTORY!$B:$B,A1517,ISSUANCE_HISTORY!$I:$I),0)</f>
        <v>0</v>
      </c>
      <c r="O1517" s="112">
        <f t="shared" si="93"/>
        <v>25</v>
      </c>
      <c r="P1517" s="26">
        <f t="shared" si="95"/>
        <v>425</v>
      </c>
      <c r="Q1517" s="36" t="s">
        <v>1902</v>
      </c>
      <c r="R1517" s="36" t="s">
        <v>1902</v>
      </c>
      <c r="S1517" s="16">
        <v>10</v>
      </c>
      <c r="T1517" s="37" t="str">
        <f t="shared" si="94"/>
        <v>OK</v>
      </c>
      <c r="U1517" s="12"/>
      <c r="V1517" s="16"/>
      <c r="W1517" s="12" t="s">
        <v>4222</v>
      </c>
    </row>
    <row r="1518" spans="1:23" ht="22.35" customHeight="1">
      <c r="A1518" s="12">
        <v>10061547</v>
      </c>
      <c r="B1518" s="137">
        <v>391317065526</v>
      </c>
      <c r="C1518" s="106">
        <v>1007407</v>
      </c>
      <c r="D1518" s="13">
        <v>1017180</v>
      </c>
      <c r="E1518" s="12" t="s">
        <v>1903</v>
      </c>
      <c r="F1518" s="190" t="s">
        <v>2049</v>
      </c>
      <c r="G1518" s="13" t="s">
        <v>21</v>
      </c>
      <c r="H1518" s="15">
        <v>61</v>
      </c>
      <c r="I1518" s="105">
        <v>24</v>
      </c>
      <c r="J1518" s="26">
        <f t="shared" si="92"/>
        <v>1464</v>
      </c>
      <c r="K1518" s="113">
        <f>IFERROR(SUMIFS(RECEIVING_HISTORY!$H:$H,RECEIVING_HISTORY!$B:$B,MASTER_SHEET!$A1518),0)</f>
        <v>0</v>
      </c>
      <c r="L1518" s="26">
        <f>IFERROR(SUMIFS(RECEIVING_HISTORY!$I:$I,RECEIVING_HISTORY!$B:$B,MASTER_SHEET!$A1518),0)</f>
        <v>0</v>
      </c>
      <c r="M1518" s="35">
        <f>IFERROR(SUMIF(ISSUANCE_HISTORY!$B:$B,A1518,ISSUANCE_HISTORY!$H:$H),0)</f>
        <v>0</v>
      </c>
      <c r="N1518" s="26">
        <f>IFERROR(SUMIF(ISSUANCE_HISTORY!$B:$B,A1518,ISSUANCE_HISTORY!$I:$I),0)</f>
        <v>0</v>
      </c>
      <c r="O1518" s="112">
        <f t="shared" si="93"/>
        <v>24</v>
      </c>
      <c r="P1518" s="26">
        <f t="shared" si="95"/>
        <v>1464</v>
      </c>
      <c r="Q1518" s="36" t="s">
        <v>1902</v>
      </c>
      <c r="R1518" s="36" t="s">
        <v>1902</v>
      </c>
      <c r="S1518" s="16">
        <v>10</v>
      </c>
      <c r="T1518" s="37" t="str">
        <f t="shared" si="94"/>
        <v>OK</v>
      </c>
      <c r="U1518" s="12"/>
      <c r="V1518" s="16"/>
      <c r="W1518" s="12" t="s">
        <v>4223</v>
      </c>
    </row>
    <row r="1519" spans="1:23" ht="22.35" customHeight="1">
      <c r="A1519" s="12">
        <v>10061548</v>
      </c>
      <c r="B1519" s="137">
        <v>1230040153</v>
      </c>
      <c r="C1519" s="106">
        <v>1007411</v>
      </c>
      <c r="D1519" s="13">
        <v>1017184</v>
      </c>
      <c r="E1519" s="12" t="s">
        <v>1904</v>
      </c>
      <c r="F1519" s="190" t="s">
        <v>2049</v>
      </c>
      <c r="G1519" s="13" t="s">
        <v>21</v>
      </c>
      <c r="H1519" s="15">
        <v>25</v>
      </c>
      <c r="I1519" s="105">
        <v>23</v>
      </c>
      <c r="J1519" s="26">
        <f t="shared" si="92"/>
        <v>575</v>
      </c>
      <c r="K1519" s="113">
        <f>IFERROR(SUMIFS(RECEIVING_HISTORY!$H:$H,RECEIVING_HISTORY!$B:$B,MASTER_SHEET!$A1519),0)</f>
        <v>0</v>
      </c>
      <c r="L1519" s="26">
        <f>IFERROR(SUMIFS(RECEIVING_HISTORY!$I:$I,RECEIVING_HISTORY!$B:$B,MASTER_SHEET!$A1519),0)</f>
        <v>0</v>
      </c>
      <c r="M1519" s="35">
        <f>IFERROR(SUMIF(ISSUANCE_HISTORY!$B:$B,A1519,ISSUANCE_HISTORY!$H:$H),0)</f>
        <v>0</v>
      </c>
      <c r="N1519" s="26">
        <f>IFERROR(SUMIF(ISSUANCE_HISTORY!$B:$B,A1519,ISSUANCE_HISTORY!$I:$I),0)</f>
        <v>0</v>
      </c>
      <c r="O1519" s="112">
        <f t="shared" si="93"/>
        <v>23</v>
      </c>
      <c r="P1519" s="26">
        <f t="shared" si="95"/>
        <v>575</v>
      </c>
      <c r="Q1519" s="36" t="s">
        <v>1902</v>
      </c>
      <c r="R1519" s="36" t="s">
        <v>1902</v>
      </c>
      <c r="S1519" s="16">
        <v>10</v>
      </c>
      <c r="T1519" s="37" t="str">
        <f t="shared" si="94"/>
        <v>OK</v>
      </c>
      <c r="U1519" s="12"/>
      <c r="V1519" s="16"/>
      <c r="W1519" s="12" t="s">
        <v>4222</v>
      </c>
    </row>
    <row r="1520" spans="1:23" ht="22.35" customHeight="1">
      <c r="A1520" s="12">
        <v>10061549</v>
      </c>
      <c r="B1520" s="137">
        <v>1230040157</v>
      </c>
      <c r="C1520" s="106">
        <v>1007412</v>
      </c>
      <c r="D1520" s="13">
        <v>1017185</v>
      </c>
      <c r="E1520" s="12" t="s">
        <v>1905</v>
      </c>
      <c r="F1520" s="190" t="s">
        <v>2049</v>
      </c>
      <c r="G1520" s="13" t="s">
        <v>21</v>
      </c>
      <c r="H1520" s="15">
        <v>12</v>
      </c>
      <c r="I1520" s="105">
        <v>32</v>
      </c>
      <c r="J1520" s="26">
        <f t="shared" si="92"/>
        <v>384</v>
      </c>
      <c r="K1520" s="113">
        <f>IFERROR(SUMIFS(RECEIVING_HISTORY!$H:$H,RECEIVING_HISTORY!$B:$B,MASTER_SHEET!$A1520),0)</f>
        <v>0</v>
      </c>
      <c r="L1520" s="26">
        <f>IFERROR(SUMIFS(RECEIVING_HISTORY!$I:$I,RECEIVING_HISTORY!$B:$B,MASTER_SHEET!$A1520),0)</f>
        <v>0</v>
      </c>
      <c r="M1520" s="35">
        <f>IFERROR(SUMIF(ISSUANCE_HISTORY!$B:$B,A1520,ISSUANCE_HISTORY!$H:$H),0)</f>
        <v>0</v>
      </c>
      <c r="N1520" s="26">
        <f>IFERROR(SUMIF(ISSUANCE_HISTORY!$B:$B,A1520,ISSUANCE_HISTORY!$I:$I),0)</f>
        <v>0</v>
      </c>
      <c r="O1520" s="112">
        <f t="shared" si="93"/>
        <v>32</v>
      </c>
      <c r="P1520" s="26">
        <f t="shared" si="95"/>
        <v>384</v>
      </c>
      <c r="Q1520" s="36" t="s">
        <v>1902</v>
      </c>
      <c r="R1520" s="36" t="s">
        <v>1902</v>
      </c>
      <c r="S1520" s="16">
        <v>10</v>
      </c>
      <c r="T1520" s="37" t="str">
        <f t="shared" si="94"/>
        <v>OK</v>
      </c>
      <c r="U1520" s="12"/>
      <c r="V1520" s="16"/>
      <c r="W1520" s="12" t="s">
        <v>4222</v>
      </c>
    </row>
    <row r="1521" spans="1:23" ht="22.35" customHeight="1">
      <c r="A1521" s="12">
        <v>10061550</v>
      </c>
      <c r="B1521" s="137">
        <v>1230040162</v>
      </c>
      <c r="C1521" s="106">
        <v>1007413</v>
      </c>
      <c r="D1521" s="13">
        <v>1017186</v>
      </c>
      <c r="E1521" s="12" t="s">
        <v>1906</v>
      </c>
      <c r="F1521" s="190" t="s">
        <v>2049</v>
      </c>
      <c r="G1521" s="13" t="s">
        <v>21</v>
      </c>
      <c r="H1521" s="15">
        <v>6.5</v>
      </c>
      <c r="I1521" s="105">
        <v>19</v>
      </c>
      <c r="J1521" s="26">
        <f t="shared" si="92"/>
        <v>123.5</v>
      </c>
      <c r="K1521" s="113">
        <f>IFERROR(SUMIFS(RECEIVING_HISTORY!$H:$H,RECEIVING_HISTORY!$B:$B,MASTER_SHEET!$A1521),0)</f>
        <v>0</v>
      </c>
      <c r="L1521" s="26">
        <f>IFERROR(SUMIFS(RECEIVING_HISTORY!$I:$I,RECEIVING_HISTORY!$B:$B,MASTER_SHEET!$A1521),0)</f>
        <v>0</v>
      </c>
      <c r="M1521" s="35">
        <f>IFERROR(SUMIF(ISSUANCE_HISTORY!$B:$B,A1521,ISSUANCE_HISTORY!$H:$H),0)</f>
        <v>0</v>
      </c>
      <c r="N1521" s="26">
        <f>IFERROR(SUMIF(ISSUANCE_HISTORY!$B:$B,A1521,ISSUANCE_HISTORY!$I:$I),0)</f>
        <v>0</v>
      </c>
      <c r="O1521" s="112">
        <f t="shared" si="93"/>
        <v>19</v>
      </c>
      <c r="P1521" s="26">
        <f t="shared" si="95"/>
        <v>123.5</v>
      </c>
      <c r="Q1521" s="36" t="s">
        <v>1902</v>
      </c>
      <c r="R1521" s="36" t="s">
        <v>1902</v>
      </c>
      <c r="S1521" s="16">
        <v>10</v>
      </c>
      <c r="T1521" s="37" t="str">
        <f t="shared" si="94"/>
        <v>OK</v>
      </c>
      <c r="U1521" s="12"/>
      <c r="V1521" s="16"/>
      <c r="W1521" s="12" t="s">
        <v>4222</v>
      </c>
    </row>
    <row r="1522" spans="1:23" ht="22.35" customHeight="1">
      <c r="A1522" s="12">
        <v>10061551</v>
      </c>
      <c r="B1522" s="137">
        <v>1230040090</v>
      </c>
      <c r="C1522" s="106">
        <v>1007414</v>
      </c>
      <c r="D1522" s="13">
        <v>1017187</v>
      </c>
      <c r="E1522" s="12" t="s">
        <v>1907</v>
      </c>
      <c r="F1522" s="190" t="s">
        <v>2049</v>
      </c>
      <c r="G1522" s="13" t="s">
        <v>21</v>
      </c>
      <c r="H1522" s="15">
        <v>14</v>
      </c>
      <c r="I1522" s="105">
        <v>30</v>
      </c>
      <c r="J1522" s="26">
        <f t="shared" si="92"/>
        <v>420</v>
      </c>
      <c r="K1522" s="113">
        <f>IFERROR(SUMIFS(RECEIVING_HISTORY!$H:$H,RECEIVING_HISTORY!$B:$B,MASTER_SHEET!$A1522),0)</f>
        <v>0</v>
      </c>
      <c r="L1522" s="26">
        <f>IFERROR(SUMIFS(RECEIVING_HISTORY!$I:$I,RECEIVING_HISTORY!$B:$B,MASTER_SHEET!$A1522),0)</f>
        <v>0</v>
      </c>
      <c r="M1522" s="35">
        <f>IFERROR(SUMIF(ISSUANCE_HISTORY!$B:$B,A1522,ISSUANCE_HISTORY!$H:$H),0)</f>
        <v>0</v>
      </c>
      <c r="N1522" s="26">
        <f>IFERROR(SUMIF(ISSUANCE_HISTORY!$B:$B,A1522,ISSUANCE_HISTORY!$I:$I),0)</f>
        <v>0</v>
      </c>
      <c r="O1522" s="112">
        <f t="shared" si="93"/>
        <v>30</v>
      </c>
      <c r="P1522" s="26">
        <f t="shared" si="95"/>
        <v>420</v>
      </c>
      <c r="Q1522" s="36" t="s">
        <v>1902</v>
      </c>
      <c r="R1522" s="36" t="s">
        <v>1902</v>
      </c>
      <c r="S1522" s="16">
        <v>10</v>
      </c>
      <c r="T1522" s="37" t="str">
        <f t="shared" si="94"/>
        <v>OK</v>
      </c>
      <c r="U1522" s="12"/>
      <c r="V1522" s="16"/>
      <c r="W1522" s="12" t="s">
        <v>4222</v>
      </c>
    </row>
    <row r="1523" spans="1:23" ht="22.35" customHeight="1">
      <c r="A1523" s="12">
        <v>10061552</v>
      </c>
      <c r="B1523" s="137">
        <v>1230040160</v>
      </c>
      <c r="C1523" s="106">
        <v>1007415</v>
      </c>
      <c r="D1523" s="13">
        <v>1017188</v>
      </c>
      <c r="E1523" s="12" t="s">
        <v>1908</v>
      </c>
      <c r="F1523" s="190" t="s">
        <v>2049</v>
      </c>
      <c r="G1523" s="13" t="s">
        <v>21</v>
      </c>
      <c r="H1523" s="15">
        <v>15</v>
      </c>
      <c r="I1523" s="105">
        <v>30</v>
      </c>
      <c r="J1523" s="26">
        <f t="shared" si="92"/>
        <v>450</v>
      </c>
      <c r="K1523" s="113">
        <f>IFERROR(SUMIFS(RECEIVING_HISTORY!$H:$H,RECEIVING_HISTORY!$B:$B,MASTER_SHEET!$A1523),0)</f>
        <v>0</v>
      </c>
      <c r="L1523" s="26">
        <f>IFERROR(SUMIFS(RECEIVING_HISTORY!$I:$I,RECEIVING_HISTORY!$B:$B,MASTER_SHEET!$A1523),0)</f>
        <v>0</v>
      </c>
      <c r="M1523" s="35">
        <f>IFERROR(SUMIF(ISSUANCE_HISTORY!$B:$B,A1523,ISSUANCE_HISTORY!$H:$H),0)</f>
        <v>0</v>
      </c>
      <c r="N1523" s="26">
        <f>IFERROR(SUMIF(ISSUANCE_HISTORY!$B:$B,A1523,ISSUANCE_HISTORY!$I:$I),0)</f>
        <v>0</v>
      </c>
      <c r="O1523" s="112">
        <f t="shared" si="93"/>
        <v>30</v>
      </c>
      <c r="P1523" s="26">
        <f t="shared" si="95"/>
        <v>450</v>
      </c>
      <c r="Q1523" s="36" t="s">
        <v>1902</v>
      </c>
      <c r="R1523" s="36" t="s">
        <v>1902</v>
      </c>
      <c r="S1523" s="16">
        <v>10</v>
      </c>
      <c r="T1523" s="37" t="str">
        <f t="shared" si="94"/>
        <v>OK</v>
      </c>
      <c r="U1523" s="12"/>
      <c r="V1523" s="16"/>
      <c r="W1523" s="12" t="s">
        <v>4222</v>
      </c>
    </row>
    <row r="1524" spans="1:23" ht="22.35" customHeight="1">
      <c r="A1524" s="12">
        <v>10061553</v>
      </c>
      <c r="B1524" s="137">
        <v>1230020108</v>
      </c>
      <c r="C1524" s="106">
        <v>1006423</v>
      </c>
      <c r="D1524" s="13">
        <v>1014668</v>
      </c>
      <c r="E1524" s="12" t="s">
        <v>1909</v>
      </c>
      <c r="F1524" s="190" t="s">
        <v>2049</v>
      </c>
      <c r="G1524" s="13" t="s">
        <v>37</v>
      </c>
      <c r="H1524" s="15">
        <v>1.1499999999999999</v>
      </c>
      <c r="I1524" s="105">
        <v>30</v>
      </c>
      <c r="J1524" s="26">
        <f t="shared" si="92"/>
        <v>34.5</v>
      </c>
      <c r="K1524" s="113">
        <f>IFERROR(SUMIFS(RECEIVING_HISTORY!$H:$H,RECEIVING_HISTORY!$B:$B,MASTER_SHEET!$A1524),0)</f>
        <v>0</v>
      </c>
      <c r="L1524" s="26">
        <f>IFERROR(SUMIFS(RECEIVING_HISTORY!$I:$I,RECEIVING_HISTORY!$B:$B,MASTER_SHEET!$A1524),0)</f>
        <v>0</v>
      </c>
      <c r="M1524" s="35">
        <f>IFERROR(SUMIF(ISSUANCE_HISTORY!$B:$B,A1524,ISSUANCE_HISTORY!$H:$H),0)</f>
        <v>0</v>
      </c>
      <c r="N1524" s="26">
        <f>IFERROR(SUMIF(ISSUANCE_HISTORY!$B:$B,A1524,ISSUANCE_HISTORY!$I:$I),0)</f>
        <v>0</v>
      </c>
      <c r="O1524" s="112">
        <f t="shared" si="93"/>
        <v>30</v>
      </c>
      <c r="P1524" s="26">
        <f t="shared" si="95"/>
        <v>34.5</v>
      </c>
      <c r="Q1524" s="36" t="s">
        <v>1476</v>
      </c>
      <c r="R1524" s="36" t="s">
        <v>1476</v>
      </c>
      <c r="S1524" s="16">
        <v>10</v>
      </c>
      <c r="T1524" s="37" t="str">
        <f t="shared" si="94"/>
        <v>OK</v>
      </c>
      <c r="U1524" s="12"/>
      <c r="V1524" s="16"/>
      <c r="W1524" s="12" t="s">
        <v>4222</v>
      </c>
    </row>
    <row r="1525" spans="1:23" ht="22.35" customHeight="1">
      <c r="A1525" s="12">
        <v>10061554</v>
      </c>
      <c r="B1525" s="137">
        <v>1230020161</v>
      </c>
      <c r="C1525" s="106">
        <v>1006424</v>
      </c>
      <c r="D1525" s="13">
        <v>1014669</v>
      </c>
      <c r="E1525" s="12" t="s">
        <v>1910</v>
      </c>
      <c r="F1525" s="190" t="s">
        <v>2049</v>
      </c>
      <c r="G1525" s="13" t="s">
        <v>37</v>
      </c>
      <c r="H1525" s="15">
        <v>1.5</v>
      </c>
      <c r="I1525" s="105">
        <v>15</v>
      </c>
      <c r="J1525" s="26">
        <f t="shared" si="92"/>
        <v>22.5</v>
      </c>
      <c r="K1525" s="113">
        <f>IFERROR(SUMIFS(RECEIVING_HISTORY!$H:$H,RECEIVING_HISTORY!$B:$B,MASTER_SHEET!$A1525),0)</f>
        <v>0</v>
      </c>
      <c r="L1525" s="26">
        <f>IFERROR(SUMIFS(RECEIVING_HISTORY!$I:$I,RECEIVING_HISTORY!$B:$B,MASTER_SHEET!$A1525),0)</f>
        <v>0</v>
      </c>
      <c r="M1525" s="35">
        <f>IFERROR(SUMIF(ISSUANCE_HISTORY!$B:$B,A1525,ISSUANCE_HISTORY!$H:$H),0)</f>
        <v>0</v>
      </c>
      <c r="N1525" s="26">
        <f>IFERROR(SUMIF(ISSUANCE_HISTORY!$B:$B,A1525,ISSUANCE_HISTORY!$I:$I),0)</f>
        <v>0</v>
      </c>
      <c r="O1525" s="112">
        <f t="shared" si="93"/>
        <v>15</v>
      </c>
      <c r="P1525" s="26">
        <f t="shared" si="95"/>
        <v>22.5</v>
      </c>
      <c r="Q1525" s="36" t="s">
        <v>1476</v>
      </c>
      <c r="R1525" s="36" t="s">
        <v>1476</v>
      </c>
      <c r="S1525" s="16">
        <v>10</v>
      </c>
      <c r="T1525" s="37" t="str">
        <f t="shared" si="94"/>
        <v>OK</v>
      </c>
      <c r="U1525" s="12"/>
      <c r="V1525" s="16"/>
      <c r="W1525" s="12" t="s">
        <v>4222</v>
      </c>
    </row>
    <row r="1526" spans="1:23" ht="22.35" customHeight="1">
      <c r="A1526" s="12">
        <v>10061555</v>
      </c>
      <c r="B1526" s="137" t="e">
        <v>#N/A</v>
      </c>
      <c r="C1526" s="106">
        <v>1007627</v>
      </c>
      <c r="D1526" s="13">
        <v>1009361</v>
      </c>
      <c r="E1526" s="12" t="s">
        <v>1911</v>
      </c>
      <c r="F1526" s="190" t="s">
        <v>4209</v>
      </c>
      <c r="G1526" s="13" t="s">
        <v>21</v>
      </c>
      <c r="H1526" s="15">
        <v>0.4</v>
      </c>
      <c r="I1526" s="105">
        <v>86</v>
      </c>
      <c r="J1526" s="26">
        <f t="shared" si="92"/>
        <v>34.4</v>
      </c>
      <c r="K1526" s="113">
        <f>IFERROR(SUMIFS(RECEIVING_HISTORY!$H:$H,RECEIVING_HISTORY!$B:$B,MASTER_SHEET!$A1526),0)</f>
        <v>0</v>
      </c>
      <c r="L1526" s="26">
        <f>IFERROR(SUMIFS(RECEIVING_HISTORY!$I:$I,RECEIVING_HISTORY!$B:$B,MASTER_SHEET!$A1526),0)</f>
        <v>0</v>
      </c>
      <c r="M1526" s="35">
        <f>IFERROR(SUMIF(ISSUANCE_HISTORY!$B:$B,A1526,ISSUANCE_HISTORY!$H:$H),0)</f>
        <v>0</v>
      </c>
      <c r="N1526" s="26">
        <f>IFERROR(SUMIF(ISSUANCE_HISTORY!$B:$B,A1526,ISSUANCE_HISTORY!$I:$I),0)</f>
        <v>0</v>
      </c>
      <c r="O1526" s="112">
        <f t="shared" si="93"/>
        <v>86</v>
      </c>
      <c r="P1526" s="26">
        <f t="shared" si="95"/>
        <v>34.4</v>
      </c>
      <c r="Q1526" s="36" t="s">
        <v>1476</v>
      </c>
      <c r="R1526" s="36" t="s">
        <v>1476</v>
      </c>
      <c r="S1526" s="16">
        <v>40</v>
      </c>
      <c r="T1526" s="37" t="str">
        <f t="shared" si="94"/>
        <v>OK</v>
      </c>
      <c r="U1526" s="12"/>
      <c r="V1526" s="16"/>
      <c r="W1526" s="12" t="e">
        <v>#N/A</v>
      </c>
    </row>
    <row r="1527" spans="1:23" ht="22.35" customHeight="1">
      <c r="A1527" s="12">
        <v>10061556</v>
      </c>
      <c r="B1527" s="137">
        <v>1230020179</v>
      </c>
      <c r="C1527" s="106">
        <v>1005090</v>
      </c>
      <c r="D1527" s="13">
        <v>1015919</v>
      </c>
      <c r="E1527" s="12" t="s">
        <v>1912</v>
      </c>
      <c r="F1527" s="190" t="s">
        <v>2049</v>
      </c>
      <c r="G1527" s="13" t="s">
        <v>21</v>
      </c>
      <c r="H1527" s="15">
        <v>0.3</v>
      </c>
      <c r="I1527" s="105">
        <v>491</v>
      </c>
      <c r="J1527" s="26">
        <f t="shared" si="92"/>
        <v>147.29999999999998</v>
      </c>
      <c r="K1527" s="113">
        <f>IFERROR(SUMIFS(RECEIVING_HISTORY!$H:$H,RECEIVING_HISTORY!$B:$B,MASTER_SHEET!$A1527),0)</f>
        <v>0</v>
      </c>
      <c r="L1527" s="26">
        <f>IFERROR(SUMIFS(RECEIVING_HISTORY!$I:$I,RECEIVING_HISTORY!$B:$B,MASTER_SHEET!$A1527),0)</f>
        <v>0</v>
      </c>
      <c r="M1527" s="35">
        <f>IFERROR(SUMIF(ISSUANCE_HISTORY!$B:$B,A1527,ISSUANCE_HISTORY!$H:$H),0)</f>
        <v>0</v>
      </c>
      <c r="N1527" s="26">
        <f>IFERROR(SUMIF(ISSUANCE_HISTORY!$B:$B,A1527,ISSUANCE_HISTORY!$I:$I),0)</f>
        <v>0</v>
      </c>
      <c r="O1527" s="112">
        <f t="shared" si="93"/>
        <v>491</v>
      </c>
      <c r="P1527" s="26">
        <f t="shared" si="95"/>
        <v>147.29999999999998</v>
      </c>
      <c r="Q1527" s="36" t="s">
        <v>1476</v>
      </c>
      <c r="R1527" s="36" t="s">
        <v>1476</v>
      </c>
      <c r="S1527" s="16">
        <v>200</v>
      </c>
      <c r="T1527" s="37" t="str">
        <f t="shared" si="94"/>
        <v>OK</v>
      </c>
      <c r="U1527" s="12"/>
      <c r="V1527" s="16"/>
      <c r="W1527" s="12" t="s">
        <v>4222</v>
      </c>
    </row>
    <row r="1528" spans="1:23" ht="22.35" customHeight="1">
      <c r="A1528" s="12">
        <v>10061557</v>
      </c>
      <c r="B1528" s="137">
        <v>311631005821</v>
      </c>
      <c r="C1528" s="106">
        <v>1006418</v>
      </c>
      <c r="D1528" s="13">
        <v>1014663</v>
      </c>
      <c r="E1528" s="12" t="s">
        <v>1913</v>
      </c>
      <c r="F1528" s="190" t="s">
        <v>2049</v>
      </c>
      <c r="G1528" s="13" t="s">
        <v>37</v>
      </c>
      <c r="H1528" s="15">
        <v>5</v>
      </c>
      <c r="I1528" s="105">
        <v>57</v>
      </c>
      <c r="J1528" s="26">
        <f t="shared" si="92"/>
        <v>285</v>
      </c>
      <c r="K1528" s="113">
        <f>IFERROR(SUMIFS(RECEIVING_HISTORY!$H:$H,RECEIVING_HISTORY!$B:$B,MASTER_SHEET!$A1528),0)</f>
        <v>0</v>
      </c>
      <c r="L1528" s="26">
        <f>IFERROR(SUMIFS(RECEIVING_HISTORY!$I:$I,RECEIVING_HISTORY!$B:$B,MASTER_SHEET!$A1528),0)</f>
        <v>0</v>
      </c>
      <c r="M1528" s="35">
        <f>IFERROR(SUMIF(ISSUANCE_HISTORY!$B:$B,A1528,ISSUANCE_HISTORY!$H:$H),0)</f>
        <v>0</v>
      </c>
      <c r="N1528" s="26">
        <f>IFERROR(SUMIF(ISSUANCE_HISTORY!$B:$B,A1528,ISSUANCE_HISTORY!$I:$I),0)</f>
        <v>0</v>
      </c>
      <c r="O1528" s="112">
        <f t="shared" si="93"/>
        <v>57</v>
      </c>
      <c r="P1528" s="26">
        <f t="shared" si="95"/>
        <v>285</v>
      </c>
      <c r="Q1528" s="36" t="s">
        <v>1476</v>
      </c>
      <c r="R1528" s="36" t="s">
        <v>1476</v>
      </c>
      <c r="S1528" s="16">
        <v>10</v>
      </c>
      <c r="T1528" s="37" t="str">
        <f t="shared" si="94"/>
        <v>OK</v>
      </c>
      <c r="U1528" s="12"/>
      <c r="V1528" s="16"/>
      <c r="W1528" s="12" t="s">
        <v>4222</v>
      </c>
    </row>
    <row r="1529" spans="1:23" ht="22.35" customHeight="1">
      <c r="A1529" s="12">
        <v>10061558</v>
      </c>
      <c r="B1529" s="137">
        <v>1120012807</v>
      </c>
      <c r="C1529" s="106">
        <v>1001816</v>
      </c>
      <c r="D1529" s="13">
        <v>1011899</v>
      </c>
      <c r="E1529" s="12" t="s">
        <v>1914</v>
      </c>
      <c r="F1529" s="190" t="s">
        <v>2049</v>
      </c>
      <c r="G1529" s="13" t="s">
        <v>37</v>
      </c>
      <c r="H1529" s="15">
        <v>1.25</v>
      </c>
      <c r="I1529" s="105">
        <v>227</v>
      </c>
      <c r="J1529" s="26">
        <f t="shared" si="92"/>
        <v>283.75</v>
      </c>
      <c r="K1529" s="113">
        <f>IFERROR(SUMIFS(RECEIVING_HISTORY!$H:$H,RECEIVING_HISTORY!$B:$B,MASTER_SHEET!$A1529),0)</f>
        <v>0</v>
      </c>
      <c r="L1529" s="26">
        <f>IFERROR(SUMIFS(RECEIVING_HISTORY!$I:$I,RECEIVING_HISTORY!$B:$B,MASTER_SHEET!$A1529),0)</f>
        <v>0</v>
      </c>
      <c r="M1529" s="35">
        <f>IFERROR(SUMIF(ISSUANCE_HISTORY!$B:$B,A1529,ISSUANCE_HISTORY!$H:$H),0)</f>
        <v>0</v>
      </c>
      <c r="N1529" s="26">
        <f>IFERROR(SUMIF(ISSUANCE_HISTORY!$B:$B,A1529,ISSUANCE_HISTORY!$I:$I),0)</f>
        <v>0</v>
      </c>
      <c r="O1529" s="112">
        <f t="shared" si="93"/>
        <v>227</v>
      </c>
      <c r="P1529" s="26">
        <f t="shared" si="95"/>
        <v>283.75</v>
      </c>
      <c r="Q1529" s="36" t="s">
        <v>1476</v>
      </c>
      <c r="R1529" s="36" t="s">
        <v>1476</v>
      </c>
      <c r="S1529" s="16">
        <v>20</v>
      </c>
      <c r="T1529" s="37" t="str">
        <f t="shared" si="94"/>
        <v>OK</v>
      </c>
      <c r="U1529" s="12"/>
      <c r="V1529" s="16"/>
      <c r="W1529" s="12" t="s">
        <v>4222</v>
      </c>
    </row>
    <row r="1530" spans="1:23" ht="22.35" customHeight="1">
      <c r="A1530" s="12">
        <v>10061559</v>
      </c>
      <c r="B1530" s="137">
        <v>1920100151</v>
      </c>
      <c r="C1530" s="106">
        <v>1006393</v>
      </c>
      <c r="D1530" s="13">
        <v>1014757</v>
      </c>
      <c r="E1530" s="12" t="s">
        <v>1915</v>
      </c>
      <c r="F1530" s="190" t="s">
        <v>2049</v>
      </c>
      <c r="G1530" s="13" t="s">
        <v>21</v>
      </c>
      <c r="H1530" s="15">
        <v>18</v>
      </c>
      <c r="I1530" s="105">
        <v>19</v>
      </c>
      <c r="J1530" s="26">
        <f t="shared" si="92"/>
        <v>342</v>
      </c>
      <c r="K1530" s="113">
        <f>IFERROR(SUMIFS(RECEIVING_HISTORY!$H:$H,RECEIVING_HISTORY!$B:$B,MASTER_SHEET!$A1530),0)</f>
        <v>0</v>
      </c>
      <c r="L1530" s="26">
        <f>IFERROR(SUMIFS(RECEIVING_HISTORY!$I:$I,RECEIVING_HISTORY!$B:$B,MASTER_SHEET!$A1530),0)</f>
        <v>0</v>
      </c>
      <c r="M1530" s="35">
        <f>IFERROR(SUMIF(ISSUANCE_HISTORY!$B:$B,A1530,ISSUANCE_HISTORY!$H:$H),0)</f>
        <v>0</v>
      </c>
      <c r="N1530" s="26">
        <f>IFERROR(SUMIF(ISSUANCE_HISTORY!$B:$B,A1530,ISSUANCE_HISTORY!$I:$I),0)</f>
        <v>0</v>
      </c>
      <c r="O1530" s="112">
        <f t="shared" si="93"/>
        <v>19</v>
      </c>
      <c r="P1530" s="26">
        <f t="shared" si="95"/>
        <v>342</v>
      </c>
      <c r="Q1530" s="36" t="s">
        <v>1916</v>
      </c>
      <c r="R1530" s="36" t="s">
        <v>1916</v>
      </c>
      <c r="S1530" s="16">
        <v>10</v>
      </c>
      <c r="T1530" s="37" t="str">
        <f t="shared" si="94"/>
        <v>OK</v>
      </c>
      <c r="U1530" s="12"/>
      <c r="V1530" s="16"/>
      <c r="W1530" s="12" t="s">
        <v>4223</v>
      </c>
    </row>
    <row r="1531" spans="1:23" ht="22.35" customHeight="1">
      <c r="A1531" s="12">
        <v>10061560</v>
      </c>
      <c r="B1531" s="137">
        <v>1050390065</v>
      </c>
      <c r="C1531" s="106">
        <v>1006394</v>
      </c>
      <c r="D1531" s="13">
        <v>1014758</v>
      </c>
      <c r="E1531" s="12" t="s">
        <v>1917</v>
      </c>
      <c r="F1531" s="190" t="s">
        <v>2049</v>
      </c>
      <c r="G1531" s="13" t="s">
        <v>21</v>
      </c>
      <c r="H1531" s="15">
        <v>117.94</v>
      </c>
      <c r="I1531" s="105">
        <v>25</v>
      </c>
      <c r="J1531" s="26">
        <f t="shared" si="92"/>
        <v>2948.5</v>
      </c>
      <c r="K1531" s="113">
        <f>IFERROR(SUMIFS(RECEIVING_HISTORY!$H:$H,RECEIVING_HISTORY!$B:$B,MASTER_SHEET!$A1531),0)</f>
        <v>0</v>
      </c>
      <c r="L1531" s="26">
        <f>IFERROR(SUMIFS(RECEIVING_HISTORY!$I:$I,RECEIVING_HISTORY!$B:$B,MASTER_SHEET!$A1531),0)</f>
        <v>0</v>
      </c>
      <c r="M1531" s="35">
        <f>IFERROR(SUMIF(ISSUANCE_HISTORY!$B:$B,A1531,ISSUANCE_HISTORY!$H:$H),0)</f>
        <v>0</v>
      </c>
      <c r="N1531" s="26">
        <f>IFERROR(SUMIF(ISSUANCE_HISTORY!$B:$B,A1531,ISSUANCE_HISTORY!$I:$I),0)</f>
        <v>0</v>
      </c>
      <c r="O1531" s="112">
        <f t="shared" si="93"/>
        <v>25</v>
      </c>
      <c r="P1531" s="26">
        <f t="shared" si="95"/>
        <v>2948.5</v>
      </c>
      <c r="Q1531" s="36" t="s">
        <v>1916</v>
      </c>
      <c r="R1531" s="36" t="s">
        <v>1916</v>
      </c>
      <c r="S1531" s="16">
        <v>10</v>
      </c>
      <c r="T1531" s="37" t="str">
        <f t="shared" si="94"/>
        <v>OK</v>
      </c>
      <c r="U1531" s="12"/>
      <c r="V1531" s="16"/>
      <c r="W1531" s="12" t="s">
        <v>4223</v>
      </c>
    </row>
    <row r="1532" spans="1:23" ht="22.35" customHeight="1">
      <c r="A1532" s="12">
        <v>10061561</v>
      </c>
      <c r="B1532" s="137">
        <v>1240370794</v>
      </c>
      <c r="C1532" s="106">
        <v>1006405</v>
      </c>
      <c r="D1532" s="13">
        <v>1014769</v>
      </c>
      <c r="E1532" s="12" t="s">
        <v>1918</v>
      </c>
      <c r="F1532" s="190" t="s">
        <v>2049</v>
      </c>
      <c r="G1532" s="13" t="s">
        <v>21</v>
      </c>
      <c r="H1532" s="15">
        <v>105</v>
      </c>
      <c r="I1532" s="105">
        <v>20</v>
      </c>
      <c r="J1532" s="26">
        <f t="shared" si="92"/>
        <v>2100</v>
      </c>
      <c r="K1532" s="113">
        <f>IFERROR(SUMIFS(RECEIVING_HISTORY!$H:$H,RECEIVING_HISTORY!$B:$B,MASTER_SHEET!$A1532),0)</f>
        <v>0</v>
      </c>
      <c r="L1532" s="26">
        <f>IFERROR(SUMIFS(RECEIVING_HISTORY!$I:$I,RECEIVING_HISTORY!$B:$B,MASTER_SHEET!$A1532),0)</f>
        <v>0</v>
      </c>
      <c r="M1532" s="35">
        <f>IFERROR(SUMIF(ISSUANCE_HISTORY!$B:$B,A1532,ISSUANCE_HISTORY!$H:$H),0)</f>
        <v>0</v>
      </c>
      <c r="N1532" s="26">
        <f>IFERROR(SUMIF(ISSUANCE_HISTORY!$B:$B,A1532,ISSUANCE_HISTORY!$I:$I),0)</f>
        <v>0</v>
      </c>
      <c r="O1532" s="112">
        <f t="shared" si="93"/>
        <v>20</v>
      </c>
      <c r="P1532" s="26">
        <f t="shared" si="95"/>
        <v>2100</v>
      </c>
      <c r="Q1532" s="36" t="s">
        <v>1916</v>
      </c>
      <c r="R1532" s="36" t="s">
        <v>1916</v>
      </c>
      <c r="S1532" s="16">
        <v>10</v>
      </c>
      <c r="T1532" s="37" t="str">
        <f t="shared" si="94"/>
        <v>OK</v>
      </c>
      <c r="U1532" s="12"/>
      <c r="V1532" s="16"/>
      <c r="W1532" s="12" t="s">
        <v>4223</v>
      </c>
    </row>
    <row r="1533" spans="1:23" ht="22.35" customHeight="1">
      <c r="A1533" s="12">
        <v>10061562</v>
      </c>
      <c r="B1533" s="137">
        <v>1050390079</v>
      </c>
      <c r="C1533" s="106">
        <v>1006124</v>
      </c>
      <c r="D1533" s="13">
        <v>1014774</v>
      </c>
      <c r="E1533" s="12" t="s">
        <v>1919</v>
      </c>
      <c r="F1533" s="190" t="s">
        <v>2049</v>
      </c>
      <c r="G1533" s="13" t="s">
        <v>21</v>
      </c>
      <c r="H1533" s="15">
        <v>22.66</v>
      </c>
      <c r="I1533" s="105">
        <v>20</v>
      </c>
      <c r="J1533" s="26">
        <f t="shared" si="92"/>
        <v>453.2</v>
      </c>
      <c r="K1533" s="113">
        <f>IFERROR(SUMIFS(RECEIVING_HISTORY!$H:$H,RECEIVING_HISTORY!$B:$B,MASTER_SHEET!$A1533),0)</f>
        <v>0</v>
      </c>
      <c r="L1533" s="26">
        <f>IFERROR(SUMIFS(RECEIVING_HISTORY!$I:$I,RECEIVING_HISTORY!$B:$B,MASTER_SHEET!$A1533),0)</f>
        <v>0</v>
      </c>
      <c r="M1533" s="35">
        <f>IFERROR(SUMIF(ISSUANCE_HISTORY!$B:$B,A1533,ISSUANCE_HISTORY!$H:$H),0)</f>
        <v>0</v>
      </c>
      <c r="N1533" s="26">
        <f>IFERROR(SUMIF(ISSUANCE_HISTORY!$B:$B,A1533,ISSUANCE_HISTORY!$I:$I),0)</f>
        <v>0</v>
      </c>
      <c r="O1533" s="112">
        <f t="shared" si="93"/>
        <v>20</v>
      </c>
      <c r="P1533" s="26">
        <f t="shared" si="95"/>
        <v>453.2</v>
      </c>
      <c r="Q1533" s="36" t="s">
        <v>1916</v>
      </c>
      <c r="R1533" s="36" t="s">
        <v>1916</v>
      </c>
      <c r="S1533" s="16">
        <v>10</v>
      </c>
      <c r="T1533" s="37" t="str">
        <f t="shared" si="94"/>
        <v>OK</v>
      </c>
      <c r="U1533" s="12"/>
      <c r="V1533" s="16"/>
      <c r="W1533" s="12" t="s">
        <v>4223</v>
      </c>
    </row>
    <row r="1534" spans="1:23" ht="22.35" customHeight="1">
      <c r="A1534" s="12">
        <v>10061563</v>
      </c>
      <c r="B1534" s="137">
        <v>1120010417</v>
      </c>
      <c r="C1534" s="106">
        <v>1000370</v>
      </c>
      <c r="D1534" s="13">
        <v>1013442</v>
      </c>
      <c r="E1534" s="12" t="s">
        <v>1920</v>
      </c>
      <c r="F1534" s="190" t="s">
        <v>2049</v>
      </c>
      <c r="G1534" s="13" t="s">
        <v>21</v>
      </c>
      <c r="H1534" s="15">
        <v>16.37</v>
      </c>
      <c r="I1534" s="105">
        <v>43</v>
      </c>
      <c r="J1534" s="26">
        <f t="shared" si="92"/>
        <v>703.91000000000008</v>
      </c>
      <c r="K1534" s="113">
        <f>IFERROR(SUMIFS(RECEIVING_HISTORY!$H:$H,RECEIVING_HISTORY!$B:$B,MASTER_SHEET!$A1534),0)</f>
        <v>0</v>
      </c>
      <c r="L1534" s="26">
        <f>IFERROR(SUMIFS(RECEIVING_HISTORY!$I:$I,RECEIVING_HISTORY!$B:$B,MASTER_SHEET!$A1534),0)</f>
        <v>0</v>
      </c>
      <c r="M1534" s="35">
        <f>IFERROR(SUMIF(ISSUANCE_HISTORY!$B:$B,A1534,ISSUANCE_HISTORY!$H:$H),0)</f>
        <v>0</v>
      </c>
      <c r="N1534" s="26">
        <f>IFERROR(SUMIF(ISSUANCE_HISTORY!$B:$B,A1534,ISSUANCE_HISTORY!$I:$I),0)</f>
        <v>0</v>
      </c>
      <c r="O1534" s="112">
        <f t="shared" si="93"/>
        <v>43</v>
      </c>
      <c r="P1534" s="26">
        <f t="shared" si="95"/>
        <v>703.91000000000008</v>
      </c>
      <c r="Q1534" s="36" t="s">
        <v>1921</v>
      </c>
      <c r="R1534" s="36" t="s">
        <v>1921</v>
      </c>
      <c r="S1534" s="16">
        <v>20</v>
      </c>
      <c r="T1534" s="37" t="str">
        <f t="shared" si="94"/>
        <v>OK</v>
      </c>
      <c r="U1534" s="12"/>
      <c r="V1534" s="16"/>
      <c r="W1534" s="12" t="s">
        <v>4222</v>
      </c>
    </row>
    <row r="1535" spans="1:23" ht="22.35" customHeight="1">
      <c r="A1535" s="12">
        <v>10061564</v>
      </c>
      <c r="B1535" s="137">
        <v>311631006344</v>
      </c>
      <c r="C1535" s="106">
        <v>1005379</v>
      </c>
      <c r="D1535" s="13">
        <v>1015752</v>
      </c>
      <c r="E1535" s="12" t="s">
        <v>1922</v>
      </c>
      <c r="F1535" s="190" t="s">
        <v>2049</v>
      </c>
      <c r="G1535" s="13" t="s">
        <v>21</v>
      </c>
      <c r="H1535" s="15">
        <v>900</v>
      </c>
      <c r="I1535" s="105">
        <v>5</v>
      </c>
      <c r="J1535" s="26">
        <f t="shared" si="92"/>
        <v>4500</v>
      </c>
      <c r="K1535" s="113">
        <f>IFERROR(SUMIFS(RECEIVING_HISTORY!$H:$H,RECEIVING_HISTORY!$B:$B,MASTER_SHEET!$A1535),0)</f>
        <v>0</v>
      </c>
      <c r="L1535" s="26">
        <f>IFERROR(SUMIFS(RECEIVING_HISTORY!$I:$I,RECEIVING_HISTORY!$B:$B,MASTER_SHEET!$A1535),0)</f>
        <v>0</v>
      </c>
      <c r="M1535" s="35">
        <f>IFERROR(SUMIF(ISSUANCE_HISTORY!$B:$B,A1535,ISSUANCE_HISTORY!$H:$H),0)</f>
        <v>0</v>
      </c>
      <c r="N1535" s="26">
        <f>IFERROR(SUMIF(ISSUANCE_HISTORY!$B:$B,A1535,ISSUANCE_HISTORY!$I:$I),0)</f>
        <v>0</v>
      </c>
      <c r="O1535" s="112">
        <f t="shared" si="93"/>
        <v>5</v>
      </c>
      <c r="P1535" s="26">
        <f t="shared" si="95"/>
        <v>4500</v>
      </c>
      <c r="Q1535" s="36" t="s">
        <v>1921</v>
      </c>
      <c r="R1535" s="36" t="s">
        <v>1921</v>
      </c>
      <c r="S1535" s="16">
        <v>5</v>
      </c>
      <c r="T1535" s="37" t="str">
        <f t="shared" si="94"/>
        <v>OK</v>
      </c>
      <c r="U1535" s="12"/>
      <c r="V1535" s="16"/>
      <c r="W1535" s="12" t="s">
        <v>4222</v>
      </c>
    </row>
    <row r="1536" spans="1:23" ht="22.35" customHeight="1">
      <c r="A1536" s="12">
        <v>10061565</v>
      </c>
      <c r="B1536" s="137">
        <v>391222005817</v>
      </c>
      <c r="C1536" s="106">
        <v>1000157</v>
      </c>
      <c r="D1536" s="13">
        <v>1013840</v>
      </c>
      <c r="E1536" s="12" t="s">
        <v>1923</v>
      </c>
      <c r="F1536" s="190" t="s">
        <v>2049</v>
      </c>
      <c r="G1536" s="13" t="s">
        <v>37</v>
      </c>
      <c r="H1536" s="15">
        <v>35.5</v>
      </c>
      <c r="I1536" s="105">
        <v>18</v>
      </c>
      <c r="J1536" s="26">
        <f t="shared" ref="J1536:J1599" si="96">I1536*H1536</f>
        <v>639</v>
      </c>
      <c r="K1536" s="113">
        <f>IFERROR(SUMIFS(RECEIVING_HISTORY!$H:$H,RECEIVING_HISTORY!$B:$B,MASTER_SHEET!$A1536),0)</f>
        <v>0</v>
      </c>
      <c r="L1536" s="26">
        <f>IFERROR(SUMIFS(RECEIVING_HISTORY!$I:$I,RECEIVING_HISTORY!$B:$B,MASTER_SHEET!$A1536),0)</f>
        <v>0</v>
      </c>
      <c r="M1536" s="35">
        <f>IFERROR(SUMIF(ISSUANCE_HISTORY!$B:$B,A1536,ISSUANCE_HISTORY!$H:$H),0)</f>
        <v>0</v>
      </c>
      <c r="N1536" s="26">
        <f>IFERROR(SUMIF(ISSUANCE_HISTORY!$B:$B,A1536,ISSUANCE_HISTORY!$I:$I),0)</f>
        <v>0</v>
      </c>
      <c r="O1536" s="112">
        <f t="shared" ref="O1536:O1599" si="97">N(I1536)+N(K1536)-N(M1536)</f>
        <v>18</v>
      </c>
      <c r="P1536" s="26">
        <f t="shared" si="95"/>
        <v>639</v>
      </c>
      <c r="Q1536" s="36" t="s">
        <v>1924</v>
      </c>
      <c r="R1536" s="36" t="s">
        <v>1924</v>
      </c>
      <c r="S1536" s="16">
        <v>10</v>
      </c>
      <c r="T1536" s="37" t="str">
        <f t="shared" si="94"/>
        <v>OK</v>
      </c>
      <c r="U1536" s="12"/>
      <c r="V1536" s="16"/>
      <c r="W1536" s="12" t="s">
        <v>4222</v>
      </c>
    </row>
    <row r="1537" spans="1:23" ht="22.35" customHeight="1">
      <c r="A1537" s="12">
        <v>10061566</v>
      </c>
      <c r="B1537" s="137">
        <v>391222005822</v>
      </c>
      <c r="C1537" s="106">
        <v>1005750</v>
      </c>
      <c r="D1537" s="13">
        <v>1015230</v>
      </c>
      <c r="E1537" s="12" t="s">
        <v>1925</v>
      </c>
      <c r="F1537" s="190" t="s">
        <v>2049</v>
      </c>
      <c r="G1537" s="13" t="s">
        <v>21</v>
      </c>
      <c r="H1537" s="15">
        <v>40</v>
      </c>
      <c r="I1537" s="105">
        <v>37</v>
      </c>
      <c r="J1537" s="26">
        <f t="shared" si="96"/>
        <v>1480</v>
      </c>
      <c r="K1537" s="113">
        <f>IFERROR(SUMIFS(RECEIVING_HISTORY!$H:$H,RECEIVING_HISTORY!$B:$B,MASTER_SHEET!$A1537),0)</f>
        <v>0</v>
      </c>
      <c r="L1537" s="26">
        <f>IFERROR(SUMIFS(RECEIVING_HISTORY!$I:$I,RECEIVING_HISTORY!$B:$B,MASTER_SHEET!$A1537),0)</f>
        <v>0</v>
      </c>
      <c r="M1537" s="35">
        <f>IFERROR(SUMIF(ISSUANCE_HISTORY!$B:$B,A1537,ISSUANCE_HISTORY!$H:$H),0)</f>
        <v>0</v>
      </c>
      <c r="N1537" s="26">
        <f>IFERROR(SUMIF(ISSUANCE_HISTORY!$B:$B,A1537,ISSUANCE_HISTORY!$I:$I),0)</f>
        <v>0</v>
      </c>
      <c r="O1537" s="112">
        <f t="shared" si="97"/>
        <v>37</v>
      </c>
      <c r="P1537" s="26">
        <f t="shared" si="95"/>
        <v>1480</v>
      </c>
      <c r="Q1537" s="36" t="s">
        <v>1924</v>
      </c>
      <c r="R1537" s="36" t="s">
        <v>1924</v>
      </c>
      <c r="S1537" s="16">
        <v>10</v>
      </c>
      <c r="T1537" s="37" t="str">
        <f t="shared" si="94"/>
        <v>OK</v>
      </c>
      <c r="U1537" s="12"/>
      <c r="V1537" s="16"/>
      <c r="W1537" s="12" t="s">
        <v>4222</v>
      </c>
    </row>
    <row r="1538" spans="1:23" ht="22.35" customHeight="1">
      <c r="A1538" s="12">
        <v>10061567</v>
      </c>
      <c r="B1538" s="137">
        <v>1050060013</v>
      </c>
      <c r="C1538" s="106">
        <v>1000424</v>
      </c>
      <c r="D1538" s="13">
        <v>1013496</v>
      </c>
      <c r="E1538" s="12" t="s">
        <v>1926</v>
      </c>
      <c r="F1538" s="190" t="s">
        <v>2049</v>
      </c>
      <c r="G1538" s="13" t="s">
        <v>21</v>
      </c>
      <c r="H1538" s="15">
        <v>118</v>
      </c>
      <c r="I1538" s="105">
        <v>95</v>
      </c>
      <c r="J1538" s="26">
        <f t="shared" si="96"/>
        <v>11210</v>
      </c>
      <c r="K1538" s="113">
        <f>IFERROR(SUMIFS(RECEIVING_HISTORY!$H:$H,RECEIVING_HISTORY!$B:$B,MASTER_SHEET!$A1538),0)</f>
        <v>0</v>
      </c>
      <c r="L1538" s="26">
        <f>IFERROR(SUMIFS(RECEIVING_HISTORY!$I:$I,RECEIVING_HISTORY!$B:$B,MASTER_SHEET!$A1538),0)</f>
        <v>0</v>
      </c>
      <c r="M1538" s="35">
        <f>IFERROR(SUMIF(ISSUANCE_HISTORY!$B:$B,A1538,ISSUANCE_HISTORY!$H:$H),0)</f>
        <v>0</v>
      </c>
      <c r="N1538" s="26">
        <f>IFERROR(SUMIF(ISSUANCE_HISTORY!$B:$B,A1538,ISSUANCE_HISTORY!$I:$I),0)</f>
        <v>0</v>
      </c>
      <c r="O1538" s="112">
        <f t="shared" si="97"/>
        <v>95</v>
      </c>
      <c r="P1538" s="26">
        <f t="shared" si="95"/>
        <v>11210</v>
      </c>
      <c r="Q1538" s="36" t="s">
        <v>1924</v>
      </c>
      <c r="R1538" s="36" t="s">
        <v>1924</v>
      </c>
      <c r="S1538" s="16">
        <v>20</v>
      </c>
      <c r="T1538" s="37" t="str">
        <f t="shared" ref="T1538:T1601" si="98">IF(S1538="", "", IF(U1538&lt;&gt;"", "BSR in Process", IF(O1538&lt;S1538, "Re-Order Now", "OK")))</f>
        <v>OK</v>
      </c>
      <c r="U1538" s="12"/>
      <c r="V1538" s="16"/>
      <c r="W1538" s="12" t="s">
        <v>4223</v>
      </c>
    </row>
    <row r="1539" spans="1:23" ht="22.35" customHeight="1">
      <c r="A1539" s="12">
        <v>10061568</v>
      </c>
      <c r="B1539" s="137">
        <v>1050390077</v>
      </c>
      <c r="C1539" s="106">
        <v>1001850</v>
      </c>
      <c r="D1539" s="13">
        <v>1011933</v>
      </c>
      <c r="E1539" s="12" t="s">
        <v>1927</v>
      </c>
      <c r="F1539" s="190" t="s">
        <v>2049</v>
      </c>
      <c r="G1539" s="13" t="s">
        <v>21</v>
      </c>
      <c r="H1539" s="15">
        <v>140</v>
      </c>
      <c r="I1539" s="105">
        <v>12</v>
      </c>
      <c r="J1539" s="26">
        <f t="shared" si="96"/>
        <v>1680</v>
      </c>
      <c r="K1539" s="113">
        <f>IFERROR(SUMIFS(RECEIVING_HISTORY!$H:$H,RECEIVING_HISTORY!$B:$B,MASTER_SHEET!$A1539),0)</f>
        <v>0</v>
      </c>
      <c r="L1539" s="26">
        <f>IFERROR(SUMIFS(RECEIVING_HISTORY!$I:$I,RECEIVING_HISTORY!$B:$B,MASTER_SHEET!$A1539),0)</f>
        <v>0</v>
      </c>
      <c r="M1539" s="35">
        <f>IFERROR(SUMIF(ISSUANCE_HISTORY!$B:$B,A1539,ISSUANCE_HISTORY!$H:$H),0)</f>
        <v>0</v>
      </c>
      <c r="N1539" s="26">
        <f>IFERROR(SUMIF(ISSUANCE_HISTORY!$B:$B,A1539,ISSUANCE_HISTORY!$I:$I),0)</f>
        <v>0</v>
      </c>
      <c r="O1539" s="112">
        <f t="shared" si="97"/>
        <v>12</v>
      </c>
      <c r="P1539" s="26">
        <f t="shared" ref="P1539:P1602" si="99">N(J1539)+N(L1539)-N(N1539)</f>
        <v>1680</v>
      </c>
      <c r="Q1539" s="36" t="s">
        <v>1924</v>
      </c>
      <c r="R1539" s="36" t="s">
        <v>1924</v>
      </c>
      <c r="S1539" s="16">
        <v>10</v>
      </c>
      <c r="T1539" s="37" t="str">
        <f t="shared" si="98"/>
        <v>OK</v>
      </c>
      <c r="U1539" s="12"/>
      <c r="V1539" s="16"/>
      <c r="W1539" s="12" t="s">
        <v>4222</v>
      </c>
    </row>
    <row r="1540" spans="1:23" ht="22.35" customHeight="1">
      <c r="A1540" s="12">
        <v>10061569</v>
      </c>
      <c r="B1540" s="137">
        <v>1910070037</v>
      </c>
      <c r="C1540" s="106">
        <v>1006419</v>
      </c>
      <c r="D1540" s="13">
        <v>1014664</v>
      </c>
      <c r="E1540" s="12" t="s">
        <v>1928</v>
      </c>
      <c r="F1540" s="190" t="s">
        <v>2049</v>
      </c>
      <c r="G1540" s="13" t="s">
        <v>37</v>
      </c>
      <c r="H1540" s="15">
        <v>1.25</v>
      </c>
      <c r="I1540" s="105">
        <v>226</v>
      </c>
      <c r="J1540" s="26">
        <f t="shared" si="96"/>
        <v>282.5</v>
      </c>
      <c r="K1540" s="113">
        <f>IFERROR(SUMIFS(RECEIVING_HISTORY!$H:$H,RECEIVING_HISTORY!$B:$B,MASTER_SHEET!$A1540),0)</f>
        <v>0</v>
      </c>
      <c r="L1540" s="26">
        <f>IFERROR(SUMIFS(RECEIVING_HISTORY!$I:$I,RECEIVING_HISTORY!$B:$B,MASTER_SHEET!$A1540),0)</f>
        <v>0</v>
      </c>
      <c r="M1540" s="35">
        <f>IFERROR(SUMIF(ISSUANCE_HISTORY!$B:$B,A1540,ISSUANCE_HISTORY!$H:$H),0)</f>
        <v>0</v>
      </c>
      <c r="N1540" s="26">
        <f>IFERROR(SUMIF(ISSUANCE_HISTORY!$B:$B,A1540,ISSUANCE_HISTORY!$I:$I),0)</f>
        <v>0</v>
      </c>
      <c r="O1540" s="112">
        <f t="shared" si="97"/>
        <v>226</v>
      </c>
      <c r="P1540" s="26">
        <f t="shared" si="99"/>
        <v>282.5</v>
      </c>
      <c r="Q1540" s="36" t="s">
        <v>1929</v>
      </c>
      <c r="R1540" s="36" t="s">
        <v>1929</v>
      </c>
      <c r="S1540" s="16">
        <v>20</v>
      </c>
      <c r="T1540" s="37" t="str">
        <f t="shared" si="98"/>
        <v>OK</v>
      </c>
      <c r="U1540" s="12"/>
      <c r="V1540" s="16"/>
      <c r="W1540" s="12" t="s">
        <v>4222</v>
      </c>
    </row>
    <row r="1541" spans="1:23" ht="22.35" customHeight="1">
      <c r="A1541" s="12">
        <v>10061570</v>
      </c>
      <c r="B1541" s="137">
        <v>1120012118</v>
      </c>
      <c r="C1541" s="106">
        <v>1006421</v>
      </c>
      <c r="D1541" s="13">
        <v>1014666</v>
      </c>
      <c r="E1541" s="12" t="s">
        <v>1930</v>
      </c>
      <c r="F1541" s="190" t="s">
        <v>2049</v>
      </c>
      <c r="G1541" s="13" t="s">
        <v>37</v>
      </c>
      <c r="H1541" s="15">
        <v>2.29</v>
      </c>
      <c r="I1541" s="105">
        <v>21</v>
      </c>
      <c r="J1541" s="26">
        <f t="shared" si="96"/>
        <v>48.09</v>
      </c>
      <c r="K1541" s="113">
        <f>IFERROR(SUMIFS(RECEIVING_HISTORY!$H:$H,RECEIVING_HISTORY!$B:$B,MASTER_SHEET!$A1541),0)</f>
        <v>0</v>
      </c>
      <c r="L1541" s="26">
        <f>IFERROR(SUMIFS(RECEIVING_HISTORY!$I:$I,RECEIVING_HISTORY!$B:$B,MASTER_SHEET!$A1541),0)</f>
        <v>0</v>
      </c>
      <c r="M1541" s="35">
        <f>IFERROR(SUMIF(ISSUANCE_HISTORY!$B:$B,A1541,ISSUANCE_HISTORY!$H:$H),0)</f>
        <v>0</v>
      </c>
      <c r="N1541" s="26">
        <f>IFERROR(SUMIF(ISSUANCE_HISTORY!$B:$B,A1541,ISSUANCE_HISTORY!$I:$I),0)</f>
        <v>0</v>
      </c>
      <c r="O1541" s="112">
        <f t="shared" si="97"/>
        <v>21</v>
      </c>
      <c r="P1541" s="26">
        <f t="shared" si="99"/>
        <v>48.09</v>
      </c>
      <c r="Q1541" s="36" t="s">
        <v>1929</v>
      </c>
      <c r="R1541" s="36" t="s">
        <v>1929</v>
      </c>
      <c r="S1541" s="16">
        <v>10</v>
      </c>
      <c r="T1541" s="37" t="str">
        <f t="shared" si="98"/>
        <v>OK</v>
      </c>
      <c r="U1541" s="12"/>
      <c r="V1541" s="16"/>
      <c r="W1541" s="12" t="s">
        <v>4222</v>
      </c>
    </row>
    <row r="1542" spans="1:23" ht="22.35" customHeight="1">
      <c r="A1542" s="12">
        <v>10061571</v>
      </c>
      <c r="B1542" s="137">
        <v>1120013034</v>
      </c>
      <c r="C1542" s="106">
        <v>1000099</v>
      </c>
      <c r="D1542" s="13">
        <v>1013782</v>
      </c>
      <c r="E1542" s="12" t="s">
        <v>1931</v>
      </c>
      <c r="F1542" s="190" t="s">
        <v>2049</v>
      </c>
      <c r="G1542" s="13" t="s">
        <v>37</v>
      </c>
      <c r="H1542" s="15">
        <v>3</v>
      </c>
      <c r="I1542" s="105">
        <v>8</v>
      </c>
      <c r="J1542" s="26">
        <f t="shared" si="96"/>
        <v>24</v>
      </c>
      <c r="K1542" s="113">
        <f>IFERROR(SUMIFS(RECEIVING_HISTORY!$H:$H,RECEIVING_HISTORY!$B:$B,MASTER_SHEET!$A1542),0)</f>
        <v>0</v>
      </c>
      <c r="L1542" s="26">
        <f>IFERROR(SUMIFS(RECEIVING_HISTORY!$I:$I,RECEIVING_HISTORY!$B:$B,MASTER_SHEET!$A1542),0)</f>
        <v>0</v>
      </c>
      <c r="M1542" s="35">
        <f>IFERROR(SUMIF(ISSUANCE_HISTORY!$B:$B,A1542,ISSUANCE_HISTORY!$H:$H),0)</f>
        <v>0</v>
      </c>
      <c r="N1542" s="26">
        <f>IFERROR(SUMIF(ISSUANCE_HISTORY!$B:$B,A1542,ISSUANCE_HISTORY!$I:$I),0)</f>
        <v>0</v>
      </c>
      <c r="O1542" s="112">
        <f t="shared" si="97"/>
        <v>8</v>
      </c>
      <c r="P1542" s="26">
        <f t="shared" si="99"/>
        <v>24</v>
      </c>
      <c r="Q1542" s="36" t="s">
        <v>1929</v>
      </c>
      <c r="R1542" s="36" t="s">
        <v>1929</v>
      </c>
      <c r="S1542" s="16">
        <v>10</v>
      </c>
      <c r="T1542" s="37" t="str">
        <f t="shared" si="98"/>
        <v>BSR in Process</v>
      </c>
      <c r="U1542" s="12">
        <v>62</v>
      </c>
      <c r="V1542" s="16"/>
      <c r="W1542" s="12" t="s">
        <v>4222</v>
      </c>
    </row>
    <row r="1543" spans="1:23" ht="22.35" customHeight="1">
      <c r="A1543" s="12">
        <v>10061572</v>
      </c>
      <c r="B1543" s="137">
        <v>1120011814</v>
      </c>
      <c r="C1543" s="106">
        <v>1006420</v>
      </c>
      <c r="D1543" s="13">
        <v>1014665</v>
      </c>
      <c r="E1543" s="12" t="s">
        <v>1932</v>
      </c>
      <c r="F1543" s="190" t="s">
        <v>2049</v>
      </c>
      <c r="G1543" s="13" t="s">
        <v>37</v>
      </c>
      <c r="H1543" s="15">
        <v>1.72</v>
      </c>
      <c r="I1543" s="105">
        <v>36</v>
      </c>
      <c r="J1543" s="26">
        <f t="shared" si="96"/>
        <v>61.92</v>
      </c>
      <c r="K1543" s="113">
        <f>IFERROR(SUMIFS(RECEIVING_HISTORY!$H:$H,RECEIVING_HISTORY!$B:$B,MASTER_SHEET!$A1543),0)</f>
        <v>0</v>
      </c>
      <c r="L1543" s="26">
        <f>IFERROR(SUMIFS(RECEIVING_HISTORY!$I:$I,RECEIVING_HISTORY!$B:$B,MASTER_SHEET!$A1543),0)</f>
        <v>0</v>
      </c>
      <c r="M1543" s="35">
        <f>IFERROR(SUMIF(ISSUANCE_HISTORY!$B:$B,A1543,ISSUANCE_HISTORY!$H:$H),0)</f>
        <v>0</v>
      </c>
      <c r="N1543" s="26">
        <f>IFERROR(SUMIF(ISSUANCE_HISTORY!$B:$B,A1543,ISSUANCE_HISTORY!$I:$I),0)</f>
        <v>0</v>
      </c>
      <c r="O1543" s="112">
        <f t="shared" si="97"/>
        <v>36</v>
      </c>
      <c r="P1543" s="26">
        <f t="shared" si="99"/>
        <v>61.92</v>
      </c>
      <c r="Q1543" s="36" t="s">
        <v>1929</v>
      </c>
      <c r="R1543" s="36" t="s">
        <v>1929</v>
      </c>
      <c r="S1543" s="16">
        <v>10</v>
      </c>
      <c r="T1543" s="37" t="str">
        <f t="shared" si="98"/>
        <v>OK</v>
      </c>
      <c r="U1543" s="12"/>
      <c r="V1543" s="16"/>
      <c r="W1543" s="12" t="s">
        <v>4222</v>
      </c>
    </row>
    <row r="1544" spans="1:23" ht="22.35" customHeight="1">
      <c r="A1544" s="12">
        <v>10061573</v>
      </c>
      <c r="B1544" s="137">
        <v>1260090557</v>
      </c>
      <c r="C1544" s="106">
        <v>1005908</v>
      </c>
      <c r="D1544" s="13">
        <v>1015094</v>
      </c>
      <c r="E1544" s="12" t="s">
        <v>1933</v>
      </c>
      <c r="F1544" s="190" t="s">
        <v>2049</v>
      </c>
      <c r="G1544" s="13" t="s">
        <v>21</v>
      </c>
      <c r="H1544" s="15">
        <v>5.75</v>
      </c>
      <c r="I1544" s="105">
        <v>122</v>
      </c>
      <c r="J1544" s="26">
        <f t="shared" si="96"/>
        <v>701.5</v>
      </c>
      <c r="K1544" s="113">
        <f>IFERROR(SUMIFS(RECEIVING_HISTORY!$H:$H,RECEIVING_HISTORY!$B:$B,MASTER_SHEET!$A1544),0)</f>
        <v>0</v>
      </c>
      <c r="L1544" s="26">
        <f>IFERROR(SUMIFS(RECEIVING_HISTORY!$I:$I,RECEIVING_HISTORY!$B:$B,MASTER_SHEET!$A1544),0)</f>
        <v>0</v>
      </c>
      <c r="M1544" s="35">
        <f>IFERROR(SUMIF(ISSUANCE_HISTORY!$B:$B,A1544,ISSUANCE_HISTORY!$H:$H),0)</f>
        <v>0</v>
      </c>
      <c r="N1544" s="26">
        <f>IFERROR(SUMIF(ISSUANCE_HISTORY!$B:$B,A1544,ISSUANCE_HISTORY!$I:$I),0)</f>
        <v>0</v>
      </c>
      <c r="O1544" s="112">
        <f t="shared" si="97"/>
        <v>122</v>
      </c>
      <c r="P1544" s="26">
        <f t="shared" si="99"/>
        <v>701.5</v>
      </c>
      <c r="Q1544" s="36" t="s">
        <v>1929</v>
      </c>
      <c r="R1544" s="36" t="s">
        <v>1929</v>
      </c>
      <c r="S1544" s="16">
        <v>40</v>
      </c>
      <c r="T1544" s="37" t="str">
        <f t="shared" si="98"/>
        <v>OK</v>
      </c>
      <c r="U1544" s="12"/>
      <c r="V1544" s="16"/>
      <c r="W1544" s="12" t="s">
        <v>4222</v>
      </c>
    </row>
    <row r="1545" spans="1:23" ht="22.35" customHeight="1">
      <c r="A1545" s="12">
        <v>10061574</v>
      </c>
      <c r="B1545" s="137">
        <v>1090080026</v>
      </c>
      <c r="C1545" s="106">
        <v>1004015</v>
      </c>
      <c r="D1545" s="13">
        <v>1016973</v>
      </c>
      <c r="E1545" s="12" t="s">
        <v>1934</v>
      </c>
      <c r="F1545" s="190" t="s">
        <v>2049</v>
      </c>
      <c r="G1545" s="13" t="s">
        <v>21</v>
      </c>
      <c r="H1545" s="15">
        <v>12</v>
      </c>
      <c r="I1545" s="105">
        <v>3</v>
      </c>
      <c r="J1545" s="26">
        <f t="shared" si="96"/>
        <v>36</v>
      </c>
      <c r="K1545" s="113">
        <f>IFERROR(SUMIFS(RECEIVING_HISTORY!$H:$H,RECEIVING_HISTORY!$B:$B,MASTER_SHEET!$A1545),0)</f>
        <v>0</v>
      </c>
      <c r="L1545" s="26">
        <f>IFERROR(SUMIFS(RECEIVING_HISTORY!$I:$I,RECEIVING_HISTORY!$B:$B,MASTER_SHEET!$A1545),0)</f>
        <v>0</v>
      </c>
      <c r="M1545" s="35">
        <f>IFERROR(SUMIF(ISSUANCE_HISTORY!$B:$B,A1545,ISSUANCE_HISTORY!$H:$H),0)</f>
        <v>0</v>
      </c>
      <c r="N1545" s="26">
        <f>IFERROR(SUMIF(ISSUANCE_HISTORY!$B:$B,A1545,ISSUANCE_HISTORY!$I:$I),0)</f>
        <v>0</v>
      </c>
      <c r="O1545" s="112">
        <f t="shared" si="97"/>
        <v>3</v>
      </c>
      <c r="P1545" s="26">
        <f t="shared" si="99"/>
        <v>36</v>
      </c>
      <c r="Q1545" s="36" t="s">
        <v>1929</v>
      </c>
      <c r="R1545" s="36" t="s">
        <v>1929</v>
      </c>
      <c r="S1545" s="16">
        <v>3</v>
      </c>
      <c r="T1545" s="37" t="str">
        <f t="shared" si="98"/>
        <v>OK</v>
      </c>
      <c r="U1545" s="12"/>
      <c r="V1545" s="16"/>
      <c r="W1545" s="12" t="s">
        <v>4222</v>
      </c>
    </row>
    <row r="1546" spans="1:23" ht="22.35" customHeight="1">
      <c r="A1546" s="12">
        <v>10061575</v>
      </c>
      <c r="B1546" s="137">
        <v>1920100168</v>
      </c>
      <c r="C1546" s="106">
        <v>1004019</v>
      </c>
      <c r="D1546" s="13">
        <v>1016977</v>
      </c>
      <c r="E1546" s="12" t="s">
        <v>1935</v>
      </c>
      <c r="F1546" s="190" t="s">
        <v>2049</v>
      </c>
      <c r="G1546" s="13" t="s">
        <v>21</v>
      </c>
      <c r="H1546" s="15">
        <v>309</v>
      </c>
      <c r="I1546" s="105">
        <v>8</v>
      </c>
      <c r="J1546" s="26">
        <f t="shared" si="96"/>
        <v>2472</v>
      </c>
      <c r="K1546" s="113">
        <f>IFERROR(SUMIFS(RECEIVING_HISTORY!$H:$H,RECEIVING_HISTORY!$B:$B,MASTER_SHEET!$A1546),0)</f>
        <v>0</v>
      </c>
      <c r="L1546" s="26">
        <f>IFERROR(SUMIFS(RECEIVING_HISTORY!$I:$I,RECEIVING_HISTORY!$B:$B,MASTER_SHEET!$A1546),0)</f>
        <v>0</v>
      </c>
      <c r="M1546" s="35">
        <f>IFERROR(SUMIF(ISSUANCE_HISTORY!$B:$B,A1546,ISSUANCE_HISTORY!$H:$H),0)</f>
        <v>0</v>
      </c>
      <c r="N1546" s="26">
        <f>IFERROR(SUMIF(ISSUANCE_HISTORY!$B:$B,A1546,ISSUANCE_HISTORY!$I:$I),0)</f>
        <v>0</v>
      </c>
      <c r="O1546" s="112">
        <f t="shared" si="97"/>
        <v>8</v>
      </c>
      <c r="P1546" s="26">
        <f t="shared" si="99"/>
        <v>2472</v>
      </c>
      <c r="Q1546" s="36" t="s">
        <v>1929</v>
      </c>
      <c r="R1546" s="36" t="s">
        <v>1929</v>
      </c>
      <c r="S1546" s="16">
        <v>8</v>
      </c>
      <c r="T1546" s="37" t="str">
        <f t="shared" si="98"/>
        <v>OK</v>
      </c>
      <c r="U1546" s="12"/>
      <c r="V1546" s="16"/>
      <c r="W1546" s="12" t="s">
        <v>4222</v>
      </c>
    </row>
    <row r="1547" spans="1:23" ht="22.35" customHeight="1">
      <c r="A1547" s="12">
        <v>10061576</v>
      </c>
      <c r="B1547" s="137">
        <v>1920100165</v>
      </c>
      <c r="C1547" s="106">
        <v>1004021</v>
      </c>
      <c r="D1547" s="13">
        <v>1016979</v>
      </c>
      <c r="E1547" s="12" t="s">
        <v>1936</v>
      </c>
      <c r="F1547" s="190" t="s">
        <v>2049</v>
      </c>
      <c r="G1547" s="13" t="s">
        <v>21</v>
      </c>
      <c r="H1547" s="15">
        <v>12</v>
      </c>
      <c r="I1547" s="105">
        <v>8</v>
      </c>
      <c r="J1547" s="26">
        <f t="shared" si="96"/>
        <v>96</v>
      </c>
      <c r="K1547" s="113">
        <f>IFERROR(SUMIFS(RECEIVING_HISTORY!$H:$H,RECEIVING_HISTORY!$B:$B,MASTER_SHEET!$A1547),0)</f>
        <v>0</v>
      </c>
      <c r="L1547" s="26">
        <f>IFERROR(SUMIFS(RECEIVING_HISTORY!$I:$I,RECEIVING_HISTORY!$B:$B,MASTER_SHEET!$A1547),0)</f>
        <v>0</v>
      </c>
      <c r="M1547" s="35">
        <f>IFERROR(SUMIF(ISSUANCE_HISTORY!$B:$B,A1547,ISSUANCE_HISTORY!$H:$H),0)</f>
        <v>0</v>
      </c>
      <c r="N1547" s="26">
        <f>IFERROR(SUMIF(ISSUANCE_HISTORY!$B:$B,A1547,ISSUANCE_HISTORY!$I:$I),0)</f>
        <v>0</v>
      </c>
      <c r="O1547" s="112">
        <f t="shared" si="97"/>
        <v>8</v>
      </c>
      <c r="P1547" s="26">
        <f t="shared" si="99"/>
        <v>96</v>
      </c>
      <c r="Q1547" s="36" t="s">
        <v>1929</v>
      </c>
      <c r="R1547" s="36" t="s">
        <v>1929</v>
      </c>
      <c r="S1547" s="16">
        <v>8</v>
      </c>
      <c r="T1547" s="37" t="str">
        <f t="shared" si="98"/>
        <v>OK</v>
      </c>
      <c r="U1547" s="12"/>
      <c r="V1547" s="16"/>
      <c r="W1547" s="12" t="s">
        <v>4222</v>
      </c>
    </row>
    <row r="1548" spans="1:23" ht="22.35" customHeight="1">
      <c r="A1548" s="12">
        <v>10061577</v>
      </c>
      <c r="B1548" s="137">
        <v>1230040149</v>
      </c>
      <c r="C1548" s="106">
        <v>1007404</v>
      </c>
      <c r="D1548" s="13">
        <v>1017177</v>
      </c>
      <c r="E1548" s="12" t="s">
        <v>1937</v>
      </c>
      <c r="F1548" s="190" t="s">
        <v>2049</v>
      </c>
      <c r="G1548" s="13" t="s">
        <v>21</v>
      </c>
      <c r="H1548" s="15">
        <v>2.5</v>
      </c>
      <c r="I1548" s="105">
        <v>28</v>
      </c>
      <c r="J1548" s="26">
        <f t="shared" si="96"/>
        <v>70</v>
      </c>
      <c r="K1548" s="113">
        <f>IFERROR(SUMIFS(RECEIVING_HISTORY!$H:$H,RECEIVING_HISTORY!$B:$B,MASTER_SHEET!$A1548),0)</f>
        <v>0</v>
      </c>
      <c r="L1548" s="26">
        <f>IFERROR(SUMIFS(RECEIVING_HISTORY!$I:$I,RECEIVING_HISTORY!$B:$B,MASTER_SHEET!$A1548),0)</f>
        <v>0</v>
      </c>
      <c r="M1548" s="35">
        <f>IFERROR(SUMIF(ISSUANCE_HISTORY!$B:$B,A1548,ISSUANCE_HISTORY!$H:$H),0)</f>
        <v>0</v>
      </c>
      <c r="N1548" s="26">
        <f>IFERROR(SUMIF(ISSUANCE_HISTORY!$B:$B,A1548,ISSUANCE_HISTORY!$I:$I),0)</f>
        <v>0</v>
      </c>
      <c r="O1548" s="112">
        <f t="shared" si="97"/>
        <v>28</v>
      </c>
      <c r="P1548" s="26">
        <f t="shared" si="99"/>
        <v>70</v>
      </c>
      <c r="Q1548" s="36" t="s">
        <v>1929</v>
      </c>
      <c r="R1548" s="36" t="s">
        <v>1929</v>
      </c>
      <c r="S1548" s="16">
        <v>10</v>
      </c>
      <c r="T1548" s="37" t="str">
        <f t="shared" si="98"/>
        <v>OK</v>
      </c>
      <c r="U1548" s="12"/>
      <c r="V1548" s="16"/>
      <c r="W1548" s="12" t="s">
        <v>4222</v>
      </c>
    </row>
    <row r="1549" spans="1:23" ht="22.35" customHeight="1">
      <c r="A1549" s="12">
        <v>10061578</v>
      </c>
      <c r="B1549" s="137">
        <v>1240370769</v>
      </c>
      <c r="C1549" s="106">
        <v>1000150</v>
      </c>
      <c r="D1549" s="13">
        <v>1013833</v>
      </c>
      <c r="E1549" s="12" t="s">
        <v>1938</v>
      </c>
      <c r="F1549" s="190" t="s">
        <v>2049</v>
      </c>
      <c r="G1549" s="13" t="s">
        <v>37</v>
      </c>
      <c r="H1549" s="15">
        <v>46</v>
      </c>
      <c r="I1549" s="105">
        <v>25</v>
      </c>
      <c r="J1549" s="26">
        <f t="shared" si="96"/>
        <v>1150</v>
      </c>
      <c r="K1549" s="113">
        <f>IFERROR(SUMIFS(RECEIVING_HISTORY!$H:$H,RECEIVING_HISTORY!$B:$B,MASTER_SHEET!$A1549),0)</f>
        <v>0</v>
      </c>
      <c r="L1549" s="26">
        <f>IFERROR(SUMIFS(RECEIVING_HISTORY!$I:$I,RECEIVING_HISTORY!$B:$B,MASTER_SHEET!$A1549),0)</f>
        <v>0</v>
      </c>
      <c r="M1549" s="35">
        <f>IFERROR(SUMIF(ISSUANCE_HISTORY!$B:$B,A1549,ISSUANCE_HISTORY!$H:$H),0)</f>
        <v>0</v>
      </c>
      <c r="N1549" s="26">
        <f>IFERROR(SUMIF(ISSUANCE_HISTORY!$B:$B,A1549,ISSUANCE_HISTORY!$I:$I),0)</f>
        <v>0</v>
      </c>
      <c r="O1549" s="112">
        <f t="shared" si="97"/>
        <v>25</v>
      </c>
      <c r="P1549" s="26">
        <f t="shared" si="99"/>
        <v>1150</v>
      </c>
      <c r="Q1549" s="36" t="s">
        <v>1939</v>
      </c>
      <c r="R1549" s="36" t="s">
        <v>1939</v>
      </c>
      <c r="S1549" s="16">
        <v>10</v>
      </c>
      <c r="T1549" s="37" t="str">
        <f t="shared" si="98"/>
        <v>OK</v>
      </c>
      <c r="U1549" s="12"/>
      <c r="V1549" s="16"/>
      <c r="W1549" s="12" t="s">
        <v>4223</v>
      </c>
    </row>
    <row r="1550" spans="1:23" ht="22.35" customHeight="1">
      <c r="A1550" s="12">
        <v>10061579</v>
      </c>
      <c r="B1550" s="137">
        <v>1920110194</v>
      </c>
      <c r="C1550" s="106">
        <v>1006135</v>
      </c>
      <c r="D1550" s="13">
        <v>1014785</v>
      </c>
      <c r="E1550" s="12" t="s">
        <v>1940</v>
      </c>
      <c r="F1550" s="190" t="s">
        <v>2049</v>
      </c>
      <c r="G1550" s="13" t="s">
        <v>21</v>
      </c>
      <c r="H1550" s="15">
        <v>37.08</v>
      </c>
      <c r="I1550" s="105">
        <v>7</v>
      </c>
      <c r="J1550" s="26">
        <f t="shared" si="96"/>
        <v>259.56</v>
      </c>
      <c r="K1550" s="113">
        <f>IFERROR(SUMIFS(RECEIVING_HISTORY!$H:$H,RECEIVING_HISTORY!$B:$B,MASTER_SHEET!$A1550),0)</f>
        <v>0</v>
      </c>
      <c r="L1550" s="26">
        <f>IFERROR(SUMIFS(RECEIVING_HISTORY!$I:$I,RECEIVING_HISTORY!$B:$B,MASTER_SHEET!$A1550),0)</f>
        <v>0</v>
      </c>
      <c r="M1550" s="35">
        <f>IFERROR(SUMIF(ISSUANCE_HISTORY!$B:$B,A1550,ISSUANCE_HISTORY!$H:$H),0)</f>
        <v>0</v>
      </c>
      <c r="N1550" s="26">
        <f>IFERROR(SUMIF(ISSUANCE_HISTORY!$B:$B,A1550,ISSUANCE_HISTORY!$I:$I),0)</f>
        <v>0</v>
      </c>
      <c r="O1550" s="112">
        <f t="shared" si="97"/>
        <v>7</v>
      </c>
      <c r="P1550" s="26">
        <f t="shared" si="99"/>
        <v>259.56</v>
      </c>
      <c r="Q1550" s="36" t="s">
        <v>1939</v>
      </c>
      <c r="R1550" s="36" t="s">
        <v>1939</v>
      </c>
      <c r="S1550" s="16">
        <v>6</v>
      </c>
      <c r="T1550" s="37" t="str">
        <f t="shared" si="98"/>
        <v>OK</v>
      </c>
      <c r="U1550" s="12"/>
      <c r="V1550" s="16"/>
      <c r="W1550" s="12" t="s">
        <v>4223</v>
      </c>
    </row>
    <row r="1551" spans="1:23" ht="22.35" customHeight="1">
      <c r="A1551" s="12">
        <v>10061580</v>
      </c>
      <c r="B1551" s="137">
        <v>1240370805</v>
      </c>
      <c r="C1551" s="106">
        <v>1006137</v>
      </c>
      <c r="D1551" s="13">
        <v>1014787</v>
      </c>
      <c r="E1551" s="12" t="s">
        <v>1941</v>
      </c>
      <c r="F1551" s="190" t="s">
        <v>2049</v>
      </c>
      <c r="G1551" s="13" t="s">
        <v>21</v>
      </c>
      <c r="H1551" s="15">
        <v>45</v>
      </c>
      <c r="I1551" s="105">
        <v>16</v>
      </c>
      <c r="J1551" s="26">
        <f t="shared" si="96"/>
        <v>720</v>
      </c>
      <c r="K1551" s="113">
        <f>IFERROR(SUMIFS(RECEIVING_HISTORY!$H:$H,RECEIVING_HISTORY!$B:$B,MASTER_SHEET!$A1551),0)</f>
        <v>0</v>
      </c>
      <c r="L1551" s="26">
        <f>IFERROR(SUMIFS(RECEIVING_HISTORY!$I:$I,RECEIVING_HISTORY!$B:$B,MASTER_SHEET!$A1551),0)</f>
        <v>0</v>
      </c>
      <c r="M1551" s="35">
        <f>IFERROR(SUMIF(ISSUANCE_HISTORY!$B:$B,A1551,ISSUANCE_HISTORY!$H:$H),0)</f>
        <v>0</v>
      </c>
      <c r="N1551" s="26">
        <f>IFERROR(SUMIF(ISSUANCE_HISTORY!$B:$B,A1551,ISSUANCE_HISTORY!$I:$I),0)</f>
        <v>0</v>
      </c>
      <c r="O1551" s="112">
        <f t="shared" si="97"/>
        <v>16</v>
      </c>
      <c r="P1551" s="26">
        <f t="shared" si="99"/>
        <v>720</v>
      </c>
      <c r="Q1551" s="36" t="s">
        <v>1939</v>
      </c>
      <c r="R1551" s="36" t="s">
        <v>1939</v>
      </c>
      <c r="S1551" s="16">
        <v>10</v>
      </c>
      <c r="T1551" s="37" t="str">
        <f t="shared" si="98"/>
        <v>OK</v>
      </c>
      <c r="U1551" s="12"/>
      <c r="V1551" s="16"/>
      <c r="W1551" s="12" t="s">
        <v>4223</v>
      </c>
    </row>
    <row r="1552" spans="1:23" ht="22.35" customHeight="1">
      <c r="A1552" s="12">
        <v>10061581</v>
      </c>
      <c r="B1552" s="137">
        <v>1090080029</v>
      </c>
      <c r="C1552" s="106">
        <v>1006142</v>
      </c>
      <c r="D1552" s="13">
        <v>1014792</v>
      </c>
      <c r="E1552" s="12" t="s">
        <v>1942</v>
      </c>
      <c r="F1552" s="190" t="s">
        <v>2049</v>
      </c>
      <c r="G1552" s="13" t="s">
        <v>21</v>
      </c>
      <c r="H1552" s="15">
        <v>30.8</v>
      </c>
      <c r="I1552" s="105">
        <v>20</v>
      </c>
      <c r="J1552" s="26">
        <f t="shared" si="96"/>
        <v>616</v>
      </c>
      <c r="K1552" s="113">
        <f>IFERROR(SUMIFS(RECEIVING_HISTORY!$H:$H,RECEIVING_HISTORY!$B:$B,MASTER_SHEET!$A1552),0)</f>
        <v>0</v>
      </c>
      <c r="L1552" s="26">
        <f>IFERROR(SUMIFS(RECEIVING_HISTORY!$I:$I,RECEIVING_HISTORY!$B:$B,MASTER_SHEET!$A1552),0)</f>
        <v>0</v>
      </c>
      <c r="M1552" s="35">
        <f>IFERROR(SUMIF(ISSUANCE_HISTORY!$B:$B,A1552,ISSUANCE_HISTORY!$H:$H),0)</f>
        <v>0</v>
      </c>
      <c r="N1552" s="26">
        <f>IFERROR(SUMIF(ISSUANCE_HISTORY!$B:$B,A1552,ISSUANCE_HISTORY!$I:$I),0)</f>
        <v>0</v>
      </c>
      <c r="O1552" s="112">
        <f t="shared" si="97"/>
        <v>20</v>
      </c>
      <c r="P1552" s="26">
        <f t="shared" si="99"/>
        <v>616</v>
      </c>
      <c r="Q1552" s="36" t="s">
        <v>1939</v>
      </c>
      <c r="R1552" s="36" t="s">
        <v>1939</v>
      </c>
      <c r="S1552" s="16">
        <v>10</v>
      </c>
      <c r="T1552" s="37" t="str">
        <f t="shared" si="98"/>
        <v>OK</v>
      </c>
      <c r="U1552" s="12"/>
      <c r="V1552" s="16"/>
      <c r="W1552" s="12" t="s">
        <v>4223</v>
      </c>
    </row>
    <row r="1553" spans="1:23" ht="22.35" customHeight="1">
      <c r="A1553" s="12">
        <v>10061582</v>
      </c>
      <c r="B1553" s="137">
        <v>1050390088</v>
      </c>
      <c r="C1553" s="106">
        <v>1006143</v>
      </c>
      <c r="D1553" s="13">
        <v>1014793</v>
      </c>
      <c r="E1553" s="12" t="s">
        <v>1943</v>
      </c>
      <c r="F1553" s="190" t="s">
        <v>2049</v>
      </c>
      <c r="G1553" s="13" t="s">
        <v>21</v>
      </c>
      <c r="H1553" s="15">
        <v>80</v>
      </c>
      <c r="I1553" s="105">
        <v>11</v>
      </c>
      <c r="J1553" s="26">
        <f t="shared" si="96"/>
        <v>880</v>
      </c>
      <c r="K1553" s="113">
        <f>IFERROR(SUMIFS(RECEIVING_HISTORY!$H:$H,RECEIVING_HISTORY!$B:$B,MASTER_SHEET!$A1553),0)</f>
        <v>0</v>
      </c>
      <c r="L1553" s="26">
        <f>IFERROR(SUMIFS(RECEIVING_HISTORY!$I:$I,RECEIVING_HISTORY!$B:$B,MASTER_SHEET!$A1553),0)</f>
        <v>0</v>
      </c>
      <c r="M1553" s="35">
        <f>IFERROR(SUMIF(ISSUANCE_HISTORY!$B:$B,A1553,ISSUANCE_HISTORY!$H:$H),0)</f>
        <v>0</v>
      </c>
      <c r="N1553" s="26">
        <f>IFERROR(SUMIF(ISSUANCE_HISTORY!$B:$B,A1553,ISSUANCE_HISTORY!$I:$I),0)</f>
        <v>0</v>
      </c>
      <c r="O1553" s="112">
        <f t="shared" si="97"/>
        <v>11</v>
      </c>
      <c r="P1553" s="26">
        <f t="shared" si="99"/>
        <v>880</v>
      </c>
      <c r="Q1553" s="36" t="s">
        <v>1939</v>
      </c>
      <c r="R1553" s="36" t="s">
        <v>1939</v>
      </c>
      <c r="S1553" s="16">
        <v>10</v>
      </c>
      <c r="T1553" s="37" t="str">
        <f t="shared" si="98"/>
        <v>OK</v>
      </c>
      <c r="U1553" s="12"/>
      <c r="V1553" s="16"/>
      <c r="W1553" s="12" t="s">
        <v>4223</v>
      </c>
    </row>
    <row r="1554" spans="1:23" ht="22.35" customHeight="1">
      <c r="A1554" s="12">
        <v>10061583</v>
      </c>
      <c r="B1554" s="137">
        <v>1240370807</v>
      </c>
      <c r="C1554" s="106">
        <v>1006127</v>
      </c>
      <c r="D1554" s="13">
        <v>1014777</v>
      </c>
      <c r="E1554" s="12" t="s">
        <v>1944</v>
      </c>
      <c r="F1554" s="190" t="s">
        <v>2049</v>
      </c>
      <c r="G1554" s="13" t="s">
        <v>21</v>
      </c>
      <c r="H1554" s="15">
        <v>28.14</v>
      </c>
      <c r="I1554" s="105">
        <v>30</v>
      </c>
      <c r="J1554" s="26">
        <f t="shared" si="96"/>
        <v>844.2</v>
      </c>
      <c r="K1554" s="113">
        <f>IFERROR(SUMIFS(RECEIVING_HISTORY!$H:$H,RECEIVING_HISTORY!$B:$B,MASTER_SHEET!$A1554),0)</f>
        <v>0</v>
      </c>
      <c r="L1554" s="26">
        <f>IFERROR(SUMIFS(RECEIVING_HISTORY!$I:$I,RECEIVING_HISTORY!$B:$B,MASTER_SHEET!$A1554),0)</f>
        <v>0</v>
      </c>
      <c r="M1554" s="35">
        <f>IFERROR(SUMIF(ISSUANCE_HISTORY!$B:$B,A1554,ISSUANCE_HISTORY!$H:$H),0)</f>
        <v>0</v>
      </c>
      <c r="N1554" s="26">
        <f>IFERROR(SUMIF(ISSUANCE_HISTORY!$B:$B,A1554,ISSUANCE_HISTORY!$I:$I),0)</f>
        <v>0</v>
      </c>
      <c r="O1554" s="112">
        <f t="shared" si="97"/>
        <v>30</v>
      </c>
      <c r="P1554" s="26">
        <f t="shared" si="99"/>
        <v>844.2</v>
      </c>
      <c r="Q1554" s="36" t="s">
        <v>1945</v>
      </c>
      <c r="R1554" s="36" t="s">
        <v>1945</v>
      </c>
      <c r="S1554" s="16">
        <v>10</v>
      </c>
      <c r="T1554" s="37" t="str">
        <f t="shared" si="98"/>
        <v>OK</v>
      </c>
      <c r="U1554" s="12"/>
      <c r="V1554" s="16"/>
      <c r="W1554" s="12" t="s">
        <v>4223</v>
      </c>
    </row>
    <row r="1555" spans="1:23" ht="22.35" customHeight="1">
      <c r="A1555" s="12">
        <v>10061584</v>
      </c>
      <c r="B1555" s="137">
        <v>1240370768</v>
      </c>
      <c r="C1555" s="106">
        <v>1006397</v>
      </c>
      <c r="D1555" s="13">
        <v>1014761</v>
      </c>
      <c r="E1555" s="12" t="s">
        <v>1946</v>
      </c>
      <c r="F1555" s="190" t="s">
        <v>2049</v>
      </c>
      <c r="G1555" s="13" t="s">
        <v>21</v>
      </c>
      <c r="H1555" s="15">
        <v>65</v>
      </c>
      <c r="I1555" s="105">
        <v>23</v>
      </c>
      <c r="J1555" s="26">
        <f t="shared" si="96"/>
        <v>1495</v>
      </c>
      <c r="K1555" s="113">
        <f>IFERROR(SUMIFS(RECEIVING_HISTORY!$H:$H,RECEIVING_HISTORY!$B:$B,MASTER_SHEET!$A1555),0)</f>
        <v>0</v>
      </c>
      <c r="L1555" s="26">
        <f>IFERROR(SUMIFS(RECEIVING_HISTORY!$I:$I,RECEIVING_HISTORY!$B:$B,MASTER_SHEET!$A1555),0)</f>
        <v>0</v>
      </c>
      <c r="M1555" s="35">
        <f>IFERROR(SUMIF(ISSUANCE_HISTORY!$B:$B,A1555,ISSUANCE_HISTORY!$H:$H),0)</f>
        <v>0</v>
      </c>
      <c r="N1555" s="26">
        <f>IFERROR(SUMIF(ISSUANCE_HISTORY!$B:$B,A1555,ISSUANCE_HISTORY!$I:$I),0)</f>
        <v>0</v>
      </c>
      <c r="O1555" s="112">
        <f t="shared" si="97"/>
        <v>23</v>
      </c>
      <c r="P1555" s="26">
        <f t="shared" si="99"/>
        <v>1495</v>
      </c>
      <c r="Q1555" s="36" t="s">
        <v>1945</v>
      </c>
      <c r="R1555" s="36" t="s">
        <v>1945</v>
      </c>
      <c r="S1555" s="16">
        <v>10</v>
      </c>
      <c r="T1555" s="37" t="str">
        <f t="shared" si="98"/>
        <v>OK</v>
      </c>
      <c r="U1555" s="12"/>
      <c r="V1555" s="16"/>
      <c r="W1555" s="12" t="s">
        <v>4223</v>
      </c>
    </row>
    <row r="1556" spans="1:23" ht="22.35" customHeight="1">
      <c r="A1556" s="12">
        <v>10061585</v>
      </c>
      <c r="B1556" s="137">
        <v>1240370795</v>
      </c>
      <c r="C1556" s="106">
        <v>1006121</v>
      </c>
      <c r="D1556" s="13">
        <v>1014771</v>
      </c>
      <c r="E1556" s="12" t="s">
        <v>1947</v>
      </c>
      <c r="F1556" s="190" t="s">
        <v>2049</v>
      </c>
      <c r="G1556" s="13" t="s">
        <v>21</v>
      </c>
      <c r="H1556" s="15">
        <v>261</v>
      </c>
      <c r="I1556" s="105">
        <v>30</v>
      </c>
      <c r="J1556" s="26">
        <f t="shared" si="96"/>
        <v>7830</v>
      </c>
      <c r="K1556" s="113">
        <f>IFERROR(SUMIFS(RECEIVING_HISTORY!$H:$H,RECEIVING_HISTORY!$B:$B,MASTER_SHEET!$A1556),0)</f>
        <v>0</v>
      </c>
      <c r="L1556" s="26">
        <f>IFERROR(SUMIFS(RECEIVING_HISTORY!$I:$I,RECEIVING_HISTORY!$B:$B,MASTER_SHEET!$A1556),0)</f>
        <v>0</v>
      </c>
      <c r="M1556" s="35">
        <f>IFERROR(SUMIF(ISSUANCE_HISTORY!$B:$B,A1556,ISSUANCE_HISTORY!$H:$H),0)</f>
        <v>0</v>
      </c>
      <c r="N1556" s="26">
        <f>IFERROR(SUMIF(ISSUANCE_HISTORY!$B:$B,A1556,ISSUANCE_HISTORY!$I:$I),0)</f>
        <v>0</v>
      </c>
      <c r="O1556" s="112">
        <f t="shared" si="97"/>
        <v>30</v>
      </c>
      <c r="P1556" s="26">
        <f t="shared" si="99"/>
        <v>7830</v>
      </c>
      <c r="Q1556" s="36" t="s">
        <v>1945</v>
      </c>
      <c r="R1556" s="36" t="s">
        <v>1945</v>
      </c>
      <c r="S1556" s="16">
        <v>10</v>
      </c>
      <c r="T1556" s="37" t="str">
        <f t="shared" si="98"/>
        <v>OK</v>
      </c>
      <c r="U1556" s="12"/>
      <c r="V1556" s="16"/>
      <c r="W1556" s="12" t="s">
        <v>4223</v>
      </c>
    </row>
    <row r="1557" spans="1:23" ht="22.35" customHeight="1">
      <c r="A1557" s="12">
        <v>10061586</v>
      </c>
      <c r="B1557" s="137">
        <v>1050390089</v>
      </c>
      <c r="C1557" s="106">
        <v>1006144</v>
      </c>
      <c r="D1557" s="13">
        <v>1014794</v>
      </c>
      <c r="E1557" s="12" t="s">
        <v>1948</v>
      </c>
      <c r="F1557" s="190" t="s">
        <v>2049</v>
      </c>
      <c r="G1557" s="13" t="s">
        <v>21</v>
      </c>
      <c r="H1557" s="15">
        <v>195</v>
      </c>
      <c r="I1557" s="105">
        <v>19</v>
      </c>
      <c r="J1557" s="26">
        <f t="shared" si="96"/>
        <v>3705</v>
      </c>
      <c r="K1557" s="113">
        <f>IFERROR(SUMIFS(RECEIVING_HISTORY!$H:$H,RECEIVING_HISTORY!$B:$B,MASTER_SHEET!$A1557),0)</f>
        <v>0</v>
      </c>
      <c r="L1557" s="26">
        <f>IFERROR(SUMIFS(RECEIVING_HISTORY!$I:$I,RECEIVING_HISTORY!$B:$B,MASTER_SHEET!$A1557),0)</f>
        <v>0</v>
      </c>
      <c r="M1557" s="35">
        <f>IFERROR(SUMIF(ISSUANCE_HISTORY!$B:$B,A1557,ISSUANCE_HISTORY!$H:$H),0)</f>
        <v>0</v>
      </c>
      <c r="N1557" s="26">
        <f>IFERROR(SUMIF(ISSUANCE_HISTORY!$B:$B,A1557,ISSUANCE_HISTORY!$I:$I),0)</f>
        <v>0</v>
      </c>
      <c r="O1557" s="112">
        <f t="shared" si="97"/>
        <v>19</v>
      </c>
      <c r="P1557" s="26">
        <f t="shared" si="99"/>
        <v>3705</v>
      </c>
      <c r="Q1557" s="36" t="s">
        <v>1945</v>
      </c>
      <c r="R1557" s="36" t="s">
        <v>1945</v>
      </c>
      <c r="S1557" s="16">
        <v>10</v>
      </c>
      <c r="T1557" s="37" t="str">
        <f t="shared" si="98"/>
        <v>OK</v>
      </c>
      <c r="U1557" s="12"/>
      <c r="V1557" s="16"/>
      <c r="W1557" s="12" t="s">
        <v>4223</v>
      </c>
    </row>
    <row r="1558" spans="1:23" ht="22.35" customHeight="1">
      <c r="A1558" s="12">
        <v>10061587</v>
      </c>
      <c r="B1558" s="137">
        <v>1050390067</v>
      </c>
      <c r="C1558" s="106">
        <v>1006398</v>
      </c>
      <c r="D1558" s="13">
        <v>1014762</v>
      </c>
      <c r="E1558" s="12" t="s">
        <v>1949</v>
      </c>
      <c r="F1558" s="190" t="s">
        <v>2049</v>
      </c>
      <c r="G1558" s="13" t="s">
        <v>21</v>
      </c>
      <c r="H1558" s="15">
        <v>80</v>
      </c>
      <c r="I1558" s="105">
        <v>26</v>
      </c>
      <c r="J1558" s="26">
        <f t="shared" si="96"/>
        <v>2080</v>
      </c>
      <c r="K1558" s="113">
        <f>IFERROR(SUMIFS(RECEIVING_HISTORY!$H:$H,RECEIVING_HISTORY!$B:$B,MASTER_SHEET!$A1558),0)</f>
        <v>0</v>
      </c>
      <c r="L1558" s="26">
        <f>IFERROR(SUMIFS(RECEIVING_HISTORY!$I:$I,RECEIVING_HISTORY!$B:$B,MASTER_SHEET!$A1558),0)</f>
        <v>0</v>
      </c>
      <c r="M1558" s="35">
        <f>IFERROR(SUMIF(ISSUANCE_HISTORY!$B:$B,A1558,ISSUANCE_HISTORY!$H:$H),0)</f>
        <v>0</v>
      </c>
      <c r="N1558" s="26">
        <f>IFERROR(SUMIF(ISSUANCE_HISTORY!$B:$B,A1558,ISSUANCE_HISTORY!$I:$I),0)</f>
        <v>0</v>
      </c>
      <c r="O1558" s="112">
        <f t="shared" si="97"/>
        <v>26</v>
      </c>
      <c r="P1558" s="26">
        <f t="shared" si="99"/>
        <v>2080</v>
      </c>
      <c r="Q1558" s="36" t="s">
        <v>1950</v>
      </c>
      <c r="R1558" s="36" t="s">
        <v>1950</v>
      </c>
      <c r="S1558" s="16">
        <v>10</v>
      </c>
      <c r="T1558" s="37" t="str">
        <f t="shared" si="98"/>
        <v>OK</v>
      </c>
      <c r="U1558" s="12"/>
      <c r="V1558" s="16"/>
      <c r="W1558" s="12" t="s">
        <v>4223</v>
      </c>
    </row>
    <row r="1559" spans="1:23" ht="22.35" customHeight="1">
      <c r="A1559" s="12">
        <v>10061588</v>
      </c>
      <c r="B1559" s="137">
        <v>1240370804</v>
      </c>
      <c r="C1559" s="106">
        <v>1006123</v>
      </c>
      <c r="D1559" s="13">
        <v>1014773</v>
      </c>
      <c r="E1559" s="12" t="s">
        <v>1951</v>
      </c>
      <c r="F1559" s="190" t="s">
        <v>2049</v>
      </c>
      <c r="G1559" s="13" t="s">
        <v>21</v>
      </c>
      <c r="H1559" s="15">
        <v>93</v>
      </c>
      <c r="I1559" s="105">
        <v>20</v>
      </c>
      <c r="J1559" s="26">
        <f t="shared" si="96"/>
        <v>1860</v>
      </c>
      <c r="K1559" s="113">
        <f>IFERROR(SUMIFS(RECEIVING_HISTORY!$H:$H,RECEIVING_HISTORY!$B:$B,MASTER_SHEET!$A1559),0)</f>
        <v>0</v>
      </c>
      <c r="L1559" s="26">
        <f>IFERROR(SUMIFS(RECEIVING_HISTORY!$I:$I,RECEIVING_HISTORY!$B:$B,MASTER_SHEET!$A1559),0)</f>
        <v>0</v>
      </c>
      <c r="M1559" s="35">
        <f>IFERROR(SUMIF(ISSUANCE_HISTORY!$B:$B,A1559,ISSUANCE_HISTORY!$H:$H),0)</f>
        <v>0</v>
      </c>
      <c r="N1559" s="26">
        <f>IFERROR(SUMIF(ISSUANCE_HISTORY!$B:$B,A1559,ISSUANCE_HISTORY!$I:$I),0)</f>
        <v>0</v>
      </c>
      <c r="O1559" s="112">
        <f t="shared" si="97"/>
        <v>20</v>
      </c>
      <c r="P1559" s="26">
        <f t="shared" si="99"/>
        <v>1860</v>
      </c>
      <c r="Q1559" s="36" t="s">
        <v>1950</v>
      </c>
      <c r="R1559" s="36" t="s">
        <v>1950</v>
      </c>
      <c r="S1559" s="16">
        <v>10</v>
      </c>
      <c r="T1559" s="37" t="str">
        <f t="shared" si="98"/>
        <v>OK</v>
      </c>
      <c r="U1559" s="12"/>
      <c r="V1559" s="16"/>
      <c r="W1559" s="12" t="s">
        <v>4223</v>
      </c>
    </row>
    <row r="1560" spans="1:23" ht="22.35" customHeight="1">
      <c r="A1560" s="12">
        <v>10061589</v>
      </c>
      <c r="B1560" s="137">
        <v>1240370808</v>
      </c>
      <c r="C1560" s="106">
        <v>1006128</v>
      </c>
      <c r="D1560" s="13">
        <v>1014778</v>
      </c>
      <c r="E1560" s="12" t="s">
        <v>1952</v>
      </c>
      <c r="F1560" s="190" t="s">
        <v>2049</v>
      </c>
      <c r="G1560" s="13" t="s">
        <v>21</v>
      </c>
      <c r="H1560" s="15">
        <v>22</v>
      </c>
      <c r="I1560" s="105">
        <v>30</v>
      </c>
      <c r="J1560" s="26">
        <f t="shared" si="96"/>
        <v>660</v>
      </c>
      <c r="K1560" s="113">
        <f>IFERROR(SUMIFS(RECEIVING_HISTORY!$H:$H,RECEIVING_HISTORY!$B:$B,MASTER_SHEET!$A1560),0)</f>
        <v>0</v>
      </c>
      <c r="L1560" s="26">
        <f>IFERROR(SUMIFS(RECEIVING_HISTORY!$I:$I,RECEIVING_HISTORY!$B:$B,MASTER_SHEET!$A1560),0)</f>
        <v>0</v>
      </c>
      <c r="M1560" s="35">
        <f>IFERROR(SUMIF(ISSUANCE_HISTORY!$B:$B,A1560,ISSUANCE_HISTORY!$H:$H),0)</f>
        <v>0</v>
      </c>
      <c r="N1560" s="26">
        <f>IFERROR(SUMIF(ISSUANCE_HISTORY!$B:$B,A1560,ISSUANCE_HISTORY!$I:$I),0)</f>
        <v>0</v>
      </c>
      <c r="O1560" s="112">
        <f t="shared" si="97"/>
        <v>30</v>
      </c>
      <c r="P1560" s="26">
        <f t="shared" si="99"/>
        <v>660</v>
      </c>
      <c r="Q1560" s="36" t="s">
        <v>1950</v>
      </c>
      <c r="R1560" s="36" t="s">
        <v>1950</v>
      </c>
      <c r="S1560" s="16">
        <v>10</v>
      </c>
      <c r="T1560" s="37" t="str">
        <f t="shared" si="98"/>
        <v>OK</v>
      </c>
      <c r="U1560" s="12"/>
      <c r="V1560" s="16"/>
      <c r="W1560" s="12" t="s">
        <v>4223</v>
      </c>
    </row>
    <row r="1561" spans="1:23" ht="22.35" customHeight="1">
      <c r="A1561" s="12">
        <v>10061590</v>
      </c>
      <c r="B1561" s="137">
        <v>1050390085</v>
      </c>
      <c r="C1561" s="106">
        <v>1006139</v>
      </c>
      <c r="D1561" s="13">
        <v>1014789</v>
      </c>
      <c r="E1561" s="12" t="s">
        <v>1953</v>
      </c>
      <c r="F1561" s="190" t="s">
        <v>2049</v>
      </c>
      <c r="G1561" s="13" t="s">
        <v>21</v>
      </c>
      <c r="H1561" s="15">
        <v>74</v>
      </c>
      <c r="I1561" s="105">
        <v>25</v>
      </c>
      <c r="J1561" s="26">
        <f t="shared" si="96"/>
        <v>1850</v>
      </c>
      <c r="K1561" s="113">
        <f>IFERROR(SUMIFS(RECEIVING_HISTORY!$H:$H,RECEIVING_HISTORY!$B:$B,MASTER_SHEET!$A1561),0)</f>
        <v>0</v>
      </c>
      <c r="L1561" s="26">
        <f>IFERROR(SUMIFS(RECEIVING_HISTORY!$I:$I,RECEIVING_HISTORY!$B:$B,MASTER_SHEET!$A1561),0)</f>
        <v>0</v>
      </c>
      <c r="M1561" s="35">
        <f>IFERROR(SUMIF(ISSUANCE_HISTORY!$B:$B,A1561,ISSUANCE_HISTORY!$H:$H),0)</f>
        <v>0</v>
      </c>
      <c r="N1561" s="26">
        <f>IFERROR(SUMIF(ISSUANCE_HISTORY!$B:$B,A1561,ISSUANCE_HISTORY!$I:$I),0)</f>
        <v>0</v>
      </c>
      <c r="O1561" s="112">
        <f t="shared" si="97"/>
        <v>25</v>
      </c>
      <c r="P1561" s="26">
        <f t="shared" si="99"/>
        <v>1850</v>
      </c>
      <c r="Q1561" s="36" t="s">
        <v>1950</v>
      </c>
      <c r="R1561" s="36" t="s">
        <v>1950</v>
      </c>
      <c r="S1561" s="16">
        <v>10</v>
      </c>
      <c r="T1561" s="37" t="str">
        <f t="shared" si="98"/>
        <v>OK</v>
      </c>
      <c r="U1561" s="12"/>
      <c r="V1561" s="16"/>
      <c r="W1561" s="12" t="s">
        <v>4223</v>
      </c>
    </row>
    <row r="1562" spans="1:23" ht="22.35" customHeight="1">
      <c r="A1562" s="12">
        <v>10061591</v>
      </c>
      <c r="B1562" s="137">
        <v>1050390076</v>
      </c>
      <c r="C1562" s="106">
        <v>1006122</v>
      </c>
      <c r="D1562" s="13">
        <v>1014772</v>
      </c>
      <c r="E1562" s="12" t="s">
        <v>1954</v>
      </c>
      <c r="F1562" s="190" t="s">
        <v>2049</v>
      </c>
      <c r="G1562" s="13" t="s">
        <v>21</v>
      </c>
      <c r="H1562" s="15">
        <v>22.83</v>
      </c>
      <c r="I1562" s="105">
        <v>10</v>
      </c>
      <c r="J1562" s="26">
        <f t="shared" si="96"/>
        <v>228.29999999999998</v>
      </c>
      <c r="K1562" s="113">
        <f>IFERROR(SUMIFS(RECEIVING_HISTORY!$H:$H,RECEIVING_HISTORY!$B:$B,MASTER_SHEET!$A1562),0)</f>
        <v>0</v>
      </c>
      <c r="L1562" s="26">
        <f>IFERROR(SUMIFS(RECEIVING_HISTORY!$I:$I,RECEIVING_HISTORY!$B:$B,MASTER_SHEET!$A1562),0)</f>
        <v>0</v>
      </c>
      <c r="M1562" s="35">
        <f>IFERROR(SUMIF(ISSUANCE_HISTORY!$B:$B,A1562,ISSUANCE_HISTORY!$H:$H),0)</f>
        <v>0</v>
      </c>
      <c r="N1562" s="26">
        <f>IFERROR(SUMIF(ISSUANCE_HISTORY!$B:$B,A1562,ISSUANCE_HISTORY!$I:$I),0)</f>
        <v>0</v>
      </c>
      <c r="O1562" s="112">
        <f t="shared" si="97"/>
        <v>10</v>
      </c>
      <c r="P1562" s="26">
        <f t="shared" si="99"/>
        <v>228.29999999999998</v>
      </c>
      <c r="Q1562" s="36" t="s">
        <v>1950</v>
      </c>
      <c r="R1562" s="36" t="s">
        <v>1950</v>
      </c>
      <c r="S1562" s="16">
        <v>10</v>
      </c>
      <c r="T1562" s="37" t="str">
        <f t="shared" si="98"/>
        <v>OK</v>
      </c>
      <c r="U1562" s="12"/>
      <c r="V1562" s="16"/>
      <c r="W1562" s="12" t="s">
        <v>4223</v>
      </c>
    </row>
    <row r="1563" spans="1:23" ht="22.35" customHeight="1">
      <c r="A1563" s="12">
        <v>10061592</v>
      </c>
      <c r="B1563" s="137">
        <v>271117046348</v>
      </c>
      <c r="C1563" s="106">
        <v>1004651</v>
      </c>
      <c r="D1563" s="13">
        <v>1016411</v>
      </c>
      <c r="E1563" s="12" t="s">
        <v>1955</v>
      </c>
      <c r="F1563" s="190" t="s">
        <v>2049</v>
      </c>
      <c r="G1563" s="13" t="s">
        <v>21</v>
      </c>
      <c r="H1563" s="15">
        <v>45</v>
      </c>
      <c r="I1563" s="105">
        <v>11</v>
      </c>
      <c r="J1563" s="26">
        <f t="shared" si="96"/>
        <v>495</v>
      </c>
      <c r="K1563" s="113">
        <f>IFERROR(SUMIFS(RECEIVING_HISTORY!$H:$H,RECEIVING_HISTORY!$B:$B,MASTER_SHEET!$A1563),0)</f>
        <v>0</v>
      </c>
      <c r="L1563" s="26">
        <f>IFERROR(SUMIFS(RECEIVING_HISTORY!$I:$I,RECEIVING_HISTORY!$B:$B,MASTER_SHEET!$A1563),0)</f>
        <v>0</v>
      </c>
      <c r="M1563" s="35">
        <f>IFERROR(SUMIF(ISSUANCE_HISTORY!$B:$B,A1563,ISSUANCE_HISTORY!$H:$H),0)</f>
        <v>0</v>
      </c>
      <c r="N1563" s="26">
        <f>IFERROR(SUMIF(ISSUANCE_HISTORY!$B:$B,A1563,ISSUANCE_HISTORY!$I:$I),0)</f>
        <v>0</v>
      </c>
      <c r="O1563" s="112">
        <f t="shared" si="97"/>
        <v>11</v>
      </c>
      <c r="P1563" s="26">
        <f t="shared" si="99"/>
        <v>495</v>
      </c>
      <c r="Q1563" s="36" t="s">
        <v>1950</v>
      </c>
      <c r="R1563" s="36" t="s">
        <v>1950</v>
      </c>
      <c r="S1563" s="16">
        <v>10</v>
      </c>
      <c r="T1563" s="37" t="str">
        <f t="shared" si="98"/>
        <v>OK</v>
      </c>
      <c r="U1563" s="12"/>
      <c r="V1563" s="16"/>
      <c r="W1563" s="12" t="s">
        <v>4222</v>
      </c>
    </row>
    <row r="1564" spans="1:23" ht="22.35" customHeight="1">
      <c r="A1564" s="12">
        <v>10061593</v>
      </c>
      <c r="B1564" s="137">
        <v>1050390063</v>
      </c>
      <c r="C1564" s="106">
        <v>1006390</v>
      </c>
      <c r="D1564" s="13">
        <v>1014754</v>
      </c>
      <c r="E1564" s="12" t="s">
        <v>1956</v>
      </c>
      <c r="F1564" s="190" t="s">
        <v>2049</v>
      </c>
      <c r="G1564" s="13" t="s">
        <v>21</v>
      </c>
      <c r="H1564" s="15">
        <v>162.5</v>
      </c>
      <c r="I1564" s="105">
        <v>47</v>
      </c>
      <c r="J1564" s="26">
        <f t="shared" si="96"/>
        <v>7637.5</v>
      </c>
      <c r="K1564" s="113">
        <f>IFERROR(SUMIFS(RECEIVING_HISTORY!$H:$H,RECEIVING_HISTORY!$B:$B,MASTER_SHEET!$A1564),0)</f>
        <v>0</v>
      </c>
      <c r="L1564" s="26">
        <f>IFERROR(SUMIFS(RECEIVING_HISTORY!$I:$I,RECEIVING_HISTORY!$B:$B,MASTER_SHEET!$A1564),0)</f>
        <v>0</v>
      </c>
      <c r="M1564" s="35">
        <f>IFERROR(SUMIF(ISSUANCE_HISTORY!$B:$B,A1564,ISSUANCE_HISTORY!$H:$H),0)</f>
        <v>0</v>
      </c>
      <c r="N1564" s="26">
        <f>IFERROR(SUMIF(ISSUANCE_HISTORY!$B:$B,A1564,ISSUANCE_HISTORY!$I:$I),0)</f>
        <v>0</v>
      </c>
      <c r="O1564" s="112">
        <f t="shared" si="97"/>
        <v>47</v>
      </c>
      <c r="P1564" s="26">
        <f t="shared" si="99"/>
        <v>7637.5</v>
      </c>
      <c r="Q1564" s="36" t="s">
        <v>1957</v>
      </c>
      <c r="R1564" s="36" t="s">
        <v>1957</v>
      </c>
      <c r="S1564" s="16">
        <v>10</v>
      </c>
      <c r="T1564" s="37" t="str">
        <f t="shared" si="98"/>
        <v>OK</v>
      </c>
      <c r="U1564" s="12"/>
      <c r="V1564" s="16"/>
      <c r="W1564" s="12" t="s">
        <v>4222</v>
      </c>
    </row>
    <row r="1565" spans="1:23" ht="22.35" customHeight="1">
      <c r="A1565" s="12">
        <v>10061594</v>
      </c>
      <c r="B1565" s="137">
        <v>271117047838</v>
      </c>
      <c r="C1565" s="106">
        <v>1001900</v>
      </c>
      <c r="D1565" s="13">
        <v>1011983</v>
      </c>
      <c r="E1565" s="12" t="s">
        <v>1958</v>
      </c>
      <c r="F1565" s="190" t="s">
        <v>2049</v>
      </c>
      <c r="G1565" s="13" t="s">
        <v>37</v>
      </c>
      <c r="H1565" s="15">
        <v>195</v>
      </c>
      <c r="I1565" s="105">
        <v>5</v>
      </c>
      <c r="J1565" s="26">
        <f t="shared" si="96"/>
        <v>975</v>
      </c>
      <c r="K1565" s="113">
        <f>IFERROR(SUMIFS(RECEIVING_HISTORY!$H:$H,RECEIVING_HISTORY!$B:$B,MASTER_SHEET!$A1565),0)</f>
        <v>0</v>
      </c>
      <c r="L1565" s="26">
        <f>IFERROR(SUMIFS(RECEIVING_HISTORY!$I:$I,RECEIVING_HISTORY!$B:$B,MASTER_SHEET!$A1565),0)</f>
        <v>0</v>
      </c>
      <c r="M1565" s="35">
        <f>IFERROR(SUMIF(ISSUANCE_HISTORY!$B:$B,A1565,ISSUANCE_HISTORY!$H:$H),0)</f>
        <v>0</v>
      </c>
      <c r="N1565" s="26">
        <f>IFERROR(SUMIF(ISSUANCE_HISTORY!$B:$B,A1565,ISSUANCE_HISTORY!$I:$I),0)</f>
        <v>0</v>
      </c>
      <c r="O1565" s="112">
        <f t="shared" si="97"/>
        <v>5</v>
      </c>
      <c r="P1565" s="26">
        <f t="shared" si="99"/>
        <v>975</v>
      </c>
      <c r="Q1565" s="36" t="s">
        <v>1957</v>
      </c>
      <c r="R1565" s="36" t="s">
        <v>1957</v>
      </c>
      <c r="S1565" s="16">
        <v>5</v>
      </c>
      <c r="T1565" s="37" t="str">
        <f t="shared" si="98"/>
        <v>OK</v>
      </c>
      <c r="U1565" s="12"/>
      <c r="V1565" s="16"/>
      <c r="W1565" s="12" t="s">
        <v>4223</v>
      </c>
    </row>
    <row r="1566" spans="1:23" ht="22.35" customHeight="1">
      <c r="A1566" s="12">
        <v>10061595</v>
      </c>
      <c r="B1566" s="137">
        <v>1050390062</v>
      </c>
      <c r="C1566" s="106">
        <v>1006389</v>
      </c>
      <c r="D1566" s="13">
        <v>1014753</v>
      </c>
      <c r="E1566" s="12" t="s">
        <v>1959</v>
      </c>
      <c r="F1566" s="190" t="s">
        <v>2049</v>
      </c>
      <c r="G1566" s="13" t="s">
        <v>21</v>
      </c>
      <c r="H1566" s="15">
        <v>92</v>
      </c>
      <c r="I1566" s="105">
        <v>34</v>
      </c>
      <c r="J1566" s="26">
        <f t="shared" si="96"/>
        <v>3128</v>
      </c>
      <c r="K1566" s="113">
        <f>IFERROR(SUMIFS(RECEIVING_HISTORY!$H:$H,RECEIVING_HISTORY!$B:$B,MASTER_SHEET!$A1566),0)</f>
        <v>0</v>
      </c>
      <c r="L1566" s="26">
        <f>IFERROR(SUMIFS(RECEIVING_HISTORY!$I:$I,RECEIVING_HISTORY!$B:$B,MASTER_SHEET!$A1566),0)</f>
        <v>0</v>
      </c>
      <c r="M1566" s="35">
        <f>IFERROR(SUMIF(ISSUANCE_HISTORY!$B:$B,A1566,ISSUANCE_HISTORY!$H:$H),0)</f>
        <v>0</v>
      </c>
      <c r="N1566" s="26">
        <f>IFERROR(SUMIF(ISSUANCE_HISTORY!$B:$B,A1566,ISSUANCE_HISTORY!$I:$I),0)</f>
        <v>0</v>
      </c>
      <c r="O1566" s="112">
        <f t="shared" si="97"/>
        <v>34</v>
      </c>
      <c r="P1566" s="26">
        <f t="shared" si="99"/>
        <v>3128</v>
      </c>
      <c r="Q1566" s="36" t="s">
        <v>1957</v>
      </c>
      <c r="R1566" s="36" t="s">
        <v>1957</v>
      </c>
      <c r="S1566" s="16">
        <v>10</v>
      </c>
      <c r="T1566" s="37" t="str">
        <f t="shared" si="98"/>
        <v>OK</v>
      </c>
      <c r="U1566" s="12"/>
      <c r="V1566" s="16"/>
      <c r="W1566" s="12" t="s">
        <v>4223</v>
      </c>
    </row>
    <row r="1567" spans="1:23" ht="22.35" customHeight="1">
      <c r="A1567" s="12">
        <v>10061596</v>
      </c>
      <c r="B1567" s="137">
        <v>391222005830</v>
      </c>
      <c r="C1567" s="106">
        <v>1004652</v>
      </c>
      <c r="D1567" s="13">
        <v>1016412</v>
      </c>
      <c r="E1567" s="12" t="s">
        <v>1960</v>
      </c>
      <c r="F1567" s="190" t="s">
        <v>2049</v>
      </c>
      <c r="G1567" s="13" t="s">
        <v>21</v>
      </c>
      <c r="H1567" s="15">
        <v>75</v>
      </c>
      <c r="I1567" s="105">
        <v>8</v>
      </c>
      <c r="J1567" s="26">
        <f t="shared" si="96"/>
        <v>600</v>
      </c>
      <c r="K1567" s="113">
        <f>IFERROR(SUMIFS(RECEIVING_HISTORY!$H:$H,RECEIVING_HISTORY!$B:$B,MASTER_SHEET!$A1567),0)</f>
        <v>0</v>
      </c>
      <c r="L1567" s="26">
        <f>IFERROR(SUMIFS(RECEIVING_HISTORY!$I:$I,RECEIVING_HISTORY!$B:$B,MASTER_SHEET!$A1567),0)</f>
        <v>0</v>
      </c>
      <c r="M1567" s="35">
        <f>IFERROR(SUMIF(ISSUANCE_HISTORY!$B:$B,A1567,ISSUANCE_HISTORY!$H:$H),0)</f>
        <v>0</v>
      </c>
      <c r="N1567" s="26">
        <f>IFERROR(SUMIF(ISSUANCE_HISTORY!$B:$B,A1567,ISSUANCE_HISTORY!$I:$I),0)</f>
        <v>0</v>
      </c>
      <c r="O1567" s="112">
        <f t="shared" si="97"/>
        <v>8</v>
      </c>
      <c r="P1567" s="26">
        <f t="shared" si="99"/>
        <v>600</v>
      </c>
      <c r="Q1567" s="36" t="s">
        <v>1957</v>
      </c>
      <c r="R1567" s="36" t="s">
        <v>1957</v>
      </c>
      <c r="S1567" s="16">
        <v>6</v>
      </c>
      <c r="T1567" s="37" t="str">
        <f t="shared" si="98"/>
        <v>OK</v>
      </c>
      <c r="U1567" s="12"/>
      <c r="V1567" s="16"/>
      <c r="W1567" s="12" t="s">
        <v>4222</v>
      </c>
    </row>
    <row r="1568" spans="1:23" ht="22.35" customHeight="1">
      <c r="A1568" s="12">
        <v>10061597</v>
      </c>
      <c r="B1568" s="137">
        <v>1050390068</v>
      </c>
      <c r="C1568" s="106">
        <v>1006399</v>
      </c>
      <c r="D1568" s="13">
        <v>1014763</v>
      </c>
      <c r="E1568" s="12" t="s">
        <v>1961</v>
      </c>
      <c r="F1568" s="190" t="s">
        <v>2049</v>
      </c>
      <c r="G1568" s="13" t="s">
        <v>21</v>
      </c>
      <c r="H1568" s="15">
        <v>83.1</v>
      </c>
      <c r="I1568" s="105">
        <v>30</v>
      </c>
      <c r="J1568" s="26">
        <f t="shared" si="96"/>
        <v>2493</v>
      </c>
      <c r="K1568" s="113">
        <f>IFERROR(SUMIFS(RECEIVING_HISTORY!$H:$H,RECEIVING_HISTORY!$B:$B,MASTER_SHEET!$A1568),0)</f>
        <v>0</v>
      </c>
      <c r="L1568" s="26">
        <f>IFERROR(SUMIFS(RECEIVING_HISTORY!$I:$I,RECEIVING_HISTORY!$B:$B,MASTER_SHEET!$A1568),0)</f>
        <v>0</v>
      </c>
      <c r="M1568" s="35">
        <f>IFERROR(SUMIF(ISSUANCE_HISTORY!$B:$B,A1568,ISSUANCE_HISTORY!$H:$H),0)</f>
        <v>0</v>
      </c>
      <c r="N1568" s="26">
        <f>IFERROR(SUMIF(ISSUANCE_HISTORY!$B:$B,A1568,ISSUANCE_HISTORY!$I:$I),0)</f>
        <v>0</v>
      </c>
      <c r="O1568" s="112">
        <f t="shared" si="97"/>
        <v>30</v>
      </c>
      <c r="P1568" s="26">
        <f t="shared" si="99"/>
        <v>2493</v>
      </c>
      <c r="Q1568" s="36" t="s">
        <v>1962</v>
      </c>
      <c r="R1568" s="36" t="s">
        <v>1962</v>
      </c>
      <c r="S1568" s="16">
        <v>10</v>
      </c>
      <c r="T1568" s="37" t="str">
        <f t="shared" si="98"/>
        <v>OK</v>
      </c>
      <c r="U1568" s="12"/>
      <c r="V1568" s="16"/>
      <c r="W1568" s="12" t="s">
        <v>4223</v>
      </c>
    </row>
    <row r="1569" spans="1:23" ht="22.35" customHeight="1">
      <c r="A1569" s="12">
        <v>10061598</v>
      </c>
      <c r="B1569" s="137">
        <v>1050390069</v>
      </c>
      <c r="C1569" s="106">
        <v>1006400</v>
      </c>
      <c r="D1569" s="13">
        <v>1014764</v>
      </c>
      <c r="E1569" s="12" t="s">
        <v>1963</v>
      </c>
      <c r="F1569" s="190" t="s">
        <v>2049</v>
      </c>
      <c r="G1569" s="13" t="s">
        <v>21</v>
      </c>
      <c r="H1569" s="15">
        <v>71.64</v>
      </c>
      <c r="I1569" s="105">
        <v>30</v>
      </c>
      <c r="J1569" s="26">
        <f t="shared" si="96"/>
        <v>2149.1999999999998</v>
      </c>
      <c r="K1569" s="113">
        <f>IFERROR(SUMIFS(RECEIVING_HISTORY!$H:$H,RECEIVING_HISTORY!$B:$B,MASTER_SHEET!$A1569),0)</f>
        <v>0</v>
      </c>
      <c r="L1569" s="26">
        <f>IFERROR(SUMIFS(RECEIVING_HISTORY!$I:$I,RECEIVING_HISTORY!$B:$B,MASTER_SHEET!$A1569),0)</f>
        <v>0</v>
      </c>
      <c r="M1569" s="35">
        <f>IFERROR(SUMIF(ISSUANCE_HISTORY!$B:$B,A1569,ISSUANCE_HISTORY!$H:$H),0)</f>
        <v>0</v>
      </c>
      <c r="N1569" s="26">
        <f>IFERROR(SUMIF(ISSUANCE_HISTORY!$B:$B,A1569,ISSUANCE_HISTORY!$I:$I),0)</f>
        <v>0</v>
      </c>
      <c r="O1569" s="112">
        <f t="shared" si="97"/>
        <v>30</v>
      </c>
      <c r="P1569" s="26">
        <f t="shared" si="99"/>
        <v>2149.1999999999998</v>
      </c>
      <c r="Q1569" s="36" t="s">
        <v>1962</v>
      </c>
      <c r="R1569" s="36" t="s">
        <v>1962</v>
      </c>
      <c r="S1569" s="16">
        <v>10</v>
      </c>
      <c r="T1569" s="37" t="str">
        <f t="shared" si="98"/>
        <v>OK</v>
      </c>
      <c r="U1569" s="12"/>
      <c r="V1569" s="16"/>
      <c r="W1569" s="12" t="s">
        <v>4223</v>
      </c>
    </row>
    <row r="1570" spans="1:23" ht="22.35" customHeight="1">
      <c r="A1570" s="12">
        <v>10061599</v>
      </c>
      <c r="B1570" s="137">
        <v>1920120053</v>
      </c>
      <c r="C1570" s="106">
        <v>1006131</v>
      </c>
      <c r="D1570" s="13">
        <v>1014781</v>
      </c>
      <c r="E1570" s="12" t="s">
        <v>1964</v>
      </c>
      <c r="F1570" s="190" t="s">
        <v>2049</v>
      </c>
      <c r="G1570" s="13" t="s">
        <v>21</v>
      </c>
      <c r="H1570" s="15">
        <v>35</v>
      </c>
      <c r="I1570" s="105">
        <v>50</v>
      </c>
      <c r="J1570" s="26">
        <f t="shared" si="96"/>
        <v>1750</v>
      </c>
      <c r="K1570" s="113">
        <f>IFERROR(SUMIFS(RECEIVING_HISTORY!$H:$H,RECEIVING_HISTORY!$B:$B,MASTER_SHEET!$A1570),0)</f>
        <v>0</v>
      </c>
      <c r="L1570" s="26">
        <f>IFERROR(SUMIFS(RECEIVING_HISTORY!$I:$I,RECEIVING_HISTORY!$B:$B,MASTER_SHEET!$A1570),0)</f>
        <v>0</v>
      </c>
      <c r="M1570" s="35">
        <f>IFERROR(SUMIF(ISSUANCE_HISTORY!$B:$B,A1570,ISSUANCE_HISTORY!$H:$H),0)</f>
        <v>0</v>
      </c>
      <c r="N1570" s="26">
        <f>IFERROR(SUMIF(ISSUANCE_HISTORY!$B:$B,A1570,ISSUANCE_HISTORY!$I:$I),0)</f>
        <v>0</v>
      </c>
      <c r="O1570" s="112">
        <f t="shared" si="97"/>
        <v>50</v>
      </c>
      <c r="P1570" s="26">
        <f t="shared" si="99"/>
        <v>1750</v>
      </c>
      <c r="Q1570" s="36" t="s">
        <v>1965</v>
      </c>
      <c r="R1570" s="36" t="s">
        <v>1965</v>
      </c>
      <c r="S1570" s="16">
        <v>10</v>
      </c>
      <c r="T1570" s="37" t="str">
        <f t="shared" si="98"/>
        <v>OK</v>
      </c>
      <c r="U1570" s="12"/>
      <c r="V1570" s="16"/>
      <c r="W1570" s="12" t="s">
        <v>4223</v>
      </c>
    </row>
    <row r="1571" spans="1:23" ht="22.35" customHeight="1">
      <c r="A1571" s="12">
        <v>10061600</v>
      </c>
      <c r="B1571" s="137">
        <v>1050390086</v>
      </c>
      <c r="C1571" s="106">
        <v>1006140</v>
      </c>
      <c r="D1571" s="13">
        <v>1014790</v>
      </c>
      <c r="E1571" s="12" t="s">
        <v>1966</v>
      </c>
      <c r="F1571" s="190" t="s">
        <v>2049</v>
      </c>
      <c r="G1571" s="13" t="s">
        <v>21</v>
      </c>
      <c r="H1571" s="15">
        <v>42</v>
      </c>
      <c r="I1571" s="105">
        <v>40</v>
      </c>
      <c r="J1571" s="26">
        <f t="shared" si="96"/>
        <v>1680</v>
      </c>
      <c r="K1571" s="113">
        <f>IFERROR(SUMIFS(RECEIVING_HISTORY!$H:$H,RECEIVING_HISTORY!$B:$B,MASTER_SHEET!$A1571),0)</f>
        <v>0</v>
      </c>
      <c r="L1571" s="26">
        <f>IFERROR(SUMIFS(RECEIVING_HISTORY!$I:$I,RECEIVING_HISTORY!$B:$B,MASTER_SHEET!$A1571),0)</f>
        <v>0</v>
      </c>
      <c r="M1571" s="35">
        <f>IFERROR(SUMIF(ISSUANCE_HISTORY!$B:$B,A1571,ISSUANCE_HISTORY!$H:$H),0)</f>
        <v>0</v>
      </c>
      <c r="N1571" s="26">
        <f>IFERROR(SUMIF(ISSUANCE_HISTORY!$B:$B,A1571,ISSUANCE_HISTORY!$I:$I),0)</f>
        <v>0</v>
      </c>
      <c r="O1571" s="112">
        <f t="shared" si="97"/>
        <v>40</v>
      </c>
      <c r="P1571" s="26">
        <f t="shared" si="99"/>
        <v>1680</v>
      </c>
      <c r="Q1571" s="36" t="s">
        <v>1965</v>
      </c>
      <c r="R1571" s="36" t="s">
        <v>1965</v>
      </c>
      <c r="S1571" s="16">
        <v>10</v>
      </c>
      <c r="T1571" s="37" t="str">
        <f t="shared" si="98"/>
        <v>OK</v>
      </c>
      <c r="U1571" s="12"/>
      <c r="V1571" s="16"/>
      <c r="W1571" s="12" t="s">
        <v>4223</v>
      </c>
    </row>
    <row r="1572" spans="1:23" ht="22.35" customHeight="1">
      <c r="A1572" s="12">
        <v>10061601</v>
      </c>
      <c r="B1572" s="137">
        <v>1240370767</v>
      </c>
      <c r="C1572" s="106">
        <v>1006391</v>
      </c>
      <c r="D1572" s="13">
        <v>1014755</v>
      </c>
      <c r="E1572" s="12" t="s">
        <v>1967</v>
      </c>
      <c r="F1572" s="190" t="s">
        <v>2049</v>
      </c>
      <c r="G1572" s="13" t="s">
        <v>21</v>
      </c>
      <c r="H1572" s="15">
        <v>75</v>
      </c>
      <c r="I1572" s="105">
        <v>36</v>
      </c>
      <c r="J1572" s="26">
        <f t="shared" si="96"/>
        <v>2700</v>
      </c>
      <c r="K1572" s="113">
        <f>IFERROR(SUMIFS(RECEIVING_HISTORY!$H:$H,RECEIVING_HISTORY!$B:$B,MASTER_SHEET!$A1572),0)</f>
        <v>0</v>
      </c>
      <c r="L1572" s="26">
        <f>IFERROR(SUMIFS(RECEIVING_HISTORY!$I:$I,RECEIVING_HISTORY!$B:$B,MASTER_SHEET!$A1572),0)</f>
        <v>0</v>
      </c>
      <c r="M1572" s="35">
        <f>IFERROR(SUMIF(ISSUANCE_HISTORY!$B:$B,A1572,ISSUANCE_HISTORY!$H:$H),0)</f>
        <v>0</v>
      </c>
      <c r="N1572" s="26">
        <f>IFERROR(SUMIF(ISSUANCE_HISTORY!$B:$B,A1572,ISSUANCE_HISTORY!$I:$I),0)</f>
        <v>0</v>
      </c>
      <c r="O1572" s="112">
        <f t="shared" si="97"/>
        <v>36</v>
      </c>
      <c r="P1572" s="26">
        <f t="shared" si="99"/>
        <v>2700</v>
      </c>
      <c r="Q1572" s="36" t="s">
        <v>1968</v>
      </c>
      <c r="R1572" s="36" t="s">
        <v>1968</v>
      </c>
      <c r="S1572" s="16">
        <v>10</v>
      </c>
      <c r="T1572" s="37" t="str">
        <f t="shared" si="98"/>
        <v>OK</v>
      </c>
      <c r="U1572" s="12"/>
      <c r="V1572" s="16"/>
      <c r="W1572" s="12" t="s">
        <v>4223</v>
      </c>
    </row>
    <row r="1573" spans="1:23" ht="22.35" customHeight="1">
      <c r="A1573" s="12">
        <v>10061602</v>
      </c>
      <c r="B1573" s="137">
        <v>1920120052</v>
      </c>
      <c r="C1573" s="106">
        <v>1006130</v>
      </c>
      <c r="D1573" s="13">
        <v>1014780</v>
      </c>
      <c r="E1573" s="12" t="s">
        <v>1969</v>
      </c>
      <c r="F1573" s="190" t="s">
        <v>2049</v>
      </c>
      <c r="G1573" s="13" t="s">
        <v>21</v>
      </c>
      <c r="H1573" s="15">
        <v>255</v>
      </c>
      <c r="I1573" s="105">
        <v>15</v>
      </c>
      <c r="J1573" s="26">
        <f t="shared" si="96"/>
        <v>3825</v>
      </c>
      <c r="K1573" s="113">
        <f>IFERROR(SUMIFS(RECEIVING_HISTORY!$H:$H,RECEIVING_HISTORY!$B:$B,MASTER_SHEET!$A1573),0)</f>
        <v>0</v>
      </c>
      <c r="L1573" s="26">
        <f>IFERROR(SUMIFS(RECEIVING_HISTORY!$I:$I,RECEIVING_HISTORY!$B:$B,MASTER_SHEET!$A1573),0)</f>
        <v>0</v>
      </c>
      <c r="M1573" s="35">
        <f>IFERROR(SUMIF(ISSUANCE_HISTORY!$B:$B,A1573,ISSUANCE_HISTORY!$H:$H),0)</f>
        <v>0</v>
      </c>
      <c r="N1573" s="26">
        <f>IFERROR(SUMIF(ISSUANCE_HISTORY!$B:$B,A1573,ISSUANCE_HISTORY!$I:$I),0)</f>
        <v>0</v>
      </c>
      <c r="O1573" s="112">
        <f t="shared" si="97"/>
        <v>15</v>
      </c>
      <c r="P1573" s="26">
        <f t="shared" si="99"/>
        <v>3825</v>
      </c>
      <c r="Q1573" s="36" t="s">
        <v>1968</v>
      </c>
      <c r="R1573" s="36" t="s">
        <v>1968</v>
      </c>
      <c r="S1573" s="16">
        <v>10</v>
      </c>
      <c r="T1573" s="37" t="str">
        <f t="shared" si="98"/>
        <v>OK</v>
      </c>
      <c r="U1573" s="12"/>
      <c r="V1573" s="16"/>
      <c r="W1573" s="12" t="s">
        <v>4223</v>
      </c>
    </row>
    <row r="1574" spans="1:23" ht="22.35" customHeight="1">
      <c r="A1574" s="12">
        <v>10061603</v>
      </c>
      <c r="B1574" s="137">
        <v>1920110193</v>
      </c>
      <c r="C1574" s="106">
        <v>1006134</v>
      </c>
      <c r="D1574" s="13">
        <v>1014784</v>
      </c>
      <c r="E1574" s="12" t="s">
        <v>1970</v>
      </c>
      <c r="F1574" s="190" t="s">
        <v>2049</v>
      </c>
      <c r="G1574" s="13" t="s">
        <v>21</v>
      </c>
      <c r="H1574" s="15">
        <v>22</v>
      </c>
      <c r="I1574" s="105">
        <v>43</v>
      </c>
      <c r="J1574" s="26">
        <f t="shared" si="96"/>
        <v>946</v>
      </c>
      <c r="K1574" s="113">
        <f>IFERROR(SUMIFS(RECEIVING_HISTORY!$H:$H,RECEIVING_HISTORY!$B:$B,MASTER_SHEET!$A1574),0)</f>
        <v>0</v>
      </c>
      <c r="L1574" s="26">
        <f>IFERROR(SUMIFS(RECEIVING_HISTORY!$I:$I,RECEIVING_HISTORY!$B:$B,MASTER_SHEET!$A1574),0)</f>
        <v>0</v>
      </c>
      <c r="M1574" s="35">
        <f>IFERROR(SUMIF(ISSUANCE_HISTORY!$B:$B,A1574,ISSUANCE_HISTORY!$H:$H),0)</f>
        <v>0</v>
      </c>
      <c r="N1574" s="26">
        <f>IFERROR(SUMIF(ISSUANCE_HISTORY!$B:$B,A1574,ISSUANCE_HISTORY!$I:$I),0)</f>
        <v>0</v>
      </c>
      <c r="O1574" s="112">
        <f t="shared" si="97"/>
        <v>43</v>
      </c>
      <c r="P1574" s="26">
        <f t="shared" si="99"/>
        <v>946</v>
      </c>
      <c r="Q1574" s="36" t="s">
        <v>1968</v>
      </c>
      <c r="R1574" s="36" t="s">
        <v>1968</v>
      </c>
      <c r="S1574" s="16">
        <v>10</v>
      </c>
      <c r="T1574" s="37" t="str">
        <f t="shared" si="98"/>
        <v>OK</v>
      </c>
      <c r="U1574" s="12"/>
      <c r="V1574" s="16"/>
      <c r="W1574" s="12" t="s">
        <v>4223</v>
      </c>
    </row>
    <row r="1575" spans="1:23" ht="22.35" customHeight="1">
      <c r="A1575" s="12">
        <v>10061604</v>
      </c>
      <c r="B1575" s="137">
        <v>1920030080</v>
      </c>
      <c r="C1575" s="106">
        <v>1006145</v>
      </c>
      <c r="D1575" s="13">
        <v>1014795</v>
      </c>
      <c r="E1575" s="12" t="s">
        <v>1971</v>
      </c>
      <c r="F1575" s="190" t="s">
        <v>2049</v>
      </c>
      <c r="G1575" s="13" t="s">
        <v>21</v>
      </c>
      <c r="H1575" s="15">
        <v>278</v>
      </c>
      <c r="I1575" s="105">
        <v>16</v>
      </c>
      <c r="J1575" s="26">
        <f t="shared" si="96"/>
        <v>4448</v>
      </c>
      <c r="K1575" s="113">
        <f>IFERROR(SUMIFS(RECEIVING_HISTORY!$H:$H,RECEIVING_HISTORY!$B:$B,MASTER_SHEET!$A1575),0)</f>
        <v>0</v>
      </c>
      <c r="L1575" s="26">
        <f>IFERROR(SUMIFS(RECEIVING_HISTORY!$I:$I,RECEIVING_HISTORY!$B:$B,MASTER_SHEET!$A1575),0)</f>
        <v>0</v>
      </c>
      <c r="M1575" s="35">
        <f>IFERROR(SUMIF(ISSUANCE_HISTORY!$B:$B,A1575,ISSUANCE_HISTORY!$H:$H),0)</f>
        <v>0</v>
      </c>
      <c r="N1575" s="26">
        <f>IFERROR(SUMIF(ISSUANCE_HISTORY!$B:$B,A1575,ISSUANCE_HISTORY!$I:$I),0)</f>
        <v>0</v>
      </c>
      <c r="O1575" s="112">
        <f t="shared" si="97"/>
        <v>16</v>
      </c>
      <c r="P1575" s="26">
        <f t="shared" si="99"/>
        <v>4448</v>
      </c>
      <c r="Q1575" s="36" t="s">
        <v>1975</v>
      </c>
      <c r="R1575" s="36" t="s">
        <v>1975</v>
      </c>
      <c r="S1575" s="16">
        <v>10</v>
      </c>
      <c r="T1575" s="37" t="str">
        <f t="shared" si="98"/>
        <v>OK</v>
      </c>
      <c r="U1575" s="12"/>
      <c r="V1575" s="16"/>
      <c r="W1575" s="12" t="s">
        <v>4223</v>
      </c>
    </row>
    <row r="1576" spans="1:23" ht="22.35" customHeight="1">
      <c r="A1576" s="12">
        <v>10061605</v>
      </c>
      <c r="B1576" s="137">
        <v>3000000328</v>
      </c>
      <c r="C1576" s="106">
        <v>1004609</v>
      </c>
      <c r="D1576" s="13">
        <v>1016368</v>
      </c>
      <c r="E1576" s="12" t="s">
        <v>1972</v>
      </c>
      <c r="F1576" s="190" t="s">
        <v>2049</v>
      </c>
      <c r="G1576" s="13" t="s">
        <v>21</v>
      </c>
      <c r="H1576" s="15">
        <v>303.05</v>
      </c>
      <c r="I1576" s="105">
        <v>9</v>
      </c>
      <c r="J1576" s="26">
        <f t="shared" si="96"/>
        <v>2727.4500000000003</v>
      </c>
      <c r="K1576" s="113">
        <f>IFERROR(SUMIFS(RECEIVING_HISTORY!$H:$H,RECEIVING_HISTORY!$B:$B,MASTER_SHEET!$A1576),0)</f>
        <v>0</v>
      </c>
      <c r="L1576" s="26">
        <f>IFERROR(SUMIFS(RECEIVING_HISTORY!$I:$I,RECEIVING_HISTORY!$B:$B,MASTER_SHEET!$A1576),0)</f>
        <v>0</v>
      </c>
      <c r="M1576" s="35">
        <f>IFERROR(SUMIF(ISSUANCE_HISTORY!$B:$B,A1576,ISSUANCE_HISTORY!$H:$H),0)</f>
        <v>0</v>
      </c>
      <c r="N1576" s="26">
        <f>IFERROR(SUMIF(ISSUANCE_HISTORY!$B:$B,A1576,ISSUANCE_HISTORY!$I:$I),0)</f>
        <v>0</v>
      </c>
      <c r="O1576" s="112">
        <f t="shared" si="97"/>
        <v>9</v>
      </c>
      <c r="P1576" s="26">
        <f t="shared" si="99"/>
        <v>2727.4500000000003</v>
      </c>
      <c r="Q1576" s="36" t="s">
        <v>1973</v>
      </c>
      <c r="R1576" s="36" t="s">
        <v>1973</v>
      </c>
      <c r="S1576" s="16">
        <v>6</v>
      </c>
      <c r="T1576" s="37" t="str">
        <f t="shared" si="98"/>
        <v>OK</v>
      </c>
      <c r="U1576" s="12"/>
      <c r="V1576" s="16"/>
      <c r="W1576" s="12" t="s">
        <v>4222</v>
      </c>
    </row>
    <row r="1577" spans="1:23" ht="22.35" customHeight="1">
      <c r="A1577" s="12">
        <v>10061606</v>
      </c>
      <c r="B1577" s="137">
        <v>1050390066</v>
      </c>
      <c r="C1577" s="106">
        <v>1006396</v>
      </c>
      <c r="D1577" s="13">
        <v>1014760</v>
      </c>
      <c r="E1577" s="12" t="s">
        <v>1974</v>
      </c>
      <c r="F1577" s="190" t="s">
        <v>2049</v>
      </c>
      <c r="G1577" s="13" t="s">
        <v>21</v>
      </c>
      <c r="H1577" s="15">
        <v>86.71</v>
      </c>
      <c r="I1577" s="105">
        <v>24</v>
      </c>
      <c r="J1577" s="26">
        <f t="shared" si="96"/>
        <v>2081.04</v>
      </c>
      <c r="K1577" s="113">
        <f>IFERROR(SUMIFS(RECEIVING_HISTORY!$H:$H,RECEIVING_HISTORY!$B:$B,MASTER_SHEET!$A1577),0)</f>
        <v>0</v>
      </c>
      <c r="L1577" s="26">
        <f>IFERROR(SUMIFS(RECEIVING_HISTORY!$I:$I,RECEIVING_HISTORY!$B:$B,MASTER_SHEET!$A1577),0)</f>
        <v>0</v>
      </c>
      <c r="M1577" s="35">
        <f>IFERROR(SUMIF(ISSUANCE_HISTORY!$B:$B,A1577,ISSUANCE_HISTORY!$H:$H),0)</f>
        <v>0</v>
      </c>
      <c r="N1577" s="26">
        <f>IFERROR(SUMIF(ISSUANCE_HISTORY!$B:$B,A1577,ISSUANCE_HISTORY!$I:$I),0)</f>
        <v>0</v>
      </c>
      <c r="O1577" s="112">
        <f t="shared" si="97"/>
        <v>24</v>
      </c>
      <c r="P1577" s="26">
        <f t="shared" si="99"/>
        <v>2081.04</v>
      </c>
      <c r="Q1577" s="36" t="s">
        <v>1975</v>
      </c>
      <c r="R1577" s="36" t="s">
        <v>1975</v>
      </c>
      <c r="S1577" s="16">
        <v>10</v>
      </c>
      <c r="T1577" s="37" t="str">
        <f t="shared" si="98"/>
        <v>OK</v>
      </c>
      <c r="U1577" s="12"/>
      <c r="V1577" s="16"/>
      <c r="W1577" s="12" t="s">
        <v>4223</v>
      </c>
    </row>
    <row r="1578" spans="1:23" ht="22.35" customHeight="1">
      <c r="A1578" s="12">
        <v>10061607</v>
      </c>
      <c r="B1578" s="137">
        <v>1120010156</v>
      </c>
      <c r="C1578" s="106">
        <v>1005519</v>
      </c>
      <c r="D1578" s="13">
        <v>1015573</v>
      </c>
      <c r="E1578" s="12" t="s">
        <v>1976</v>
      </c>
      <c r="F1578" s="190" t="s">
        <v>4209</v>
      </c>
      <c r="G1578" s="13" t="s">
        <v>21</v>
      </c>
      <c r="H1578" s="15">
        <v>24</v>
      </c>
      <c r="I1578" s="105">
        <v>60</v>
      </c>
      <c r="J1578" s="26">
        <f t="shared" si="96"/>
        <v>1440</v>
      </c>
      <c r="K1578" s="113">
        <f>IFERROR(SUMIFS(RECEIVING_HISTORY!$H:$H,RECEIVING_HISTORY!$B:$B,MASTER_SHEET!$A1578),0)</f>
        <v>0</v>
      </c>
      <c r="L1578" s="26">
        <f>IFERROR(SUMIFS(RECEIVING_HISTORY!$I:$I,RECEIVING_HISTORY!$B:$B,MASTER_SHEET!$A1578),0)</f>
        <v>0</v>
      </c>
      <c r="M1578" s="35">
        <f>IFERROR(SUMIF(ISSUANCE_HISTORY!$B:$B,A1578,ISSUANCE_HISTORY!$H:$H),0)</f>
        <v>0</v>
      </c>
      <c r="N1578" s="26">
        <f>IFERROR(SUMIF(ISSUANCE_HISTORY!$B:$B,A1578,ISSUANCE_HISTORY!$I:$I),0)</f>
        <v>0</v>
      </c>
      <c r="O1578" s="112">
        <f t="shared" si="97"/>
        <v>60</v>
      </c>
      <c r="P1578" s="26">
        <f t="shared" si="99"/>
        <v>1440</v>
      </c>
      <c r="Q1578" s="36" t="s">
        <v>1977</v>
      </c>
      <c r="R1578" s="36" t="s">
        <v>1977</v>
      </c>
      <c r="S1578" s="16">
        <v>10</v>
      </c>
      <c r="T1578" s="37" t="str">
        <f t="shared" si="98"/>
        <v>OK</v>
      </c>
      <c r="U1578" s="12"/>
      <c r="V1578" s="16"/>
      <c r="W1578" s="12" t="s">
        <v>4222</v>
      </c>
    </row>
    <row r="1579" spans="1:23" ht="22.35" customHeight="1">
      <c r="A1579" s="12">
        <v>10061612</v>
      </c>
      <c r="B1579" s="137" t="e">
        <v>#N/A</v>
      </c>
      <c r="C1579" s="106"/>
      <c r="D1579" s="13"/>
      <c r="E1579" s="12" t="s">
        <v>1978</v>
      </c>
      <c r="F1579" s="190" t="s">
        <v>2049</v>
      </c>
      <c r="G1579" s="13" t="s">
        <v>37</v>
      </c>
      <c r="H1579" s="15">
        <v>165</v>
      </c>
      <c r="I1579" s="105">
        <v>0</v>
      </c>
      <c r="J1579" s="26">
        <f t="shared" si="96"/>
        <v>0</v>
      </c>
      <c r="K1579" s="113">
        <f>IFERROR(SUMIFS(RECEIVING_HISTORY!$H:$H,RECEIVING_HISTORY!$B:$B,MASTER_SHEET!$A1579),0)</f>
        <v>0</v>
      </c>
      <c r="L1579" s="26">
        <f>IFERROR(SUMIFS(RECEIVING_HISTORY!$I:$I,RECEIVING_HISTORY!$B:$B,MASTER_SHEET!$A1579),0)</f>
        <v>0</v>
      </c>
      <c r="M1579" s="35">
        <f>IFERROR(SUMIF(ISSUANCE_HISTORY!$B:$B,A1579,ISSUANCE_HISTORY!$H:$H),0)</f>
        <v>0</v>
      </c>
      <c r="N1579" s="26">
        <f>IFERROR(SUMIF(ISSUANCE_HISTORY!$B:$B,A1579,ISSUANCE_HISTORY!$I:$I),0)</f>
        <v>0</v>
      </c>
      <c r="O1579" s="112">
        <f t="shared" si="97"/>
        <v>0</v>
      </c>
      <c r="P1579" s="26">
        <f t="shared" si="99"/>
        <v>0</v>
      </c>
      <c r="Q1579" s="36" t="e">
        <v>#N/A</v>
      </c>
      <c r="R1579" s="36" t="e">
        <v>#N/A</v>
      </c>
      <c r="S1579" s="16"/>
      <c r="T1579" s="37" t="str">
        <f t="shared" si="98"/>
        <v/>
      </c>
      <c r="U1579" s="12"/>
      <c r="V1579" s="16"/>
      <c r="W1579" s="12" t="e">
        <v>#N/A</v>
      </c>
    </row>
    <row r="1580" spans="1:23" ht="22.35" customHeight="1">
      <c r="A1580" s="12">
        <v>10061613</v>
      </c>
      <c r="B1580" s="137">
        <v>391100006127</v>
      </c>
      <c r="C1580" s="106">
        <v>1001908</v>
      </c>
      <c r="D1580" s="13">
        <v>1011991</v>
      </c>
      <c r="E1580" s="12" t="s">
        <v>1980</v>
      </c>
      <c r="F1580" s="190" t="s">
        <v>2049</v>
      </c>
      <c r="G1580" s="13" t="s">
        <v>37</v>
      </c>
      <c r="H1580" s="15">
        <v>42</v>
      </c>
      <c r="I1580" s="105">
        <v>35</v>
      </c>
      <c r="J1580" s="26">
        <f t="shared" si="96"/>
        <v>1470</v>
      </c>
      <c r="K1580" s="113">
        <f>IFERROR(SUMIFS(RECEIVING_HISTORY!$H:$H,RECEIVING_HISTORY!$B:$B,MASTER_SHEET!$A1580),0)</f>
        <v>0</v>
      </c>
      <c r="L1580" s="26">
        <f>IFERROR(SUMIFS(RECEIVING_HISTORY!$I:$I,RECEIVING_HISTORY!$B:$B,MASTER_SHEET!$A1580),0)</f>
        <v>0</v>
      </c>
      <c r="M1580" s="35">
        <f>IFERROR(SUMIF(ISSUANCE_HISTORY!$B:$B,A1580,ISSUANCE_HISTORY!$H:$H),0)</f>
        <v>0</v>
      </c>
      <c r="N1580" s="26">
        <f>IFERROR(SUMIF(ISSUANCE_HISTORY!$B:$B,A1580,ISSUANCE_HISTORY!$I:$I),0)</f>
        <v>0</v>
      </c>
      <c r="O1580" s="112">
        <f t="shared" si="97"/>
        <v>35</v>
      </c>
      <c r="P1580" s="26">
        <f t="shared" si="99"/>
        <v>1470</v>
      </c>
      <c r="Q1580" s="36" t="s">
        <v>1979</v>
      </c>
      <c r="R1580" s="36" t="s">
        <v>1979</v>
      </c>
      <c r="S1580" s="16">
        <v>10</v>
      </c>
      <c r="T1580" s="37" t="str">
        <f t="shared" si="98"/>
        <v>OK</v>
      </c>
      <c r="U1580" s="12"/>
      <c r="V1580" s="16"/>
      <c r="W1580" s="12" t="s">
        <v>4222</v>
      </c>
    </row>
    <row r="1581" spans="1:23" ht="22.35" customHeight="1">
      <c r="A1581" s="12">
        <v>10061614</v>
      </c>
      <c r="B1581" s="137">
        <v>1120013348</v>
      </c>
      <c r="C1581" s="106">
        <v>1000895</v>
      </c>
      <c r="D1581" s="13">
        <v>1012993</v>
      </c>
      <c r="E1581" s="12" t="s">
        <v>1981</v>
      </c>
      <c r="F1581" s="190" t="s">
        <v>2049</v>
      </c>
      <c r="G1581" s="13" t="s">
        <v>21</v>
      </c>
      <c r="H1581" s="15">
        <v>708</v>
      </c>
      <c r="I1581" s="105">
        <v>11</v>
      </c>
      <c r="J1581" s="26">
        <f t="shared" si="96"/>
        <v>7788</v>
      </c>
      <c r="K1581" s="113">
        <f>IFERROR(SUMIFS(RECEIVING_HISTORY!$H:$H,RECEIVING_HISTORY!$B:$B,MASTER_SHEET!$A1581),0)</f>
        <v>0</v>
      </c>
      <c r="L1581" s="26">
        <f>IFERROR(SUMIFS(RECEIVING_HISTORY!$I:$I,RECEIVING_HISTORY!$B:$B,MASTER_SHEET!$A1581),0)</f>
        <v>0</v>
      </c>
      <c r="M1581" s="35">
        <f>IFERROR(SUMIF(ISSUANCE_HISTORY!$B:$B,A1581,ISSUANCE_HISTORY!$H:$H),0)</f>
        <v>0</v>
      </c>
      <c r="N1581" s="26">
        <f>IFERROR(SUMIF(ISSUANCE_HISTORY!$B:$B,A1581,ISSUANCE_HISTORY!$I:$I),0)</f>
        <v>0</v>
      </c>
      <c r="O1581" s="112">
        <f t="shared" si="97"/>
        <v>11</v>
      </c>
      <c r="P1581" s="26">
        <f t="shared" si="99"/>
        <v>7788</v>
      </c>
      <c r="Q1581" s="36" t="s">
        <v>1979</v>
      </c>
      <c r="R1581" s="36" t="s">
        <v>1979</v>
      </c>
      <c r="S1581" s="16">
        <v>6</v>
      </c>
      <c r="T1581" s="37" t="str">
        <f t="shared" si="98"/>
        <v>OK</v>
      </c>
      <c r="U1581" s="12"/>
      <c r="V1581" s="16"/>
      <c r="W1581" s="12" t="s">
        <v>4222</v>
      </c>
    </row>
    <row r="1582" spans="1:23" ht="22.35" customHeight="1">
      <c r="A1582" s="12">
        <v>10061615</v>
      </c>
      <c r="B1582" s="137" t="e">
        <v>#N/A</v>
      </c>
      <c r="C1582" s="106">
        <v>1000794</v>
      </c>
      <c r="D1582" s="13">
        <v>1012892</v>
      </c>
      <c r="E1582" s="12" t="s">
        <v>1982</v>
      </c>
      <c r="F1582" s="190" t="s">
        <v>2049</v>
      </c>
      <c r="G1582" s="13" t="s">
        <v>21</v>
      </c>
      <c r="H1582" s="15">
        <v>1325</v>
      </c>
      <c r="I1582" s="105">
        <v>3</v>
      </c>
      <c r="J1582" s="26">
        <f t="shared" si="96"/>
        <v>3975</v>
      </c>
      <c r="K1582" s="113">
        <f>IFERROR(SUMIFS(RECEIVING_HISTORY!$H:$H,RECEIVING_HISTORY!$B:$B,MASTER_SHEET!$A1582),0)</f>
        <v>0</v>
      </c>
      <c r="L1582" s="26">
        <f>IFERROR(SUMIFS(RECEIVING_HISTORY!$I:$I,RECEIVING_HISTORY!$B:$B,MASTER_SHEET!$A1582),0)</f>
        <v>0</v>
      </c>
      <c r="M1582" s="35">
        <f>IFERROR(SUMIF(ISSUANCE_HISTORY!$B:$B,A1582,ISSUANCE_HISTORY!$H:$H),0)</f>
        <v>0</v>
      </c>
      <c r="N1582" s="26">
        <f>IFERROR(SUMIF(ISSUANCE_HISTORY!$B:$B,A1582,ISSUANCE_HISTORY!$I:$I),0)</f>
        <v>0</v>
      </c>
      <c r="O1582" s="112">
        <f t="shared" si="97"/>
        <v>3</v>
      </c>
      <c r="P1582" s="26">
        <f t="shared" si="99"/>
        <v>3975</v>
      </c>
      <c r="Q1582" s="36" t="s">
        <v>1126</v>
      </c>
      <c r="R1582" s="36" t="s">
        <v>1126</v>
      </c>
      <c r="S1582" s="16">
        <v>3</v>
      </c>
      <c r="T1582" s="37" t="str">
        <f t="shared" si="98"/>
        <v>OK</v>
      </c>
      <c r="U1582" s="12"/>
      <c r="V1582" s="16"/>
      <c r="W1582" s="12" t="e">
        <v>#N/A</v>
      </c>
    </row>
    <row r="1583" spans="1:23" ht="22.35" customHeight="1">
      <c r="A1583" s="12">
        <v>10061616</v>
      </c>
      <c r="B1583" s="137">
        <v>1920040238</v>
      </c>
      <c r="C1583" s="106">
        <v>1006401</v>
      </c>
      <c r="D1583" s="13">
        <v>1014765</v>
      </c>
      <c r="E1583" s="12" t="s">
        <v>1983</v>
      </c>
      <c r="F1583" s="190" t="s">
        <v>2049</v>
      </c>
      <c r="G1583" s="13" t="s">
        <v>21</v>
      </c>
      <c r="H1583" s="15">
        <v>30</v>
      </c>
      <c r="I1583" s="105">
        <v>60</v>
      </c>
      <c r="J1583" s="26">
        <f t="shared" si="96"/>
        <v>1800</v>
      </c>
      <c r="K1583" s="113">
        <f>IFERROR(SUMIFS(RECEIVING_HISTORY!$H:$H,RECEIVING_HISTORY!$B:$B,MASTER_SHEET!$A1583),0)</f>
        <v>0</v>
      </c>
      <c r="L1583" s="26">
        <f>IFERROR(SUMIFS(RECEIVING_HISTORY!$I:$I,RECEIVING_HISTORY!$B:$B,MASTER_SHEET!$A1583),0)</f>
        <v>0</v>
      </c>
      <c r="M1583" s="35">
        <f>IFERROR(SUMIF(ISSUANCE_HISTORY!$B:$B,A1583,ISSUANCE_HISTORY!$H:$H),0)</f>
        <v>0</v>
      </c>
      <c r="N1583" s="26">
        <f>IFERROR(SUMIF(ISSUANCE_HISTORY!$B:$B,A1583,ISSUANCE_HISTORY!$I:$I),0)</f>
        <v>0</v>
      </c>
      <c r="O1583" s="112">
        <f t="shared" si="97"/>
        <v>60</v>
      </c>
      <c r="P1583" s="26">
        <f t="shared" si="99"/>
        <v>1800</v>
      </c>
      <c r="Q1583" s="36" t="s">
        <v>1984</v>
      </c>
      <c r="R1583" s="36" t="s">
        <v>1984</v>
      </c>
      <c r="S1583" s="16">
        <v>20</v>
      </c>
      <c r="T1583" s="37" t="str">
        <f t="shared" si="98"/>
        <v>OK</v>
      </c>
      <c r="U1583" s="12"/>
      <c r="V1583" s="16"/>
      <c r="W1583" s="12" t="s">
        <v>4223</v>
      </c>
    </row>
    <row r="1584" spans="1:23" ht="22.35" customHeight="1">
      <c r="A1584" s="12">
        <v>10061617</v>
      </c>
      <c r="B1584" s="137">
        <v>1920110195</v>
      </c>
      <c r="C1584" s="106">
        <v>1006136</v>
      </c>
      <c r="D1584" s="13">
        <v>1014786</v>
      </c>
      <c r="E1584" s="12" t="s">
        <v>1985</v>
      </c>
      <c r="F1584" s="190" t="s">
        <v>2049</v>
      </c>
      <c r="G1584" s="13" t="s">
        <v>21</v>
      </c>
      <c r="H1584" s="15">
        <v>32.700000000000003</v>
      </c>
      <c r="I1584" s="105">
        <v>18</v>
      </c>
      <c r="J1584" s="26">
        <f t="shared" si="96"/>
        <v>588.6</v>
      </c>
      <c r="K1584" s="113">
        <f>IFERROR(SUMIFS(RECEIVING_HISTORY!$H:$H,RECEIVING_HISTORY!$B:$B,MASTER_SHEET!$A1584),0)</f>
        <v>0</v>
      </c>
      <c r="L1584" s="26">
        <f>IFERROR(SUMIFS(RECEIVING_HISTORY!$I:$I,RECEIVING_HISTORY!$B:$B,MASTER_SHEET!$A1584),0)</f>
        <v>0</v>
      </c>
      <c r="M1584" s="35">
        <f>IFERROR(SUMIF(ISSUANCE_HISTORY!$B:$B,A1584,ISSUANCE_HISTORY!$H:$H),0)</f>
        <v>0</v>
      </c>
      <c r="N1584" s="26">
        <f>IFERROR(SUMIF(ISSUANCE_HISTORY!$B:$B,A1584,ISSUANCE_HISTORY!$I:$I),0)</f>
        <v>0</v>
      </c>
      <c r="O1584" s="112">
        <f t="shared" si="97"/>
        <v>18</v>
      </c>
      <c r="P1584" s="26">
        <f t="shared" si="99"/>
        <v>588.6</v>
      </c>
      <c r="Q1584" s="36" t="s">
        <v>1984</v>
      </c>
      <c r="R1584" s="36" t="s">
        <v>1984</v>
      </c>
      <c r="S1584" s="16">
        <v>10</v>
      </c>
      <c r="T1584" s="37" t="str">
        <f t="shared" si="98"/>
        <v>OK</v>
      </c>
      <c r="U1584" s="12"/>
      <c r="V1584" s="16"/>
      <c r="W1584" s="12" t="s">
        <v>4223</v>
      </c>
    </row>
    <row r="1585" spans="1:23" ht="22.35" customHeight="1">
      <c r="A1585" s="12">
        <v>10061618</v>
      </c>
      <c r="B1585" s="137">
        <v>1120010380</v>
      </c>
      <c r="C1585" s="106">
        <v>1000443</v>
      </c>
      <c r="D1585" s="13">
        <v>1013515</v>
      </c>
      <c r="E1585" s="12" t="s">
        <v>1986</v>
      </c>
      <c r="F1585" s="190" t="s">
        <v>2049</v>
      </c>
      <c r="G1585" s="13" t="s">
        <v>21</v>
      </c>
      <c r="H1585" s="15">
        <v>6</v>
      </c>
      <c r="I1585" s="105">
        <v>99</v>
      </c>
      <c r="J1585" s="26">
        <f t="shared" si="96"/>
        <v>594</v>
      </c>
      <c r="K1585" s="113">
        <f>IFERROR(SUMIFS(RECEIVING_HISTORY!$H:$H,RECEIVING_HISTORY!$B:$B,MASTER_SHEET!$A1585),0)</f>
        <v>0</v>
      </c>
      <c r="L1585" s="26">
        <f>IFERROR(SUMIFS(RECEIVING_HISTORY!$I:$I,RECEIVING_HISTORY!$B:$B,MASTER_SHEET!$A1585),0)</f>
        <v>0</v>
      </c>
      <c r="M1585" s="35">
        <f>IFERROR(SUMIF(ISSUANCE_HISTORY!$B:$B,A1585,ISSUANCE_HISTORY!$H:$H),0)</f>
        <v>0</v>
      </c>
      <c r="N1585" s="26">
        <f>IFERROR(SUMIF(ISSUANCE_HISTORY!$B:$B,A1585,ISSUANCE_HISTORY!$I:$I),0)</f>
        <v>0</v>
      </c>
      <c r="O1585" s="112">
        <f t="shared" si="97"/>
        <v>99</v>
      </c>
      <c r="P1585" s="26">
        <f t="shared" si="99"/>
        <v>594</v>
      </c>
      <c r="Q1585" s="36" t="s">
        <v>1984</v>
      </c>
      <c r="R1585" s="36" t="s">
        <v>1984</v>
      </c>
      <c r="S1585" s="16">
        <v>20</v>
      </c>
      <c r="T1585" s="37" t="str">
        <f t="shared" si="98"/>
        <v>OK</v>
      </c>
      <c r="U1585" s="12"/>
      <c r="V1585" s="16"/>
      <c r="W1585" s="12" t="s">
        <v>4222</v>
      </c>
    </row>
    <row r="1586" spans="1:23" ht="22.35" customHeight="1">
      <c r="A1586" s="12">
        <v>10061619</v>
      </c>
      <c r="B1586" s="137">
        <v>1920100172</v>
      </c>
      <c r="C1586" s="106">
        <v>1004020</v>
      </c>
      <c r="D1586" s="13">
        <v>1016978</v>
      </c>
      <c r="E1586" s="12" t="s">
        <v>1987</v>
      </c>
      <c r="F1586" s="190" t="s">
        <v>2049</v>
      </c>
      <c r="G1586" s="13" t="s">
        <v>21</v>
      </c>
      <c r="H1586" s="15">
        <v>30</v>
      </c>
      <c r="I1586" s="105">
        <v>22</v>
      </c>
      <c r="J1586" s="26">
        <f t="shared" si="96"/>
        <v>660</v>
      </c>
      <c r="K1586" s="113">
        <f>IFERROR(SUMIFS(RECEIVING_HISTORY!$H:$H,RECEIVING_HISTORY!$B:$B,MASTER_SHEET!$A1586),0)</f>
        <v>0</v>
      </c>
      <c r="L1586" s="26">
        <f>IFERROR(SUMIFS(RECEIVING_HISTORY!$I:$I,RECEIVING_HISTORY!$B:$B,MASTER_SHEET!$A1586),0)</f>
        <v>0</v>
      </c>
      <c r="M1586" s="35">
        <f>IFERROR(SUMIF(ISSUANCE_HISTORY!$B:$B,A1586,ISSUANCE_HISTORY!$H:$H),0)</f>
        <v>0</v>
      </c>
      <c r="N1586" s="26">
        <f>IFERROR(SUMIF(ISSUANCE_HISTORY!$B:$B,A1586,ISSUANCE_HISTORY!$I:$I),0)</f>
        <v>0</v>
      </c>
      <c r="O1586" s="112">
        <f t="shared" si="97"/>
        <v>22</v>
      </c>
      <c r="P1586" s="26">
        <f t="shared" si="99"/>
        <v>660</v>
      </c>
      <c r="Q1586" s="36" t="s">
        <v>1988</v>
      </c>
      <c r="R1586" s="36" t="s">
        <v>1988</v>
      </c>
      <c r="S1586" s="16">
        <v>10</v>
      </c>
      <c r="T1586" s="37" t="str">
        <f t="shared" si="98"/>
        <v>OK</v>
      </c>
      <c r="U1586" s="12"/>
      <c r="V1586" s="16"/>
      <c r="W1586" s="12" t="s">
        <v>4222</v>
      </c>
    </row>
    <row r="1587" spans="1:23" ht="22.35" customHeight="1">
      <c r="A1587" s="12">
        <v>10061620</v>
      </c>
      <c r="B1587" s="137">
        <v>271117040647</v>
      </c>
      <c r="C1587" s="106">
        <v>1006388</v>
      </c>
      <c r="D1587" s="13">
        <v>1014752</v>
      </c>
      <c r="E1587" s="12" t="s">
        <v>1989</v>
      </c>
      <c r="F1587" s="190" t="s">
        <v>2049</v>
      </c>
      <c r="G1587" s="13" t="s">
        <v>21</v>
      </c>
      <c r="H1587" s="15">
        <v>66.95</v>
      </c>
      <c r="I1587" s="105">
        <v>10</v>
      </c>
      <c r="J1587" s="26">
        <f t="shared" si="96"/>
        <v>669.5</v>
      </c>
      <c r="K1587" s="113">
        <f>IFERROR(SUMIFS(RECEIVING_HISTORY!$H:$H,RECEIVING_HISTORY!$B:$B,MASTER_SHEET!$A1587),0)</f>
        <v>0</v>
      </c>
      <c r="L1587" s="26">
        <f>IFERROR(SUMIFS(RECEIVING_HISTORY!$I:$I,RECEIVING_HISTORY!$B:$B,MASTER_SHEET!$A1587),0)</f>
        <v>0</v>
      </c>
      <c r="M1587" s="35">
        <f>IFERROR(SUMIF(ISSUANCE_HISTORY!$B:$B,A1587,ISSUANCE_HISTORY!$H:$H),0)</f>
        <v>0</v>
      </c>
      <c r="N1587" s="26">
        <f>IFERROR(SUMIF(ISSUANCE_HISTORY!$B:$B,A1587,ISSUANCE_HISTORY!$I:$I),0)</f>
        <v>0</v>
      </c>
      <c r="O1587" s="112">
        <f t="shared" si="97"/>
        <v>10</v>
      </c>
      <c r="P1587" s="26">
        <f t="shared" si="99"/>
        <v>669.5</v>
      </c>
      <c r="Q1587" s="36" t="s">
        <v>1988</v>
      </c>
      <c r="R1587" s="36" t="s">
        <v>1988</v>
      </c>
      <c r="S1587" s="16">
        <v>10</v>
      </c>
      <c r="T1587" s="37" t="str">
        <f t="shared" si="98"/>
        <v>OK</v>
      </c>
      <c r="U1587" s="12"/>
      <c r="V1587" s="16"/>
      <c r="W1587" s="12" t="s">
        <v>4223</v>
      </c>
    </row>
    <row r="1588" spans="1:23" ht="22.35" customHeight="1">
      <c r="A1588" s="12">
        <v>10061621</v>
      </c>
      <c r="B1588" s="137">
        <v>1050390064</v>
      </c>
      <c r="C1588" s="106">
        <v>1006392</v>
      </c>
      <c r="D1588" s="13">
        <v>1014756</v>
      </c>
      <c r="E1588" s="12" t="s">
        <v>1990</v>
      </c>
      <c r="F1588" s="190" t="s">
        <v>2049</v>
      </c>
      <c r="G1588" s="13" t="s">
        <v>21</v>
      </c>
      <c r="H1588" s="15">
        <v>60</v>
      </c>
      <c r="I1588" s="105">
        <v>19</v>
      </c>
      <c r="J1588" s="26">
        <f t="shared" si="96"/>
        <v>1140</v>
      </c>
      <c r="K1588" s="113">
        <f>IFERROR(SUMIFS(RECEIVING_HISTORY!$H:$H,RECEIVING_HISTORY!$B:$B,MASTER_SHEET!$A1588),0)</f>
        <v>0</v>
      </c>
      <c r="L1588" s="26">
        <f>IFERROR(SUMIFS(RECEIVING_HISTORY!$I:$I,RECEIVING_HISTORY!$B:$B,MASTER_SHEET!$A1588),0)</f>
        <v>0</v>
      </c>
      <c r="M1588" s="35">
        <f>IFERROR(SUMIF(ISSUANCE_HISTORY!$B:$B,A1588,ISSUANCE_HISTORY!$H:$H),0)</f>
        <v>0</v>
      </c>
      <c r="N1588" s="26">
        <f>IFERROR(SUMIF(ISSUANCE_HISTORY!$B:$B,A1588,ISSUANCE_HISTORY!$I:$I),0)</f>
        <v>0</v>
      </c>
      <c r="O1588" s="112">
        <f t="shared" si="97"/>
        <v>19</v>
      </c>
      <c r="P1588" s="26">
        <f t="shared" si="99"/>
        <v>1140</v>
      </c>
      <c r="Q1588" s="36" t="s">
        <v>1988</v>
      </c>
      <c r="R1588" s="36" t="s">
        <v>1988</v>
      </c>
      <c r="S1588" s="16">
        <v>10</v>
      </c>
      <c r="T1588" s="37" t="str">
        <f t="shared" si="98"/>
        <v>OK</v>
      </c>
      <c r="U1588" s="12"/>
      <c r="V1588" s="16"/>
      <c r="W1588" s="12" t="s">
        <v>4223</v>
      </c>
    </row>
    <row r="1589" spans="1:23" ht="22.35" customHeight="1">
      <c r="A1589" s="12">
        <v>10061622</v>
      </c>
      <c r="B1589" s="137">
        <v>1050390078</v>
      </c>
      <c r="C1589" s="106">
        <v>1006138</v>
      </c>
      <c r="D1589" s="13">
        <v>1014788</v>
      </c>
      <c r="E1589" s="12" t="s">
        <v>1991</v>
      </c>
      <c r="F1589" s="190" t="s">
        <v>2049</v>
      </c>
      <c r="G1589" s="13" t="s">
        <v>21</v>
      </c>
      <c r="H1589" s="15">
        <v>55</v>
      </c>
      <c r="I1589" s="105">
        <v>13</v>
      </c>
      <c r="J1589" s="26">
        <f t="shared" si="96"/>
        <v>715</v>
      </c>
      <c r="K1589" s="113">
        <f>IFERROR(SUMIFS(RECEIVING_HISTORY!$H:$H,RECEIVING_HISTORY!$B:$B,MASTER_SHEET!$A1589),0)</f>
        <v>0</v>
      </c>
      <c r="L1589" s="26">
        <f>IFERROR(SUMIFS(RECEIVING_HISTORY!$I:$I,RECEIVING_HISTORY!$B:$B,MASTER_SHEET!$A1589),0)</f>
        <v>0</v>
      </c>
      <c r="M1589" s="35">
        <f>IFERROR(SUMIF(ISSUANCE_HISTORY!$B:$B,A1589,ISSUANCE_HISTORY!$H:$H),0)</f>
        <v>0</v>
      </c>
      <c r="N1589" s="26">
        <f>IFERROR(SUMIF(ISSUANCE_HISTORY!$B:$B,A1589,ISSUANCE_HISTORY!$I:$I),0)</f>
        <v>0</v>
      </c>
      <c r="O1589" s="112">
        <f t="shared" si="97"/>
        <v>13</v>
      </c>
      <c r="P1589" s="26">
        <f t="shared" si="99"/>
        <v>715</v>
      </c>
      <c r="Q1589" s="36" t="s">
        <v>1988</v>
      </c>
      <c r="R1589" s="36" t="s">
        <v>1988</v>
      </c>
      <c r="S1589" s="16">
        <v>10</v>
      </c>
      <c r="T1589" s="37" t="str">
        <f t="shared" si="98"/>
        <v>OK</v>
      </c>
      <c r="U1589" s="12"/>
      <c r="V1589" s="16"/>
      <c r="W1589" s="12" t="s">
        <v>4223</v>
      </c>
    </row>
    <row r="1590" spans="1:23" ht="22.35" customHeight="1">
      <c r="A1590" s="12">
        <v>10061623</v>
      </c>
      <c r="B1590" s="137">
        <v>391100006133</v>
      </c>
      <c r="C1590" s="106">
        <v>1004561</v>
      </c>
      <c r="D1590" s="13">
        <v>1016320</v>
      </c>
      <c r="E1590" s="12" t="s">
        <v>1992</v>
      </c>
      <c r="F1590" s="190" t="s">
        <v>2049</v>
      </c>
      <c r="G1590" s="13" t="s">
        <v>21</v>
      </c>
      <c r="H1590" s="15">
        <v>105</v>
      </c>
      <c r="I1590" s="105">
        <v>24</v>
      </c>
      <c r="J1590" s="26">
        <f t="shared" si="96"/>
        <v>2520</v>
      </c>
      <c r="K1590" s="113">
        <f>IFERROR(SUMIFS(RECEIVING_HISTORY!$H:$H,RECEIVING_HISTORY!$B:$B,MASTER_SHEET!$A1590),0)</f>
        <v>0</v>
      </c>
      <c r="L1590" s="26">
        <f>IFERROR(SUMIFS(RECEIVING_HISTORY!$I:$I,RECEIVING_HISTORY!$B:$B,MASTER_SHEET!$A1590),0)</f>
        <v>0</v>
      </c>
      <c r="M1590" s="35">
        <f>IFERROR(SUMIF(ISSUANCE_HISTORY!$B:$B,A1590,ISSUANCE_HISTORY!$H:$H),0)</f>
        <v>0</v>
      </c>
      <c r="N1590" s="26">
        <f>IFERROR(SUMIF(ISSUANCE_HISTORY!$B:$B,A1590,ISSUANCE_HISTORY!$I:$I),0)</f>
        <v>0</v>
      </c>
      <c r="O1590" s="112">
        <f t="shared" si="97"/>
        <v>24</v>
      </c>
      <c r="P1590" s="26">
        <f t="shared" si="99"/>
        <v>2520</v>
      </c>
      <c r="Q1590" s="36" t="s">
        <v>1993</v>
      </c>
      <c r="R1590" s="36" t="s">
        <v>1993</v>
      </c>
      <c r="S1590" s="16">
        <v>10</v>
      </c>
      <c r="T1590" s="37" t="str">
        <f t="shared" si="98"/>
        <v>OK</v>
      </c>
      <c r="U1590" s="12"/>
      <c r="V1590" s="16"/>
      <c r="W1590" s="12" t="s">
        <v>4222</v>
      </c>
    </row>
    <row r="1591" spans="1:23" ht="22.35" customHeight="1">
      <c r="A1591" s="12">
        <v>10061624</v>
      </c>
      <c r="B1591" s="137">
        <v>271117046346</v>
      </c>
      <c r="C1591" s="106">
        <v>1004573</v>
      </c>
      <c r="D1591" s="13">
        <v>1016332</v>
      </c>
      <c r="E1591" s="12" t="s">
        <v>1994</v>
      </c>
      <c r="F1591" s="190" t="s">
        <v>2049</v>
      </c>
      <c r="G1591" s="13" t="s">
        <v>21</v>
      </c>
      <c r="H1591" s="15">
        <v>88</v>
      </c>
      <c r="I1591" s="105">
        <v>20</v>
      </c>
      <c r="J1591" s="26">
        <f t="shared" si="96"/>
        <v>1760</v>
      </c>
      <c r="K1591" s="113">
        <f>IFERROR(SUMIFS(RECEIVING_HISTORY!$H:$H,RECEIVING_HISTORY!$B:$B,MASTER_SHEET!$A1591),0)</f>
        <v>0</v>
      </c>
      <c r="L1591" s="26">
        <f>IFERROR(SUMIFS(RECEIVING_HISTORY!$I:$I,RECEIVING_HISTORY!$B:$B,MASTER_SHEET!$A1591),0)</f>
        <v>0</v>
      </c>
      <c r="M1591" s="35">
        <f>IFERROR(SUMIF(ISSUANCE_HISTORY!$B:$B,A1591,ISSUANCE_HISTORY!$H:$H),0)</f>
        <v>0</v>
      </c>
      <c r="N1591" s="26">
        <f>IFERROR(SUMIF(ISSUANCE_HISTORY!$B:$B,A1591,ISSUANCE_HISTORY!$I:$I),0)</f>
        <v>0</v>
      </c>
      <c r="O1591" s="112">
        <f t="shared" si="97"/>
        <v>20</v>
      </c>
      <c r="P1591" s="26">
        <f t="shared" si="99"/>
        <v>1760</v>
      </c>
      <c r="Q1591" s="36" t="s">
        <v>1993</v>
      </c>
      <c r="R1591" s="36" t="s">
        <v>1993</v>
      </c>
      <c r="S1591" s="16">
        <v>10</v>
      </c>
      <c r="T1591" s="37" t="str">
        <f t="shared" si="98"/>
        <v>OK</v>
      </c>
      <c r="U1591" s="12"/>
      <c r="V1591" s="16"/>
      <c r="W1591" s="12" t="s">
        <v>4222</v>
      </c>
    </row>
    <row r="1592" spans="1:23" ht="22.35" customHeight="1">
      <c r="A1592" s="12">
        <v>10061625</v>
      </c>
      <c r="B1592" s="137">
        <v>391222000013</v>
      </c>
      <c r="C1592" s="106">
        <v>1004572</v>
      </c>
      <c r="D1592" s="13">
        <v>1016331</v>
      </c>
      <c r="E1592" s="12" t="s">
        <v>1995</v>
      </c>
      <c r="F1592" s="190" t="s">
        <v>2049</v>
      </c>
      <c r="G1592" s="13" t="s">
        <v>21</v>
      </c>
      <c r="H1592" s="15">
        <v>18</v>
      </c>
      <c r="I1592" s="105">
        <v>20</v>
      </c>
      <c r="J1592" s="26">
        <f t="shared" si="96"/>
        <v>360</v>
      </c>
      <c r="K1592" s="113">
        <f>IFERROR(SUMIFS(RECEIVING_HISTORY!$H:$H,RECEIVING_HISTORY!$B:$B,MASTER_SHEET!$A1592),0)</f>
        <v>0</v>
      </c>
      <c r="L1592" s="26">
        <f>IFERROR(SUMIFS(RECEIVING_HISTORY!$I:$I,RECEIVING_HISTORY!$B:$B,MASTER_SHEET!$A1592),0)</f>
        <v>0</v>
      </c>
      <c r="M1592" s="35">
        <f>IFERROR(SUMIF(ISSUANCE_HISTORY!$B:$B,A1592,ISSUANCE_HISTORY!$H:$H),0)</f>
        <v>0</v>
      </c>
      <c r="N1592" s="26">
        <f>IFERROR(SUMIF(ISSUANCE_HISTORY!$B:$B,A1592,ISSUANCE_HISTORY!$I:$I),0)</f>
        <v>0</v>
      </c>
      <c r="O1592" s="112">
        <f t="shared" si="97"/>
        <v>20</v>
      </c>
      <c r="P1592" s="26">
        <f t="shared" si="99"/>
        <v>360</v>
      </c>
      <c r="Q1592" s="36" t="s">
        <v>1993</v>
      </c>
      <c r="R1592" s="36" t="s">
        <v>1993</v>
      </c>
      <c r="S1592" s="16">
        <v>10</v>
      </c>
      <c r="T1592" s="37" t="str">
        <f t="shared" si="98"/>
        <v>OK</v>
      </c>
      <c r="U1592" s="12"/>
      <c r="V1592" s="16"/>
      <c r="W1592" s="12" t="s">
        <v>4222</v>
      </c>
    </row>
    <row r="1593" spans="1:23" ht="22.35" customHeight="1">
      <c r="A1593" s="12">
        <v>10061626</v>
      </c>
      <c r="B1593" s="137">
        <v>1120010356</v>
      </c>
      <c r="C1593" s="106">
        <v>1000401</v>
      </c>
      <c r="D1593" s="13">
        <v>1013473</v>
      </c>
      <c r="E1593" s="12" t="s">
        <v>1996</v>
      </c>
      <c r="F1593" s="190" t="s">
        <v>2049</v>
      </c>
      <c r="G1593" s="13" t="s">
        <v>21</v>
      </c>
      <c r="H1593" s="15">
        <v>51</v>
      </c>
      <c r="I1593" s="105">
        <v>46</v>
      </c>
      <c r="J1593" s="26">
        <f t="shared" si="96"/>
        <v>2346</v>
      </c>
      <c r="K1593" s="113">
        <f>IFERROR(SUMIFS(RECEIVING_HISTORY!$H:$H,RECEIVING_HISTORY!$B:$B,MASTER_SHEET!$A1593),0)</f>
        <v>0</v>
      </c>
      <c r="L1593" s="26">
        <f>IFERROR(SUMIFS(RECEIVING_HISTORY!$I:$I,RECEIVING_HISTORY!$B:$B,MASTER_SHEET!$A1593),0)</f>
        <v>0</v>
      </c>
      <c r="M1593" s="35">
        <f>IFERROR(SUMIF(ISSUANCE_HISTORY!$B:$B,A1593,ISSUANCE_HISTORY!$H:$H),0)</f>
        <v>0</v>
      </c>
      <c r="N1593" s="26">
        <f>IFERROR(SUMIF(ISSUANCE_HISTORY!$B:$B,A1593,ISSUANCE_HISTORY!$I:$I),0)</f>
        <v>0</v>
      </c>
      <c r="O1593" s="112">
        <f t="shared" si="97"/>
        <v>46</v>
      </c>
      <c r="P1593" s="26">
        <f t="shared" si="99"/>
        <v>2346</v>
      </c>
      <c r="Q1593" s="36" t="s">
        <v>1186</v>
      </c>
      <c r="R1593" s="36" t="s">
        <v>1186</v>
      </c>
      <c r="S1593" s="16">
        <v>20</v>
      </c>
      <c r="T1593" s="37" t="str">
        <f t="shared" si="98"/>
        <v>OK</v>
      </c>
      <c r="U1593" s="12"/>
      <c r="V1593" s="16"/>
      <c r="W1593" s="12" t="s">
        <v>4222</v>
      </c>
    </row>
    <row r="1594" spans="1:23" ht="22.35" customHeight="1">
      <c r="A1594" s="12">
        <v>10061627</v>
      </c>
      <c r="B1594" s="137" t="e">
        <v>#N/A</v>
      </c>
      <c r="C1594" s="106">
        <v>1007569</v>
      </c>
      <c r="D1594" s="13">
        <v>1008222</v>
      </c>
      <c r="E1594" s="12" t="s">
        <v>1997</v>
      </c>
      <c r="F1594" s="190" t="s">
        <v>4213</v>
      </c>
      <c r="G1594" s="13" t="s">
        <v>169</v>
      </c>
      <c r="H1594" s="15">
        <v>17</v>
      </c>
      <c r="I1594" s="105">
        <v>0</v>
      </c>
      <c r="J1594" s="26">
        <f t="shared" si="96"/>
        <v>0</v>
      </c>
      <c r="K1594" s="113">
        <f>IFERROR(SUMIFS(RECEIVING_HISTORY!$H:$H,RECEIVING_HISTORY!$B:$B,MASTER_SHEET!$A1594),0)</f>
        <v>0</v>
      </c>
      <c r="L1594" s="26">
        <f>IFERROR(SUMIFS(RECEIVING_HISTORY!$I:$I,RECEIVING_HISTORY!$B:$B,MASTER_SHEET!$A1594),0)</f>
        <v>0</v>
      </c>
      <c r="M1594" s="35">
        <f>IFERROR(SUMIF(ISSUANCE_HISTORY!$B:$B,A1594,ISSUANCE_HISTORY!$H:$H),0)</f>
        <v>0</v>
      </c>
      <c r="N1594" s="26">
        <f>IFERROR(SUMIF(ISSUANCE_HISTORY!$B:$B,A1594,ISSUANCE_HISTORY!$I:$I),0)</f>
        <v>0</v>
      </c>
      <c r="O1594" s="112">
        <f t="shared" si="97"/>
        <v>0</v>
      </c>
      <c r="P1594" s="26">
        <f t="shared" si="99"/>
        <v>0</v>
      </c>
      <c r="Q1594" s="36" t="e">
        <v>#N/A</v>
      </c>
      <c r="R1594" s="36" t="e">
        <v>#N/A</v>
      </c>
      <c r="S1594" s="16"/>
      <c r="T1594" s="37" t="str">
        <f t="shared" si="98"/>
        <v/>
      </c>
      <c r="U1594" s="12"/>
      <c r="V1594" s="16"/>
      <c r="W1594" s="12" t="e">
        <v>#N/A</v>
      </c>
    </row>
    <row r="1595" spans="1:23" ht="22.35" customHeight="1">
      <c r="A1595" s="12">
        <v>10061644</v>
      </c>
      <c r="B1595" s="137">
        <v>1120012838</v>
      </c>
      <c r="C1595" s="106">
        <v>1002738</v>
      </c>
      <c r="D1595" s="13">
        <v>1010901</v>
      </c>
      <c r="E1595" s="12" t="s">
        <v>1998</v>
      </c>
      <c r="F1595" s="191" t="s">
        <v>4206</v>
      </c>
      <c r="G1595" s="13" t="s">
        <v>21</v>
      </c>
      <c r="H1595" s="15">
        <v>17.5</v>
      </c>
      <c r="I1595" s="105">
        <v>19</v>
      </c>
      <c r="J1595" s="26">
        <f t="shared" si="96"/>
        <v>332.5</v>
      </c>
      <c r="K1595" s="113">
        <f>IFERROR(SUMIFS(RECEIVING_HISTORY!$H:$H,RECEIVING_HISTORY!$B:$B,MASTER_SHEET!$A1595),0)</f>
        <v>0</v>
      </c>
      <c r="L1595" s="26">
        <f>IFERROR(SUMIFS(RECEIVING_HISTORY!$I:$I,RECEIVING_HISTORY!$B:$B,MASTER_SHEET!$A1595),0)</f>
        <v>0</v>
      </c>
      <c r="M1595" s="35">
        <f>IFERROR(SUMIF(ISSUANCE_HISTORY!$B:$B,A1595,ISSUANCE_HISTORY!$H:$H),0)</f>
        <v>0</v>
      </c>
      <c r="N1595" s="26">
        <f>IFERROR(SUMIF(ISSUANCE_HISTORY!$B:$B,A1595,ISSUANCE_HISTORY!$I:$I),0)</f>
        <v>0</v>
      </c>
      <c r="O1595" s="112">
        <f t="shared" si="97"/>
        <v>19</v>
      </c>
      <c r="P1595" s="26">
        <f t="shared" si="99"/>
        <v>332.5</v>
      </c>
      <c r="Q1595" s="36" t="s">
        <v>1999</v>
      </c>
      <c r="R1595" s="36" t="s">
        <v>1999</v>
      </c>
      <c r="S1595" s="16">
        <v>10</v>
      </c>
      <c r="T1595" s="37" t="str">
        <f t="shared" si="98"/>
        <v>OK</v>
      </c>
      <c r="U1595" s="12"/>
      <c r="V1595" s="16"/>
      <c r="W1595" s="12" t="s">
        <v>4222</v>
      </c>
    </row>
    <row r="1596" spans="1:23" ht="22.35" customHeight="1">
      <c r="A1596" s="12">
        <v>10061661</v>
      </c>
      <c r="B1596" s="137">
        <v>301022005700</v>
      </c>
      <c r="C1596" s="106">
        <v>1005674</v>
      </c>
      <c r="D1596" s="13">
        <v>1015431</v>
      </c>
      <c r="E1596" s="12" t="s">
        <v>2000</v>
      </c>
      <c r="F1596" s="190" t="s">
        <v>4209</v>
      </c>
      <c r="G1596" s="13" t="s">
        <v>21</v>
      </c>
      <c r="H1596" s="15">
        <v>330</v>
      </c>
      <c r="I1596" s="105">
        <v>4</v>
      </c>
      <c r="J1596" s="26">
        <f t="shared" si="96"/>
        <v>1320</v>
      </c>
      <c r="K1596" s="113">
        <f>IFERROR(SUMIFS(RECEIVING_HISTORY!$H:$H,RECEIVING_HISTORY!$B:$B,MASTER_SHEET!$A1596),0)</f>
        <v>0</v>
      </c>
      <c r="L1596" s="26">
        <f>IFERROR(SUMIFS(RECEIVING_HISTORY!$I:$I,RECEIVING_HISTORY!$B:$B,MASTER_SHEET!$A1596),0)</f>
        <v>0</v>
      </c>
      <c r="M1596" s="35">
        <f>IFERROR(SUMIF(ISSUANCE_HISTORY!$B:$B,A1596,ISSUANCE_HISTORY!$H:$H),0)</f>
        <v>0</v>
      </c>
      <c r="N1596" s="26">
        <f>IFERROR(SUMIF(ISSUANCE_HISTORY!$B:$B,A1596,ISSUANCE_HISTORY!$I:$I),0)</f>
        <v>0</v>
      </c>
      <c r="O1596" s="112">
        <f t="shared" si="97"/>
        <v>4</v>
      </c>
      <c r="P1596" s="26">
        <f t="shared" si="99"/>
        <v>1320</v>
      </c>
      <c r="Q1596" s="36" t="s">
        <v>2001</v>
      </c>
      <c r="R1596" s="36" t="s">
        <v>2001</v>
      </c>
      <c r="S1596" s="16">
        <v>4</v>
      </c>
      <c r="T1596" s="37" t="str">
        <f t="shared" si="98"/>
        <v>OK</v>
      </c>
      <c r="U1596" s="12"/>
      <c r="V1596" s="16"/>
      <c r="W1596" s="12" t="s">
        <v>4222</v>
      </c>
    </row>
    <row r="1597" spans="1:23" ht="22.35" customHeight="1">
      <c r="A1597" s="12">
        <v>10061667</v>
      </c>
      <c r="B1597" s="137">
        <v>221017035803</v>
      </c>
      <c r="C1597" s="106">
        <v>1002915</v>
      </c>
      <c r="D1597" s="28">
        <v>1010751</v>
      </c>
      <c r="E1597" s="12" t="s">
        <v>2002</v>
      </c>
      <c r="F1597" s="191" t="s">
        <v>4206</v>
      </c>
      <c r="G1597" s="13" t="s">
        <v>21</v>
      </c>
      <c r="H1597" s="15">
        <v>5</v>
      </c>
      <c r="I1597" s="105">
        <v>20</v>
      </c>
      <c r="J1597" s="26">
        <f t="shared" si="96"/>
        <v>100</v>
      </c>
      <c r="K1597" s="113">
        <f>IFERROR(SUMIFS(RECEIVING_HISTORY!$H:$H,RECEIVING_HISTORY!$B:$B,MASTER_SHEET!$A1597),0)</f>
        <v>0</v>
      </c>
      <c r="L1597" s="26">
        <f>IFERROR(SUMIFS(RECEIVING_HISTORY!$I:$I,RECEIVING_HISTORY!$B:$B,MASTER_SHEET!$A1597),0)</f>
        <v>0</v>
      </c>
      <c r="M1597" s="35">
        <f>IFERROR(SUMIF(ISSUANCE_HISTORY!$B:$B,A1597,ISSUANCE_HISTORY!$H:$H),0)</f>
        <v>0</v>
      </c>
      <c r="N1597" s="26">
        <f>IFERROR(SUMIF(ISSUANCE_HISTORY!$B:$B,A1597,ISSUANCE_HISTORY!$I:$I),0)</f>
        <v>0</v>
      </c>
      <c r="O1597" s="112">
        <f t="shared" si="97"/>
        <v>20</v>
      </c>
      <c r="P1597" s="26">
        <f t="shared" si="99"/>
        <v>100</v>
      </c>
      <c r="Q1597" s="36" t="s">
        <v>468</v>
      </c>
      <c r="R1597" s="36" t="s">
        <v>468</v>
      </c>
      <c r="S1597" s="16">
        <v>10</v>
      </c>
      <c r="T1597" s="37" t="str">
        <f t="shared" si="98"/>
        <v>OK</v>
      </c>
      <c r="U1597" s="12"/>
      <c r="V1597" s="16"/>
      <c r="W1597" s="12" t="s">
        <v>4222</v>
      </c>
    </row>
    <row r="1598" spans="1:23" ht="22.35" customHeight="1">
      <c r="A1598" s="12">
        <v>10061671</v>
      </c>
      <c r="B1598" s="137">
        <v>312000005804</v>
      </c>
      <c r="C1598" s="106">
        <v>1005671</v>
      </c>
      <c r="D1598" s="13">
        <v>1015428</v>
      </c>
      <c r="E1598" s="12" t="s">
        <v>2003</v>
      </c>
      <c r="F1598" s="190" t="s">
        <v>4209</v>
      </c>
      <c r="G1598" s="13" t="s">
        <v>21</v>
      </c>
      <c r="H1598" s="15">
        <v>415</v>
      </c>
      <c r="I1598" s="105">
        <v>4</v>
      </c>
      <c r="J1598" s="26">
        <f t="shared" si="96"/>
        <v>1660</v>
      </c>
      <c r="K1598" s="113">
        <f>IFERROR(SUMIFS(RECEIVING_HISTORY!$H:$H,RECEIVING_HISTORY!$B:$B,MASTER_SHEET!$A1598),0)</f>
        <v>0</v>
      </c>
      <c r="L1598" s="26">
        <f>IFERROR(SUMIFS(RECEIVING_HISTORY!$I:$I,RECEIVING_HISTORY!$B:$B,MASTER_SHEET!$A1598),0)</f>
        <v>0</v>
      </c>
      <c r="M1598" s="35">
        <f>IFERROR(SUMIF(ISSUANCE_HISTORY!$B:$B,A1598,ISSUANCE_HISTORY!$H:$H),0)</f>
        <v>0</v>
      </c>
      <c r="N1598" s="26">
        <f>IFERROR(SUMIF(ISSUANCE_HISTORY!$B:$B,A1598,ISSUANCE_HISTORY!$I:$I),0)</f>
        <v>0</v>
      </c>
      <c r="O1598" s="112">
        <f t="shared" si="97"/>
        <v>4</v>
      </c>
      <c r="P1598" s="26">
        <f t="shared" si="99"/>
        <v>1660</v>
      </c>
      <c r="Q1598" s="36" t="s">
        <v>2001</v>
      </c>
      <c r="R1598" s="36" t="s">
        <v>2001</v>
      </c>
      <c r="S1598" s="16">
        <v>4</v>
      </c>
      <c r="T1598" s="37" t="str">
        <f t="shared" si="98"/>
        <v>OK</v>
      </c>
      <c r="U1598" s="12"/>
      <c r="V1598" s="16"/>
      <c r="W1598" s="12" t="s">
        <v>4222</v>
      </c>
    </row>
    <row r="1599" spans="1:23" ht="22.35" customHeight="1">
      <c r="A1599" s="12">
        <v>10061672</v>
      </c>
      <c r="B1599" s="137">
        <v>312000005805</v>
      </c>
      <c r="C1599" s="106">
        <v>1005672</v>
      </c>
      <c r="D1599" s="13">
        <v>1015429</v>
      </c>
      <c r="E1599" s="12" t="s">
        <v>2004</v>
      </c>
      <c r="F1599" s="190" t="s">
        <v>4209</v>
      </c>
      <c r="G1599" s="13" t="s">
        <v>21</v>
      </c>
      <c r="H1599" s="15">
        <v>415</v>
      </c>
      <c r="I1599" s="105">
        <v>4</v>
      </c>
      <c r="J1599" s="26">
        <f t="shared" si="96"/>
        <v>1660</v>
      </c>
      <c r="K1599" s="113">
        <f>IFERROR(SUMIFS(RECEIVING_HISTORY!$H:$H,RECEIVING_HISTORY!$B:$B,MASTER_SHEET!$A1599),0)</f>
        <v>0</v>
      </c>
      <c r="L1599" s="26">
        <f>IFERROR(SUMIFS(RECEIVING_HISTORY!$I:$I,RECEIVING_HISTORY!$B:$B,MASTER_SHEET!$A1599),0)</f>
        <v>0</v>
      </c>
      <c r="M1599" s="35">
        <f>IFERROR(SUMIF(ISSUANCE_HISTORY!$B:$B,A1599,ISSUANCE_HISTORY!$H:$H),0)</f>
        <v>0</v>
      </c>
      <c r="N1599" s="26">
        <f>IFERROR(SUMIF(ISSUANCE_HISTORY!$B:$B,A1599,ISSUANCE_HISTORY!$I:$I),0)</f>
        <v>0</v>
      </c>
      <c r="O1599" s="112">
        <f t="shared" si="97"/>
        <v>4</v>
      </c>
      <c r="P1599" s="26">
        <f t="shared" si="99"/>
        <v>1660</v>
      </c>
      <c r="Q1599" s="36" t="s">
        <v>2001</v>
      </c>
      <c r="R1599" s="36" t="s">
        <v>2001</v>
      </c>
      <c r="S1599" s="16">
        <v>3</v>
      </c>
      <c r="T1599" s="37" t="str">
        <f t="shared" si="98"/>
        <v>OK</v>
      </c>
      <c r="U1599" s="12"/>
      <c r="V1599" s="16"/>
      <c r="W1599" s="12" t="s">
        <v>4222</v>
      </c>
    </row>
    <row r="1600" spans="1:23" ht="22.35" customHeight="1">
      <c r="A1600" s="12">
        <v>10061673</v>
      </c>
      <c r="B1600" s="137">
        <v>311628015806</v>
      </c>
      <c r="C1600" s="106">
        <v>1005673</v>
      </c>
      <c r="D1600" s="13">
        <v>1015430</v>
      </c>
      <c r="E1600" s="12" t="s">
        <v>2005</v>
      </c>
      <c r="F1600" s="190" t="s">
        <v>4209</v>
      </c>
      <c r="G1600" s="13" t="s">
        <v>21</v>
      </c>
      <c r="H1600" s="15">
        <v>498</v>
      </c>
      <c r="I1600" s="105">
        <v>4</v>
      </c>
      <c r="J1600" s="26">
        <f t="shared" ref="J1600:J1663" si="100">I1600*H1600</f>
        <v>1992</v>
      </c>
      <c r="K1600" s="113">
        <f>IFERROR(SUMIFS(RECEIVING_HISTORY!$H:$H,RECEIVING_HISTORY!$B:$B,MASTER_SHEET!$A1600),0)</f>
        <v>0</v>
      </c>
      <c r="L1600" s="26">
        <f>IFERROR(SUMIFS(RECEIVING_HISTORY!$I:$I,RECEIVING_HISTORY!$B:$B,MASTER_SHEET!$A1600),0)</f>
        <v>0</v>
      </c>
      <c r="M1600" s="35">
        <f>IFERROR(SUMIF(ISSUANCE_HISTORY!$B:$B,A1600,ISSUANCE_HISTORY!$H:$H),0)</f>
        <v>0</v>
      </c>
      <c r="N1600" s="26">
        <f>IFERROR(SUMIF(ISSUANCE_HISTORY!$B:$B,A1600,ISSUANCE_HISTORY!$I:$I),0)</f>
        <v>0</v>
      </c>
      <c r="O1600" s="112">
        <f t="shared" ref="O1600:O1663" si="101">N(I1600)+N(K1600)-N(M1600)</f>
        <v>4</v>
      </c>
      <c r="P1600" s="26">
        <f t="shared" si="99"/>
        <v>1992</v>
      </c>
      <c r="Q1600" s="36" t="s">
        <v>2001</v>
      </c>
      <c r="R1600" s="36" t="s">
        <v>2001</v>
      </c>
      <c r="S1600" s="16">
        <v>4</v>
      </c>
      <c r="T1600" s="37" t="str">
        <f t="shared" si="98"/>
        <v>OK</v>
      </c>
      <c r="U1600" s="12"/>
      <c r="V1600" s="16"/>
      <c r="W1600" s="12" t="s">
        <v>4222</v>
      </c>
    </row>
    <row r="1601" spans="1:23" ht="22.35" customHeight="1">
      <c r="A1601" s="12">
        <v>10061678</v>
      </c>
      <c r="B1601" s="137">
        <v>1080030113</v>
      </c>
      <c r="C1601" s="106">
        <v>1004645</v>
      </c>
      <c r="D1601" s="13">
        <v>1016405</v>
      </c>
      <c r="E1601" s="12" t="s">
        <v>2006</v>
      </c>
      <c r="F1601" s="190" t="s">
        <v>4209</v>
      </c>
      <c r="G1601" s="13" t="s">
        <v>21</v>
      </c>
      <c r="H1601" s="15">
        <v>135</v>
      </c>
      <c r="I1601" s="105">
        <v>154</v>
      </c>
      <c r="J1601" s="26">
        <f t="shared" si="100"/>
        <v>20790</v>
      </c>
      <c r="K1601" s="113">
        <f>IFERROR(SUMIFS(RECEIVING_HISTORY!$H:$H,RECEIVING_HISTORY!$B:$B,MASTER_SHEET!$A1601),0)</f>
        <v>0</v>
      </c>
      <c r="L1601" s="26">
        <f>IFERROR(SUMIFS(RECEIVING_HISTORY!$I:$I,RECEIVING_HISTORY!$B:$B,MASTER_SHEET!$A1601),0)</f>
        <v>0</v>
      </c>
      <c r="M1601" s="35">
        <f>IFERROR(SUMIF(ISSUANCE_HISTORY!$B:$B,A1601,ISSUANCE_HISTORY!$H:$H),0)</f>
        <v>8</v>
      </c>
      <c r="N1601" s="26">
        <f>IFERROR(SUMIF(ISSUANCE_HISTORY!$B:$B,A1601,ISSUANCE_HISTORY!$I:$I),0)</f>
        <v>1080</v>
      </c>
      <c r="O1601" s="112">
        <f t="shared" si="101"/>
        <v>146</v>
      </c>
      <c r="P1601" s="26">
        <f t="shared" si="99"/>
        <v>19710</v>
      </c>
      <c r="Q1601" s="36" t="s">
        <v>4200</v>
      </c>
      <c r="R1601" s="36" t="s">
        <v>4200</v>
      </c>
      <c r="S1601" s="16">
        <v>100</v>
      </c>
      <c r="T1601" s="37" t="str">
        <f t="shared" si="98"/>
        <v>OK</v>
      </c>
      <c r="U1601" s="12"/>
      <c r="V1601" s="16"/>
      <c r="W1601" s="12" t="s">
        <v>4222</v>
      </c>
    </row>
    <row r="1602" spans="1:23" ht="22.35" customHeight="1">
      <c r="A1602" s="12">
        <v>10061683</v>
      </c>
      <c r="B1602" s="137">
        <v>1050010033</v>
      </c>
      <c r="C1602" s="106">
        <v>1008578</v>
      </c>
      <c r="D1602" s="28">
        <v>1010379</v>
      </c>
      <c r="E1602" s="12" t="s">
        <v>2007</v>
      </c>
      <c r="F1602" s="191" t="s">
        <v>4206</v>
      </c>
      <c r="G1602" s="13" t="s">
        <v>21</v>
      </c>
      <c r="H1602" s="15">
        <v>20</v>
      </c>
      <c r="I1602" s="105">
        <v>69</v>
      </c>
      <c r="J1602" s="26">
        <f t="shared" si="100"/>
        <v>1380</v>
      </c>
      <c r="K1602" s="113">
        <f>IFERROR(SUMIFS(RECEIVING_HISTORY!$H:$H,RECEIVING_HISTORY!$B:$B,MASTER_SHEET!$A1602),0)</f>
        <v>0</v>
      </c>
      <c r="L1602" s="26">
        <f>IFERROR(SUMIFS(RECEIVING_HISTORY!$I:$I,RECEIVING_HISTORY!$B:$B,MASTER_SHEET!$A1602),0)</f>
        <v>0</v>
      </c>
      <c r="M1602" s="35">
        <f>IFERROR(SUMIF(ISSUANCE_HISTORY!$B:$B,A1602,ISSUANCE_HISTORY!$H:$H),0)</f>
        <v>0</v>
      </c>
      <c r="N1602" s="26">
        <f>IFERROR(SUMIF(ISSUANCE_HISTORY!$B:$B,A1602,ISSUANCE_HISTORY!$I:$I),0)</f>
        <v>0</v>
      </c>
      <c r="O1602" s="112">
        <f t="shared" si="101"/>
        <v>69</v>
      </c>
      <c r="P1602" s="26">
        <f t="shared" si="99"/>
        <v>1380</v>
      </c>
      <c r="Q1602" s="36" t="s">
        <v>468</v>
      </c>
      <c r="R1602" s="36" t="s">
        <v>468</v>
      </c>
      <c r="S1602" s="16">
        <v>10</v>
      </c>
      <c r="T1602" s="37" t="str">
        <f t="shared" ref="T1602:T1665" si="102">IF(S1602="", "", IF(U1602&lt;&gt;"", "BSR in Process", IF(O1602&lt;S1602, "Re-Order Now", "OK")))</f>
        <v>OK</v>
      </c>
      <c r="U1602" s="12"/>
      <c r="V1602" s="16"/>
      <c r="W1602" s="12" t="s">
        <v>4222</v>
      </c>
    </row>
    <row r="1603" spans="1:23" ht="22.35" customHeight="1">
      <c r="A1603" s="12">
        <v>10061690</v>
      </c>
      <c r="B1603" s="137">
        <v>1030010006</v>
      </c>
      <c r="C1603" s="106">
        <v>1007171</v>
      </c>
      <c r="D1603" s="28">
        <v>1017343</v>
      </c>
      <c r="E1603" s="12" t="s">
        <v>2008</v>
      </c>
      <c r="F1603" s="190" t="s">
        <v>4209</v>
      </c>
      <c r="G1603" s="13" t="s">
        <v>21</v>
      </c>
      <c r="H1603" s="15">
        <v>9.65</v>
      </c>
      <c r="I1603" s="105">
        <v>290</v>
      </c>
      <c r="J1603" s="26">
        <f t="shared" si="100"/>
        <v>2798.5</v>
      </c>
      <c r="K1603" s="113">
        <f>IFERROR(SUMIFS(RECEIVING_HISTORY!$H:$H,RECEIVING_HISTORY!$B:$B,MASTER_SHEET!$A1603),0)</f>
        <v>0</v>
      </c>
      <c r="L1603" s="26">
        <f>IFERROR(SUMIFS(RECEIVING_HISTORY!$I:$I,RECEIVING_HISTORY!$B:$B,MASTER_SHEET!$A1603),0)</f>
        <v>0</v>
      </c>
      <c r="M1603" s="35">
        <f>IFERROR(SUMIF(ISSUANCE_HISTORY!$B:$B,A1603,ISSUANCE_HISTORY!$H:$H),0)</f>
        <v>0</v>
      </c>
      <c r="N1603" s="26">
        <f>IFERROR(SUMIF(ISSUANCE_HISTORY!$B:$B,A1603,ISSUANCE_HISTORY!$I:$I),0)</f>
        <v>0</v>
      </c>
      <c r="O1603" s="112">
        <f t="shared" si="101"/>
        <v>290</v>
      </c>
      <c r="P1603" s="26">
        <f t="shared" ref="P1603:P1666" si="103">N(J1603)+N(L1603)-N(N1603)</f>
        <v>2798.5</v>
      </c>
      <c r="Q1603" s="36" t="s">
        <v>468</v>
      </c>
      <c r="R1603" s="36" t="s">
        <v>468</v>
      </c>
      <c r="S1603" s="16">
        <v>40</v>
      </c>
      <c r="T1603" s="37" t="str">
        <f t="shared" si="102"/>
        <v>OK</v>
      </c>
      <c r="U1603" s="12"/>
      <c r="V1603" s="16"/>
      <c r="W1603" s="12" t="s">
        <v>4222</v>
      </c>
    </row>
    <row r="1604" spans="1:23" ht="22.35" customHeight="1">
      <c r="A1604" s="12">
        <v>10061691</v>
      </c>
      <c r="B1604" s="137">
        <v>1030010007</v>
      </c>
      <c r="C1604" s="106">
        <v>1007172</v>
      </c>
      <c r="D1604" s="13">
        <v>1017344</v>
      </c>
      <c r="E1604" s="12" t="s">
        <v>2009</v>
      </c>
      <c r="F1604" s="190" t="s">
        <v>4209</v>
      </c>
      <c r="G1604" s="13" t="s">
        <v>21</v>
      </c>
      <c r="H1604" s="15">
        <v>7.8</v>
      </c>
      <c r="I1604" s="105">
        <v>210</v>
      </c>
      <c r="J1604" s="26">
        <f t="shared" si="100"/>
        <v>1638</v>
      </c>
      <c r="K1604" s="113">
        <f>IFERROR(SUMIFS(RECEIVING_HISTORY!$H:$H,RECEIVING_HISTORY!$B:$B,MASTER_SHEET!$A1604),0)</f>
        <v>0</v>
      </c>
      <c r="L1604" s="26">
        <f>IFERROR(SUMIFS(RECEIVING_HISTORY!$I:$I,RECEIVING_HISTORY!$B:$B,MASTER_SHEET!$A1604),0)</f>
        <v>0</v>
      </c>
      <c r="M1604" s="35">
        <f>IFERROR(SUMIF(ISSUANCE_HISTORY!$B:$B,A1604,ISSUANCE_HISTORY!$H:$H),0)</f>
        <v>0</v>
      </c>
      <c r="N1604" s="26">
        <f>IFERROR(SUMIF(ISSUANCE_HISTORY!$B:$B,A1604,ISSUANCE_HISTORY!$I:$I),0)</f>
        <v>0</v>
      </c>
      <c r="O1604" s="112">
        <f t="shared" si="101"/>
        <v>210</v>
      </c>
      <c r="P1604" s="26">
        <f t="shared" si="103"/>
        <v>1638</v>
      </c>
      <c r="Q1604" s="36" t="s">
        <v>468</v>
      </c>
      <c r="R1604" s="36" t="s">
        <v>468</v>
      </c>
      <c r="S1604" s="16">
        <v>40</v>
      </c>
      <c r="T1604" s="37" t="str">
        <f t="shared" si="102"/>
        <v>OK</v>
      </c>
      <c r="U1604" s="12"/>
      <c r="V1604" s="16"/>
      <c r="W1604" s="12" t="s">
        <v>4222</v>
      </c>
    </row>
    <row r="1605" spans="1:23" ht="22.35" customHeight="1">
      <c r="A1605" s="12">
        <v>10061692</v>
      </c>
      <c r="B1605" s="137">
        <v>1030010008</v>
      </c>
      <c r="C1605" s="106">
        <v>1007173</v>
      </c>
      <c r="D1605" s="28">
        <v>1017345</v>
      </c>
      <c r="E1605" s="12" t="s">
        <v>2010</v>
      </c>
      <c r="F1605" s="190" t="s">
        <v>4209</v>
      </c>
      <c r="G1605" s="13" t="s">
        <v>21</v>
      </c>
      <c r="H1605" s="15">
        <v>7.95</v>
      </c>
      <c r="I1605" s="105">
        <v>300</v>
      </c>
      <c r="J1605" s="26">
        <f t="shared" si="100"/>
        <v>2385</v>
      </c>
      <c r="K1605" s="113">
        <f>IFERROR(SUMIFS(RECEIVING_HISTORY!$H:$H,RECEIVING_HISTORY!$B:$B,MASTER_SHEET!$A1605),0)</f>
        <v>0</v>
      </c>
      <c r="L1605" s="26">
        <f>IFERROR(SUMIFS(RECEIVING_HISTORY!$I:$I,RECEIVING_HISTORY!$B:$B,MASTER_SHEET!$A1605),0)</f>
        <v>0</v>
      </c>
      <c r="M1605" s="35">
        <f>IFERROR(SUMIF(ISSUANCE_HISTORY!$B:$B,A1605,ISSUANCE_HISTORY!$H:$H),0)</f>
        <v>0</v>
      </c>
      <c r="N1605" s="26">
        <f>IFERROR(SUMIF(ISSUANCE_HISTORY!$B:$B,A1605,ISSUANCE_HISTORY!$I:$I),0)</f>
        <v>0</v>
      </c>
      <c r="O1605" s="112">
        <f t="shared" si="101"/>
        <v>300</v>
      </c>
      <c r="P1605" s="26">
        <f t="shared" si="103"/>
        <v>2385</v>
      </c>
      <c r="Q1605" s="36" t="s">
        <v>468</v>
      </c>
      <c r="R1605" s="36" t="s">
        <v>468</v>
      </c>
      <c r="S1605" s="16">
        <v>40</v>
      </c>
      <c r="T1605" s="37" t="str">
        <f t="shared" si="102"/>
        <v>OK</v>
      </c>
      <c r="U1605" s="12"/>
      <c r="V1605" s="16"/>
      <c r="W1605" s="12" t="s">
        <v>4222</v>
      </c>
    </row>
    <row r="1606" spans="1:23" ht="22.35" customHeight="1">
      <c r="A1606" s="12">
        <v>10061693</v>
      </c>
      <c r="B1606" s="137">
        <v>471316005807</v>
      </c>
      <c r="C1606" s="106">
        <v>1001605</v>
      </c>
      <c r="D1606" s="13">
        <v>1012020</v>
      </c>
      <c r="E1606" s="12" t="s">
        <v>2011</v>
      </c>
      <c r="F1606" s="190" t="s">
        <v>4209</v>
      </c>
      <c r="G1606" s="13" t="s">
        <v>213</v>
      </c>
      <c r="H1606" s="15">
        <v>10</v>
      </c>
      <c r="I1606" s="105">
        <v>24</v>
      </c>
      <c r="J1606" s="26">
        <f t="shared" si="100"/>
        <v>240</v>
      </c>
      <c r="K1606" s="113">
        <f>IFERROR(SUMIFS(RECEIVING_HISTORY!$H:$H,RECEIVING_HISTORY!$B:$B,MASTER_SHEET!$A1606),0)</f>
        <v>0</v>
      </c>
      <c r="L1606" s="26">
        <f>IFERROR(SUMIFS(RECEIVING_HISTORY!$I:$I,RECEIVING_HISTORY!$B:$B,MASTER_SHEET!$A1606),0)</f>
        <v>0</v>
      </c>
      <c r="M1606" s="35">
        <f>IFERROR(SUMIF(ISSUANCE_HISTORY!$B:$B,A1606,ISSUANCE_HISTORY!$H:$H),0)</f>
        <v>0</v>
      </c>
      <c r="N1606" s="26">
        <f>IFERROR(SUMIF(ISSUANCE_HISTORY!$B:$B,A1606,ISSUANCE_HISTORY!$I:$I),0)</f>
        <v>0</v>
      </c>
      <c r="O1606" s="112">
        <f t="shared" si="101"/>
        <v>24</v>
      </c>
      <c r="P1606" s="26">
        <f t="shared" si="103"/>
        <v>240</v>
      </c>
      <c r="Q1606" s="36" t="s">
        <v>466</v>
      </c>
      <c r="R1606" s="36" t="s">
        <v>466</v>
      </c>
      <c r="S1606" s="16">
        <v>20</v>
      </c>
      <c r="T1606" s="37" t="str">
        <f t="shared" si="102"/>
        <v>OK</v>
      </c>
      <c r="U1606" s="12"/>
      <c r="V1606" s="16"/>
      <c r="W1606" s="12" t="s">
        <v>4222</v>
      </c>
    </row>
    <row r="1607" spans="1:23" ht="22.35" customHeight="1">
      <c r="A1607" s="12">
        <v>10061696</v>
      </c>
      <c r="B1607" s="137">
        <v>271128005808</v>
      </c>
      <c r="C1607" s="106">
        <v>1006119</v>
      </c>
      <c r="D1607" s="13">
        <v>1015014</v>
      </c>
      <c r="E1607" s="12" t="s">
        <v>2012</v>
      </c>
      <c r="F1607" s="190" t="s">
        <v>4209</v>
      </c>
      <c r="G1607" s="13" t="s">
        <v>169</v>
      </c>
      <c r="H1607" s="15">
        <v>25</v>
      </c>
      <c r="I1607" s="105">
        <v>10</v>
      </c>
      <c r="J1607" s="26">
        <f t="shared" si="100"/>
        <v>250</v>
      </c>
      <c r="K1607" s="113">
        <f>IFERROR(SUMIFS(RECEIVING_HISTORY!$H:$H,RECEIVING_HISTORY!$B:$B,MASTER_SHEET!$A1607),0)</f>
        <v>0</v>
      </c>
      <c r="L1607" s="26">
        <f>IFERROR(SUMIFS(RECEIVING_HISTORY!$I:$I,RECEIVING_HISTORY!$B:$B,MASTER_SHEET!$A1607),0)</f>
        <v>0</v>
      </c>
      <c r="M1607" s="35">
        <f>IFERROR(SUMIF(ISSUANCE_HISTORY!$B:$B,A1607,ISSUANCE_HISTORY!$H:$H),0)</f>
        <v>0</v>
      </c>
      <c r="N1607" s="26">
        <f>IFERROR(SUMIF(ISSUANCE_HISTORY!$B:$B,A1607,ISSUANCE_HISTORY!$I:$I),0)</f>
        <v>0</v>
      </c>
      <c r="O1607" s="112">
        <f t="shared" si="101"/>
        <v>10</v>
      </c>
      <c r="P1607" s="26">
        <f t="shared" si="103"/>
        <v>250</v>
      </c>
      <c r="Q1607" s="36" t="s">
        <v>2013</v>
      </c>
      <c r="R1607" s="36" t="s">
        <v>2013</v>
      </c>
      <c r="S1607" s="16">
        <v>10</v>
      </c>
      <c r="T1607" s="37" t="str">
        <f t="shared" si="102"/>
        <v>OK</v>
      </c>
      <c r="U1607" s="12"/>
      <c r="V1607" s="16"/>
      <c r="W1607" s="12" t="s">
        <v>4222</v>
      </c>
    </row>
    <row r="1608" spans="1:23" ht="22.35" customHeight="1">
      <c r="A1608" s="12">
        <v>10061697</v>
      </c>
      <c r="B1608" s="137">
        <v>271128005809</v>
      </c>
      <c r="C1608" s="106">
        <v>1005829</v>
      </c>
      <c r="D1608" s="13">
        <v>1015015</v>
      </c>
      <c r="E1608" s="12" t="s">
        <v>2014</v>
      </c>
      <c r="F1608" s="190" t="s">
        <v>4209</v>
      </c>
      <c r="G1608" s="13" t="s">
        <v>169</v>
      </c>
      <c r="H1608" s="15">
        <v>25</v>
      </c>
      <c r="I1608" s="105">
        <v>15</v>
      </c>
      <c r="J1608" s="26">
        <f t="shared" si="100"/>
        <v>375</v>
      </c>
      <c r="K1608" s="113">
        <f>IFERROR(SUMIFS(RECEIVING_HISTORY!$H:$H,RECEIVING_HISTORY!$B:$B,MASTER_SHEET!$A1608),0)</f>
        <v>0</v>
      </c>
      <c r="L1608" s="26">
        <f>IFERROR(SUMIFS(RECEIVING_HISTORY!$I:$I,RECEIVING_HISTORY!$B:$B,MASTER_SHEET!$A1608),0)</f>
        <v>0</v>
      </c>
      <c r="M1608" s="35">
        <f>IFERROR(SUMIF(ISSUANCE_HISTORY!$B:$B,A1608,ISSUANCE_HISTORY!$H:$H),0)</f>
        <v>0</v>
      </c>
      <c r="N1608" s="26">
        <f>IFERROR(SUMIF(ISSUANCE_HISTORY!$B:$B,A1608,ISSUANCE_HISTORY!$I:$I),0)</f>
        <v>0</v>
      </c>
      <c r="O1608" s="112">
        <f t="shared" si="101"/>
        <v>15</v>
      </c>
      <c r="P1608" s="26">
        <f t="shared" si="103"/>
        <v>375</v>
      </c>
      <c r="Q1608" s="36" t="s">
        <v>2013</v>
      </c>
      <c r="R1608" s="36" t="s">
        <v>2013</v>
      </c>
      <c r="S1608" s="16">
        <v>10</v>
      </c>
      <c r="T1608" s="37" t="str">
        <f t="shared" si="102"/>
        <v>OK</v>
      </c>
      <c r="U1608" s="12"/>
      <c r="V1608" s="16"/>
      <c r="W1608" s="12" t="s">
        <v>4222</v>
      </c>
    </row>
    <row r="1609" spans="1:23" ht="22.35" customHeight="1">
      <c r="A1609" s="12">
        <v>10061698</v>
      </c>
      <c r="B1609" s="137">
        <v>271128005810</v>
      </c>
      <c r="C1609" s="106">
        <v>1005830</v>
      </c>
      <c r="D1609" s="13">
        <v>1015016</v>
      </c>
      <c r="E1609" s="12" t="s">
        <v>2015</v>
      </c>
      <c r="F1609" s="190" t="s">
        <v>4209</v>
      </c>
      <c r="G1609" s="13" t="s">
        <v>169</v>
      </c>
      <c r="H1609" s="15">
        <v>18</v>
      </c>
      <c r="I1609" s="105">
        <v>15</v>
      </c>
      <c r="J1609" s="26">
        <f t="shared" si="100"/>
        <v>270</v>
      </c>
      <c r="K1609" s="113">
        <f>IFERROR(SUMIFS(RECEIVING_HISTORY!$H:$H,RECEIVING_HISTORY!$B:$B,MASTER_SHEET!$A1609),0)</f>
        <v>0</v>
      </c>
      <c r="L1609" s="26">
        <f>IFERROR(SUMIFS(RECEIVING_HISTORY!$I:$I,RECEIVING_HISTORY!$B:$B,MASTER_SHEET!$A1609),0)</f>
        <v>0</v>
      </c>
      <c r="M1609" s="35">
        <f>IFERROR(SUMIF(ISSUANCE_HISTORY!$B:$B,A1609,ISSUANCE_HISTORY!$H:$H),0)</f>
        <v>0</v>
      </c>
      <c r="N1609" s="26">
        <f>IFERROR(SUMIF(ISSUANCE_HISTORY!$B:$B,A1609,ISSUANCE_HISTORY!$I:$I),0)</f>
        <v>0</v>
      </c>
      <c r="O1609" s="112">
        <f t="shared" si="101"/>
        <v>15</v>
      </c>
      <c r="P1609" s="26">
        <f t="shared" si="103"/>
        <v>270</v>
      </c>
      <c r="Q1609" s="36" t="s">
        <v>2013</v>
      </c>
      <c r="R1609" s="36" t="s">
        <v>2013</v>
      </c>
      <c r="S1609" s="16">
        <v>10</v>
      </c>
      <c r="T1609" s="37" t="str">
        <f t="shared" si="102"/>
        <v>OK</v>
      </c>
      <c r="U1609" s="12"/>
      <c r="V1609" s="16"/>
      <c r="W1609" s="12" t="s">
        <v>4222</v>
      </c>
    </row>
    <row r="1610" spans="1:23" ht="22.35" customHeight="1">
      <c r="A1610" s="12">
        <v>10061699</v>
      </c>
      <c r="B1610" s="137">
        <v>271128005811</v>
      </c>
      <c r="C1610" s="106">
        <v>1005831</v>
      </c>
      <c r="D1610" s="13">
        <v>1015017</v>
      </c>
      <c r="E1610" s="12" t="s">
        <v>2016</v>
      </c>
      <c r="F1610" s="190" t="s">
        <v>4209</v>
      </c>
      <c r="G1610" s="13" t="s">
        <v>169</v>
      </c>
      <c r="H1610" s="15">
        <v>35</v>
      </c>
      <c r="I1610" s="105">
        <v>12</v>
      </c>
      <c r="J1610" s="26">
        <f t="shared" si="100"/>
        <v>420</v>
      </c>
      <c r="K1610" s="113">
        <f>IFERROR(SUMIFS(RECEIVING_HISTORY!$H:$H,RECEIVING_HISTORY!$B:$B,MASTER_SHEET!$A1610),0)</f>
        <v>0</v>
      </c>
      <c r="L1610" s="26">
        <f>IFERROR(SUMIFS(RECEIVING_HISTORY!$I:$I,RECEIVING_HISTORY!$B:$B,MASTER_SHEET!$A1610),0)</f>
        <v>0</v>
      </c>
      <c r="M1610" s="35">
        <f>IFERROR(SUMIF(ISSUANCE_HISTORY!$B:$B,A1610,ISSUANCE_HISTORY!$H:$H),0)</f>
        <v>0</v>
      </c>
      <c r="N1610" s="26">
        <f>IFERROR(SUMIF(ISSUANCE_HISTORY!$B:$B,A1610,ISSUANCE_HISTORY!$I:$I),0)</f>
        <v>0</v>
      </c>
      <c r="O1610" s="112">
        <f t="shared" si="101"/>
        <v>12</v>
      </c>
      <c r="P1610" s="26">
        <f t="shared" si="103"/>
        <v>420</v>
      </c>
      <c r="Q1610" s="36" t="s">
        <v>2013</v>
      </c>
      <c r="R1610" s="36" t="s">
        <v>2013</v>
      </c>
      <c r="S1610" s="16">
        <v>10</v>
      </c>
      <c r="T1610" s="37" t="str">
        <f t="shared" si="102"/>
        <v>OK</v>
      </c>
      <c r="U1610" s="12"/>
      <c r="V1610" s="16"/>
      <c r="W1610" s="12" t="s">
        <v>4222</v>
      </c>
    </row>
    <row r="1611" spans="1:23" ht="22.35" customHeight="1">
      <c r="A1611" s="12">
        <v>10061700</v>
      </c>
      <c r="B1611" s="137">
        <v>271128005812</v>
      </c>
      <c r="C1611" s="106">
        <v>1005832</v>
      </c>
      <c r="D1611" s="13">
        <v>1015018</v>
      </c>
      <c r="E1611" s="12" t="s">
        <v>2017</v>
      </c>
      <c r="F1611" s="190" t="s">
        <v>4209</v>
      </c>
      <c r="G1611" s="13" t="s">
        <v>169</v>
      </c>
      <c r="H1611" s="15">
        <v>40</v>
      </c>
      <c r="I1611" s="105">
        <v>15</v>
      </c>
      <c r="J1611" s="26">
        <f t="shared" si="100"/>
        <v>600</v>
      </c>
      <c r="K1611" s="113">
        <f>IFERROR(SUMIFS(RECEIVING_HISTORY!$H:$H,RECEIVING_HISTORY!$B:$B,MASTER_SHEET!$A1611),0)</f>
        <v>0</v>
      </c>
      <c r="L1611" s="26">
        <f>IFERROR(SUMIFS(RECEIVING_HISTORY!$I:$I,RECEIVING_HISTORY!$B:$B,MASTER_SHEET!$A1611),0)</f>
        <v>0</v>
      </c>
      <c r="M1611" s="35">
        <f>IFERROR(SUMIF(ISSUANCE_HISTORY!$B:$B,A1611,ISSUANCE_HISTORY!$H:$H),0)</f>
        <v>0</v>
      </c>
      <c r="N1611" s="26">
        <f>IFERROR(SUMIF(ISSUANCE_HISTORY!$B:$B,A1611,ISSUANCE_HISTORY!$I:$I),0)</f>
        <v>0</v>
      </c>
      <c r="O1611" s="112">
        <f t="shared" si="101"/>
        <v>15</v>
      </c>
      <c r="P1611" s="26">
        <f t="shared" si="103"/>
        <v>600</v>
      </c>
      <c r="Q1611" s="36" t="s">
        <v>2013</v>
      </c>
      <c r="R1611" s="36" t="s">
        <v>2013</v>
      </c>
      <c r="S1611" s="16">
        <v>10</v>
      </c>
      <c r="T1611" s="37" t="str">
        <f t="shared" si="102"/>
        <v>OK</v>
      </c>
      <c r="U1611" s="12"/>
      <c r="V1611" s="16"/>
      <c r="W1611" s="12" t="s">
        <v>4222</v>
      </c>
    </row>
    <row r="1612" spans="1:23" ht="22.35" customHeight="1">
      <c r="A1612" s="12">
        <v>10061701</v>
      </c>
      <c r="B1612" s="137">
        <v>271128005813</v>
      </c>
      <c r="C1612" s="106">
        <v>1005833</v>
      </c>
      <c r="D1612" s="13">
        <v>1015019</v>
      </c>
      <c r="E1612" s="12" t="s">
        <v>2018</v>
      </c>
      <c r="F1612" s="190" t="s">
        <v>4209</v>
      </c>
      <c r="G1612" s="13" t="s">
        <v>169</v>
      </c>
      <c r="H1612" s="15">
        <v>86</v>
      </c>
      <c r="I1612" s="105">
        <v>12</v>
      </c>
      <c r="J1612" s="26">
        <f t="shared" si="100"/>
        <v>1032</v>
      </c>
      <c r="K1612" s="113">
        <f>IFERROR(SUMIFS(RECEIVING_HISTORY!$H:$H,RECEIVING_HISTORY!$B:$B,MASTER_SHEET!$A1612),0)</f>
        <v>0</v>
      </c>
      <c r="L1612" s="26">
        <f>IFERROR(SUMIFS(RECEIVING_HISTORY!$I:$I,RECEIVING_HISTORY!$B:$B,MASTER_SHEET!$A1612),0)</f>
        <v>0</v>
      </c>
      <c r="M1612" s="35">
        <f>IFERROR(SUMIF(ISSUANCE_HISTORY!$B:$B,A1612,ISSUANCE_HISTORY!$H:$H),0)</f>
        <v>0</v>
      </c>
      <c r="N1612" s="26">
        <f>IFERROR(SUMIF(ISSUANCE_HISTORY!$B:$B,A1612,ISSUANCE_HISTORY!$I:$I),0)</f>
        <v>0</v>
      </c>
      <c r="O1612" s="112">
        <f t="shared" si="101"/>
        <v>12</v>
      </c>
      <c r="P1612" s="26">
        <f t="shared" si="103"/>
        <v>1032</v>
      </c>
      <c r="Q1612" s="36" t="s">
        <v>2013</v>
      </c>
      <c r="R1612" s="36" t="s">
        <v>2013</v>
      </c>
      <c r="S1612" s="16">
        <v>10</v>
      </c>
      <c r="T1612" s="37" t="str">
        <f t="shared" si="102"/>
        <v>OK</v>
      </c>
      <c r="U1612" s="12"/>
      <c r="V1612" s="16"/>
      <c r="W1612" s="12" t="s">
        <v>4222</v>
      </c>
    </row>
    <row r="1613" spans="1:23" ht="22.35" customHeight="1">
      <c r="A1613" s="12">
        <v>10061702</v>
      </c>
      <c r="B1613" s="137">
        <v>271128005814</v>
      </c>
      <c r="C1613" s="106">
        <v>1005845</v>
      </c>
      <c r="D1613" s="13">
        <v>1015031</v>
      </c>
      <c r="E1613" s="12" t="s">
        <v>2019</v>
      </c>
      <c r="F1613" s="190" t="s">
        <v>4209</v>
      </c>
      <c r="G1613" s="13" t="s">
        <v>415</v>
      </c>
      <c r="H1613" s="15">
        <v>6.6</v>
      </c>
      <c r="I1613" s="105">
        <v>13</v>
      </c>
      <c r="J1613" s="26">
        <f t="shared" si="100"/>
        <v>85.8</v>
      </c>
      <c r="K1613" s="113">
        <f>IFERROR(SUMIFS(RECEIVING_HISTORY!$H:$H,RECEIVING_HISTORY!$B:$B,MASTER_SHEET!$A1613),0)</f>
        <v>0</v>
      </c>
      <c r="L1613" s="26">
        <f>IFERROR(SUMIFS(RECEIVING_HISTORY!$I:$I,RECEIVING_HISTORY!$B:$B,MASTER_SHEET!$A1613),0)</f>
        <v>0</v>
      </c>
      <c r="M1613" s="35">
        <f>IFERROR(SUMIF(ISSUANCE_HISTORY!$B:$B,A1613,ISSUANCE_HISTORY!$H:$H),0)</f>
        <v>0</v>
      </c>
      <c r="N1613" s="26">
        <f>IFERROR(SUMIF(ISSUANCE_HISTORY!$B:$B,A1613,ISSUANCE_HISTORY!$I:$I),0)</f>
        <v>0</v>
      </c>
      <c r="O1613" s="112">
        <f t="shared" si="101"/>
        <v>13</v>
      </c>
      <c r="P1613" s="26">
        <f t="shared" si="103"/>
        <v>85.8</v>
      </c>
      <c r="Q1613" s="36" t="s">
        <v>2013</v>
      </c>
      <c r="R1613" s="36" t="s">
        <v>2013</v>
      </c>
      <c r="S1613" s="16">
        <v>10</v>
      </c>
      <c r="T1613" s="37" t="str">
        <f t="shared" si="102"/>
        <v>OK</v>
      </c>
      <c r="U1613" s="12"/>
      <c r="V1613" s="16"/>
      <c r="W1613" s="12" t="s">
        <v>4222</v>
      </c>
    </row>
    <row r="1614" spans="1:23" ht="22.35" customHeight="1">
      <c r="A1614" s="12">
        <v>10061703</v>
      </c>
      <c r="B1614" s="137">
        <v>401417315868</v>
      </c>
      <c r="C1614" s="106">
        <v>1005586</v>
      </c>
      <c r="D1614" s="13">
        <v>1015335</v>
      </c>
      <c r="E1614" s="12" t="s">
        <v>2020</v>
      </c>
      <c r="F1614" s="190" t="s">
        <v>4209</v>
      </c>
      <c r="G1614" s="13" t="s">
        <v>81</v>
      </c>
      <c r="H1614" s="15">
        <v>135</v>
      </c>
      <c r="I1614" s="105">
        <v>15</v>
      </c>
      <c r="J1614" s="26">
        <f t="shared" si="100"/>
        <v>2025</v>
      </c>
      <c r="K1614" s="113">
        <f>IFERROR(SUMIFS(RECEIVING_HISTORY!$H:$H,RECEIVING_HISTORY!$B:$B,MASTER_SHEET!$A1614),0)</f>
        <v>0</v>
      </c>
      <c r="L1614" s="26">
        <f>IFERROR(SUMIFS(RECEIVING_HISTORY!$I:$I,RECEIVING_HISTORY!$B:$B,MASTER_SHEET!$A1614),0)</f>
        <v>0</v>
      </c>
      <c r="M1614" s="35">
        <f>IFERROR(SUMIF(ISSUANCE_HISTORY!$B:$B,A1614,ISSUANCE_HISTORY!$H:$H),0)</f>
        <v>0</v>
      </c>
      <c r="N1614" s="26">
        <f>IFERROR(SUMIF(ISSUANCE_HISTORY!$B:$B,A1614,ISSUANCE_HISTORY!$I:$I),0)</f>
        <v>0</v>
      </c>
      <c r="O1614" s="112">
        <f t="shared" si="101"/>
        <v>15</v>
      </c>
      <c r="P1614" s="26">
        <f t="shared" si="103"/>
        <v>2025</v>
      </c>
      <c r="Q1614" s="36" t="s">
        <v>2021</v>
      </c>
      <c r="R1614" s="36" t="s">
        <v>2021</v>
      </c>
      <c r="S1614" s="16">
        <v>10</v>
      </c>
      <c r="T1614" s="37" t="str">
        <f t="shared" si="102"/>
        <v>OK</v>
      </c>
      <c r="U1614" s="12"/>
      <c r="V1614" s="16"/>
      <c r="W1614" s="12" t="s">
        <v>4222</v>
      </c>
    </row>
    <row r="1615" spans="1:23" ht="22.35" customHeight="1">
      <c r="A1615" s="12">
        <v>10061704</v>
      </c>
      <c r="B1615" s="137">
        <v>271128005869</v>
      </c>
      <c r="C1615" s="106">
        <v>1005385</v>
      </c>
      <c r="D1615" s="13">
        <v>1015758</v>
      </c>
      <c r="E1615" s="12" t="s">
        <v>2022</v>
      </c>
      <c r="F1615" s="190" t="s">
        <v>4209</v>
      </c>
      <c r="G1615" s="13" t="s">
        <v>169</v>
      </c>
      <c r="H1615" s="15">
        <v>38</v>
      </c>
      <c r="I1615" s="105">
        <v>35</v>
      </c>
      <c r="J1615" s="26">
        <f t="shared" si="100"/>
        <v>1330</v>
      </c>
      <c r="K1615" s="113">
        <f>IFERROR(SUMIFS(RECEIVING_HISTORY!$H:$H,RECEIVING_HISTORY!$B:$B,MASTER_SHEET!$A1615),0)</f>
        <v>0</v>
      </c>
      <c r="L1615" s="26">
        <f>IFERROR(SUMIFS(RECEIVING_HISTORY!$I:$I,RECEIVING_HISTORY!$B:$B,MASTER_SHEET!$A1615),0)</f>
        <v>0</v>
      </c>
      <c r="M1615" s="35">
        <f>IFERROR(SUMIF(ISSUANCE_HISTORY!$B:$B,A1615,ISSUANCE_HISTORY!$H:$H),0)</f>
        <v>2</v>
      </c>
      <c r="N1615" s="26">
        <f>IFERROR(SUMIF(ISSUANCE_HISTORY!$B:$B,A1615,ISSUANCE_HISTORY!$I:$I),0)</f>
        <v>76</v>
      </c>
      <c r="O1615" s="112">
        <f t="shared" si="101"/>
        <v>33</v>
      </c>
      <c r="P1615" s="26">
        <f t="shared" si="103"/>
        <v>1254</v>
      </c>
      <c r="Q1615" s="36" t="s">
        <v>468</v>
      </c>
      <c r="R1615" s="36" t="s">
        <v>468</v>
      </c>
      <c r="S1615" s="16">
        <v>10</v>
      </c>
      <c r="T1615" s="37" t="str">
        <f t="shared" si="102"/>
        <v>OK</v>
      </c>
      <c r="U1615" s="12"/>
      <c r="V1615" s="16"/>
      <c r="W1615" s="12" t="s">
        <v>4222</v>
      </c>
    </row>
    <row r="1616" spans="1:23" ht="22.35" customHeight="1">
      <c r="A1616" s="12">
        <v>10061705</v>
      </c>
      <c r="B1616" s="137">
        <v>271128005870</v>
      </c>
      <c r="C1616" s="106">
        <v>1005386</v>
      </c>
      <c r="D1616" s="13">
        <v>1015759</v>
      </c>
      <c r="E1616" s="12" t="s">
        <v>2023</v>
      </c>
      <c r="F1616" s="190" t="s">
        <v>4209</v>
      </c>
      <c r="G1616" s="13" t="s">
        <v>169</v>
      </c>
      <c r="H1616" s="15">
        <v>40</v>
      </c>
      <c r="I1616" s="105">
        <v>41</v>
      </c>
      <c r="J1616" s="26">
        <f t="shared" si="100"/>
        <v>1640</v>
      </c>
      <c r="K1616" s="113">
        <f>IFERROR(SUMIFS(RECEIVING_HISTORY!$H:$H,RECEIVING_HISTORY!$B:$B,MASTER_SHEET!$A1616),0)</f>
        <v>0</v>
      </c>
      <c r="L1616" s="26">
        <f>IFERROR(SUMIFS(RECEIVING_HISTORY!$I:$I,RECEIVING_HISTORY!$B:$B,MASTER_SHEET!$A1616),0)</f>
        <v>0</v>
      </c>
      <c r="M1616" s="35">
        <f>IFERROR(SUMIF(ISSUANCE_HISTORY!$B:$B,A1616,ISSUANCE_HISTORY!$H:$H),0)</f>
        <v>0</v>
      </c>
      <c r="N1616" s="26">
        <f>IFERROR(SUMIF(ISSUANCE_HISTORY!$B:$B,A1616,ISSUANCE_HISTORY!$I:$I),0)</f>
        <v>0</v>
      </c>
      <c r="O1616" s="112">
        <f t="shared" si="101"/>
        <v>41</v>
      </c>
      <c r="P1616" s="26">
        <f t="shared" si="103"/>
        <v>1640</v>
      </c>
      <c r="Q1616" s="36" t="s">
        <v>468</v>
      </c>
      <c r="R1616" s="36" t="s">
        <v>468</v>
      </c>
      <c r="S1616" s="16">
        <v>10</v>
      </c>
      <c r="T1616" s="37" t="str">
        <f t="shared" si="102"/>
        <v>OK</v>
      </c>
      <c r="U1616" s="12"/>
      <c r="V1616" s="16"/>
      <c r="W1616" s="12" t="s">
        <v>4222</v>
      </c>
    </row>
    <row r="1617" spans="1:23" ht="22.35" customHeight="1">
      <c r="A1617" s="12">
        <v>10061706</v>
      </c>
      <c r="B1617" s="137">
        <v>271128005871</v>
      </c>
      <c r="C1617" s="106">
        <v>1005387</v>
      </c>
      <c r="D1617" s="13">
        <v>1015760</v>
      </c>
      <c r="E1617" s="12" t="s">
        <v>2024</v>
      </c>
      <c r="F1617" s="190" t="s">
        <v>4209</v>
      </c>
      <c r="G1617" s="13" t="s">
        <v>169</v>
      </c>
      <c r="H1617" s="15">
        <v>50</v>
      </c>
      <c r="I1617" s="105">
        <v>22</v>
      </c>
      <c r="J1617" s="26">
        <f t="shared" si="100"/>
        <v>1100</v>
      </c>
      <c r="K1617" s="113">
        <f>IFERROR(SUMIFS(RECEIVING_HISTORY!$H:$H,RECEIVING_HISTORY!$B:$B,MASTER_SHEET!$A1617),0)</f>
        <v>0</v>
      </c>
      <c r="L1617" s="26">
        <f>IFERROR(SUMIFS(RECEIVING_HISTORY!$I:$I,RECEIVING_HISTORY!$B:$B,MASTER_SHEET!$A1617),0)</f>
        <v>0</v>
      </c>
      <c r="M1617" s="35">
        <f>IFERROR(SUMIF(ISSUANCE_HISTORY!$B:$B,A1617,ISSUANCE_HISTORY!$H:$H),0)</f>
        <v>1</v>
      </c>
      <c r="N1617" s="26">
        <f>IFERROR(SUMIF(ISSUANCE_HISTORY!$B:$B,A1617,ISSUANCE_HISTORY!$I:$I),0)</f>
        <v>50</v>
      </c>
      <c r="O1617" s="112">
        <f t="shared" si="101"/>
        <v>21</v>
      </c>
      <c r="P1617" s="26">
        <f t="shared" si="103"/>
        <v>1050</v>
      </c>
      <c r="Q1617" s="36" t="s">
        <v>468</v>
      </c>
      <c r="R1617" s="36" t="s">
        <v>468</v>
      </c>
      <c r="S1617" s="16">
        <v>10</v>
      </c>
      <c r="T1617" s="37" t="str">
        <f t="shared" si="102"/>
        <v>OK</v>
      </c>
      <c r="U1617" s="12"/>
      <c r="V1617" s="16"/>
      <c r="W1617" s="12" t="s">
        <v>4222</v>
      </c>
    </row>
    <row r="1618" spans="1:23" ht="22.35" customHeight="1">
      <c r="A1618" s="12">
        <v>10061707</v>
      </c>
      <c r="B1618" s="137">
        <v>271128005872</v>
      </c>
      <c r="C1618" s="106">
        <v>1005388</v>
      </c>
      <c r="D1618" s="28">
        <v>1015761</v>
      </c>
      <c r="E1618" s="12" t="s">
        <v>2025</v>
      </c>
      <c r="F1618" s="190" t="s">
        <v>4209</v>
      </c>
      <c r="G1618" s="13" t="s">
        <v>169</v>
      </c>
      <c r="H1618" s="15">
        <v>80</v>
      </c>
      <c r="I1618" s="105">
        <v>10</v>
      </c>
      <c r="J1618" s="26">
        <f t="shared" si="100"/>
        <v>800</v>
      </c>
      <c r="K1618" s="113">
        <f>IFERROR(SUMIFS(RECEIVING_HISTORY!$H:$H,RECEIVING_HISTORY!$B:$B,MASTER_SHEET!$A1618),0)</f>
        <v>0</v>
      </c>
      <c r="L1618" s="26">
        <f>IFERROR(SUMIFS(RECEIVING_HISTORY!$I:$I,RECEIVING_HISTORY!$B:$B,MASTER_SHEET!$A1618),0)</f>
        <v>0</v>
      </c>
      <c r="M1618" s="35">
        <f>IFERROR(SUMIF(ISSUANCE_HISTORY!$B:$B,A1618,ISSUANCE_HISTORY!$H:$H),0)</f>
        <v>0</v>
      </c>
      <c r="N1618" s="26">
        <f>IFERROR(SUMIF(ISSUANCE_HISTORY!$B:$B,A1618,ISSUANCE_HISTORY!$I:$I),0)</f>
        <v>0</v>
      </c>
      <c r="O1618" s="112">
        <f t="shared" si="101"/>
        <v>10</v>
      </c>
      <c r="P1618" s="26">
        <f t="shared" si="103"/>
        <v>800</v>
      </c>
      <c r="Q1618" s="36" t="s">
        <v>468</v>
      </c>
      <c r="R1618" s="36" t="s">
        <v>468</v>
      </c>
      <c r="S1618" s="16">
        <v>10</v>
      </c>
      <c r="T1618" s="37" t="str">
        <f t="shared" si="102"/>
        <v>OK</v>
      </c>
      <c r="U1618" s="12"/>
      <c r="V1618" s="16"/>
      <c r="W1618" s="12" t="s">
        <v>4222</v>
      </c>
    </row>
    <row r="1619" spans="1:23" ht="22.35" customHeight="1">
      <c r="A1619" s="12">
        <v>10061715</v>
      </c>
      <c r="B1619" s="137">
        <v>1120013809</v>
      </c>
      <c r="C1619" s="106">
        <v>1001011</v>
      </c>
      <c r="D1619" s="13">
        <v>1012797</v>
      </c>
      <c r="E1619" s="12" t="s">
        <v>2026</v>
      </c>
      <c r="F1619" s="191" t="s">
        <v>4206</v>
      </c>
      <c r="G1619" s="13" t="s">
        <v>41</v>
      </c>
      <c r="H1619" s="15">
        <v>70</v>
      </c>
      <c r="I1619" s="105">
        <v>38</v>
      </c>
      <c r="J1619" s="26">
        <f t="shared" si="100"/>
        <v>2660</v>
      </c>
      <c r="K1619" s="113">
        <f>IFERROR(SUMIFS(RECEIVING_HISTORY!$H:$H,RECEIVING_HISTORY!$B:$B,MASTER_SHEET!$A1619),0)</f>
        <v>0</v>
      </c>
      <c r="L1619" s="26">
        <f>IFERROR(SUMIFS(RECEIVING_HISTORY!$I:$I,RECEIVING_HISTORY!$B:$B,MASTER_SHEET!$A1619),0)</f>
        <v>0</v>
      </c>
      <c r="M1619" s="35">
        <f>IFERROR(SUMIF(ISSUANCE_HISTORY!$B:$B,A1619,ISSUANCE_HISTORY!$H:$H),0)</f>
        <v>0</v>
      </c>
      <c r="N1619" s="26">
        <f>IFERROR(SUMIF(ISSUANCE_HISTORY!$B:$B,A1619,ISSUANCE_HISTORY!$I:$I),0)</f>
        <v>0</v>
      </c>
      <c r="O1619" s="112">
        <f t="shared" si="101"/>
        <v>38</v>
      </c>
      <c r="P1619" s="26">
        <f t="shared" si="103"/>
        <v>2660</v>
      </c>
      <c r="Q1619" s="36" t="s">
        <v>2027</v>
      </c>
      <c r="R1619" s="36" t="s">
        <v>2027</v>
      </c>
      <c r="S1619" s="16">
        <v>40</v>
      </c>
      <c r="T1619" s="37" t="str">
        <f t="shared" si="102"/>
        <v>BSR in Process</v>
      </c>
      <c r="U1619" s="12">
        <v>63</v>
      </c>
      <c r="V1619" s="16"/>
      <c r="W1619" s="12" t="s">
        <v>4222</v>
      </c>
    </row>
    <row r="1620" spans="1:23" ht="22.35" customHeight="1">
      <c r="A1620" s="12">
        <v>10061716</v>
      </c>
      <c r="B1620" s="137">
        <v>1120010431</v>
      </c>
      <c r="C1620" s="106">
        <v>1006954</v>
      </c>
      <c r="D1620" s="13">
        <v>1014051</v>
      </c>
      <c r="E1620" s="12" t="s">
        <v>2028</v>
      </c>
      <c r="F1620" s="191" t="s">
        <v>4206</v>
      </c>
      <c r="G1620" s="13" t="s">
        <v>21</v>
      </c>
      <c r="H1620" s="15">
        <v>6</v>
      </c>
      <c r="I1620" s="105">
        <v>2315</v>
      </c>
      <c r="J1620" s="26">
        <f t="shared" si="100"/>
        <v>13890</v>
      </c>
      <c r="K1620" s="113">
        <f>IFERROR(SUMIFS(RECEIVING_HISTORY!$H:$H,RECEIVING_HISTORY!$B:$B,MASTER_SHEET!$A1620),0)</f>
        <v>0</v>
      </c>
      <c r="L1620" s="26">
        <f>IFERROR(SUMIFS(RECEIVING_HISTORY!$I:$I,RECEIVING_HISTORY!$B:$B,MASTER_SHEET!$A1620),0)</f>
        <v>0</v>
      </c>
      <c r="M1620" s="35">
        <f>IFERROR(SUMIF(ISSUANCE_HISTORY!$B:$B,A1620,ISSUANCE_HISTORY!$H:$H),0)</f>
        <v>0</v>
      </c>
      <c r="N1620" s="26">
        <f>IFERROR(SUMIF(ISSUANCE_HISTORY!$B:$B,A1620,ISSUANCE_HISTORY!$I:$I),0)</f>
        <v>0</v>
      </c>
      <c r="O1620" s="112">
        <f t="shared" si="101"/>
        <v>2315</v>
      </c>
      <c r="P1620" s="26">
        <f t="shared" si="103"/>
        <v>13890</v>
      </c>
      <c r="Q1620" s="36" t="s">
        <v>4198</v>
      </c>
      <c r="R1620" s="36" t="s">
        <v>4198</v>
      </c>
      <c r="S1620" s="16">
        <v>100</v>
      </c>
      <c r="T1620" s="37" t="str">
        <f t="shared" si="102"/>
        <v>OK</v>
      </c>
      <c r="U1620" s="12"/>
      <c r="V1620" s="16"/>
      <c r="W1620" s="12" t="s">
        <v>4222</v>
      </c>
    </row>
    <row r="1621" spans="1:23" ht="22.35" customHeight="1">
      <c r="A1621" s="12">
        <v>10061717</v>
      </c>
      <c r="B1621" s="137">
        <v>1120013749</v>
      </c>
      <c r="C1621" s="106">
        <v>1001054</v>
      </c>
      <c r="D1621" s="28">
        <v>1012840</v>
      </c>
      <c r="E1621" s="12" t="s">
        <v>2029</v>
      </c>
      <c r="F1621" s="190" t="s">
        <v>4209</v>
      </c>
      <c r="G1621" s="13" t="s">
        <v>37</v>
      </c>
      <c r="H1621" s="15">
        <v>7</v>
      </c>
      <c r="I1621" s="105">
        <v>70</v>
      </c>
      <c r="J1621" s="26">
        <f t="shared" si="100"/>
        <v>490</v>
      </c>
      <c r="K1621" s="113">
        <f>IFERROR(SUMIFS(RECEIVING_HISTORY!$H:$H,RECEIVING_HISTORY!$B:$B,MASTER_SHEET!$A1621),0)</f>
        <v>0</v>
      </c>
      <c r="L1621" s="26">
        <f>IFERROR(SUMIFS(RECEIVING_HISTORY!$I:$I,RECEIVING_HISTORY!$B:$B,MASTER_SHEET!$A1621),0)</f>
        <v>0</v>
      </c>
      <c r="M1621" s="35">
        <f>IFERROR(SUMIF(ISSUANCE_HISTORY!$B:$B,A1621,ISSUANCE_HISTORY!$H:$H),0)</f>
        <v>0</v>
      </c>
      <c r="N1621" s="26">
        <f>IFERROR(SUMIF(ISSUANCE_HISTORY!$B:$B,A1621,ISSUANCE_HISTORY!$I:$I),0)</f>
        <v>0</v>
      </c>
      <c r="O1621" s="112">
        <f t="shared" si="101"/>
        <v>70</v>
      </c>
      <c r="P1621" s="26">
        <f t="shared" si="103"/>
        <v>490</v>
      </c>
      <c r="Q1621" s="36" t="s">
        <v>468</v>
      </c>
      <c r="R1621" s="36" t="s">
        <v>468</v>
      </c>
      <c r="S1621" s="16">
        <v>10</v>
      </c>
      <c r="T1621" s="37" t="str">
        <f t="shared" si="102"/>
        <v>OK</v>
      </c>
      <c r="U1621" s="12"/>
      <c r="V1621" s="16"/>
      <c r="W1621" s="12" t="s">
        <v>4222</v>
      </c>
    </row>
    <row r="1622" spans="1:23" ht="22.35" customHeight="1">
      <c r="A1622" s="12">
        <v>10061718</v>
      </c>
      <c r="B1622" s="137" t="e">
        <v>#N/A</v>
      </c>
      <c r="C1622" s="106">
        <v>1006989</v>
      </c>
      <c r="D1622" s="31">
        <v>1014087</v>
      </c>
      <c r="E1622" s="12" t="s">
        <v>2030</v>
      </c>
      <c r="F1622" s="190" t="s">
        <v>4209</v>
      </c>
      <c r="G1622" s="13" t="s">
        <v>81</v>
      </c>
      <c r="H1622" s="15">
        <v>75</v>
      </c>
      <c r="I1622" s="105">
        <v>0</v>
      </c>
      <c r="J1622" s="26">
        <f t="shared" si="100"/>
        <v>0</v>
      </c>
      <c r="K1622" s="113">
        <f>IFERROR(SUMIFS(RECEIVING_HISTORY!$H:$H,RECEIVING_HISTORY!$B:$B,MASTER_SHEET!$A1622),0)</f>
        <v>0</v>
      </c>
      <c r="L1622" s="26">
        <f>IFERROR(SUMIFS(RECEIVING_HISTORY!$I:$I,RECEIVING_HISTORY!$B:$B,MASTER_SHEET!$A1622),0)</f>
        <v>0</v>
      </c>
      <c r="M1622" s="35">
        <f>IFERROR(SUMIF(ISSUANCE_HISTORY!$B:$B,A1622,ISSUANCE_HISTORY!$H:$H),0)</f>
        <v>0</v>
      </c>
      <c r="N1622" s="26">
        <f>IFERROR(SUMIF(ISSUANCE_HISTORY!$B:$B,A1622,ISSUANCE_HISTORY!$I:$I),0)</f>
        <v>0</v>
      </c>
      <c r="O1622" s="112">
        <f t="shared" si="101"/>
        <v>0</v>
      </c>
      <c r="P1622" s="26">
        <f t="shared" si="103"/>
        <v>0</v>
      </c>
      <c r="Q1622" s="36" t="e">
        <v>#N/A</v>
      </c>
      <c r="R1622" s="36" t="e">
        <v>#N/A</v>
      </c>
      <c r="S1622" s="16"/>
      <c r="T1622" s="37" t="str">
        <f t="shared" si="102"/>
        <v/>
      </c>
      <c r="U1622" s="12"/>
      <c r="V1622" s="16"/>
      <c r="W1622" s="12" t="e">
        <v>#N/A</v>
      </c>
    </row>
    <row r="1623" spans="1:23" ht="22.35" customHeight="1">
      <c r="A1623" s="12">
        <v>10061719</v>
      </c>
      <c r="B1623" s="137">
        <v>1120010494</v>
      </c>
      <c r="C1623" s="106">
        <v>1006751</v>
      </c>
      <c r="D1623" s="13">
        <v>1014162</v>
      </c>
      <c r="E1623" s="12" t="s">
        <v>2031</v>
      </c>
      <c r="F1623" s="191" t="s">
        <v>4206</v>
      </c>
      <c r="G1623" s="13" t="s">
        <v>81</v>
      </c>
      <c r="H1623" s="15">
        <v>75</v>
      </c>
      <c r="I1623" s="105">
        <v>13</v>
      </c>
      <c r="J1623" s="26">
        <f t="shared" si="100"/>
        <v>975</v>
      </c>
      <c r="K1623" s="113">
        <f>IFERROR(SUMIFS(RECEIVING_HISTORY!$H:$H,RECEIVING_HISTORY!$B:$B,MASTER_SHEET!$A1623),0)</f>
        <v>0</v>
      </c>
      <c r="L1623" s="26">
        <f>IFERROR(SUMIFS(RECEIVING_HISTORY!$I:$I,RECEIVING_HISTORY!$B:$B,MASTER_SHEET!$A1623),0)</f>
        <v>0</v>
      </c>
      <c r="M1623" s="35">
        <f>IFERROR(SUMIF(ISSUANCE_HISTORY!$B:$B,A1623,ISSUANCE_HISTORY!$H:$H),0)</f>
        <v>0</v>
      </c>
      <c r="N1623" s="26">
        <f>IFERROR(SUMIF(ISSUANCE_HISTORY!$B:$B,A1623,ISSUANCE_HISTORY!$I:$I),0)</f>
        <v>0</v>
      </c>
      <c r="O1623" s="112">
        <f t="shared" si="101"/>
        <v>13</v>
      </c>
      <c r="P1623" s="26">
        <f t="shared" si="103"/>
        <v>975</v>
      </c>
      <c r="Q1623" s="36" t="s">
        <v>2013</v>
      </c>
      <c r="R1623" s="36" t="s">
        <v>2013</v>
      </c>
      <c r="S1623" s="16">
        <v>10</v>
      </c>
      <c r="T1623" s="37" t="str">
        <f t="shared" si="102"/>
        <v>OK</v>
      </c>
      <c r="U1623" s="12"/>
      <c r="V1623" s="16"/>
      <c r="W1623" s="12" t="s">
        <v>4222</v>
      </c>
    </row>
    <row r="1624" spans="1:23" ht="22.35" customHeight="1">
      <c r="A1624" s="12">
        <v>10061720</v>
      </c>
      <c r="B1624" s="137">
        <v>1120010495</v>
      </c>
      <c r="C1624" s="106">
        <v>1006752</v>
      </c>
      <c r="D1624" s="13">
        <v>1014163</v>
      </c>
      <c r="E1624" s="12" t="s">
        <v>2032</v>
      </c>
      <c r="F1624" s="191" t="s">
        <v>4206</v>
      </c>
      <c r="G1624" s="13" t="s">
        <v>21</v>
      </c>
      <c r="H1624" s="15">
        <v>3.5</v>
      </c>
      <c r="I1624" s="105">
        <v>11</v>
      </c>
      <c r="J1624" s="26">
        <f t="shared" si="100"/>
        <v>38.5</v>
      </c>
      <c r="K1624" s="113">
        <f>IFERROR(SUMIFS(RECEIVING_HISTORY!$H:$H,RECEIVING_HISTORY!$B:$B,MASTER_SHEET!$A1624),0)</f>
        <v>0</v>
      </c>
      <c r="L1624" s="26">
        <f>IFERROR(SUMIFS(RECEIVING_HISTORY!$I:$I,RECEIVING_HISTORY!$B:$B,MASTER_SHEET!$A1624),0)</f>
        <v>0</v>
      </c>
      <c r="M1624" s="35">
        <f>IFERROR(SUMIF(ISSUANCE_HISTORY!$B:$B,A1624,ISSUANCE_HISTORY!$H:$H),0)</f>
        <v>2</v>
      </c>
      <c r="N1624" s="26">
        <f>IFERROR(SUMIF(ISSUANCE_HISTORY!$B:$B,A1624,ISSUANCE_HISTORY!$I:$I),0)</f>
        <v>7</v>
      </c>
      <c r="O1624" s="112">
        <f t="shared" si="101"/>
        <v>9</v>
      </c>
      <c r="P1624" s="26">
        <f t="shared" si="103"/>
        <v>31.5</v>
      </c>
      <c r="Q1624" s="36" t="s">
        <v>2013</v>
      </c>
      <c r="R1624" s="36" t="s">
        <v>2013</v>
      </c>
      <c r="S1624" s="16">
        <v>10</v>
      </c>
      <c r="T1624" s="37" t="str">
        <f t="shared" si="102"/>
        <v>Re-Order Now</v>
      </c>
      <c r="U1624" s="12"/>
      <c r="V1624" s="16" t="s">
        <v>4000</v>
      </c>
      <c r="W1624" s="12" t="s">
        <v>4222</v>
      </c>
    </row>
    <row r="1625" spans="1:23" ht="22.35" customHeight="1">
      <c r="A1625" s="12">
        <v>10061721</v>
      </c>
      <c r="B1625" s="137">
        <v>1120010496</v>
      </c>
      <c r="C1625" s="106">
        <v>1006753</v>
      </c>
      <c r="D1625" s="13">
        <v>1014164</v>
      </c>
      <c r="E1625" s="12" t="s">
        <v>2033</v>
      </c>
      <c r="F1625" s="191" t="s">
        <v>4206</v>
      </c>
      <c r="G1625" s="13" t="s">
        <v>81</v>
      </c>
      <c r="H1625" s="15">
        <v>75</v>
      </c>
      <c r="I1625" s="105">
        <v>18</v>
      </c>
      <c r="J1625" s="26">
        <f t="shared" si="100"/>
        <v>1350</v>
      </c>
      <c r="K1625" s="113">
        <f>IFERROR(SUMIFS(RECEIVING_HISTORY!$H:$H,RECEIVING_HISTORY!$B:$B,MASTER_SHEET!$A1625),0)</f>
        <v>0</v>
      </c>
      <c r="L1625" s="26">
        <f>IFERROR(SUMIFS(RECEIVING_HISTORY!$I:$I,RECEIVING_HISTORY!$B:$B,MASTER_SHEET!$A1625),0)</f>
        <v>0</v>
      </c>
      <c r="M1625" s="35">
        <f>IFERROR(SUMIF(ISSUANCE_HISTORY!$B:$B,A1625,ISSUANCE_HISTORY!$H:$H),0)</f>
        <v>0</v>
      </c>
      <c r="N1625" s="26">
        <f>IFERROR(SUMIF(ISSUANCE_HISTORY!$B:$B,A1625,ISSUANCE_HISTORY!$I:$I),0)</f>
        <v>0</v>
      </c>
      <c r="O1625" s="112">
        <f t="shared" si="101"/>
        <v>18</v>
      </c>
      <c r="P1625" s="26">
        <f t="shared" si="103"/>
        <v>1350</v>
      </c>
      <c r="Q1625" s="36" t="s">
        <v>2013</v>
      </c>
      <c r="R1625" s="36" t="s">
        <v>2013</v>
      </c>
      <c r="S1625" s="16">
        <v>10</v>
      </c>
      <c r="T1625" s="37" t="str">
        <f t="shared" si="102"/>
        <v>OK</v>
      </c>
      <c r="U1625" s="12"/>
      <c r="V1625" s="16"/>
      <c r="W1625" s="12" t="s">
        <v>4222</v>
      </c>
    </row>
    <row r="1626" spans="1:23" ht="22.35" customHeight="1">
      <c r="A1626" s="12">
        <v>10061722</v>
      </c>
      <c r="B1626" s="137">
        <v>1120010497</v>
      </c>
      <c r="C1626" s="106">
        <v>1006754</v>
      </c>
      <c r="D1626" s="13">
        <v>1014165</v>
      </c>
      <c r="E1626" s="12" t="s">
        <v>2034</v>
      </c>
      <c r="F1626" s="191" t="s">
        <v>4206</v>
      </c>
      <c r="G1626" s="13" t="s">
        <v>37</v>
      </c>
      <c r="H1626" s="15">
        <v>58</v>
      </c>
      <c r="I1626" s="105">
        <v>9</v>
      </c>
      <c r="J1626" s="26">
        <f t="shared" si="100"/>
        <v>522</v>
      </c>
      <c r="K1626" s="113">
        <f>IFERROR(SUMIFS(RECEIVING_HISTORY!$H:$H,RECEIVING_HISTORY!$B:$B,MASTER_SHEET!$A1626),0)</f>
        <v>0</v>
      </c>
      <c r="L1626" s="26">
        <f>IFERROR(SUMIFS(RECEIVING_HISTORY!$I:$I,RECEIVING_HISTORY!$B:$B,MASTER_SHEET!$A1626),0)</f>
        <v>0</v>
      </c>
      <c r="M1626" s="35">
        <f>IFERROR(SUMIF(ISSUANCE_HISTORY!$B:$B,A1626,ISSUANCE_HISTORY!$H:$H),0)</f>
        <v>0</v>
      </c>
      <c r="N1626" s="26">
        <f>IFERROR(SUMIF(ISSUANCE_HISTORY!$B:$B,A1626,ISSUANCE_HISTORY!$I:$I),0)</f>
        <v>0</v>
      </c>
      <c r="O1626" s="112">
        <f t="shared" si="101"/>
        <v>9</v>
      </c>
      <c r="P1626" s="26">
        <f t="shared" si="103"/>
        <v>522</v>
      </c>
      <c r="Q1626" s="36" t="s">
        <v>2013</v>
      </c>
      <c r="R1626" s="36" t="s">
        <v>2013</v>
      </c>
      <c r="S1626" s="16">
        <v>8</v>
      </c>
      <c r="T1626" s="37" t="str">
        <f t="shared" si="102"/>
        <v>OK</v>
      </c>
      <c r="U1626" s="12"/>
      <c r="V1626" s="16"/>
      <c r="W1626" s="12" t="s">
        <v>4222</v>
      </c>
    </row>
    <row r="1627" spans="1:23" ht="22.35" customHeight="1">
      <c r="A1627" s="12">
        <v>10061723</v>
      </c>
      <c r="B1627" s="137">
        <v>1120010498</v>
      </c>
      <c r="C1627" s="106">
        <v>1007020</v>
      </c>
      <c r="D1627" s="13">
        <v>1014118</v>
      </c>
      <c r="E1627" s="12" t="s">
        <v>2035</v>
      </c>
      <c r="F1627" s="191" t="s">
        <v>4206</v>
      </c>
      <c r="G1627" s="13" t="s">
        <v>81</v>
      </c>
      <c r="H1627" s="15">
        <v>75</v>
      </c>
      <c r="I1627" s="105">
        <v>16</v>
      </c>
      <c r="J1627" s="26">
        <f t="shared" si="100"/>
        <v>1200</v>
      </c>
      <c r="K1627" s="113">
        <f>IFERROR(SUMIFS(RECEIVING_HISTORY!$H:$H,RECEIVING_HISTORY!$B:$B,MASTER_SHEET!$A1627),0)</f>
        <v>0</v>
      </c>
      <c r="L1627" s="26">
        <f>IFERROR(SUMIFS(RECEIVING_HISTORY!$I:$I,RECEIVING_HISTORY!$B:$B,MASTER_SHEET!$A1627),0)</f>
        <v>0</v>
      </c>
      <c r="M1627" s="35">
        <f>IFERROR(SUMIF(ISSUANCE_HISTORY!$B:$B,A1627,ISSUANCE_HISTORY!$H:$H),0)</f>
        <v>0</v>
      </c>
      <c r="N1627" s="26">
        <f>IFERROR(SUMIF(ISSUANCE_HISTORY!$B:$B,A1627,ISSUANCE_HISTORY!$I:$I),0)</f>
        <v>0</v>
      </c>
      <c r="O1627" s="112">
        <f t="shared" si="101"/>
        <v>16</v>
      </c>
      <c r="P1627" s="26">
        <f t="shared" si="103"/>
        <v>1200</v>
      </c>
      <c r="Q1627" s="36" t="s">
        <v>2013</v>
      </c>
      <c r="R1627" s="36" t="s">
        <v>2013</v>
      </c>
      <c r="S1627" s="16">
        <v>10</v>
      </c>
      <c r="T1627" s="37" t="str">
        <f t="shared" si="102"/>
        <v>OK</v>
      </c>
      <c r="U1627" s="12"/>
      <c r="V1627" s="16"/>
      <c r="W1627" s="12" t="s">
        <v>4222</v>
      </c>
    </row>
    <row r="1628" spans="1:23" ht="22.35" customHeight="1">
      <c r="A1628" s="12">
        <v>10061724</v>
      </c>
      <c r="B1628" s="137">
        <v>1120010499</v>
      </c>
      <c r="C1628" s="106">
        <v>1006755</v>
      </c>
      <c r="D1628" s="13">
        <v>1014166</v>
      </c>
      <c r="E1628" s="12" t="s">
        <v>2036</v>
      </c>
      <c r="F1628" s="191" t="s">
        <v>4206</v>
      </c>
      <c r="G1628" s="13" t="s">
        <v>21</v>
      </c>
      <c r="H1628" s="15">
        <v>8</v>
      </c>
      <c r="I1628" s="105">
        <v>9</v>
      </c>
      <c r="J1628" s="26">
        <f t="shared" si="100"/>
        <v>72</v>
      </c>
      <c r="K1628" s="113">
        <f>IFERROR(SUMIFS(RECEIVING_HISTORY!$H:$H,RECEIVING_HISTORY!$B:$B,MASTER_SHEET!$A1628),0)</f>
        <v>20</v>
      </c>
      <c r="L1628" s="26">
        <f>IFERROR(SUMIFS(RECEIVING_HISTORY!$I:$I,RECEIVING_HISTORY!$B:$B,MASTER_SHEET!$A1628),0)</f>
        <v>160</v>
      </c>
      <c r="M1628" s="35">
        <f>IFERROR(SUMIF(ISSUANCE_HISTORY!$B:$B,A1628,ISSUANCE_HISTORY!$H:$H),0)</f>
        <v>0</v>
      </c>
      <c r="N1628" s="26">
        <f>IFERROR(SUMIF(ISSUANCE_HISTORY!$B:$B,A1628,ISSUANCE_HISTORY!$I:$I),0)</f>
        <v>0</v>
      </c>
      <c r="O1628" s="112">
        <f t="shared" si="101"/>
        <v>29</v>
      </c>
      <c r="P1628" s="26">
        <f t="shared" si="103"/>
        <v>232</v>
      </c>
      <c r="Q1628" s="36" t="s">
        <v>2013</v>
      </c>
      <c r="R1628" s="36" t="s">
        <v>2013</v>
      </c>
      <c r="S1628" s="16">
        <v>10</v>
      </c>
      <c r="T1628" s="37" t="str">
        <f t="shared" si="102"/>
        <v>OK</v>
      </c>
      <c r="U1628" s="12"/>
      <c r="V1628" s="16"/>
      <c r="W1628" s="12" t="s">
        <v>4222</v>
      </c>
    </row>
    <row r="1629" spans="1:23" ht="22.35" customHeight="1">
      <c r="A1629" s="12">
        <v>10061725</v>
      </c>
      <c r="B1629" s="137">
        <v>1120010500</v>
      </c>
      <c r="C1629" s="106">
        <v>1006756</v>
      </c>
      <c r="D1629" s="13">
        <v>1014167</v>
      </c>
      <c r="E1629" s="12" t="s">
        <v>2037</v>
      </c>
      <c r="F1629" s="191" t="s">
        <v>4206</v>
      </c>
      <c r="G1629" s="13" t="s">
        <v>21</v>
      </c>
      <c r="H1629" s="15">
        <v>5.15</v>
      </c>
      <c r="I1629" s="105">
        <v>24</v>
      </c>
      <c r="J1629" s="26">
        <f t="shared" si="100"/>
        <v>123.60000000000001</v>
      </c>
      <c r="K1629" s="113">
        <f>IFERROR(SUMIFS(RECEIVING_HISTORY!$H:$H,RECEIVING_HISTORY!$B:$B,MASTER_SHEET!$A1629),0)</f>
        <v>0</v>
      </c>
      <c r="L1629" s="26">
        <f>IFERROR(SUMIFS(RECEIVING_HISTORY!$I:$I,RECEIVING_HISTORY!$B:$B,MASTER_SHEET!$A1629),0)</f>
        <v>0</v>
      </c>
      <c r="M1629" s="35">
        <f>IFERROR(SUMIF(ISSUANCE_HISTORY!$B:$B,A1629,ISSUANCE_HISTORY!$H:$H),0)</f>
        <v>0</v>
      </c>
      <c r="N1629" s="26">
        <f>IFERROR(SUMIF(ISSUANCE_HISTORY!$B:$B,A1629,ISSUANCE_HISTORY!$I:$I),0)</f>
        <v>0</v>
      </c>
      <c r="O1629" s="112">
        <f t="shared" si="101"/>
        <v>24</v>
      </c>
      <c r="P1629" s="26">
        <f t="shared" si="103"/>
        <v>123.60000000000001</v>
      </c>
      <c r="Q1629" s="36" t="s">
        <v>2013</v>
      </c>
      <c r="R1629" s="36" t="s">
        <v>2013</v>
      </c>
      <c r="S1629" s="16">
        <v>10</v>
      </c>
      <c r="T1629" s="37" t="str">
        <f t="shared" si="102"/>
        <v>OK</v>
      </c>
      <c r="U1629" s="12"/>
      <c r="V1629" s="16"/>
      <c r="W1629" s="12" t="s">
        <v>4222</v>
      </c>
    </row>
    <row r="1630" spans="1:23" ht="22.35" customHeight="1">
      <c r="A1630" s="12">
        <v>10061726</v>
      </c>
      <c r="B1630" s="137">
        <v>1120013751</v>
      </c>
      <c r="C1630" s="106">
        <v>1001053</v>
      </c>
      <c r="D1630" s="28">
        <v>1012839</v>
      </c>
      <c r="E1630" s="12" t="s">
        <v>2038</v>
      </c>
      <c r="F1630" s="190" t="s">
        <v>4209</v>
      </c>
      <c r="G1630" s="13" t="s">
        <v>37</v>
      </c>
      <c r="H1630" s="15">
        <v>2.5</v>
      </c>
      <c r="I1630" s="105">
        <v>32</v>
      </c>
      <c r="J1630" s="26">
        <f t="shared" si="100"/>
        <v>80</v>
      </c>
      <c r="K1630" s="113">
        <f>IFERROR(SUMIFS(RECEIVING_HISTORY!$H:$H,RECEIVING_HISTORY!$B:$B,MASTER_SHEET!$A1630),0)</f>
        <v>0</v>
      </c>
      <c r="L1630" s="26">
        <f>IFERROR(SUMIFS(RECEIVING_HISTORY!$I:$I,RECEIVING_HISTORY!$B:$B,MASTER_SHEET!$A1630),0)</f>
        <v>0</v>
      </c>
      <c r="M1630" s="35">
        <f>IFERROR(SUMIF(ISSUANCE_HISTORY!$B:$B,A1630,ISSUANCE_HISTORY!$H:$H),0)</f>
        <v>0</v>
      </c>
      <c r="N1630" s="26">
        <f>IFERROR(SUMIF(ISSUANCE_HISTORY!$B:$B,A1630,ISSUANCE_HISTORY!$I:$I),0)</f>
        <v>0</v>
      </c>
      <c r="O1630" s="112">
        <f t="shared" si="101"/>
        <v>32</v>
      </c>
      <c r="P1630" s="26">
        <f t="shared" si="103"/>
        <v>80</v>
      </c>
      <c r="Q1630" s="36" t="s">
        <v>468</v>
      </c>
      <c r="R1630" s="36" t="s">
        <v>468</v>
      </c>
      <c r="S1630" s="16">
        <v>10</v>
      </c>
      <c r="T1630" s="37" t="str">
        <f t="shared" si="102"/>
        <v>OK</v>
      </c>
      <c r="U1630" s="12"/>
      <c r="V1630" s="16"/>
      <c r="W1630" s="12" t="s">
        <v>4222</v>
      </c>
    </row>
    <row r="1631" spans="1:23" ht="22.35" customHeight="1">
      <c r="A1631" s="12">
        <v>10061728</v>
      </c>
      <c r="B1631" s="137">
        <v>221017035873</v>
      </c>
      <c r="C1631" s="106">
        <v>1006099</v>
      </c>
      <c r="D1631" s="28">
        <v>1014993</v>
      </c>
      <c r="E1631" s="12" t="s">
        <v>2039</v>
      </c>
      <c r="F1631" s="191" t="s">
        <v>4206</v>
      </c>
      <c r="G1631" s="13" t="s">
        <v>169</v>
      </c>
      <c r="H1631" s="15">
        <v>20</v>
      </c>
      <c r="I1631" s="105">
        <v>5</v>
      </c>
      <c r="J1631" s="26">
        <f t="shared" si="100"/>
        <v>100</v>
      </c>
      <c r="K1631" s="113">
        <f>IFERROR(SUMIFS(RECEIVING_HISTORY!$H:$H,RECEIVING_HISTORY!$B:$B,MASTER_SHEET!$A1631),0)</f>
        <v>0</v>
      </c>
      <c r="L1631" s="26">
        <f>IFERROR(SUMIFS(RECEIVING_HISTORY!$I:$I,RECEIVING_HISTORY!$B:$B,MASTER_SHEET!$A1631),0)</f>
        <v>0</v>
      </c>
      <c r="M1631" s="35">
        <f>IFERROR(SUMIF(ISSUANCE_HISTORY!$B:$B,A1631,ISSUANCE_HISTORY!$H:$H),0)</f>
        <v>0</v>
      </c>
      <c r="N1631" s="26">
        <f>IFERROR(SUMIF(ISSUANCE_HISTORY!$B:$B,A1631,ISSUANCE_HISTORY!$I:$I),0)</f>
        <v>0</v>
      </c>
      <c r="O1631" s="112">
        <f t="shared" si="101"/>
        <v>5</v>
      </c>
      <c r="P1631" s="26">
        <f t="shared" si="103"/>
        <v>100</v>
      </c>
      <c r="Q1631" s="36" t="s">
        <v>468</v>
      </c>
      <c r="R1631" s="36" t="s">
        <v>468</v>
      </c>
      <c r="S1631" s="16">
        <v>10</v>
      </c>
      <c r="T1631" s="37" t="str">
        <f t="shared" si="102"/>
        <v>BSR in Process</v>
      </c>
      <c r="U1631" s="12">
        <v>63</v>
      </c>
      <c r="V1631" s="16"/>
      <c r="W1631" s="12" t="s">
        <v>4222</v>
      </c>
    </row>
    <row r="1632" spans="1:23" ht="22.35" customHeight="1">
      <c r="A1632" s="12">
        <v>10061729</v>
      </c>
      <c r="B1632" s="137">
        <v>221017035874</v>
      </c>
      <c r="C1632" s="106">
        <v>1005861</v>
      </c>
      <c r="D1632" s="28">
        <v>1015047</v>
      </c>
      <c r="E1632" s="12" t="s">
        <v>2040</v>
      </c>
      <c r="F1632" s="191" t="s">
        <v>4206</v>
      </c>
      <c r="G1632" s="13" t="s">
        <v>37</v>
      </c>
      <c r="H1632" s="15">
        <v>45</v>
      </c>
      <c r="I1632" s="105">
        <v>5</v>
      </c>
      <c r="J1632" s="26">
        <f t="shared" si="100"/>
        <v>225</v>
      </c>
      <c r="K1632" s="113">
        <f>IFERROR(SUMIFS(RECEIVING_HISTORY!$H:$H,RECEIVING_HISTORY!$B:$B,MASTER_SHEET!$A1632),0)</f>
        <v>0</v>
      </c>
      <c r="L1632" s="26">
        <f>IFERROR(SUMIFS(RECEIVING_HISTORY!$I:$I,RECEIVING_HISTORY!$B:$B,MASTER_SHEET!$A1632),0)</f>
        <v>0</v>
      </c>
      <c r="M1632" s="35">
        <f>IFERROR(SUMIF(ISSUANCE_HISTORY!$B:$B,A1632,ISSUANCE_HISTORY!$H:$H),0)</f>
        <v>0</v>
      </c>
      <c r="N1632" s="26">
        <f>IFERROR(SUMIF(ISSUANCE_HISTORY!$B:$B,A1632,ISSUANCE_HISTORY!$I:$I),0)</f>
        <v>0</v>
      </c>
      <c r="O1632" s="112">
        <f t="shared" si="101"/>
        <v>5</v>
      </c>
      <c r="P1632" s="26">
        <f t="shared" si="103"/>
        <v>225</v>
      </c>
      <c r="Q1632" s="36" t="s">
        <v>468</v>
      </c>
      <c r="R1632" s="36" t="s">
        <v>468</v>
      </c>
      <c r="S1632" s="16">
        <v>5</v>
      </c>
      <c r="T1632" s="37" t="str">
        <f t="shared" si="102"/>
        <v>OK</v>
      </c>
      <c r="U1632" s="12"/>
      <c r="V1632" s="16"/>
      <c r="W1632" s="12" t="s">
        <v>4222</v>
      </c>
    </row>
    <row r="1633" spans="1:23" ht="22.35" customHeight="1">
      <c r="A1633" s="12">
        <v>10061734</v>
      </c>
      <c r="B1633" s="137">
        <v>1120014545</v>
      </c>
      <c r="C1633" s="106">
        <v>1006097</v>
      </c>
      <c r="D1633" s="13">
        <v>1014991</v>
      </c>
      <c r="E1633" s="12" t="s">
        <v>2041</v>
      </c>
      <c r="F1633" s="191" t="s">
        <v>4206</v>
      </c>
      <c r="G1633" s="13" t="s">
        <v>21</v>
      </c>
      <c r="H1633" s="15">
        <v>2</v>
      </c>
      <c r="I1633" s="105">
        <v>5</v>
      </c>
      <c r="J1633" s="26">
        <f t="shared" si="100"/>
        <v>10</v>
      </c>
      <c r="K1633" s="113">
        <f>IFERROR(SUMIFS(RECEIVING_HISTORY!$H:$H,RECEIVING_HISTORY!$B:$B,MASTER_SHEET!$A1633),0)</f>
        <v>250</v>
      </c>
      <c r="L1633" s="26">
        <f>IFERROR(SUMIFS(RECEIVING_HISTORY!$I:$I,RECEIVING_HISTORY!$B:$B,MASTER_SHEET!$A1633),0)</f>
        <v>50</v>
      </c>
      <c r="M1633" s="35">
        <f>IFERROR(SUMIF(ISSUANCE_HISTORY!$B:$B,A1633,ISSUANCE_HISTORY!$H:$H),0)</f>
        <v>0</v>
      </c>
      <c r="N1633" s="26">
        <f>IFERROR(SUMIF(ISSUANCE_HISTORY!$B:$B,A1633,ISSUANCE_HISTORY!$I:$I),0)</f>
        <v>0</v>
      </c>
      <c r="O1633" s="112">
        <f t="shared" si="101"/>
        <v>255</v>
      </c>
      <c r="P1633" s="26">
        <f t="shared" si="103"/>
        <v>60</v>
      </c>
      <c r="Q1633" s="36" t="s">
        <v>468</v>
      </c>
      <c r="R1633" s="36" t="s">
        <v>468</v>
      </c>
      <c r="S1633" s="16">
        <v>20</v>
      </c>
      <c r="T1633" s="37" t="str">
        <f t="shared" si="102"/>
        <v>OK</v>
      </c>
      <c r="U1633" s="12"/>
      <c r="V1633" s="16"/>
      <c r="W1633" s="12" t="s">
        <v>4222</v>
      </c>
    </row>
    <row r="1634" spans="1:23" ht="22.35" customHeight="1">
      <c r="A1634" s="12">
        <v>10061738</v>
      </c>
      <c r="B1634" s="137">
        <v>1210010247</v>
      </c>
      <c r="C1634" s="106">
        <v>1005561</v>
      </c>
      <c r="D1634" s="13">
        <v>1015615</v>
      </c>
      <c r="E1634" s="12" t="s">
        <v>2042</v>
      </c>
      <c r="F1634" s="190" t="s">
        <v>2049</v>
      </c>
      <c r="G1634" s="13" t="s">
        <v>21</v>
      </c>
      <c r="H1634" s="15">
        <v>205</v>
      </c>
      <c r="I1634" s="105">
        <v>4</v>
      </c>
      <c r="J1634" s="26">
        <f t="shared" si="100"/>
        <v>820</v>
      </c>
      <c r="K1634" s="113">
        <f>IFERROR(SUMIFS(RECEIVING_HISTORY!$H:$H,RECEIVING_HISTORY!$B:$B,MASTER_SHEET!$A1634),0)</f>
        <v>0</v>
      </c>
      <c r="L1634" s="26">
        <f>IFERROR(SUMIFS(RECEIVING_HISTORY!$I:$I,RECEIVING_HISTORY!$B:$B,MASTER_SHEET!$A1634),0)</f>
        <v>0</v>
      </c>
      <c r="M1634" s="35">
        <f>IFERROR(SUMIF(ISSUANCE_HISTORY!$B:$B,A1634,ISSUANCE_HISTORY!$H:$H),0)</f>
        <v>0</v>
      </c>
      <c r="N1634" s="26">
        <f>IFERROR(SUMIF(ISSUANCE_HISTORY!$B:$B,A1634,ISSUANCE_HISTORY!$I:$I),0)</f>
        <v>0</v>
      </c>
      <c r="O1634" s="112">
        <f t="shared" si="101"/>
        <v>4</v>
      </c>
      <c r="P1634" s="26">
        <f t="shared" si="103"/>
        <v>820</v>
      </c>
      <c r="Q1634" s="36" t="s">
        <v>2043</v>
      </c>
      <c r="R1634" s="36" t="s">
        <v>2043</v>
      </c>
      <c r="S1634" s="16">
        <v>4</v>
      </c>
      <c r="T1634" s="37" t="str">
        <f t="shared" si="102"/>
        <v>OK</v>
      </c>
      <c r="U1634" s="12"/>
      <c r="V1634" s="16"/>
      <c r="W1634" s="12" t="s">
        <v>4223</v>
      </c>
    </row>
    <row r="1635" spans="1:23" ht="22.35" customHeight="1">
      <c r="A1635" s="12">
        <v>10061739</v>
      </c>
      <c r="B1635" s="137">
        <v>1210010246</v>
      </c>
      <c r="C1635" s="106">
        <v>1005562</v>
      </c>
      <c r="D1635" s="13">
        <v>1015616</v>
      </c>
      <c r="E1635" s="12" t="s">
        <v>2044</v>
      </c>
      <c r="F1635" s="190" t="s">
        <v>2049</v>
      </c>
      <c r="G1635" s="13" t="s">
        <v>21</v>
      </c>
      <c r="H1635" s="15">
        <v>142</v>
      </c>
      <c r="I1635" s="105">
        <v>8</v>
      </c>
      <c r="J1635" s="26">
        <f t="shared" si="100"/>
        <v>1136</v>
      </c>
      <c r="K1635" s="113">
        <f>IFERROR(SUMIFS(RECEIVING_HISTORY!$H:$H,RECEIVING_HISTORY!$B:$B,MASTER_SHEET!$A1635),0)</f>
        <v>0</v>
      </c>
      <c r="L1635" s="26">
        <f>IFERROR(SUMIFS(RECEIVING_HISTORY!$I:$I,RECEIVING_HISTORY!$B:$B,MASTER_SHEET!$A1635),0)</f>
        <v>0</v>
      </c>
      <c r="M1635" s="35">
        <f>IFERROR(SUMIF(ISSUANCE_HISTORY!$B:$B,A1635,ISSUANCE_HISTORY!$H:$H),0)</f>
        <v>0</v>
      </c>
      <c r="N1635" s="26">
        <f>IFERROR(SUMIF(ISSUANCE_HISTORY!$B:$B,A1635,ISSUANCE_HISTORY!$I:$I),0)</f>
        <v>0</v>
      </c>
      <c r="O1635" s="112">
        <f t="shared" si="101"/>
        <v>8</v>
      </c>
      <c r="P1635" s="26">
        <f t="shared" si="103"/>
        <v>1136</v>
      </c>
      <c r="Q1635" s="36" t="s">
        <v>2043</v>
      </c>
      <c r="R1635" s="36" t="s">
        <v>2043</v>
      </c>
      <c r="S1635" s="16">
        <v>6</v>
      </c>
      <c r="T1635" s="37" t="str">
        <f t="shared" si="102"/>
        <v>OK</v>
      </c>
      <c r="U1635" s="12"/>
      <c r="V1635" s="16"/>
      <c r="W1635" s="12" t="s">
        <v>4223</v>
      </c>
    </row>
    <row r="1636" spans="1:23" ht="22.35" customHeight="1">
      <c r="A1636" s="12">
        <v>10061740</v>
      </c>
      <c r="B1636" s="137">
        <v>1210040042</v>
      </c>
      <c r="C1636" s="106">
        <v>1005081</v>
      </c>
      <c r="D1636" s="13">
        <v>1015910</v>
      </c>
      <c r="E1636" s="12" t="s">
        <v>2045</v>
      </c>
      <c r="F1636" s="190" t="s">
        <v>2049</v>
      </c>
      <c r="G1636" s="13" t="s">
        <v>41</v>
      </c>
      <c r="H1636" s="15">
        <v>231.88</v>
      </c>
      <c r="I1636" s="105">
        <v>3</v>
      </c>
      <c r="J1636" s="26">
        <f t="shared" si="100"/>
        <v>695.64</v>
      </c>
      <c r="K1636" s="113">
        <f>IFERROR(SUMIFS(RECEIVING_HISTORY!$H:$H,RECEIVING_HISTORY!$B:$B,MASTER_SHEET!$A1636),0)</f>
        <v>0</v>
      </c>
      <c r="L1636" s="26">
        <f>IFERROR(SUMIFS(RECEIVING_HISTORY!$I:$I,RECEIVING_HISTORY!$B:$B,MASTER_SHEET!$A1636),0)</f>
        <v>0</v>
      </c>
      <c r="M1636" s="35">
        <f>IFERROR(SUMIF(ISSUANCE_HISTORY!$B:$B,A1636,ISSUANCE_HISTORY!$H:$H),0)</f>
        <v>0</v>
      </c>
      <c r="N1636" s="26">
        <f>IFERROR(SUMIF(ISSUANCE_HISTORY!$B:$B,A1636,ISSUANCE_HISTORY!$I:$I),0)</f>
        <v>0</v>
      </c>
      <c r="O1636" s="112">
        <f t="shared" si="101"/>
        <v>3</v>
      </c>
      <c r="P1636" s="26">
        <f t="shared" si="103"/>
        <v>695.64</v>
      </c>
      <c r="Q1636" s="36" t="s">
        <v>2043</v>
      </c>
      <c r="R1636" s="36" t="s">
        <v>2043</v>
      </c>
      <c r="S1636" s="16">
        <v>3</v>
      </c>
      <c r="T1636" s="37" t="str">
        <f t="shared" si="102"/>
        <v>OK</v>
      </c>
      <c r="U1636" s="12"/>
      <c r="V1636" s="16"/>
      <c r="W1636" s="12" t="s">
        <v>4222</v>
      </c>
    </row>
    <row r="1637" spans="1:23" ht="22.35" customHeight="1">
      <c r="A1637" s="12">
        <v>10061741</v>
      </c>
      <c r="B1637" s="137">
        <v>1120011644</v>
      </c>
      <c r="C1637" s="106">
        <v>1001844</v>
      </c>
      <c r="D1637" s="13">
        <v>1011927</v>
      </c>
      <c r="E1637" s="12" t="s">
        <v>2046</v>
      </c>
      <c r="F1637" s="190" t="s">
        <v>2049</v>
      </c>
      <c r="G1637" s="13" t="s">
        <v>41</v>
      </c>
      <c r="H1637" s="15">
        <v>243</v>
      </c>
      <c r="I1637" s="105">
        <v>4</v>
      </c>
      <c r="J1637" s="26">
        <f t="shared" si="100"/>
        <v>972</v>
      </c>
      <c r="K1637" s="113">
        <f>IFERROR(SUMIFS(RECEIVING_HISTORY!$H:$H,RECEIVING_HISTORY!$B:$B,MASTER_SHEET!$A1637),0)</f>
        <v>0</v>
      </c>
      <c r="L1637" s="26">
        <f>IFERROR(SUMIFS(RECEIVING_HISTORY!$I:$I,RECEIVING_HISTORY!$B:$B,MASTER_SHEET!$A1637),0)</f>
        <v>0</v>
      </c>
      <c r="M1637" s="35">
        <f>IFERROR(SUMIF(ISSUANCE_HISTORY!$B:$B,A1637,ISSUANCE_HISTORY!$H:$H),0)</f>
        <v>0</v>
      </c>
      <c r="N1637" s="26">
        <f>IFERROR(SUMIF(ISSUANCE_HISTORY!$B:$B,A1637,ISSUANCE_HISTORY!$I:$I),0)</f>
        <v>0</v>
      </c>
      <c r="O1637" s="112">
        <f t="shared" si="101"/>
        <v>4</v>
      </c>
      <c r="P1637" s="26">
        <f t="shared" si="103"/>
        <v>972</v>
      </c>
      <c r="Q1637" s="36" t="s">
        <v>2043</v>
      </c>
      <c r="R1637" s="36" t="s">
        <v>2043</v>
      </c>
      <c r="S1637" s="16">
        <v>3</v>
      </c>
      <c r="T1637" s="37" t="str">
        <f t="shared" si="102"/>
        <v>OK</v>
      </c>
      <c r="U1637" s="12"/>
      <c r="V1637" s="16"/>
      <c r="W1637" s="12" t="s">
        <v>4222</v>
      </c>
    </row>
    <row r="1638" spans="1:23" ht="22.35" customHeight="1">
      <c r="A1638" s="12">
        <v>10061742</v>
      </c>
      <c r="B1638" s="137">
        <v>1210050025</v>
      </c>
      <c r="C1638" s="106">
        <v>1001790</v>
      </c>
      <c r="D1638" s="13">
        <v>1011873</v>
      </c>
      <c r="E1638" s="12" t="s">
        <v>2047</v>
      </c>
      <c r="F1638" s="190" t="s">
        <v>2049</v>
      </c>
      <c r="G1638" s="13" t="s">
        <v>41</v>
      </c>
      <c r="H1638" s="15">
        <v>231.88</v>
      </c>
      <c r="I1638" s="105">
        <v>6</v>
      </c>
      <c r="J1638" s="26">
        <f t="shared" si="100"/>
        <v>1391.28</v>
      </c>
      <c r="K1638" s="113">
        <f>IFERROR(SUMIFS(RECEIVING_HISTORY!$H:$H,RECEIVING_HISTORY!$B:$B,MASTER_SHEET!$A1638),0)</f>
        <v>0</v>
      </c>
      <c r="L1638" s="26">
        <f>IFERROR(SUMIFS(RECEIVING_HISTORY!$I:$I,RECEIVING_HISTORY!$B:$B,MASTER_SHEET!$A1638),0)</f>
        <v>0</v>
      </c>
      <c r="M1638" s="35">
        <f>IFERROR(SUMIF(ISSUANCE_HISTORY!$B:$B,A1638,ISSUANCE_HISTORY!$H:$H),0)</f>
        <v>0</v>
      </c>
      <c r="N1638" s="26">
        <f>IFERROR(SUMIF(ISSUANCE_HISTORY!$B:$B,A1638,ISSUANCE_HISTORY!$I:$I),0)</f>
        <v>0</v>
      </c>
      <c r="O1638" s="112">
        <f t="shared" si="101"/>
        <v>6</v>
      </c>
      <c r="P1638" s="26">
        <f t="shared" si="103"/>
        <v>1391.28</v>
      </c>
      <c r="Q1638" s="36" t="s">
        <v>2043</v>
      </c>
      <c r="R1638" s="36" t="s">
        <v>2043</v>
      </c>
      <c r="S1638" s="16">
        <v>3</v>
      </c>
      <c r="T1638" s="37" t="str">
        <f t="shared" si="102"/>
        <v>OK</v>
      </c>
      <c r="U1638" s="12"/>
      <c r="V1638" s="16"/>
      <c r="W1638" s="12" t="s">
        <v>4222</v>
      </c>
    </row>
    <row r="1639" spans="1:23" ht="22.35" customHeight="1">
      <c r="A1639" s="12">
        <v>10061743</v>
      </c>
      <c r="B1639" s="137">
        <v>1120010445</v>
      </c>
      <c r="C1639" s="106">
        <v>1006971</v>
      </c>
      <c r="D1639" s="13">
        <v>1014069</v>
      </c>
      <c r="E1639" s="12" t="s">
        <v>2048</v>
      </c>
      <c r="F1639" s="190" t="s">
        <v>2049</v>
      </c>
      <c r="G1639" s="13" t="s">
        <v>81</v>
      </c>
      <c r="H1639" s="15">
        <v>45</v>
      </c>
      <c r="I1639" s="105">
        <v>35</v>
      </c>
      <c r="J1639" s="26">
        <f t="shared" si="100"/>
        <v>1575</v>
      </c>
      <c r="K1639" s="113">
        <f>IFERROR(SUMIFS(RECEIVING_HISTORY!$H:$H,RECEIVING_HISTORY!$B:$B,MASTER_SHEET!$A1639),0)</f>
        <v>0</v>
      </c>
      <c r="L1639" s="26">
        <f>IFERROR(SUMIFS(RECEIVING_HISTORY!$I:$I,RECEIVING_HISTORY!$B:$B,MASTER_SHEET!$A1639),0)</f>
        <v>0</v>
      </c>
      <c r="M1639" s="35">
        <f>IFERROR(SUMIF(ISSUANCE_HISTORY!$B:$B,A1639,ISSUANCE_HISTORY!$H:$H),0)</f>
        <v>0</v>
      </c>
      <c r="N1639" s="26">
        <f>IFERROR(SUMIF(ISSUANCE_HISTORY!$B:$B,A1639,ISSUANCE_HISTORY!$I:$I),0)</f>
        <v>0</v>
      </c>
      <c r="O1639" s="112">
        <f t="shared" si="101"/>
        <v>35</v>
      </c>
      <c r="P1639" s="26">
        <f t="shared" si="103"/>
        <v>1575</v>
      </c>
      <c r="Q1639" s="36" t="s">
        <v>2050</v>
      </c>
      <c r="R1639" s="36" t="s">
        <v>2050</v>
      </c>
      <c r="S1639" s="16">
        <v>10</v>
      </c>
      <c r="T1639" s="37" t="str">
        <f t="shared" si="102"/>
        <v>OK</v>
      </c>
      <c r="U1639" s="12"/>
      <c r="V1639" s="16"/>
      <c r="W1639" s="12" t="s">
        <v>4222</v>
      </c>
    </row>
    <row r="1640" spans="1:23" ht="22.35" customHeight="1">
      <c r="A1640" s="12">
        <v>10061744</v>
      </c>
      <c r="B1640" s="137">
        <v>1120010446</v>
      </c>
      <c r="C1640" s="106">
        <v>1006975</v>
      </c>
      <c r="D1640" s="13">
        <v>1014073</v>
      </c>
      <c r="E1640" s="12" t="s">
        <v>2051</v>
      </c>
      <c r="F1640" s="190" t="s">
        <v>2049</v>
      </c>
      <c r="G1640" s="13" t="s">
        <v>37</v>
      </c>
      <c r="H1640" s="15">
        <v>16</v>
      </c>
      <c r="I1640" s="105">
        <v>30</v>
      </c>
      <c r="J1640" s="26">
        <f t="shared" si="100"/>
        <v>480</v>
      </c>
      <c r="K1640" s="113">
        <f>IFERROR(SUMIFS(RECEIVING_HISTORY!$H:$H,RECEIVING_HISTORY!$B:$B,MASTER_SHEET!$A1640),0)</f>
        <v>0</v>
      </c>
      <c r="L1640" s="26">
        <f>IFERROR(SUMIFS(RECEIVING_HISTORY!$I:$I,RECEIVING_HISTORY!$B:$B,MASTER_SHEET!$A1640),0)</f>
        <v>0</v>
      </c>
      <c r="M1640" s="35">
        <f>IFERROR(SUMIF(ISSUANCE_HISTORY!$B:$B,A1640,ISSUANCE_HISTORY!$H:$H),0)</f>
        <v>0</v>
      </c>
      <c r="N1640" s="26">
        <f>IFERROR(SUMIF(ISSUANCE_HISTORY!$B:$B,A1640,ISSUANCE_HISTORY!$I:$I),0)</f>
        <v>0</v>
      </c>
      <c r="O1640" s="112">
        <f t="shared" si="101"/>
        <v>30</v>
      </c>
      <c r="P1640" s="26">
        <f t="shared" si="103"/>
        <v>480</v>
      </c>
      <c r="Q1640" s="36" t="s">
        <v>2050</v>
      </c>
      <c r="R1640" s="36" t="s">
        <v>2050</v>
      </c>
      <c r="S1640" s="16">
        <v>10</v>
      </c>
      <c r="T1640" s="37" t="str">
        <f t="shared" si="102"/>
        <v>OK</v>
      </c>
      <c r="U1640" s="12"/>
      <c r="V1640" s="16"/>
      <c r="W1640" s="12" t="s">
        <v>4222</v>
      </c>
    </row>
    <row r="1641" spans="1:23" ht="22.35" customHeight="1">
      <c r="A1641" s="12">
        <v>10061745</v>
      </c>
      <c r="B1641" s="137">
        <v>1120010459</v>
      </c>
      <c r="C1641" s="106">
        <v>1006992</v>
      </c>
      <c r="D1641" s="13">
        <v>1014090</v>
      </c>
      <c r="E1641" s="12" t="s">
        <v>2052</v>
      </c>
      <c r="F1641" s="190" t="s">
        <v>2049</v>
      </c>
      <c r="G1641" s="13" t="s">
        <v>37</v>
      </c>
      <c r="H1641" s="15">
        <v>6</v>
      </c>
      <c r="I1641" s="105">
        <v>15</v>
      </c>
      <c r="J1641" s="26">
        <f t="shared" si="100"/>
        <v>90</v>
      </c>
      <c r="K1641" s="113">
        <f>IFERROR(SUMIFS(RECEIVING_HISTORY!$H:$H,RECEIVING_HISTORY!$B:$B,MASTER_SHEET!$A1641),0)</f>
        <v>0</v>
      </c>
      <c r="L1641" s="26">
        <f>IFERROR(SUMIFS(RECEIVING_HISTORY!$I:$I,RECEIVING_HISTORY!$B:$B,MASTER_SHEET!$A1641),0)</f>
        <v>0</v>
      </c>
      <c r="M1641" s="35">
        <f>IFERROR(SUMIF(ISSUANCE_HISTORY!$B:$B,A1641,ISSUANCE_HISTORY!$H:$H),0)</f>
        <v>0</v>
      </c>
      <c r="N1641" s="26">
        <f>IFERROR(SUMIF(ISSUANCE_HISTORY!$B:$B,A1641,ISSUANCE_HISTORY!$I:$I),0)</f>
        <v>0</v>
      </c>
      <c r="O1641" s="112">
        <f t="shared" si="101"/>
        <v>15</v>
      </c>
      <c r="P1641" s="26">
        <f t="shared" si="103"/>
        <v>90</v>
      </c>
      <c r="Q1641" s="36" t="s">
        <v>2050</v>
      </c>
      <c r="R1641" s="36" t="s">
        <v>2050</v>
      </c>
      <c r="S1641" s="16">
        <v>10</v>
      </c>
      <c r="T1641" s="37" t="str">
        <f t="shared" si="102"/>
        <v>OK</v>
      </c>
      <c r="U1641" s="12"/>
      <c r="V1641" s="16"/>
      <c r="W1641" s="12" t="s">
        <v>4222</v>
      </c>
    </row>
    <row r="1642" spans="1:23" ht="22.35" customHeight="1">
      <c r="A1642" s="12">
        <v>10061746</v>
      </c>
      <c r="B1642" s="137">
        <v>1120010460</v>
      </c>
      <c r="C1642" s="106">
        <v>1006993</v>
      </c>
      <c r="D1642" s="13">
        <v>1014091</v>
      </c>
      <c r="E1642" s="12" t="s">
        <v>2053</v>
      </c>
      <c r="F1642" s="190" t="s">
        <v>2049</v>
      </c>
      <c r="G1642" s="13" t="s">
        <v>37</v>
      </c>
      <c r="H1642" s="15">
        <v>5</v>
      </c>
      <c r="I1642" s="105">
        <v>13</v>
      </c>
      <c r="J1642" s="26">
        <f t="shared" si="100"/>
        <v>65</v>
      </c>
      <c r="K1642" s="113">
        <f>IFERROR(SUMIFS(RECEIVING_HISTORY!$H:$H,RECEIVING_HISTORY!$B:$B,MASTER_SHEET!$A1642),0)</f>
        <v>0</v>
      </c>
      <c r="L1642" s="26">
        <f>IFERROR(SUMIFS(RECEIVING_HISTORY!$I:$I,RECEIVING_HISTORY!$B:$B,MASTER_SHEET!$A1642),0)</f>
        <v>0</v>
      </c>
      <c r="M1642" s="35">
        <f>IFERROR(SUMIF(ISSUANCE_HISTORY!$B:$B,A1642,ISSUANCE_HISTORY!$H:$H),0)</f>
        <v>0</v>
      </c>
      <c r="N1642" s="26">
        <f>IFERROR(SUMIF(ISSUANCE_HISTORY!$B:$B,A1642,ISSUANCE_HISTORY!$I:$I),0)</f>
        <v>0</v>
      </c>
      <c r="O1642" s="112">
        <f t="shared" si="101"/>
        <v>13</v>
      </c>
      <c r="P1642" s="26">
        <f t="shared" si="103"/>
        <v>65</v>
      </c>
      <c r="Q1642" s="36" t="s">
        <v>2050</v>
      </c>
      <c r="R1642" s="36" t="s">
        <v>2050</v>
      </c>
      <c r="S1642" s="16">
        <v>10</v>
      </c>
      <c r="T1642" s="37" t="str">
        <f t="shared" si="102"/>
        <v>OK</v>
      </c>
      <c r="U1642" s="12"/>
      <c r="V1642" s="16"/>
      <c r="W1642" s="12" t="s">
        <v>4222</v>
      </c>
    </row>
    <row r="1643" spans="1:23" ht="22.35" customHeight="1">
      <c r="A1643" s="12">
        <v>10061747</v>
      </c>
      <c r="B1643" s="137">
        <v>1120010461</v>
      </c>
      <c r="C1643" s="106">
        <v>1006994</v>
      </c>
      <c r="D1643" s="13">
        <v>1014092</v>
      </c>
      <c r="E1643" s="12" t="s">
        <v>2054</v>
      </c>
      <c r="F1643" s="190" t="s">
        <v>2049</v>
      </c>
      <c r="G1643" s="13" t="s">
        <v>37</v>
      </c>
      <c r="H1643" s="15">
        <v>7</v>
      </c>
      <c r="I1643" s="105">
        <v>12</v>
      </c>
      <c r="J1643" s="26">
        <f t="shared" si="100"/>
        <v>84</v>
      </c>
      <c r="K1643" s="113">
        <f>IFERROR(SUMIFS(RECEIVING_HISTORY!$H:$H,RECEIVING_HISTORY!$B:$B,MASTER_SHEET!$A1643),0)</f>
        <v>0</v>
      </c>
      <c r="L1643" s="26">
        <f>IFERROR(SUMIFS(RECEIVING_HISTORY!$I:$I,RECEIVING_HISTORY!$B:$B,MASTER_SHEET!$A1643),0)</f>
        <v>0</v>
      </c>
      <c r="M1643" s="35">
        <f>IFERROR(SUMIF(ISSUANCE_HISTORY!$B:$B,A1643,ISSUANCE_HISTORY!$H:$H),0)</f>
        <v>0</v>
      </c>
      <c r="N1643" s="26">
        <f>IFERROR(SUMIF(ISSUANCE_HISTORY!$B:$B,A1643,ISSUANCE_HISTORY!$I:$I),0)</f>
        <v>0</v>
      </c>
      <c r="O1643" s="112">
        <f t="shared" si="101"/>
        <v>12</v>
      </c>
      <c r="P1643" s="26">
        <f t="shared" si="103"/>
        <v>84</v>
      </c>
      <c r="Q1643" s="36" t="s">
        <v>2050</v>
      </c>
      <c r="R1643" s="36" t="s">
        <v>2050</v>
      </c>
      <c r="S1643" s="16">
        <v>10</v>
      </c>
      <c r="T1643" s="37" t="str">
        <f t="shared" si="102"/>
        <v>OK</v>
      </c>
      <c r="U1643" s="12"/>
      <c r="V1643" s="16"/>
      <c r="W1643" s="12" t="s">
        <v>4222</v>
      </c>
    </row>
    <row r="1644" spans="1:23" ht="22.35" customHeight="1">
      <c r="A1644" s="12">
        <v>10061748</v>
      </c>
      <c r="B1644" s="137">
        <v>1120010464</v>
      </c>
      <c r="C1644" s="106">
        <v>1006974</v>
      </c>
      <c r="D1644" s="13">
        <v>1014072</v>
      </c>
      <c r="E1644" s="12" t="s">
        <v>2055</v>
      </c>
      <c r="F1644" s="190" t="s">
        <v>2049</v>
      </c>
      <c r="G1644" s="13" t="s">
        <v>37</v>
      </c>
      <c r="H1644" s="15">
        <v>10</v>
      </c>
      <c r="I1644" s="105">
        <v>29</v>
      </c>
      <c r="J1644" s="26">
        <f t="shared" si="100"/>
        <v>290</v>
      </c>
      <c r="K1644" s="113">
        <f>IFERROR(SUMIFS(RECEIVING_HISTORY!$H:$H,RECEIVING_HISTORY!$B:$B,MASTER_SHEET!$A1644),0)</f>
        <v>0</v>
      </c>
      <c r="L1644" s="26">
        <f>IFERROR(SUMIFS(RECEIVING_HISTORY!$I:$I,RECEIVING_HISTORY!$B:$B,MASTER_SHEET!$A1644),0)</f>
        <v>0</v>
      </c>
      <c r="M1644" s="35">
        <f>IFERROR(SUMIF(ISSUANCE_HISTORY!$B:$B,A1644,ISSUANCE_HISTORY!$H:$H),0)</f>
        <v>0</v>
      </c>
      <c r="N1644" s="26">
        <f>IFERROR(SUMIF(ISSUANCE_HISTORY!$B:$B,A1644,ISSUANCE_HISTORY!$I:$I),0)</f>
        <v>0</v>
      </c>
      <c r="O1644" s="112">
        <f t="shared" si="101"/>
        <v>29</v>
      </c>
      <c r="P1644" s="26">
        <f t="shared" si="103"/>
        <v>290</v>
      </c>
      <c r="Q1644" s="36" t="s">
        <v>2050</v>
      </c>
      <c r="R1644" s="36" t="s">
        <v>2050</v>
      </c>
      <c r="S1644" s="16">
        <v>10</v>
      </c>
      <c r="T1644" s="37" t="str">
        <f t="shared" si="102"/>
        <v>OK</v>
      </c>
      <c r="U1644" s="12"/>
      <c r="V1644" s="16"/>
      <c r="W1644" s="12" t="s">
        <v>4222</v>
      </c>
    </row>
    <row r="1645" spans="1:23" ht="22.35" customHeight="1">
      <c r="A1645" s="12">
        <v>10061749</v>
      </c>
      <c r="B1645" s="137">
        <v>1120010448</v>
      </c>
      <c r="C1645" s="106">
        <v>1006977</v>
      </c>
      <c r="D1645" s="13">
        <v>1014075</v>
      </c>
      <c r="E1645" s="12" t="s">
        <v>2056</v>
      </c>
      <c r="F1645" s="190" t="s">
        <v>2049</v>
      </c>
      <c r="G1645" s="13" t="s">
        <v>37</v>
      </c>
      <c r="H1645" s="15">
        <v>13</v>
      </c>
      <c r="I1645" s="105">
        <v>20</v>
      </c>
      <c r="J1645" s="26">
        <f t="shared" si="100"/>
        <v>260</v>
      </c>
      <c r="K1645" s="113">
        <f>IFERROR(SUMIFS(RECEIVING_HISTORY!$H:$H,RECEIVING_HISTORY!$B:$B,MASTER_SHEET!$A1645),0)</f>
        <v>0</v>
      </c>
      <c r="L1645" s="26">
        <f>IFERROR(SUMIFS(RECEIVING_HISTORY!$I:$I,RECEIVING_HISTORY!$B:$B,MASTER_SHEET!$A1645),0)</f>
        <v>0</v>
      </c>
      <c r="M1645" s="35">
        <f>IFERROR(SUMIF(ISSUANCE_HISTORY!$B:$B,A1645,ISSUANCE_HISTORY!$H:$H),0)</f>
        <v>0</v>
      </c>
      <c r="N1645" s="26">
        <f>IFERROR(SUMIF(ISSUANCE_HISTORY!$B:$B,A1645,ISSUANCE_HISTORY!$I:$I),0)</f>
        <v>0</v>
      </c>
      <c r="O1645" s="112">
        <f t="shared" si="101"/>
        <v>20</v>
      </c>
      <c r="P1645" s="26">
        <f t="shared" si="103"/>
        <v>260</v>
      </c>
      <c r="Q1645" s="36" t="s">
        <v>2050</v>
      </c>
      <c r="R1645" s="36" t="s">
        <v>2050</v>
      </c>
      <c r="S1645" s="16">
        <v>10</v>
      </c>
      <c r="T1645" s="37" t="str">
        <f t="shared" si="102"/>
        <v>OK</v>
      </c>
      <c r="U1645" s="12"/>
      <c r="V1645" s="16"/>
      <c r="W1645" s="12" t="s">
        <v>4222</v>
      </c>
    </row>
    <row r="1646" spans="1:23" ht="22.35" customHeight="1">
      <c r="A1646" s="12">
        <v>10061750</v>
      </c>
      <c r="B1646" s="137">
        <v>1120010485</v>
      </c>
      <c r="C1646" s="106">
        <v>1007007</v>
      </c>
      <c r="D1646" s="13">
        <v>1014105</v>
      </c>
      <c r="E1646" s="12" t="s">
        <v>2057</v>
      </c>
      <c r="F1646" s="190" t="s">
        <v>2049</v>
      </c>
      <c r="G1646" s="13" t="s">
        <v>37</v>
      </c>
      <c r="H1646" s="15">
        <v>12</v>
      </c>
      <c r="I1646" s="105">
        <v>19</v>
      </c>
      <c r="J1646" s="26">
        <f t="shared" si="100"/>
        <v>228</v>
      </c>
      <c r="K1646" s="113">
        <f>IFERROR(SUMIFS(RECEIVING_HISTORY!$H:$H,RECEIVING_HISTORY!$B:$B,MASTER_SHEET!$A1646),0)</f>
        <v>0</v>
      </c>
      <c r="L1646" s="26">
        <f>IFERROR(SUMIFS(RECEIVING_HISTORY!$I:$I,RECEIVING_HISTORY!$B:$B,MASTER_SHEET!$A1646),0)</f>
        <v>0</v>
      </c>
      <c r="M1646" s="35">
        <f>IFERROR(SUMIF(ISSUANCE_HISTORY!$B:$B,A1646,ISSUANCE_HISTORY!$H:$H),0)</f>
        <v>0</v>
      </c>
      <c r="N1646" s="26">
        <f>IFERROR(SUMIF(ISSUANCE_HISTORY!$B:$B,A1646,ISSUANCE_HISTORY!$I:$I),0)</f>
        <v>0</v>
      </c>
      <c r="O1646" s="112">
        <f t="shared" si="101"/>
        <v>19</v>
      </c>
      <c r="P1646" s="26">
        <f t="shared" si="103"/>
        <v>228</v>
      </c>
      <c r="Q1646" s="36" t="s">
        <v>2050</v>
      </c>
      <c r="R1646" s="36" t="s">
        <v>2050</v>
      </c>
      <c r="S1646" s="16">
        <v>10</v>
      </c>
      <c r="T1646" s="37" t="str">
        <f t="shared" si="102"/>
        <v>OK</v>
      </c>
      <c r="U1646" s="12"/>
      <c r="V1646" s="16"/>
      <c r="W1646" s="12" t="s">
        <v>4222</v>
      </c>
    </row>
    <row r="1647" spans="1:23" ht="22.35" customHeight="1">
      <c r="A1647" s="12">
        <v>10061751</v>
      </c>
      <c r="B1647" s="137">
        <v>1120010486</v>
      </c>
      <c r="C1647" s="106">
        <v>1007008</v>
      </c>
      <c r="D1647" s="13">
        <v>1014106</v>
      </c>
      <c r="E1647" s="12" t="s">
        <v>2058</v>
      </c>
      <c r="F1647" s="190" t="s">
        <v>2049</v>
      </c>
      <c r="G1647" s="13" t="s">
        <v>81</v>
      </c>
      <c r="H1647" s="15">
        <v>13</v>
      </c>
      <c r="I1647" s="105">
        <v>39</v>
      </c>
      <c r="J1647" s="26">
        <f t="shared" si="100"/>
        <v>507</v>
      </c>
      <c r="K1647" s="113">
        <f>IFERROR(SUMIFS(RECEIVING_HISTORY!$H:$H,RECEIVING_HISTORY!$B:$B,MASTER_SHEET!$A1647),0)</f>
        <v>0</v>
      </c>
      <c r="L1647" s="26">
        <f>IFERROR(SUMIFS(RECEIVING_HISTORY!$I:$I,RECEIVING_HISTORY!$B:$B,MASTER_SHEET!$A1647),0)</f>
        <v>0</v>
      </c>
      <c r="M1647" s="35">
        <f>IFERROR(SUMIF(ISSUANCE_HISTORY!$B:$B,A1647,ISSUANCE_HISTORY!$H:$H),0)</f>
        <v>0</v>
      </c>
      <c r="N1647" s="26">
        <f>IFERROR(SUMIF(ISSUANCE_HISTORY!$B:$B,A1647,ISSUANCE_HISTORY!$I:$I),0)</f>
        <v>0</v>
      </c>
      <c r="O1647" s="112">
        <f t="shared" si="101"/>
        <v>39</v>
      </c>
      <c r="P1647" s="26">
        <f t="shared" si="103"/>
        <v>507</v>
      </c>
      <c r="Q1647" s="36" t="s">
        <v>2050</v>
      </c>
      <c r="R1647" s="36" t="s">
        <v>2050</v>
      </c>
      <c r="S1647" s="16">
        <v>10</v>
      </c>
      <c r="T1647" s="37" t="str">
        <f t="shared" si="102"/>
        <v>OK</v>
      </c>
      <c r="U1647" s="12"/>
      <c r="V1647" s="16"/>
      <c r="W1647" s="12" t="s">
        <v>4222</v>
      </c>
    </row>
    <row r="1648" spans="1:23" ht="22.35" customHeight="1">
      <c r="A1648" s="12">
        <v>10061752</v>
      </c>
      <c r="B1648" s="137">
        <v>1120010447</v>
      </c>
      <c r="C1648" s="106">
        <v>1006976</v>
      </c>
      <c r="D1648" s="13">
        <v>1014074</v>
      </c>
      <c r="E1648" s="12" t="s">
        <v>2059</v>
      </c>
      <c r="F1648" s="190" t="s">
        <v>2049</v>
      </c>
      <c r="G1648" s="13" t="s">
        <v>37</v>
      </c>
      <c r="H1648" s="15">
        <v>12</v>
      </c>
      <c r="I1648" s="105">
        <v>30</v>
      </c>
      <c r="J1648" s="26">
        <f t="shared" si="100"/>
        <v>360</v>
      </c>
      <c r="K1648" s="113">
        <f>IFERROR(SUMIFS(RECEIVING_HISTORY!$H:$H,RECEIVING_HISTORY!$B:$B,MASTER_SHEET!$A1648),0)</f>
        <v>0</v>
      </c>
      <c r="L1648" s="26">
        <f>IFERROR(SUMIFS(RECEIVING_HISTORY!$I:$I,RECEIVING_HISTORY!$B:$B,MASTER_SHEET!$A1648),0)</f>
        <v>0</v>
      </c>
      <c r="M1648" s="35">
        <f>IFERROR(SUMIF(ISSUANCE_HISTORY!$B:$B,A1648,ISSUANCE_HISTORY!$H:$H),0)</f>
        <v>0</v>
      </c>
      <c r="N1648" s="26">
        <f>IFERROR(SUMIF(ISSUANCE_HISTORY!$B:$B,A1648,ISSUANCE_HISTORY!$I:$I),0)</f>
        <v>0</v>
      </c>
      <c r="O1648" s="112">
        <f t="shared" si="101"/>
        <v>30</v>
      </c>
      <c r="P1648" s="26">
        <f t="shared" si="103"/>
        <v>360</v>
      </c>
      <c r="Q1648" s="36" t="s">
        <v>2050</v>
      </c>
      <c r="R1648" s="36" t="s">
        <v>2050</v>
      </c>
      <c r="S1648" s="16">
        <v>10</v>
      </c>
      <c r="T1648" s="37" t="str">
        <f t="shared" si="102"/>
        <v>OK</v>
      </c>
      <c r="U1648" s="12"/>
      <c r="V1648" s="16"/>
      <c r="W1648" s="12" t="s">
        <v>4222</v>
      </c>
    </row>
    <row r="1649" spans="1:23" ht="22.35" customHeight="1">
      <c r="A1649" s="12">
        <v>10061753</v>
      </c>
      <c r="B1649" s="137">
        <v>1120010487</v>
      </c>
      <c r="C1649" s="106">
        <v>1007011</v>
      </c>
      <c r="D1649" s="13">
        <v>1014109</v>
      </c>
      <c r="E1649" s="12" t="s">
        <v>2060</v>
      </c>
      <c r="F1649" s="190" t="s">
        <v>2049</v>
      </c>
      <c r="G1649" s="13" t="s">
        <v>81</v>
      </c>
      <c r="H1649" s="15">
        <v>12</v>
      </c>
      <c r="I1649" s="105">
        <v>21</v>
      </c>
      <c r="J1649" s="26">
        <f t="shared" si="100"/>
        <v>252</v>
      </c>
      <c r="K1649" s="113">
        <f>IFERROR(SUMIFS(RECEIVING_HISTORY!$H:$H,RECEIVING_HISTORY!$B:$B,MASTER_SHEET!$A1649),0)</f>
        <v>0</v>
      </c>
      <c r="L1649" s="26">
        <f>IFERROR(SUMIFS(RECEIVING_HISTORY!$I:$I,RECEIVING_HISTORY!$B:$B,MASTER_SHEET!$A1649),0)</f>
        <v>0</v>
      </c>
      <c r="M1649" s="35">
        <f>IFERROR(SUMIF(ISSUANCE_HISTORY!$B:$B,A1649,ISSUANCE_HISTORY!$H:$H),0)</f>
        <v>0</v>
      </c>
      <c r="N1649" s="26">
        <f>IFERROR(SUMIF(ISSUANCE_HISTORY!$B:$B,A1649,ISSUANCE_HISTORY!$I:$I),0)</f>
        <v>0</v>
      </c>
      <c r="O1649" s="112">
        <f t="shared" si="101"/>
        <v>21</v>
      </c>
      <c r="P1649" s="26">
        <f t="shared" si="103"/>
        <v>252</v>
      </c>
      <c r="Q1649" s="36" t="s">
        <v>2050</v>
      </c>
      <c r="R1649" s="36" t="s">
        <v>2050</v>
      </c>
      <c r="S1649" s="16">
        <v>10</v>
      </c>
      <c r="T1649" s="37" t="str">
        <f t="shared" si="102"/>
        <v>OK</v>
      </c>
      <c r="U1649" s="12"/>
      <c r="V1649" s="16"/>
      <c r="W1649" s="12" t="s">
        <v>4222</v>
      </c>
    </row>
    <row r="1650" spans="1:23" ht="22.35" customHeight="1">
      <c r="A1650" s="12">
        <v>10061754</v>
      </c>
      <c r="B1650" s="137">
        <v>1120010488</v>
      </c>
      <c r="C1650" s="106">
        <v>1007012</v>
      </c>
      <c r="D1650" s="13">
        <v>1014110</v>
      </c>
      <c r="E1650" s="12" t="s">
        <v>2061</v>
      </c>
      <c r="F1650" s="190" t="s">
        <v>2049</v>
      </c>
      <c r="G1650" s="13" t="s">
        <v>81</v>
      </c>
      <c r="H1650" s="15">
        <v>13</v>
      </c>
      <c r="I1650" s="105">
        <v>21</v>
      </c>
      <c r="J1650" s="26">
        <f t="shared" si="100"/>
        <v>273</v>
      </c>
      <c r="K1650" s="113">
        <f>IFERROR(SUMIFS(RECEIVING_HISTORY!$H:$H,RECEIVING_HISTORY!$B:$B,MASTER_SHEET!$A1650),0)</f>
        <v>0</v>
      </c>
      <c r="L1650" s="26">
        <f>IFERROR(SUMIFS(RECEIVING_HISTORY!$I:$I,RECEIVING_HISTORY!$B:$B,MASTER_SHEET!$A1650),0)</f>
        <v>0</v>
      </c>
      <c r="M1650" s="35">
        <f>IFERROR(SUMIF(ISSUANCE_HISTORY!$B:$B,A1650,ISSUANCE_HISTORY!$H:$H),0)</f>
        <v>0</v>
      </c>
      <c r="N1650" s="26">
        <f>IFERROR(SUMIF(ISSUANCE_HISTORY!$B:$B,A1650,ISSUANCE_HISTORY!$I:$I),0)</f>
        <v>0</v>
      </c>
      <c r="O1650" s="112">
        <f t="shared" si="101"/>
        <v>21</v>
      </c>
      <c r="P1650" s="26">
        <f t="shared" si="103"/>
        <v>273</v>
      </c>
      <c r="Q1650" s="36" t="s">
        <v>2050</v>
      </c>
      <c r="R1650" s="36" t="s">
        <v>2050</v>
      </c>
      <c r="S1650" s="16">
        <v>10</v>
      </c>
      <c r="T1650" s="37" t="str">
        <f t="shared" si="102"/>
        <v>OK</v>
      </c>
      <c r="U1650" s="12"/>
      <c r="V1650" s="16"/>
      <c r="W1650" s="12" t="s">
        <v>4222</v>
      </c>
    </row>
    <row r="1651" spans="1:23" ht="22.35" customHeight="1">
      <c r="A1651" s="12">
        <v>10061755</v>
      </c>
      <c r="B1651" s="137">
        <v>311621008090</v>
      </c>
      <c r="C1651" s="106">
        <v>1004432</v>
      </c>
      <c r="D1651" s="13">
        <v>1016514</v>
      </c>
      <c r="E1651" s="12" t="s">
        <v>2062</v>
      </c>
      <c r="F1651" s="190" t="s">
        <v>4209</v>
      </c>
      <c r="G1651" s="13" t="s">
        <v>28</v>
      </c>
      <c r="H1651" s="15">
        <v>5.75</v>
      </c>
      <c r="I1651" s="105">
        <v>19</v>
      </c>
      <c r="J1651" s="26">
        <f t="shared" si="100"/>
        <v>109.25</v>
      </c>
      <c r="K1651" s="113">
        <f>IFERROR(SUMIFS(RECEIVING_HISTORY!$H:$H,RECEIVING_HISTORY!$B:$B,MASTER_SHEET!$A1651),0)</f>
        <v>0</v>
      </c>
      <c r="L1651" s="26">
        <f>IFERROR(SUMIFS(RECEIVING_HISTORY!$I:$I,RECEIVING_HISTORY!$B:$B,MASTER_SHEET!$A1651),0)</f>
        <v>0</v>
      </c>
      <c r="M1651" s="35">
        <f>IFERROR(SUMIF(ISSUANCE_HISTORY!$B:$B,A1651,ISSUANCE_HISTORY!$H:$H),0)</f>
        <v>0</v>
      </c>
      <c r="N1651" s="26">
        <f>IFERROR(SUMIF(ISSUANCE_HISTORY!$B:$B,A1651,ISSUANCE_HISTORY!$I:$I),0)</f>
        <v>0</v>
      </c>
      <c r="O1651" s="112">
        <f t="shared" si="101"/>
        <v>19</v>
      </c>
      <c r="P1651" s="26">
        <f t="shared" si="103"/>
        <v>109.25</v>
      </c>
      <c r="Q1651" s="36" t="s">
        <v>2063</v>
      </c>
      <c r="R1651" s="36" t="s">
        <v>2063</v>
      </c>
      <c r="S1651" s="16">
        <v>10</v>
      </c>
      <c r="T1651" s="37" t="str">
        <f t="shared" si="102"/>
        <v>OK</v>
      </c>
      <c r="U1651" s="12"/>
      <c r="V1651" s="16"/>
      <c r="W1651" s="12" t="s">
        <v>4222</v>
      </c>
    </row>
    <row r="1652" spans="1:23" ht="22.35" customHeight="1">
      <c r="A1652" s="12">
        <v>10061756</v>
      </c>
      <c r="B1652" s="137">
        <v>1120010449</v>
      </c>
      <c r="C1652" s="106">
        <v>1006978</v>
      </c>
      <c r="D1652" s="13">
        <v>1014076</v>
      </c>
      <c r="E1652" s="12" t="s">
        <v>2064</v>
      </c>
      <c r="F1652" s="190" t="s">
        <v>2049</v>
      </c>
      <c r="G1652" s="13" t="s">
        <v>169</v>
      </c>
      <c r="H1652" s="15">
        <v>34</v>
      </c>
      <c r="I1652" s="105">
        <v>23</v>
      </c>
      <c r="J1652" s="26">
        <f t="shared" si="100"/>
        <v>782</v>
      </c>
      <c r="K1652" s="113">
        <f>IFERROR(SUMIFS(RECEIVING_HISTORY!$H:$H,RECEIVING_HISTORY!$B:$B,MASTER_SHEET!$A1652),0)</f>
        <v>0</v>
      </c>
      <c r="L1652" s="26">
        <f>IFERROR(SUMIFS(RECEIVING_HISTORY!$I:$I,RECEIVING_HISTORY!$B:$B,MASTER_SHEET!$A1652),0)</f>
        <v>0</v>
      </c>
      <c r="M1652" s="35">
        <f>IFERROR(SUMIF(ISSUANCE_HISTORY!$B:$B,A1652,ISSUANCE_HISTORY!$H:$H),0)</f>
        <v>0</v>
      </c>
      <c r="N1652" s="26">
        <f>IFERROR(SUMIF(ISSUANCE_HISTORY!$B:$B,A1652,ISSUANCE_HISTORY!$I:$I),0)</f>
        <v>0</v>
      </c>
      <c r="O1652" s="112">
        <f t="shared" si="101"/>
        <v>23</v>
      </c>
      <c r="P1652" s="26">
        <f t="shared" si="103"/>
        <v>782</v>
      </c>
      <c r="Q1652" s="36" t="s">
        <v>2063</v>
      </c>
      <c r="R1652" s="36" t="s">
        <v>2063</v>
      </c>
      <c r="S1652" s="16">
        <v>10</v>
      </c>
      <c r="T1652" s="37" t="str">
        <f t="shared" si="102"/>
        <v>OK</v>
      </c>
      <c r="U1652" s="12"/>
      <c r="V1652" s="16"/>
      <c r="W1652" s="12" t="s">
        <v>4222</v>
      </c>
    </row>
    <row r="1653" spans="1:23" ht="22.35" customHeight="1">
      <c r="A1653" s="12">
        <v>10061757</v>
      </c>
      <c r="B1653" s="137">
        <v>1120010454</v>
      </c>
      <c r="C1653" s="106">
        <v>1006984</v>
      </c>
      <c r="D1653" s="13">
        <v>1014082</v>
      </c>
      <c r="E1653" s="12" t="s">
        <v>2065</v>
      </c>
      <c r="F1653" s="190" t="s">
        <v>2049</v>
      </c>
      <c r="G1653" s="13" t="s">
        <v>81</v>
      </c>
      <c r="H1653" s="15">
        <v>5</v>
      </c>
      <c r="I1653" s="105">
        <v>26</v>
      </c>
      <c r="J1653" s="26">
        <f t="shared" si="100"/>
        <v>130</v>
      </c>
      <c r="K1653" s="113">
        <f>IFERROR(SUMIFS(RECEIVING_HISTORY!$H:$H,RECEIVING_HISTORY!$B:$B,MASTER_SHEET!$A1653),0)</f>
        <v>0</v>
      </c>
      <c r="L1653" s="26">
        <f>IFERROR(SUMIFS(RECEIVING_HISTORY!$I:$I,RECEIVING_HISTORY!$B:$B,MASTER_SHEET!$A1653),0)</f>
        <v>0</v>
      </c>
      <c r="M1653" s="35">
        <f>IFERROR(SUMIF(ISSUANCE_HISTORY!$B:$B,A1653,ISSUANCE_HISTORY!$H:$H),0)</f>
        <v>0</v>
      </c>
      <c r="N1653" s="26">
        <f>IFERROR(SUMIF(ISSUANCE_HISTORY!$B:$B,A1653,ISSUANCE_HISTORY!$I:$I),0)</f>
        <v>0</v>
      </c>
      <c r="O1653" s="112">
        <f t="shared" si="101"/>
        <v>26</v>
      </c>
      <c r="P1653" s="26">
        <f t="shared" si="103"/>
        <v>130</v>
      </c>
      <c r="Q1653" s="36" t="s">
        <v>2066</v>
      </c>
      <c r="R1653" s="36" t="s">
        <v>2066</v>
      </c>
      <c r="S1653" s="16">
        <v>10</v>
      </c>
      <c r="T1653" s="37" t="str">
        <f t="shared" si="102"/>
        <v>OK</v>
      </c>
      <c r="U1653" s="12"/>
      <c r="V1653" s="16"/>
      <c r="W1653" s="12" t="s">
        <v>4222</v>
      </c>
    </row>
    <row r="1654" spans="1:23" ht="22.35" customHeight="1">
      <c r="A1654" s="12">
        <v>10061758</v>
      </c>
      <c r="B1654" s="137">
        <v>391214325875</v>
      </c>
      <c r="C1654" s="106">
        <v>1004818</v>
      </c>
      <c r="D1654" s="13">
        <v>1016259</v>
      </c>
      <c r="E1654" s="12" t="s">
        <v>2067</v>
      </c>
      <c r="F1654" s="190" t="s">
        <v>2049</v>
      </c>
      <c r="G1654" s="13" t="s">
        <v>21</v>
      </c>
      <c r="H1654" s="15">
        <v>9</v>
      </c>
      <c r="I1654" s="105">
        <v>90</v>
      </c>
      <c r="J1654" s="26">
        <f t="shared" si="100"/>
        <v>810</v>
      </c>
      <c r="K1654" s="113">
        <f>IFERROR(SUMIFS(RECEIVING_HISTORY!$H:$H,RECEIVING_HISTORY!$B:$B,MASTER_SHEET!$A1654),0)</f>
        <v>0</v>
      </c>
      <c r="L1654" s="26">
        <f>IFERROR(SUMIFS(RECEIVING_HISTORY!$I:$I,RECEIVING_HISTORY!$B:$B,MASTER_SHEET!$A1654),0)</f>
        <v>0</v>
      </c>
      <c r="M1654" s="35">
        <f>IFERROR(SUMIF(ISSUANCE_HISTORY!$B:$B,A1654,ISSUANCE_HISTORY!$H:$H),0)</f>
        <v>0</v>
      </c>
      <c r="N1654" s="26">
        <f>IFERROR(SUMIF(ISSUANCE_HISTORY!$B:$B,A1654,ISSUANCE_HISTORY!$I:$I),0)</f>
        <v>0</v>
      </c>
      <c r="O1654" s="112">
        <f t="shared" si="101"/>
        <v>90</v>
      </c>
      <c r="P1654" s="26">
        <f t="shared" si="103"/>
        <v>810</v>
      </c>
      <c r="Q1654" s="36" t="s">
        <v>2063</v>
      </c>
      <c r="R1654" s="36" t="s">
        <v>2063</v>
      </c>
      <c r="S1654" s="16">
        <v>20</v>
      </c>
      <c r="T1654" s="37" t="str">
        <f t="shared" si="102"/>
        <v>OK</v>
      </c>
      <c r="U1654" s="12"/>
      <c r="V1654" s="16"/>
      <c r="W1654" s="12" t="s">
        <v>4222</v>
      </c>
    </row>
    <row r="1655" spans="1:23" ht="22.35" customHeight="1">
      <c r="A1655" s="12">
        <v>10061759</v>
      </c>
      <c r="B1655" s="137">
        <v>311631005858</v>
      </c>
      <c r="C1655" s="106">
        <v>1004823</v>
      </c>
      <c r="D1655" s="13">
        <v>1016264</v>
      </c>
      <c r="E1655" s="12" t="s">
        <v>2068</v>
      </c>
      <c r="F1655" s="190" t="s">
        <v>2049</v>
      </c>
      <c r="G1655" s="13" t="s">
        <v>169</v>
      </c>
      <c r="H1655" s="15">
        <v>75</v>
      </c>
      <c r="I1655" s="105">
        <v>15</v>
      </c>
      <c r="J1655" s="26">
        <f t="shared" si="100"/>
        <v>1125</v>
      </c>
      <c r="K1655" s="113">
        <f>IFERROR(SUMIFS(RECEIVING_HISTORY!$H:$H,RECEIVING_HISTORY!$B:$B,MASTER_SHEET!$A1655),0)</f>
        <v>0</v>
      </c>
      <c r="L1655" s="26">
        <f>IFERROR(SUMIFS(RECEIVING_HISTORY!$I:$I,RECEIVING_HISTORY!$B:$B,MASTER_SHEET!$A1655),0)</f>
        <v>0</v>
      </c>
      <c r="M1655" s="35">
        <f>IFERROR(SUMIF(ISSUANCE_HISTORY!$B:$B,A1655,ISSUANCE_HISTORY!$H:$H),0)</f>
        <v>4</v>
      </c>
      <c r="N1655" s="26">
        <f>IFERROR(SUMIF(ISSUANCE_HISTORY!$B:$B,A1655,ISSUANCE_HISTORY!$I:$I),0)</f>
        <v>300</v>
      </c>
      <c r="O1655" s="112">
        <f t="shared" si="101"/>
        <v>11</v>
      </c>
      <c r="P1655" s="26">
        <f t="shared" si="103"/>
        <v>825</v>
      </c>
      <c r="Q1655" s="36" t="s">
        <v>2063</v>
      </c>
      <c r="R1655" s="36" t="s">
        <v>2063</v>
      </c>
      <c r="S1655" s="16">
        <v>10</v>
      </c>
      <c r="T1655" s="37" t="str">
        <f t="shared" si="102"/>
        <v>OK</v>
      </c>
      <c r="U1655" s="12"/>
      <c r="V1655" s="16"/>
      <c r="W1655" s="12" t="s">
        <v>4222</v>
      </c>
    </row>
    <row r="1656" spans="1:23" ht="22.35" customHeight="1">
      <c r="A1656" s="12">
        <v>10061760</v>
      </c>
      <c r="B1656" s="137">
        <v>391214325854</v>
      </c>
      <c r="C1656" s="106">
        <v>1004819</v>
      </c>
      <c r="D1656" s="13">
        <v>1016260</v>
      </c>
      <c r="E1656" s="12" t="s">
        <v>2069</v>
      </c>
      <c r="F1656" s="190" t="s">
        <v>2049</v>
      </c>
      <c r="G1656" s="13" t="s">
        <v>21</v>
      </c>
      <c r="H1656" s="15">
        <v>7</v>
      </c>
      <c r="I1656" s="105">
        <v>100</v>
      </c>
      <c r="J1656" s="26">
        <f t="shared" si="100"/>
        <v>700</v>
      </c>
      <c r="K1656" s="113">
        <f>IFERROR(SUMIFS(RECEIVING_HISTORY!$H:$H,RECEIVING_HISTORY!$B:$B,MASTER_SHEET!$A1656),0)</f>
        <v>0</v>
      </c>
      <c r="L1656" s="26">
        <f>IFERROR(SUMIFS(RECEIVING_HISTORY!$I:$I,RECEIVING_HISTORY!$B:$B,MASTER_SHEET!$A1656),0)</f>
        <v>0</v>
      </c>
      <c r="M1656" s="35">
        <f>IFERROR(SUMIF(ISSUANCE_HISTORY!$B:$B,A1656,ISSUANCE_HISTORY!$H:$H),0)</f>
        <v>0</v>
      </c>
      <c r="N1656" s="26">
        <f>IFERROR(SUMIF(ISSUANCE_HISTORY!$B:$B,A1656,ISSUANCE_HISTORY!$I:$I),0)</f>
        <v>0</v>
      </c>
      <c r="O1656" s="112">
        <f t="shared" si="101"/>
        <v>100</v>
      </c>
      <c r="P1656" s="26">
        <f t="shared" si="103"/>
        <v>700</v>
      </c>
      <c r="Q1656" s="36" t="s">
        <v>2063</v>
      </c>
      <c r="R1656" s="36" t="s">
        <v>2063</v>
      </c>
      <c r="S1656" s="16">
        <v>20</v>
      </c>
      <c r="T1656" s="37" t="str">
        <f t="shared" si="102"/>
        <v>OK</v>
      </c>
      <c r="U1656" s="12"/>
      <c r="V1656" s="16"/>
      <c r="W1656" s="12" t="s">
        <v>4222</v>
      </c>
    </row>
    <row r="1657" spans="1:23" ht="22.35" customHeight="1">
      <c r="A1657" s="12">
        <v>10061761</v>
      </c>
      <c r="B1657" s="137">
        <v>1120010463</v>
      </c>
      <c r="C1657" s="106">
        <v>1006997</v>
      </c>
      <c r="D1657" s="13">
        <v>1014095</v>
      </c>
      <c r="E1657" s="12" t="s">
        <v>2070</v>
      </c>
      <c r="F1657" s="190" t="s">
        <v>2049</v>
      </c>
      <c r="G1657" s="13" t="s">
        <v>81</v>
      </c>
      <c r="H1657" s="15">
        <v>40</v>
      </c>
      <c r="I1657" s="105">
        <v>22</v>
      </c>
      <c r="J1657" s="26">
        <f t="shared" si="100"/>
        <v>880</v>
      </c>
      <c r="K1657" s="113">
        <f>IFERROR(SUMIFS(RECEIVING_HISTORY!$H:$H,RECEIVING_HISTORY!$B:$B,MASTER_SHEET!$A1657),0)</f>
        <v>0</v>
      </c>
      <c r="L1657" s="26">
        <f>IFERROR(SUMIFS(RECEIVING_HISTORY!$I:$I,RECEIVING_HISTORY!$B:$B,MASTER_SHEET!$A1657),0)</f>
        <v>0</v>
      </c>
      <c r="M1657" s="35">
        <f>IFERROR(SUMIF(ISSUANCE_HISTORY!$B:$B,A1657,ISSUANCE_HISTORY!$H:$H),0)</f>
        <v>0</v>
      </c>
      <c r="N1657" s="26">
        <f>IFERROR(SUMIF(ISSUANCE_HISTORY!$B:$B,A1657,ISSUANCE_HISTORY!$I:$I),0)</f>
        <v>0</v>
      </c>
      <c r="O1657" s="112">
        <f t="shared" si="101"/>
        <v>22</v>
      </c>
      <c r="P1657" s="26">
        <f t="shared" si="103"/>
        <v>880</v>
      </c>
      <c r="Q1657" s="36" t="s">
        <v>2063</v>
      </c>
      <c r="R1657" s="36" t="s">
        <v>2063</v>
      </c>
      <c r="S1657" s="16">
        <v>10</v>
      </c>
      <c r="T1657" s="37" t="str">
        <f t="shared" si="102"/>
        <v>OK</v>
      </c>
      <c r="U1657" s="12"/>
      <c r="V1657" s="16"/>
      <c r="W1657" s="12" t="s">
        <v>4222</v>
      </c>
    </row>
    <row r="1658" spans="1:23" ht="22.35" customHeight="1">
      <c r="A1658" s="12">
        <v>10061762</v>
      </c>
      <c r="B1658" s="137">
        <v>1120010489</v>
      </c>
      <c r="C1658" s="106">
        <v>1007013</v>
      </c>
      <c r="D1658" s="13">
        <v>1014111</v>
      </c>
      <c r="E1658" s="12" t="s">
        <v>2071</v>
      </c>
      <c r="F1658" s="190" t="s">
        <v>2049</v>
      </c>
      <c r="G1658" s="13" t="s">
        <v>81</v>
      </c>
      <c r="H1658" s="15">
        <v>32</v>
      </c>
      <c r="I1658" s="105">
        <v>17</v>
      </c>
      <c r="J1658" s="26">
        <f t="shared" si="100"/>
        <v>544</v>
      </c>
      <c r="K1658" s="113">
        <f>IFERROR(SUMIFS(RECEIVING_HISTORY!$H:$H,RECEIVING_HISTORY!$B:$B,MASTER_SHEET!$A1658),0)</f>
        <v>0</v>
      </c>
      <c r="L1658" s="26">
        <f>IFERROR(SUMIFS(RECEIVING_HISTORY!$I:$I,RECEIVING_HISTORY!$B:$B,MASTER_SHEET!$A1658),0)</f>
        <v>0</v>
      </c>
      <c r="M1658" s="35">
        <f>IFERROR(SUMIF(ISSUANCE_HISTORY!$B:$B,A1658,ISSUANCE_HISTORY!$H:$H),0)</f>
        <v>0</v>
      </c>
      <c r="N1658" s="26">
        <f>IFERROR(SUMIF(ISSUANCE_HISTORY!$B:$B,A1658,ISSUANCE_HISTORY!$I:$I),0)</f>
        <v>0</v>
      </c>
      <c r="O1658" s="112">
        <f t="shared" si="101"/>
        <v>17</v>
      </c>
      <c r="P1658" s="26">
        <f t="shared" si="103"/>
        <v>544</v>
      </c>
      <c r="Q1658" s="36" t="s">
        <v>2063</v>
      </c>
      <c r="R1658" s="36" t="s">
        <v>2063</v>
      </c>
      <c r="S1658" s="16">
        <v>10</v>
      </c>
      <c r="T1658" s="37" t="str">
        <f t="shared" si="102"/>
        <v>OK</v>
      </c>
      <c r="U1658" s="12"/>
      <c r="V1658" s="16"/>
      <c r="W1658" s="12" t="s">
        <v>4222</v>
      </c>
    </row>
    <row r="1659" spans="1:23" ht="22.35" customHeight="1">
      <c r="A1659" s="12">
        <v>10061763</v>
      </c>
      <c r="B1659" s="137">
        <v>1230040332</v>
      </c>
      <c r="C1659" s="106">
        <v>1004935</v>
      </c>
      <c r="D1659" s="13">
        <v>1016050</v>
      </c>
      <c r="E1659" s="12" t="s">
        <v>2072</v>
      </c>
      <c r="F1659" s="190" t="s">
        <v>2049</v>
      </c>
      <c r="G1659" s="13" t="s">
        <v>169</v>
      </c>
      <c r="H1659" s="15">
        <v>35</v>
      </c>
      <c r="I1659" s="105">
        <v>15</v>
      </c>
      <c r="J1659" s="26">
        <f t="shared" si="100"/>
        <v>525</v>
      </c>
      <c r="K1659" s="113">
        <f>IFERROR(SUMIFS(RECEIVING_HISTORY!$H:$H,RECEIVING_HISTORY!$B:$B,MASTER_SHEET!$A1659),0)</f>
        <v>0</v>
      </c>
      <c r="L1659" s="26">
        <f>IFERROR(SUMIFS(RECEIVING_HISTORY!$I:$I,RECEIVING_HISTORY!$B:$B,MASTER_SHEET!$A1659),0)</f>
        <v>0</v>
      </c>
      <c r="M1659" s="35">
        <f>IFERROR(SUMIF(ISSUANCE_HISTORY!$B:$B,A1659,ISSUANCE_HISTORY!$H:$H),0)</f>
        <v>0</v>
      </c>
      <c r="N1659" s="26">
        <f>IFERROR(SUMIF(ISSUANCE_HISTORY!$B:$B,A1659,ISSUANCE_HISTORY!$I:$I),0)</f>
        <v>0</v>
      </c>
      <c r="O1659" s="112">
        <f t="shared" si="101"/>
        <v>15</v>
      </c>
      <c r="P1659" s="26">
        <f t="shared" si="103"/>
        <v>525</v>
      </c>
      <c r="Q1659" s="36" t="s">
        <v>2063</v>
      </c>
      <c r="R1659" s="36" t="s">
        <v>2063</v>
      </c>
      <c r="S1659" s="16">
        <v>10</v>
      </c>
      <c r="T1659" s="37" t="str">
        <f t="shared" si="102"/>
        <v>OK</v>
      </c>
      <c r="U1659" s="12"/>
      <c r="V1659" s="16"/>
      <c r="W1659" s="12" t="s">
        <v>4222</v>
      </c>
    </row>
    <row r="1660" spans="1:23" ht="22.35" customHeight="1">
      <c r="A1660" s="12">
        <v>10061764</v>
      </c>
      <c r="B1660" s="137">
        <v>311621008091</v>
      </c>
      <c r="C1660" s="106">
        <v>1004433</v>
      </c>
      <c r="D1660" s="13">
        <v>1016515</v>
      </c>
      <c r="E1660" s="12" t="s">
        <v>2073</v>
      </c>
      <c r="F1660" s="190" t="s">
        <v>4209</v>
      </c>
      <c r="G1660" s="13" t="s">
        <v>28</v>
      </c>
      <c r="H1660" s="15">
        <v>5.75</v>
      </c>
      <c r="I1660" s="105">
        <v>9</v>
      </c>
      <c r="J1660" s="26">
        <f t="shared" si="100"/>
        <v>51.75</v>
      </c>
      <c r="K1660" s="113">
        <f>IFERROR(SUMIFS(RECEIVING_HISTORY!$H:$H,RECEIVING_HISTORY!$B:$B,MASTER_SHEET!$A1660),0)</f>
        <v>0</v>
      </c>
      <c r="L1660" s="26">
        <f>IFERROR(SUMIFS(RECEIVING_HISTORY!$I:$I,RECEIVING_HISTORY!$B:$B,MASTER_SHEET!$A1660),0)</f>
        <v>0</v>
      </c>
      <c r="M1660" s="35">
        <f>IFERROR(SUMIF(ISSUANCE_HISTORY!$B:$B,A1660,ISSUANCE_HISTORY!$H:$H),0)</f>
        <v>0</v>
      </c>
      <c r="N1660" s="26">
        <f>IFERROR(SUMIF(ISSUANCE_HISTORY!$B:$B,A1660,ISSUANCE_HISTORY!$I:$I),0)</f>
        <v>0</v>
      </c>
      <c r="O1660" s="112">
        <f t="shared" si="101"/>
        <v>9</v>
      </c>
      <c r="P1660" s="26">
        <f t="shared" si="103"/>
        <v>51.75</v>
      </c>
      <c r="Q1660" s="36" t="s">
        <v>2063</v>
      </c>
      <c r="R1660" s="36" t="s">
        <v>2063</v>
      </c>
      <c r="S1660" s="16">
        <v>6</v>
      </c>
      <c r="T1660" s="37" t="str">
        <f t="shared" si="102"/>
        <v>OK</v>
      </c>
      <c r="U1660" s="12"/>
      <c r="V1660" s="16"/>
      <c r="W1660" s="12" t="s">
        <v>4222</v>
      </c>
    </row>
    <row r="1661" spans="1:23" ht="22.35" customHeight="1">
      <c r="A1661" s="12">
        <v>10061765</v>
      </c>
      <c r="B1661" s="137">
        <v>311628006449</v>
      </c>
      <c r="C1661" s="106">
        <v>1007502</v>
      </c>
      <c r="D1661" s="13">
        <v>1017275</v>
      </c>
      <c r="E1661" s="12" t="s">
        <v>2074</v>
      </c>
      <c r="F1661" s="190" t="s">
        <v>2049</v>
      </c>
      <c r="G1661" s="13" t="s">
        <v>169</v>
      </c>
      <c r="H1661" s="15">
        <v>80</v>
      </c>
      <c r="I1661" s="105">
        <v>1</v>
      </c>
      <c r="J1661" s="26">
        <f t="shared" si="100"/>
        <v>80</v>
      </c>
      <c r="K1661" s="113">
        <f>IFERROR(SUMIFS(RECEIVING_HISTORY!$H:$H,RECEIVING_HISTORY!$B:$B,MASTER_SHEET!$A1661),0)</f>
        <v>0</v>
      </c>
      <c r="L1661" s="26">
        <f>IFERROR(SUMIFS(RECEIVING_HISTORY!$I:$I,RECEIVING_HISTORY!$B:$B,MASTER_SHEET!$A1661),0)</f>
        <v>0</v>
      </c>
      <c r="M1661" s="35">
        <f>IFERROR(SUMIF(ISSUANCE_HISTORY!$B:$B,A1661,ISSUANCE_HISTORY!$H:$H),0)</f>
        <v>0</v>
      </c>
      <c r="N1661" s="26">
        <f>IFERROR(SUMIF(ISSUANCE_HISTORY!$B:$B,A1661,ISSUANCE_HISTORY!$I:$I),0)</f>
        <v>0</v>
      </c>
      <c r="O1661" s="112">
        <f t="shared" si="101"/>
        <v>1</v>
      </c>
      <c r="P1661" s="26">
        <f t="shared" si="103"/>
        <v>80</v>
      </c>
      <c r="Q1661" s="36" t="s">
        <v>2063</v>
      </c>
      <c r="R1661" s="36" t="s">
        <v>2063</v>
      </c>
      <c r="S1661" s="16">
        <v>1</v>
      </c>
      <c r="T1661" s="37" t="str">
        <f t="shared" si="102"/>
        <v>OK</v>
      </c>
      <c r="U1661" s="12"/>
      <c r="V1661" s="16"/>
      <c r="W1661" s="12" t="s">
        <v>4222</v>
      </c>
    </row>
    <row r="1662" spans="1:23" ht="22.35" customHeight="1">
      <c r="A1662" s="12">
        <v>10061766</v>
      </c>
      <c r="B1662" s="137">
        <v>391214325645</v>
      </c>
      <c r="C1662" s="106">
        <v>1007503</v>
      </c>
      <c r="D1662" s="13">
        <v>1017276</v>
      </c>
      <c r="E1662" s="12" t="s">
        <v>2075</v>
      </c>
      <c r="F1662" s="190" t="s">
        <v>2049</v>
      </c>
      <c r="G1662" s="13" t="s">
        <v>169</v>
      </c>
      <c r="H1662" s="15">
        <v>70</v>
      </c>
      <c r="I1662" s="105">
        <v>1</v>
      </c>
      <c r="J1662" s="26">
        <f t="shared" si="100"/>
        <v>70</v>
      </c>
      <c r="K1662" s="113">
        <f>IFERROR(SUMIFS(RECEIVING_HISTORY!$H:$H,RECEIVING_HISTORY!$B:$B,MASTER_SHEET!$A1662),0)</f>
        <v>0</v>
      </c>
      <c r="L1662" s="26">
        <f>IFERROR(SUMIFS(RECEIVING_HISTORY!$I:$I,RECEIVING_HISTORY!$B:$B,MASTER_SHEET!$A1662),0)</f>
        <v>0</v>
      </c>
      <c r="M1662" s="35">
        <f>IFERROR(SUMIF(ISSUANCE_HISTORY!$B:$B,A1662,ISSUANCE_HISTORY!$H:$H),0)</f>
        <v>0</v>
      </c>
      <c r="N1662" s="26">
        <f>IFERROR(SUMIF(ISSUANCE_HISTORY!$B:$B,A1662,ISSUANCE_HISTORY!$I:$I),0)</f>
        <v>0</v>
      </c>
      <c r="O1662" s="112">
        <f t="shared" si="101"/>
        <v>1</v>
      </c>
      <c r="P1662" s="26">
        <f t="shared" si="103"/>
        <v>70</v>
      </c>
      <c r="Q1662" s="36" t="s">
        <v>2063</v>
      </c>
      <c r="R1662" s="36" t="s">
        <v>2063</v>
      </c>
      <c r="S1662" s="16">
        <v>1</v>
      </c>
      <c r="T1662" s="37" t="str">
        <f t="shared" si="102"/>
        <v>OK</v>
      </c>
      <c r="U1662" s="12"/>
      <c r="V1662" s="16"/>
      <c r="W1662" s="12" t="s">
        <v>4222</v>
      </c>
    </row>
    <row r="1663" spans="1:23" ht="22.35" customHeight="1">
      <c r="A1663" s="12">
        <v>10061767</v>
      </c>
      <c r="B1663" s="137">
        <v>1230130031</v>
      </c>
      <c r="C1663" s="106">
        <v>1007504</v>
      </c>
      <c r="D1663" s="13">
        <v>1017277</v>
      </c>
      <c r="E1663" s="12" t="s">
        <v>2076</v>
      </c>
      <c r="F1663" s="190" t="s">
        <v>2049</v>
      </c>
      <c r="G1663" s="13" t="s">
        <v>169</v>
      </c>
      <c r="H1663" s="15">
        <v>52</v>
      </c>
      <c r="I1663" s="105">
        <v>1</v>
      </c>
      <c r="J1663" s="26">
        <f t="shared" si="100"/>
        <v>52</v>
      </c>
      <c r="K1663" s="113">
        <f>IFERROR(SUMIFS(RECEIVING_HISTORY!$H:$H,RECEIVING_HISTORY!$B:$B,MASTER_SHEET!$A1663),0)</f>
        <v>0</v>
      </c>
      <c r="L1663" s="26">
        <f>IFERROR(SUMIFS(RECEIVING_HISTORY!$I:$I,RECEIVING_HISTORY!$B:$B,MASTER_SHEET!$A1663),0)</f>
        <v>0</v>
      </c>
      <c r="M1663" s="35">
        <f>IFERROR(SUMIF(ISSUANCE_HISTORY!$B:$B,A1663,ISSUANCE_HISTORY!$H:$H),0)</f>
        <v>0</v>
      </c>
      <c r="N1663" s="26">
        <f>IFERROR(SUMIF(ISSUANCE_HISTORY!$B:$B,A1663,ISSUANCE_HISTORY!$I:$I),0)</f>
        <v>0</v>
      </c>
      <c r="O1663" s="112">
        <f t="shared" si="101"/>
        <v>1</v>
      </c>
      <c r="P1663" s="26">
        <f t="shared" si="103"/>
        <v>52</v>
      </c>
      <c r="Q1663" s="36" t="s">
        <v>2063</v>
      </c>
      <c r="R1663" s="36" t="s">
        <v>2063</v>
      </c>
      <c r="S1663" s="16">
        <v>1</v>
      </c>
      <c r="T1663" s="37" t="str">
        <f t="shared" si="102"/>
        <v>OK</v>
      </c>
      <c r="U1663" s="12"/>
      <c r="V1663" s="16"/>
      <c r="W1663" s="12" t="s">
        <v>4222</v>
      </c>
    </row>
    <row r="1664" spans="1:23" ht="22.35" customHeight="1">
      <c r="A1664" s="12">
        <v>10061768</v>
      </c>
      <c r="B1664" s="137">
        <v>1230130046</v>
      </c>
      <c r="C1664" s="106">
        <v>1007505</v>
      </c>
      <c r="D1664" s="13">
        <v>1017278</v>
      </c>
      <c r="E1664" s="12" t="s">
        <v>2077</v>
      </c>
      <c r="F1664" s="190" t="s">
        <v>2049</v>
      </c>
      <c r="G1664" s="13" t="s">
        <v>169</v>
      </c>
      <c r="H1664" s="15">
        <v>20</v>
      </c>
      <c r="I1664" s="105">
        <v>1</v>
      </c>
      <c r="J1664" s="26">
        <f t="shared" ref="J1664:J1727" si="104">I1664*H1664</f>
        <v>20</v>
      </c>
      <c r="K1664" s="113">
        <f>IFERROR(SUMIFS(RECEIVING_HISTORY!$H:$H,RECEIVING_HISTORY!$B:$B,MASTER_SHEET!$A1664),0)</f>
        <v>0</v>
      </c>
      <c r="L1664" s="26">
        <f>IFERROR(SUMIFS(RECEIVING_HISTORY!$I:$I,RECEIVING_HISTORY!$B:$B,MASTER_SHEET!$A1664),0)</f>
        <v>0</v>
      </c>
      <c r="M1664" s="35">
        <f>IFERROR(SUMIF(ISSUANCE_HISTORY!$B:$B,A1664,ISSUANCE_HISTORY!$H:$H),0)</f>
        <v>0</v>
      </c>
      <c r="N1664" s="26">
        <f>IFERROR(SUMIF(ISSUANCE_HISTORY!$B:$B,A1664,ISSUANCE_HISTORY!$I:$I),0)</f>
        <v>0</v>
      </c>
      <c r="O1664" s="112">
        <f t="shared" ref="O1664:O1727" si="105">N(I1664)+N(K1664)-N(M1664)</f>
        <v>1</v>
      </c>
      <c r="P1664" s="26">
        <f t="shared" si="103"/>
        <v>20</v>
      </c>
      <c r="Q1664" s="36" t="s">
        <v>2063</v>
      </c>
      <c r="R1664" s="36" t="s">
        <v>2063</v>
      </c>
      <c r="S1664" s="16">
        <v>1</v>
      </c>
      <c r="T1664" s="37" t="str">
        <f t="shared" si="102"/>
        <v>OK</v>
      </c>
      <c r="U1664" s="12"/>
      <c r="V1664" s="16"/>
      <c r="W1664" s="12" t="s">
        <v>4222</v>
      </c>
    </row>
    <row r="1665" spans="1:23" ht="22.35" customHeight="1">
      <c r="A1665" s="12">
        <v>10061769</v>
      </c>
      <c r="B1665" s="137">
        <v>1230130047</v>
      </c>
      <c r="C1665" s="106">
        <v>1007506</v>
      </c>
      <c r="D1665" s="13">
        <v>1017279</v>
      </c>
      <c r="E1665" s="12" t="s">
        <v>2078</v>
      </c>
      <c r="F1665" s="190" t="s">
        <v>2049</v>
      </c>
      <c r="G1665" s="13" t="s">
        <v>169</v>
      </c>
      <c r="H1665" s="15">
        <v>40</v>
      </c>
      <c r="I1665" s="105">
        <v>1</v>
      </c>
      <c r="J1665" s="26">
        <f t="shared" si="104"/>
        <v>40</v>
      </c>
      <c r="K1665" s="113">
        <f>IFERROR(SUMIFS(RECEIVING_HISTORY!$H:$H,RECEIVING_HISTORY!$B:$B,MASTER_SHEET!$A1665),0)</f>
        <v>0</v>
      </c>
      <c r="L1665" s="26">
        <f>IFERROR(SUMIFS(RECEIVING_HISTORY!$I:$I,RECEIVING_HISTORY!$B:$B,MASTER_SHEET!$A1665),0)</f>
        <v>0</v>
      </c>
      <c r="M1665" s="35">
        <f>IFERROR(SUMIF(ISSUANCE_HISTORY!$B:$B,A1665,ISSUANCE_HISTORY!$H:$H),0)</f>
        <v>0</v>
      </c>
      <c r="N1665" s="26">
        <f>IFERROR(SUMIF(ISSUANCE_HISTORY!$B:$B,A1665,ISSUANCE_HISTORY!$I:$I),0)</f>
        <v>0</v>
      </c>
      <c r="O1665" s="112">
        <f t="shared" si="105"/>
        <v>1</v>
      </c>
      <c r="P1665" s="26">
        <f t="shared" si="103"/>
        <v>40</v>
      </c>
      <c r="Q1665" s="36" t="s">
        <v>2063</v>
      </c>
      <c r="R1665" s="36" t="s">
        <v>2063</v>
      </c>
      <c r="S1665" s="16">
        <v>1</v>
      </c>
      <c r="T1665" s="37" t="str">
        <f t="shared" si="102"/>
        <v>OK</v>
      </c>
      <c r="U1665" s="12"/>
      <c r="V1665" s="16"/>
      <c r="W1665" s="12" t="s">
        <v>4222</v>
      </c>
    </row>
    <row r="1666" spans="1:23" ht="22.35" customHeight="1">
      <c r="A1666" s="12">
        <v>10061770</v>
      </c>
      <c r="B1666" s="137">
        <v>1230130014</v>
      </c>
      <c r="C1666" s="106">
        <v>1007507</v>
      </c>
      <c r="D1666" s="13">
        <v>1017280</v>
      </c>
      <c r="E1666" s="12" t="s">
        <v>2079</v>
      </c>
      <c r="F1666" s="190" t="s">
        <v>2049</v>
      </c>
      <c r="G1666" s="13" t="s">
        <v>169</v>
      </c>
      <c r="H1666" s="15">
        <v>28</v>
      </c>
      <c r="I1666" s="105">
        <v>2</v>
      </c>
      <c r="J1666" s="26">
        <f t="shared" si="104"/>
        <v>56</v>
      </c>
      <c r="K1666" s="113">
        <f>IFERROR(SUMIFS(RECEIVING_HISTORY!$H:$H,RECEIVING_HISTORY!$B:$B,MASTER_SHEET!$A1666),0)</f>
        <v>0</v>
      </c>
      <c r="L1666" s="26">
        <f>IFERROR(SUMIFS(RECEIVING_HISTORY!$I:$I,RECEIVING_HISTORY!$B:$B,MASTER_SHEET!$A1666),0)</f>
        <v>0</v>
      </c>
      <c r="M1666" s="35">
        <f>IFERROR(SUMIF(ISSUANCE_HISTORY!$B:$B,A1666,ISSUANCE_HISTORY!$H:$H),0)</f>
        <v>0</v>
      </c>
      <c r="N1666" s="26">
        <f>IFERROR(SUMIF(ISSUANCE_HISTORY!$B:$B,A1666,ISSUANCE_HISTORY!$I:$I),0)</f>
        <v>0</v>
      </c>
      <c r="O1666" s="112">
        <f t="shared" si="105"/>
        <v>2</v>
      </c>
      <c r="P1666" s="26">
        <f t="shared" si="103"/>
        <v>56</v>
      </c>
      <c r="Q1666" s="36" t="s">
        <v>2063</v>
      </c>
      <c r="R1666" s="36" t="s">
        <v>2063</v>
      </c>
      <c r="S1666" s="16">
        <v>1</v>
      </c>
      <c r="T1666" s="37" t="str">
        <f t="shared" ref="T1666:T1729" si="106">IF(S1666="", "", IF(U1666&lt;&gt;"", "BSR in Process", IF(O1666&lt;S1666, "Re-Order Now", "OK")))</f>
        <v>OK</v>
      </c>
      <c r="U1666" s="12"/>
      <c r="V1666" s="16"/>
      <c r="W1666" s="12" t="s">
        <v>4222</v>
      </c>
    </row>
    <row r="1667" spans="1:23" ht="22.35" customHeight="1">
      <c r="A1667" s="12">
        <v>10061771</v>
      </c>
      <c r="B1667" s="137">
        <v>1230130019</v>
      </c>
      <c r="C1667" s="106">
        <v>1007508</v>
      </c>
      <c r="D1667" s="13">
        <v>1017281</v>
      </c>
      <c r="E1667" s="12" t="s">
        <v>2080</v>
      </c>
      <c r="F1667" s="190" t="s">
        <v>2049</v>
      </c>
      <c r="G1667" s="13" t="s">
        <v>169</v>
      </c>
      <c r="H1667" s="15">
        <v>30</v>
      </c>
      <c r="I1667" s="105">
        <v>2</v>
      </c>
      <c r="J1667" s="26">
        <f t="shared" si="104"/>
        <v>60</v>
      </c>
      <c r="K1667" s="113">
        <f>IFERROR(SUMIFS(RECEIVING_HISTORY!$H:$H,RECEIVING_HISTORY!$B:$B,MASTER_SHEET!$A1667),0)</f>
        <v>0</v>
      </c>
      <c r="L1667" s="26">
        <f>IFERROR(SUMIFS(RECEIVING_HISTORY!$I:$I,RECEIVING_HISTORY!$B:$B,MASTER_SHEET!$A1667),0)</f>
        <v>0</v>
      </c>
      <c r="M1667" s="35">
        <f>IFERROR(SUMIF(ISSUANCE_HISTORY!$B:$B,A1667,ISSUANCE_HISTORY!$H:$H),0)</f>
        <v>0</v>
      </c>
      <c r="N1667" s="26">
        <f>IFERROR(SUMIF(ISSUANCE_HISTORY!$B:$B,A1667,ISSUANCE_HISTORY!$I:$I),0)</f>
        <v>0</v>
      </c>
      <c r="O1667" s="112">
        <f t="shared" si="105"/>
        <v>2</v>
      </c>
      <c r="P1667" s="26">
        <f t="shared" ref="P1667:P1730" si="107">N(J1667)+N(L1667)-N(N1667)</f>
        <v>60</v>
      </c>
      <c r="Q1667" s="36" t="s">
        <v>2063</v>
      </c>
      <c r="R1667" s="36" t="s">
        <v>2063</v>
      </c>
      <c r="S1667" s="16">
        <v>1</v>
      </c>
      <c r="T1667" s="37" t="str">
        <f t="shared" si="106"/>
        <v>OK</v>
      </c>
      <c r="U1667" s="12"/>
      <c r="V1667" s="16"/>
      <c r="W1667" s="12" t="s">
        <v>4222</v>
      </c>
    </row>
    <row r="1668" spans="1:23" ht="22.35" customHeight="1">
      <c r="A1668" s="12">
        <v>10061772</v>
      </c>
      <c r="B1668" s="137">
        <v>391016005844</v>
      </c>
      <c r="C1668" s="106">
        <v>1006378</v>
      </c>
      <c r="D1668" s="13">
        <v>1014742</v>
      </c>
      <c r="E1668" s="12" t="s">
        <v>2081</v>
      </c>
      <c r="F1668" s="190" t="s">
        <v>2049</v>
      </c>
      <c r="G1668" s="13" t="s">
        <v>21</v>
      </c>
      <c r="H1668" s="15">
        <v>4.9400000000000004</v>
      </c>
      <c r="I1668" s="105">
        <v>100</v>
      </c>
      <c r="J1668" s="26">
        <f t="shared" si="104"/>
        <v>494.00000000000006</v>
      </c>
      <c r="K1668" s="113">
        <f>IFERROR(SUMIFS(RECEIVING_HISTORY!$H:$H,RECEIVING_HISTORY!$B:$B,MASTER_SHEET!$A1668),0)</f>
        <v>0</v>
      </c>
      <c r="L1668" s="26">
        <f>IFERROR(SUMIFS(RECEIVING_HISTORY!$I:$I,RECEIVING_HISTORY!$B:$B,MASTER_SHEET!$A1668),0)</f>
        <v>0</v>
      </c>
      <c r="M1668" s="35">
        <f>IFERROR(SUMIF(ISSUANCE_HISTORY!$B:$B,A1668,ISSUANCE_HISTORY!$H:$H),0)</f>
        <v>0</v>
      </c>
      <c r="N1668" s="26">
        <f>IFERROR(SUMIF(ISSUANCE_HISTORY!$B:$B,A1668,ISSUANCE_HISTORY!$I:$I),0)</f>
        <v>0</v>
      </c>
      <c r="O1668" s="112">
        <f t="shared" si="105"/>
        <v>100</v>
      </c>
      <c r="P1668" s="26">
        <f t="shared" si="107"/>
        <v>494.00000000000006</v>
      </c>
      <c r="Q1668" s="36" t="s">
        <v>2082</v>
      </c>
      <c r="R1668" s="36" t="s">
        <v>2082</v>
      </c>
      <c r="S1668" s="16">
        <v>20</v>
      </c>
      <c r="T1668" s="37" t="str">
        <f t="shared" si="106"/>
        <v>OK</v>
      </c>
      <c r="U1668" s="12"/>
      <c r="V1668" s="16"/>
      <c r="W1668" s="12" t="s">
        <v>4222</v>
      </c>
    </row>
    <row r="1669" spans="1:23" ht="22.35" customHeight="1">
      <c r="A1669" s="12">
        <v>10061773</v>
      </c>
      <c r="B1669" s="137">
        <v>391016005845</v>
      </c>
      <c r="C1669" s="106">
        <v>1006380</v>
      </c>
      <c r="D1669" s="13">
        <v>1014744</v>
      </c>
      <c r="E1669" s="12" t="s">
        <v>2083</v>
      </c>
      <c r="F1669" s="190" t="s">
        <v>2049</v>
      </c>
      <c r="G1669" s="13" t="s">
        <v>21</v>
      </c>
      <c r="H1669" s="15">
        <v>6.5</v>
      </c>
      <c r="I1669" s="105">
        <v>30</v>
      </c>
      <c r="J1669" s="26">
        <f t="shared" si="104"/>
        <v>195</v>
      </c>
      <c r="K1669" s="113">
        <f>IFERROR(SUMIFS(RECEIVING_HISTORY!$H:$H,RECEIVING_HISTORY!$B:$B,MASTER_SHEET!$A1669),0)</f>
        <v>0</v>
      </c>
      <c r="L1669" s="26">
        <f>IFERROR(SUMIFS(RECEIVING_HISTORY!$I:$I,RECEIVING_HISTORY!$B:$B,MASTER_SHEET!$A1669),0)</f>
        <v>0</v>
      </c>
      <c r="M1669" s="35">
        <f>IFERROR(SUMIF(ISSUANCE_HISTORY!$B:$B,A1669,ISSUANCE_HISTORY!$H:$H),0)</f>
        <v>0</v>
      </c>
      <c r="N1669" s="26">
        <f>IFERROR(SUMIF(ISSUANCE_HISTORY!$B:$B,A1669,ISSUANCE_HISTORY!$I:$I),0)</f>
        <v>0</v>
      </c>
      <c r="O1669" s="112">
        <f t="shared" si="105"/>
        <v>30</v>
      </c>
      <c r="P1669" s="26">
        <f t="shared" si="107"/>
        <v>195</v>
      </c>
      <c r="Q1669" s="36" t="s">
        <v>2082</v>
      </c>
      <c r="R1669" s="36" t="s">
        <v>2082</v>
      </c>
      <c r="S1669" s="16">
        <v>20</v>
      </c>
      <c r="T1669" s="37" t="str">
        <f t="shared" si="106"/>
        <v>OK</v>
      </c>
      <c r="U1669" s="12"/>
      <c r="V1669" s="16"/>
      <c r="W1669" s="12" t="s">
        <v>4222</v>
      </c>
    </row>
    <row r="1670" spans="1:23" ht="22.35" customHeight="1">
      <c r="A1670" s="12">
        <v>10061774</v>
      </c>
      <c r="B1670" s="137">
        <v>391016005847</v>
      </c>
      <c r="C1670" s="106">
        <v>1006383</v>
      </c>
      <c r="D1670" s="13">
        <v>1014747</v>
      </c>
      <c r="E1670" s="12" t="s">
        <v>2084</v>
      </c>
      <c r="F1670" s="190" t="s">
        <v>2049</v>
      </c>
      <c r="G1670" s="13" t="s">
        <v>21</v>
      </c>
      <c r="H1670" s="15">
        <v>6.5</v>
      </c>
      <c r="I1670" s="105">
        <v>222</v>
      </c>
      <c r="J1670" s="26">
        <f t="shared" si="104"/>
        <v>1443</v>
      </c>
      <c r="K1670" s="113">
        <f>IFERROR(SUMIFS(RECEIVING_HISTORY!$H:$H,RECEIVING_HISTORY!$B:$B,MASTER_SHEET!$A1670),0)</f>
        <v>0</v>
      </c>
      <c r="L1670" s="26">
        <f>IFERROR(SUMIFS(RECEIVING_HISTORY!$I:$I,RECEIVING_HISTORY!$B:$B,MASTER_SHEET!$A1670),0)</f>
        <v>0</v>
      </c>
      <c r="M1670" s="35">
        <f>IFERROR(SUMIF(ISSUANCE_HISTORY!$B:$B,A1670,ISSUANCE_HISTORY!$H:$H),0)</f>
        <v>0</v>
      </c>
      <c r="N1670" s="26">
        <f>IFERROR(SUMIF(ISSUANCE_HISTORY!$B:$B,A1670,ISSUANCE_HISTORY!$I:$I),0)</f>
        <v>0</v>
      </c>
      <c r="O1670" s="112">
        <f t="shared" si="105"/>
        <v>222</v>
      </c>
      <c r="P1670" s="26">
        <f t="shared" si="107"/>
        <v>1443</v>
      </c>
      <c r="Q1670" s="36" t="s">
        <v>2082</v>
      </c>
      <c r="R1670" s="36" t="s">
        <v>2082</v>
      </c>
      <c r="S1670" s="16">
        <v>40</v>
      </c>
      <c r="T1670" s="37" t="str">
        <f t="shared" si="106"/>
        <v>OK</v>
      </c>
      <c r="U1670" s="12"/>
      <c r="V1670" s="16"/>
      <c r="W1670" s="12" t="s">
        <v>4222</v>
      </c>
    </row>
    <row r="1671" spans="1:23" ht="22.35" customHeight="1">
      <c r="A1671" s="12">
        <v>10061775</v>
      </c>
      <c r="B1671" s="137">
        <v>391016005850</v>
      </c>
      <c r="C1671" s="106">
        <v>1006387</v>
      </c>
      <c r="D1671" s="13">
        <v>1014751</v>
      </c>
      <c r="E1671" s="12" t="s">
        <v>2085</v>
      </c>
      <c r="F1671" s="190" t="s">
        <v>2049</v>
      </c>
      <c r="G1671" s="13" t="s">
        <v>21</v>
      </c>
      <c r="H1671" s="15">
        <v>4.25</v>
      </c>
      <c r="I1671" s="105">
        <v>56</v>
      </c>
      <c r="J1671" s="26">
        <f t="shared" si="104"/>
        <v>238</v>
      </c>
      <c r="K1671" s="113">
        <f>IFERROR(SUMIFS(RECEIVING_HISTORY!$H:$H,RECEIVING_HISTORY!$B:$B,MASTER_SHEET!$A1671),0)</f>
        <v>0</v>
      </c>
      <c r="L1671" s="26">
        <f>IFERROR(SUMIFS(RECEIVING_HISTORY!$I:$I,RECEIVING_HISTORY!$B:$B,MASTER_SHEET!$A1671),0)</f>
        <v>0</v>
      </c>
      <c r="M1671" s="35">
        <f>IFERROR(SUMIF(ISSUANCE_HISTORY!$B:$B,A1671,ISSUANCE_HISTORY!$H:$H),0)</f>
        <v>0</v>
      </c>
      <c r="N1671" s="26">
        <f>IFERROR(SUMIF(ISSUANCE_HISTORY!$B:$B,A1671,ISSUANCE_HISTORY!$I:$I),0)</f>
        <v>0</v>
      </c>
      <c r="O1671" s="112">
        <f t="shared" si="105"/>
        <v>56</v>
      </c>
      <c r="P1671" s="26">
        <f t="shared" si="107"/>
        <v>238</v>
      </c>
      <c r="Q1671" s="36" t="s">
        <v>2082</v>
      </c>
      <c r="R1671" s="36" t="s">
        <v>2082</v>
      </c>
      <c r="S1671" s="16">
        <v>40</v>
      </c>
      <c r="T1671" s="37" t="str">
        <f t="shared" si="106"/>
        <v>OK</v>
      </c>
      <c r="U1671" s="12"/>
      <c r="V1671" s="16"/>
      <c r="W1671" s="12" t="s">
        <v>4222</v>
      </c>
    </row>
    <row r="1672" spans="1:23" ht="22.35" customHeight="1">
      <c r="A1672" s="12">
        <v>10061776</v>
      </c>
      <c r="B1672" s="137" t="e">
        <v>#N/A</v>
      </c>
      <c r="C1672" s="106">
        <v>1009086</v>
      </c>
      <c r="D1672" s="13"/>
      <c r="E1672" s="12" t="s">
        <v>2086</v>
      </c>
      <c r="F1672" s="190" t="s">
        <v>4213</v>
      </c>
      <c r="G1672" s="13" t="s">
        <v>41</v>
      </c>
      <c r="H1672" s="15">
        <v>480</v>
      </c>
      <c r="I1672" s="105">
        <v>2</v>
      </c>
      <c r="J1672" s="26">
        <f t="shared" si="104"/>
        <v>960</v>
      </c>
      <c r="K1672" s="113">
        <f>IFERROR(SUMIFS(RECEIVING_HISTORY!$H:$H,RECEIVING_HISTORY!$B:$B,MASTER_SHEET!$A1672),0)</f>
        <v>0</v>
      </c>
      <c r="L1672" s="26">
        <f>IFERROR(SUMIFS(RECEIVING_HISTORY!$I:$I,RECEIVING_HISTORY!$B:$B,MASTER_SHEET!$A1672),0)</f>
        <v>0</v>
      </c>
      <c r="M1672" s="35">
        <f>IFERROR(SUMIF(ISSUANCE_HISTORY!$B:$B,A1672,ISSUANCE_HISTORY!$H:$H),0)</f>
        <v>0</v>
      </c>
      <c r="N1672" s="26">
        <f>IFERROR(SUMIF(ISSUANCE_HISTORY!$B:$B,A1672,ISSUANCE_HISTORY!$I:$I),0)</f>
        <v>0</v>
      </c>
      <c r="O1672" s="112">
        <f t="shared" si="105"/>
        <v>2</v>
      </c>
      <c r="P1672" s="26">
        <f t="shared" si="107"/>
        <v>960</v>
      </c>
      <c r="Q1672" s="36" t="s">
        <v>2087</v>
      </c>
      <c r="R1672" s="36" t="s">
        <v>2087</v>
      </c>
      <c r="S1672" s="16">
        <v>2</v>
      </c>
      <c r="T1672" s="37" t="str">
        <f t="shared" si="106"/>
        <v>OK</v>
      </c>
      <c r="U1672" s="12"/>
      <c r="V1672" s="16"/>
      <c r="W1672" s="12" t="e">
        <v>#N/A</v>
      </c>
    </row>
    <row r="1673" spans="1:23" ht="22.35" customHeight="1">
      <c r="A1673" s="12">
        <v>10061777</v>
      </c>
      <c r="B1673" s="137">
        <v>1120010410</v>
      </c>
      <c r="C1673" s="106">
        <v>1000364</v>
      </c>
      <c r="D1673" s="13">
        <v>1013436</v>
      </c>
      <c r="E1673" s="12" t="s">
        <v>2088</v>
      </c>
      <c r="F1673" s="190" t="s">
        <v>2049</v>
      </c>
      <c r="G1673" s="13" t="s">
        <v>41</v>
      </c>
      <c r="H1673" s="15">
        <v>363.56</v>
      </c>
      <c r="I1673" s="105">
        <v>6</v>
      </c>
      <c r="J1673" s="26">
        <f t="shared" si="104"/>
        <v>2181.36</v>
      </c>
      <c r="K1673" s="113">
        <f>IFERROR(SUMIFS(RECEIVING_HISTORY!$H:$H,RECEIVING_HISTORY!$B:$B,MASTER_SHEET!$A1673),0)</f>
        <v>0</v>
      </c>
      <c r="L1673" s="26">
        <f>IFERROR(SUMIFS(RECEIVING_HISTORY!$I:$I,RECEIVING_HISTORY!$B:$B,MASTER_SHEET!$A1673),0)</f>
        <v>0</v>
      </c>
      <c r="M1673" s="35">
        <f>IFERROR(SUMIF(ISSUANCE_HISTORY!$B:$B,A1673,ISSUANCE_HISTORY!$H:$H),0)</f>
        <v>0</v>
      </c>
      <c r="N1673" s="26">
        <f>IFERROR(SUMIF(ISSUANCE_HISTORY!$B:$B,A1673,ISSUANCE_HISTORY!$I:$I),0)</f>
        <v>0</v>
      </c>
      <c r="O1673" s="112">
        <f t="shared" si="105"/>
        <v>6</v>
      </c>
      <c r="P1673" s="26">
        <f t="shared" si="107"/>
        <v>2181.36</v>
      </c>
      <c r="Q1673" s="36" t="s">
        <v>2089</v>
      </c>
      <c r="R1673" s="36" t="s">
        <v>2089</v>
      </c>
      <c r="S1673" s="16">
        <v>3</v>
      </c>
      <c r="T1673" s="37" t="str">
        <f t="shared" si="106"/>
        <v>OK</v>
      </c>
      <c r="U1673" s="12"/>
      <c r="V1673" s="16"/>
      <c r="W1673" s="12" t="s">
        <v>4222</v>
      </c>
    </row>
    <row r="1674" spans="1:23" ht="22.35" customHeight="1">
      <c r="A1674" s="12">
        <v>10061778</v>
      </c>
      <c r="B1674" s="137">
        <v>1210050051</v>
      </c>
      <c r="C1674" s="106">
        <v>1001789</v>
      </c>
      <c r="D1674" s="13">
        <v>1011872</v>
      </c>
      <c r="E1674" s="12" t="s">
        <v>2090</v>
      </c>
      <c r="F1674" s="190" t="s">
        <v>2049</v>
      </c>
      <c r="G1674" s="13" t="s">
        <v>41</v>
      </c>
      <c r="H1674" s="15">
        <v>457</v>
      </c>
      <c r="I1674" s="105">
        <v>2</v>
      </c>
      <c r="J1674" s="26">
        <f t="shared" si="104"/>
        <v>914</v>
      </c>
      <c r="K1674" s="113">
        <f>IFERROR(SUMIFS(RECEIVING_HISTORY!$H:$H,RECEIVING_HISTORY!$B:$B,MASTER_SHEET!$A1674),0)</f>
        <v>3</v>
      </c>
      <c r="L1674" s="26">
        <f>IFERROR(SUMIFS(RECEIVING_HISTORY!$I:$I,RECEIVING_HISTORY!$B:$B,MASTER_SHEET!$A1674),0)</f>
        <v>1371</v>
      </c>
      <c r="M1674" s="35">
        <f>IFERROR(SUMIF(ISSUANCE_HISTORY!$B:$B,A1674,ISSUANCE_HISTORY!$H:$H),0)</f>
        <v>0</v>
      </c>
      <c r="N1674" s="26">
        <f>IFERROR(SUMIF(ISSUANCE_HISTORY!$B:$B,A1674,ISSUANCE_HISTORY!$I:$I),0)</f>
        <v>0</v>
      </c>
      <c r="O1674" s="112">
        <f t="shared" si="105"/>
        <v>5</v>
      </c>
      <c r="P1674" s="26">
        <f t="shared" si="107"/>
        <v>2285</v>
      </c>
      <c r="Q1674" s="36" t="s">
        <v>2089</v>
      </c>
      <c r="R1674" s="36" t="s">
        <v>2089</v>
      </c>
      <c r="S1674" s="16">
        <v>3</v>
      </c>
      <c r="T1674" s="37" t="str">
        <f t="shared" si="106"/>
        <v>OK</v>
      </c>
      <c r="U1674" s="12"/>
      <c r="V1674" s="16"/>
      <c r="W1674" s="12" t="s">
        <v>4222</v>
      </c>
    </row>
    <row r="1675" spans="1:23" ht="22.35" customHeight="1">
      <c r="A1675" s="12">
        <v>10061779</v>
      </c>
      <c r="B1675" s="137">
        <v>1120013096</v>
      </c>
      <c r="C1675" s="106">
        <v>1001786</v>
      </c>
      <c r="D1675" s="13">
        <v>1011869</v>
      </c>
      <c r="E1675" s="12" t="s">
        <v>2091</v>
      </c>
      <c r="F1675" s="190" t="s">
        <v>2049</v>
      </c>
      <c r="G1675" s="13" t="s">
        <v>41</v>
      </c>
      <c r="H1675" s="15">
        <v>682.5</v>
      </c>
      <c r="I1675" s="105">
        <v>5</v>
      </c>
      <c r="J1675" s="26">
        <f t="shared" si="104"/>
        <v>3412.5</v>
      </c>
      <c r="K1675" s="113">
        <f>IFERROR(SUMIFS(RECEIVING_HISTORY!$H:$H,RECEIVING_HISTORY!$B:$B,MASTER_SHEET!$A1675),0)</f>
        <v>0</v>
      </c>
      <c r="L1675" s="26">
        <f>IFERROR(SUMIFS(RECEIVING_HISTORY!$I:$I,RECEIVING_HISTORY!$B:$B,MASTER_SHEET!$A1675),0)</f>
        <v>0</v>
      </c>
      <c r="M1675" s="35">
        <f>IFERROR(SUMIF(ISSUANCE_HISTORY!$B:$B,A1675,ISSUANCE_HISTORY!$H:$H),0)</f>
        <v>0</v>
      </c>
      <c r="N1675" s="26">
        <f>IFERROR(SUMIF(ISSUANCE_HISTORY!$B:$B,A1675,ISSUANCE_HISTORY!$I:$I),0)</f>
        <v>0</v>
      </c>
      <c r="O1675" s="112">
        <f t="shared" si="105"/>
        <v>5</v>
      </c>
      <c r="P1675" s="26">
        <f t="shared" si="107"/>
        <v>3412.5</v>
      </c>
      <c r="Q1675" s="36" t="s">
        <v>2089</v>
      </c>
      <c r="R1675" s="36" t="s">
        <v>2089</v>
      </c>
      <c r="S1675" s="16">
        <v>4</v>
      </c>
      <c r="T1675" s="37" t="str">
        <f t="shared" si="106"/>
        <v>OK</v>
      </c>
      <c r="U1675" s="12"/>
      <c r="V1675" s="16"/>
      <c r="W1675" s="12" t="s">
        <v>4222</v>
      </c>
    </row>
    <row r="1676" spans="1:23" ht="22.35" customHeight="1">
      <c r="A1676" s="12">
        <v>10061780</v>
      </c>
      <c r="B1676" s="137">
        <v>391100005855</v>
      </c>
      <c r="C1676" s="106">
        <v>1004820</v>
      </c>
      <c r="D1676" s="13">
        <v>1016261</v>
      </c>
      <c r="E1676" s="12" t="s">
        <v>2092</v>
      </c>
      <c r="F1676" s="190" t="s">
        <v>2049</v>
      </c>
      <c r="G1676" s="13" t="s">
        <v>21</v>
      </c>
      <c r="H1676" s="15">
        <v>32</v>
      </c>
      <c r="I1676" s="105">
        <v>25</v>
      </c>
      <c r="J1676" s="26">
        <f t="shared" si="104"/>
        <v>800</v>
      </c>
      <c r="K1676" s="113">
        <f>IFERROR(SUMIFS(RECEIVING_HISTORY!$H:$H,RECEIVING_HISTORY!$B:$B,MASTER_SHEET!$A1676),0)</f>
        <v>0</v>
      </c>
      <c r="L1676" s="26">
        <f>IFERROR(SUMIFS(RECEIVING_HISTORY!$I:$I,RECEIVING_HISTORY!$B:$B,MASTER_SHEET!$A1676),0)</f>
        <v>0</v>
      </c>
      <c r="M1676" s="35">
        <f>IFERROR(SUMIF(ISSUANCE_HISTORY!$B:$B,A1676,ISSUANCE_HISTORY!$H:$H),0)</f>
        <v>0</v>
      </c>
      <c r="N1676" s="26">
        <f>IFERROR(SUMIF(ISSUANCE_HISTORY!$B:$B,A1676,ISSUANCE_HISTORY!$I:$I),0)</f>
        <v>0</v>
      </c>
      <c r="O1676" s="112">
        <f t="shared" si="105"/>
        <v>25</v>
      </c>
      <c r="P1676" s="26">
        <f t="shared" si="107"/>
        <v>800</v>
      </c>
      <c r="Q1676" s="36" t="s">
        <v>2093</v>
      </c>
      <c r="R1676" s="36" t="s">
        <v>2093</v>
      </c>
      <c r="S1676" s="16">
        <v>20</v>
      </c>
      <c r="T1676" s="37" t="str">
        <f t="shared" si="106"/>
        <v>OK</v>
      </c>
      <c r="U1676" s="12"/>
      <c r="V1676" s="16"/>
      <c r="W1676" s="12" t="s">
        <v>4222</v>
      </c>
    </row>
    <row r="1677" spans="1:23" ht="22.35" customHeight="1">
      <c r="A1677" s="12">
        <v>10061781</v>
      </c>
      <c r="B1677" s="137">
        <v>391100005856</v>
      </c>
      <c r="C1677" s="106">
        <v>1004821</v>
      </c>
      <c r="D1677" s="13">
        <v>1016262</v>
      </c>
      <c r="E1677" s="12" t="s">
        <v>2094</v>
      </c>
      <c r="F1677" s="190" t="s">
        <v>2049</v>
      </c>
      <c r="G1677" s="13" t="s">
        <v>21</v>
      </c>
      <c r="H1677" s="15">
        <v>38</v>
      </c>
      <c r="I1677" s="105">
        <v>38</v>
      </c>
      <c r="J1677" s="26">
        <f t="shared" si="104"/>
        <v>1444</v>
      </c>
      <c r="K1677" s="113">
        <f>IFERROR(SUMIFS(RECEIVING_HISTORY!$H:$H,RECEIVING_HISTORY!$B:$B,MASTER_SHEET!$A1677),0)</f>
        <v>0</v>
      </c>
      <c r="L1677" s="26">
        <f>IFERROR(SUMIFS(RECEIVING_HISTORY!$I:$I,RECEIVING_HISTORY!$B:$B,MASTER_SHEET!$A1677),0)</f>
        <v>0</v>
      </c>
      <c r="M1677" s="35">
        <f>IFERROR(SUMIF(ISSUANCE_HISTORY!$B:$B,A1677,ISSUANCE_HISTORY!$H:$H),0)</f>
        <v>0</v>
      </c>
      <c r="N1677" s="26">
        <f>IFERROR(SUMIF(ISSUANCE_HISTORY!$B:$B,A1677,ISSUANCE_HISTORY!$I:$I),0)</f>
        <v>0</v>
      </c>
      <c r="O1677" s="112">
        <f t="shared" si="105"/>
        <v>38</v>
      </c>
      <c r="P1677" s="26">
        <f t="shared" si="107"/>
        <v>1444</v>
      </c>
      <c r="Q1677" s="36" t="s">
        <v>2093</v>
      </c>
      <c r="R1677" s="36" t="s">
        <v>2093</v>
      </c>
      <c r="S1677" s="16">
        <v>20</v>
      </c>
      <c r="T1677" s="37" t="str">
        <f t="shared" si="106"/>
        <v>OK</v>
      </c>
      <c r="U1677" s="12"/>
      <c r="V1677" s="16"/>
      <c r="W1677" s="12" t="s">
        <v>4222</v>
      </c>
    </row>
    <row r="1678" spans="1:23" ht="22.35" customHeight="1">
      <c r="A1678" s="12">
        <v>10061782</v>
      </c>
      <c r="B1678" s="137">
        <v>391100005857</v>
      </c>
      <c r="C1678" s="106">
        <v>1004822</v>
      </c>
      <c r="D1678" s="13">
        <v>1016263</v>
      </c>
      <c r="E1678" s="12" t="s">
        <v>2095</v>
      </c>
      <c r="F1678" s="190" t="s">
        <v>2049</v>
      </c>
      <c r="G1678" s="13" t="s">
        <v>21</v>
      </c>
      <c r="H1678" s="15">
        <v>32</v>
      </c>
      <c r="I1678" s="105">
        <v>25</v>
      </c>
      <c r="J1678" s="26">
        <f t="shared" si="104"/>
        <v>800</v>
      </c>
      <c r="K1678" s="113">
        <f>IFERROR(SUMIFS(RECEIVING_HISTORY!$H:$H,RECEIVING_HISTORY!$B:$B,MASTER_SHEET!$A1678),0)</f>
        <v>0</v>
      </c>
      <c r="L1678" s="26">
        <f>IFERROR(SUMIFS(RECEIVING_HISTORY!$I:$I,RECEIVING_HISTORY!$B:$B,MASTER_SHEET!$A1678),0)</f>
        <v>0</v>
      </c>
      <c r="M1678" s="35">
        <f>IFERROR(SUMIF(ISSUANCE_HISTORY!$B:$B,A1678,ISSUANCE_HISTORY!$H:$H),0)</f>
        <v>0</v>
      </c>
      <c r="N1678" s="26">
        <f>IFERROR(SUMIF(ISSUANCE_HISTORY!$B:$B,A1678,ISSUANCE_HISTORY!$I:$I),0)</f>
        <v>0</v>
      </c>
      <c r="O1678" s="112">
        <f t="shared" si="105"/>
        <v>25</v>
      </c>
      <c r="P1678" s="26">
        <f t="shared" si="107"/>
        <v>800</v>
      </c>
      <c r="Q1678" s="36" t="s">
        <v>2093</v>
      </c>
      <c r="R1678" s="36" t="s">
        <v>2093</v>
      </c>
      <c r="S1678" s="16">
        <v>20</v>
      </c>
      <c r="T1678" s="37" t="str">
        <f t="shared" si="106"/>
        <v>OK</v>
      </c>
      <c r="U1678" s="12"/>
      <c r="V1678" s="16"/>
      <c r="W1678" s="12" t="s">
        <v>4222</v>
      </c>
    </row>
    <row r="1679" spans="1:23" ht="22.35" customHeight="1">
      <c r="A1679" s="12">
        <v>10061783</v>
      </c>
      <c r="B1679" s="137">
        <v>1260110436</v>
      </c>
      <c r="C1679" s="106">
        <v>1004632</v>
      </c>
      <c r="D1679" s="13">
        <v>1016392</v>
      </c>
      <c r="E1679" s="12" t="s">
        <v>2096</v>
      </c>
      <c r="F1679" s="190" t="s">
        <v>2049</v>
      </c>
      <c r="G1679" s="13" t="s">
        <v>21</v>
      </c>
      <c r="H1679" s="15">
        <v>15</v>
      </c>
      <c r="I1679" s="105">
        <v>25</v>
      </c>
      <c r="J1679" s="26">
        <f t="shared" si="104"/>
        <v>375</v>
      </c>
      <c r="K1679" s="113">
        <f>IFERROR(SUMIFS(RECEIVING_HISTORY!$H:$H,RECEIVING_HISTORY!$B:$B,MASTER_SHEET!$A1679),0)</f>
        <v>0</v>
      </c>
      <c r="L1679" s="26">
        <f>IFERROR(SUMIFS(RECEIVING_HISTORY!$I:$I,RECEIVING_HISTORY!$B:$B,MASTER_SHEET!$A1679),0)</f>
        <v>0</v>
      </c>
      <c r="M1679" s="35">
        <f>IFERROR(SUMIF(ISSUANCE_HISTORY!$B:$B,A1679,ISSUANCE_HISTORY!$H:$H),0)</f>
        <v>0</v>
      </c>
      <c r="N1679" s="26">
        <f>IFERROR(SUMIF(ISSUANCE_HISTORY!$B:$B,A1679,ISSUANCE_HISTORY!$I:$I),0)</f>
        <v>0</v>
      </c>
      <c r="O1679" s="112">
        <f t="shared" si="105"/>
        <v>25</v>
      </c>
      <c r="P1679" s="26">
        <f t="shared" si="107"/>
        <v>375</v>
      </c>
      <c r="Q1679" s="36" t="s">
        <v>2093</v>
      </c>
      <c r="R1679" s="36" t="s">
        <v>2093</v>
      </c>
      <c r="S1679" s="16">
        <v>20</v>
      </c>
      <c r="T1679" s="37" t="str">
        <f t="shared" si="106"/>
        <v>OK</v>
      </c>
      <c r="U1679" s="12"/>
      <c r="V1679" s="16"/>
      <c r="W1679" s="12" t="s">
        <v>4223</v>
      </c>
    </row>
    <row r="1680" spans="1:23" ht="22.35" customHeight="1">
      <c r="A1680" s="12">
        <v>10061784</v>
      </c>
      <c r="B1680" s="137">
        <v>1260110425</v>
      </c>
      <c r="C1680" s="106">
        <v>1004633</v>
      </c>
      <c r="D1680" s="13">
        <v>1016393</v>
      </c>
      <c r="E1680" s="12" t="s">
        <v>2097</v>
      </c>
      <c r="F1680" s="190" t="s">
        <v>2049</v>
      </c>
      <c r="G1680" s="13" t="s">
        <v>21</v>
      </c>
      <c r="H1680" s="15">
        <v>15</v>
      </c>
      <c r="I1680" s="105">
        <v>50</v>
      </c>
      <c r="J1680" s="26">
        <f t="shared" si="104"/>
        <v>750</v>
      </c>
      <c r="K1680" s="113">
        <f>IFERROR(SUMIFS(RECEIVING_HISTORY!$H:$H,RECEIVING_HISTORY!$B:$B,MASTER_SHEET!$A1680),0)</f>
        <v>0</v>
      </c>
      <c r="L1680" s="26">
        <f>IFERROR(SUMIFS(RECEIVING_HISTORY!$I:$I,RECEIVING_HISTORY!$B:$B,MASTER_SHEET!$A1680),0)</f>
        <v>0</v>
      </c>
      <c r="M1680" s="35">
        <f>IFERROR(SUMIF(ISSUANCE_HISTORY!$B:$B,A1680,ISSUANCE_HISTORY!$H:$H),0)</f>
        <v>0</v>
      </c>
      <c r="N1680" s="26">
        <f>IFERROR(SUMIF(ISSUANCE_HISTORY!$B:$B,A1680,ISSUANCE_HISTORY!$I:$I),0)</f>
        <v>0</v>
      </c>
      <c r="O1680" s="112">
        <f t="shared" si="105"/>
        <v>50</v>
      </c>
      <c r="P1680" s="26">
        <f t="shared" si="107"/>
        <v>750</v>
      </c>
      <c r="Q1680" s="36" t="s">
        <v>2093</v>
      </c>
      <c r="R1680" s="36" t="s">
        <v>2093</v>
      </c>
      <c r="S1680" s="16">
        <v>20</v>
      </c>
      <c r="T1680" s="37" t="str">
        <f t="shared" si="106"/>
        <v>OK</v>
      </c>
      <c r="U1680" s="12"/>
      <c r="V1680" s="16"/>
      <c r="W1680" s="12" t="s">
        <v>4223</v>
      </c>
    </row>
    <row r="1681" spans="1:23" ht="22.35" customHeight="1">
      <c r="A1681" s="12">
        <v>10061785</v>
      </c>
      <c r="B1681" s="137">
        <v>1260110438</v>
      </c>
      <c r="C1681" s="106">
        <v>1004634</v>
      </c>
      <c r="D1681" s="13">
        <v>1016394</v>
      </c>
      <c r="E1681" s="12" t="s">
        <v>2098</v>
      </c>
      <c r="F1681" s="190" t="s">
        <v>2049</v>
      </c>
      <c r="G1681" s="13" t="s">
        <v>21</v>
      </c>
      <c r="H1681" s="15">
        <v>15</v>
      </c>
      <c r="I1681" s="105">
        <v>20</v>
      </c>
      <c r="J1681" s="26">
        <f t="shared" si="104"/>
        <v>300</v>
      </c>
      <c r="K1681" s="113">
        <f>IFERROR(SUMIFS(RECEIVING_HISTORY!$H:$H,RECEIVING_HISTORY!$B:$B,MASTER_SHEET!$A1681),0)</f>
        <v>0</v>
      </c>
      <c r="L1681" s="26">
        <f>IFERROR(SUMIFS(RECEIVING_HISTORY!$I:$I,RECEIVING_HISTORY!$B:$B,MASTER_SHEET!$A1681),0)</f>
        <v>0</v>
      </c>
      <c r="M1681" s="35">
        <f>IFERROR(SUMIF(ISSUANCE_HISTORY!$B:$B,A1681,ISSUANCE_HISTORY!$H:$H),0)</f>
        <v>0</v>
      </c>
      <c r="N1681" s="26">
        <f>IFERROR(SUMIF(ISSUANCE_HISTORY!$B:$B,A1681,ISSUANCE_HISTORY!$I:$I),0)</f>
        <v>0</v>
      </c>
      <c r="O1681" s="112">
        <f t="shared" si="105"/>
        <v>20</v>
      </c>
      <c r="P1681" s="26">
        <f t="shared" si="107"/>
        <v>300</v>
      </c>
      <c r="Q1681" s="36" t="s">
        <v>2093</v>
      </c>
      <c r="R1681" s="36" t="s">
        <v>2093</v>
      </c>
      <c r="S1681" s="16">
        <v>20</v>
      </c>
      <c r="T1681" s="37" t="str">
        <f t="shared" si="106"/>
        <v>OK</v>
      </c>
      <c r="U1681" s="12"/>
      <c r="V1681" s="16"/>
      <c r="W1681" s="12" t="s">
        <v>4223</v>
      </c>
    </row>
    <row r="1682" spans="1:23" ht="22.35" customHeight="1">
      <c r="A1682" s="12">
        <v>10061786</v>
      </c>
      <c r="B1682" s="137">
        <v>1260110435</v>
      </c>
      <c r="C1682" s="106">
        <v>1004635</v>
      </c>
      <c r="D1682" s="13">
        <v>1016395</v>
      </c>
      <c r="E1682" s="12" t="s">
        <v>2099</v>
      </c>
      <c r="F1682" s="190" t="s">
        <v>2049</v>
      </c>
      <c r="G1682" s="13" t="s">
        <v>21</v>
      </c>
      <c r="H1682" s="15">
        <v>15</v>
      </c>
      <c r="I1682" s="105">
        <v>90</v>
      </c>
      <c r="J1682" s="26">
        <f t="shared" si="104"/>
        <v>1350</v>
      </c>
      <c r="K1682" s="113">
        <f>IFERROR(SUMIFS(RECEIVING_HISTORY!$H:$H,RECEIVING_HISTORY!$B:$B,MASTER_SHEET!$A1682),0)</f>
        <v>0</v>
      </c>
      <c r="L1682" s="26">
        <f>IFERROR(SUMIFS(RECEIVING_HISTORY!$I:$I,RECEIVING_HISTORY!$B:$B,MASTER_SHEET!$A1682),0)</f>
        <v>0</v>
      </c>
      <c r="M1682" s="35">
        <f>IFERROR(SUMIF(ISSUANCE_HISTORY!$B:$B,A1682,ISSUANCE_HISTORY!$H:$H),0)</f>
        <v>0</v>
      </c>
      <c r="N1682" s="26">
        <f>IFERROR(SUMIF(ISSUANCE_HISTORY!$B:$B,A1682,ISSUANCE_HISTORY!$I:$I),0)</f>
        <v>0</v>
      </c>
      <c r="O1682" s="112">
        <f t="shared" si="105"/>
        <v>90</v>
      </c>
      <c r="P1682" s="26">
        <f t="shared" si="107"/>
        <v>1350</v>
      </c>
      <c r="Q1682" s="36" t="s">
        <v>2093</v>
      </c>
      <c r="R1682" s="36" t="s">
        <v>2093</v>
      </c>
      <c r="S1682" s="16">
        <v>40</v>
      </c>
      <c r="T1682" s="37" t="str">
        <f t="shared" si="106"/>
        <v>OK</v>
      </c>
      <c r="U1682" s="12"/>
      <c r="V1682" s="16"/>
      <c r="W1682" s="12" t="s">
        <v>4223</v>
      </c>
    </row>
    <row r="1683" spans="1:23" ht="22.35" customHeight="1">
      <c r="A1683" s="12">
        <v>10061787</v>
      </c>
      <c r="B1683" s="137">
        <v>1260110423</v>
      </c>
      <c r="C1683" s="106">
        <v>1000135</v>
      </c>
      <c r="D1683" s="13">
        <v>1013818</v>
      </c>
      <c r="E1683" s="12" t="s">
        <v>2100</v>
      </c>
      <c r="F1683" s="190" t="s">
        <v>2049</v>
      </c>
      <c r="G1683" s="13" t="s">
        <v>37</v>
      </c>
      <c r="H1683" s="15">
        <v>15</v>
      </c>
      <c r="I1683" s="105">
        <v>85</v>
      </c>
      <c r="J1683" s="26">
        <f t="shared" si="104"/>
        <v>1275</v>
      </c>
      <c r="K1683" s="113">
        <f>IFERROR(SUMIFS(RECEIVING_HISTORY!$H:$H,RECEIVING_HISTORY!$B:$B,MASTER_SHEET!$A1683),0)</f>
        <v>0</v>
      </c>
      <c r="L1683" s="26">
        <f>IFERROR(SUMIFS(RECEIVING_HISTORY!$I:$I,RECEIVING_HISTORY!$B:$B,MASTER_SHEET!$A1683),0)</f>
        <v>0</v>
      </c>
      <c r="M1683" s="35">
        <f>IFERROR(SUMIF(ISSUANCE_HISTORY!$B:$B,A1683,ISSUANCE_HISTORY!$H:$H),0)</f>
        <v>0</v>
      </c>
      <c r="N1683" s="26">
        <f>IFERROR(SUMIF(ISSUANCE_HISTORY!$B:$B,A1683,ISSUANCE_HISTORY!$I:$I),0)</f>
        <v>0</v>
      </c>
      <c r="O1683" s="112">
        <f t="shared" si="105"/>
        <v>85</v>
      </c>
      <c r="P1683" s="26">
        <f t="shared" si="107"/>
        <v>1275</v>
      </c>
      <c r="Q1683" s="36" t="s">
        <v>2093</v>
      </c>
      <c r="R1683" s="36" t="s">
        <v>2093</v>
      </c>
      <c r="S1683" s="16">
        <v>40</v>
      </c>
      <c r="T1683" s="37" t="str">
        <f t="shared" si="106"/>
        <v>OK</v>
      </c>
      <c r="U1683" s="12"/>
      <c r="V1683" s="16"/>
      <c r="W1683" s="12" t="s">
        <v>4222</v>
      </c>
    </row>
    <row r="1684" spans="1:23" ht="22.35" customHeight="1">
      <c r="A1684" s="12">
        <v>10061788</v>
      </c>
      <c r="B1684" s="137">
        <v>441119005840</v>
      </c>
      <c r="C1684" s="106">
        <v>1000136</v>
      </c>
      <c r="D1684" s="13">
        <v>1013819</v>
      </c>
      <c r="E1684" s="12" t="s">
        <v>2101</v>
      </c>
      <c r="F1684" s="190" t="s">
        <v>2049</v>
      </c>
      <c r="G1684" s="13" t="s">
        <v>37</v>
      </c>
      <c r="H1684" s="15">
        <v>15</v>
      </c>
      <c r="I1684" s="105">
        <v>79</v>
      </c>
      <c r="J1684" s="26">
        <f t="shared" si="104"/>
        <v>1185</v>
      </c>
      <c r="K1684" s="113">
        <f>IFERROR(SUMIFS(RECEIVING_HISTORY!$H:$H,RECEIVING_HISTORY!$B:$B,MASTER_SHEET!$A1684),0)</f>
        <v>0</v>
      </c>
      <c r="L1684" s="26">
        <f>IFERROR(SUMIFS(RECEIVING_HISTORY!$I:$I,RECEIVING_HISTORY!$B:$B,MASTER_SHEET!$A1684),0)</f>
        <v>0</v>
      </c>
      <c r="M1684" s="35">
        <f>IFERROR(SUMIF(ISSUANCE_HISTORY!$B:$B,A1684,ISSUANCE_HISTORY!$H:$H),0)</f>
        <v>0</v>
      </c>
      <c r="N1684" s="26">
        <f>IFERROR(SUMIF(ISSUANCE_HISTORY!$B:$B,A1684,ISSUANCE_HISTORY!$I:$I),0)</f>
        <v>0</v>
      </c>
      <c r="O1684" s="112">
        <f t="shared" si="105"/>
        <v>79</v>
      </c>
      <c r="P1684" s="26">
        <f t="shared" si="107"/>
        <v>1185</v>
      </c>
      <c r="Q1684" s="36" t="s">
        <v>2093</v>
      </c>
      <c r="R1684" s="36" t="s">
        <v>2093</v>
      </c>
      <c r="S1684" s="16">
        <v>40</v>
      </c>
      <c r="T1684" s="37" t="str">
        <f t="shared" si="106"/>
        <v>OK</v>
      </c>
      <c r="U1684" s="12"/>
      <c r="V1684" s="16"/>
      <c r="W1684" s="12" t="s">
        <v>4222</v>
      </c>
    </row>
    <row r="1685" spans="1:23" ht="22.35" customHeight="1">
      <c r="A1685" s="12">
        <v>10061789</v>
      </c>
      <c r="B1685" s="137">
        <v>1260110456</v>
      </c>
      <c r="C1685" s="106">
        <v>1005727</v>
      </c>
      <c r="D1685" s="13">
        <v>1015208</v>
      </c>
      <c r="E1685" s="12" t="s">
        <v>2102</v>
      </c>
      <c r="F1685" s="190" t="s">
        <v>2049</v>
      </c>
      <c r="G1685" s="13" t="s">
        <v>21</v>
      </c>
      <c r="H1685" s="15">
        <v>10</v>
      </c>
      <c r="I1685" s="105">
        <v>36</v>
      </c>
      <c r="J1685" s="26">
        <f t="shared" si="104"/>
        <v>360</v>
      </c>
      <c r="K1685" s="113">
        <f>IFERROR(SUMIFS(RECEIVING_HISTORY!$H:$H,RECEIVING_HISTORY!$B:$B,MASTER_SHEET!$A1685),0)</f>
        <v>0</v>
      </c>
      <c r="L1685" s="26">
        <f>IFERROR(SUMIFS(RECEIVING_HISTORY!$I:$I,RECEIVING_HISTORY!$B:$B,MASTER_SHEET!$A1685),0)</f>
        <v>0</v>
      </c>
      <c r="M1685" s="35">
        <f>IFERROR(SUMIF(ISSUANCE_HISTORY!$B:$B,A1685,ISSUANCE_HISTORY!$H:$H),0)</f>
        <v>0</v>
      </c>
      <c r="N1685" s="26">
        <f>IFERROR(SUMIF(ISSUANCE_HISTORY!$B:$B,A1685,ISSUANCE_HISTORY!$I:$I),0)</f>
        <v>0</v>
      </c>
      <c r="O1685" s="112">
        <f t="shared" si="105"/>
        <v>36</v>
      </c>
      <c r="P1685" s="26">
        <f t="shared" si="107"/>
        <v>360</v>
      </c>
      <c r="Q1685" s="36" t="s">
        <v>2093</v>
      </c>
      <c r="R1685" s="36" t="s">
        <v>2093</v>
      </c>
      <c r="S1685" s="16">
        <v>20</v>
      </c>
      <c r="T1685" s="37" t="str">
        <f t="shared" si="106"/>
        <v>OK</v>
      </c>
      <c r="U1685" s="12"/>
      <c r="V1685" s="16"/>
      <c r="W1685" s="12" t="s">
        <v>4223</v>
      </c>
    </row>
    <row r="1686" spans="1:23" ht="22.35" customHeight="1">
      <c r="A1686" s="12">
        <v>10061790</v>
      </c>
      <c r="B1686" s="137">
        <v>1260110457</v>
      </c>
      <c r="C1686" s="106">
        <v>1005728</v>
      </c>
      <c r="D1686" s="13">
        <v>1015209</v>
      </c>
      <c r="E1686" s="12" t="s">
        <v>2103</v>
      </c>
      <c r="F1686" s="190" t="s">
        <v>2049</v>
      </c>
      <c r="G1686" s="13" t="s">
        <v>21</v>
      </c>
      <c r="H1686" s="15">
        <v>13</v>
      </c>
      <c r="I1686" s="105">
        <v>51</v>
      </c>
      <c r="J1686" s="26">
        <f t="shared" si="104"/>
        <v>663</v>
      </c>
      <c r="K1686" s="113">
        <f>IFERROR(SUMIFS(RECEIVING_HISTORY!$H:$H,RECEIVING_HISTORY!$B:$B,MASTER_SHEET!$A1686),0)</f>
        <v>0</v>
      </c>
      <c r="L1686" s="26">
        <f>IFERROR(SUMIFS(RECEIVING_HISTORY!$I:$I,RECEIVING_HISTORY!$B:$B,MASTER_SHEET!$A1686),0)</f>
        <v>0</v>
      </c>
      <c r="M1686" s="35">
        <f>IFERROR(SUMIF(ISSUANCE_HISTORY!$B:$B,A1686,ISSUANCE_HISTORY!$H:$H),0)</f>
        <v>0</v>
      </c>
      <c r="N1686" s="26">
        <f>IFERROR(SUMIF(ISSUANCE_HISTORY!$B:$B,A1686,ISSUANCE_HISTORY!$I:$I),0)</f>
        <v>0</v>
      </c>
      <c r="O1686" s="112">
        <f t="shared" si="105"/>
        <v>51</v>
      </c>
      <c r="P1686" s="26">
        <f t="shared" si="107"/>
        <v>663</v>
      </c>
      <c r="Q1686" s="36" t="s">
        <v>2093</v>
      </c>
      <c r="R1686" s="36" t="s">
        <v>2093</v>
      </c>
      <c r="S1686" s="16">
        <v>20</v>
      </c>
      <c r="T1686" s="37" t="str">
        <f t="shared" si="106"/>
        <v>OK</v>
      </c>
      <c r="U1686" s="12"/>
      <c r="V1686" s="16"/>
      <c r="W1686" s="12" t="s">
        <v>4223</v>
      </c>
    </row>
    <row r="1687" spans="1:23" ht="22.35" customHeight="1">
      <c r="A1687" s="12">
        <v>10061791</v>
      </c>
      <c r="B1687" s="137">
        <v>1260110459</v>
      </c>
      <c r="C1687" s="106">
        <v>1005729</v>
      </c>
      <c r="D1687" s="13">
        <v>1015210</v>
      </c>
      <c r="E1687" s="12" t="s">
        <v>2104</v>
      </c>
      <c r="F1687" s="190" t="s">
        <v>2049</v>
      </c>
      <c r="G1687" s="13" t="s">
        <v>21</v>
      </c>
      <c r="H1687" s="15">
        <v>10</v>
      </c>
      <c r="I1687" s="105">
        <v>20</v>
      </c>
      <c r="J1687" s="26">
        <f t="shared" si="104"/>
        <v>200</v>
      </c>
      <c r="K1687" s="113">
        <f>IFERROR(SUMIFS(RECEIVING_HISTORY!$H:$H,RECEIVING_HISTORY!$B:$B,MASTER_SHEET!$A1687),0)</f>
        <v>0</v>
      </c>
      <c r="L1687" s="26">
        <f>IFERROR(SUMIFS(RECEIVING_HISTORY!$I:$I,RECEIVING_HISTORY!$B:$B,MASTER_SHEET!$A1687),0)</f>
        <v>0</v>
      </c>
      <c r="M1687" s="35">
        <f>IFERROR(SUMIF(ISSUANCE_HISTORY!$B:$B,A1687,ISSUANCE_HISTORY!$H:$H),0)</f>
        <v>0</v>
      </c>
      <c r="N1687" s="26">
        <f>IFERROR(SUMIF(ISSUANCE_HISTORY!$B:$B,A1687,ISSUANCE_HISTORY!$I:$I),0)</f>
        <v>0</v>
      </c>
      <c r="O1687" s="112">
        <f t="shared" si="105"/>
        <v>20</v>
      </c>
      <c r="P1687" s="26">
        <f t="shared" si="107"/>
        <v>200</v>
      </c>
      <c r="Q1687" s="36" t="s">
        <v>2093</v>
      </c>
      <c r="R1687" s="36" t="s">
        <v>2093</v>
      </c>
      <c r="S1687" s="16">
        <v>20</v>
      </c>
      <c r="T1687" s="37" t="str">
        <f t="shared" si="106"/>
        <v>OK</v>
      </c>
      <c r="U1687" s="12"/>
      <c r="V1687" s="16"/>
      <c r="W1687" s="12" t="s">
        <v>4223</v>
      </c>
    </row>
    <row r="1688" spans="1:23" ht="22.35" customHeight="1">
      <c r="A1688" s="12">
        <v>10061792</v>
      </c>
      <c r="B1688" s="137">
        <v>1260110491</v>
      </c>
      <c r="C1688" s="106">
        <v>1005730</v>
      </c>
      <c r="D1688" s="13">
        <v>1015211</v>
      </c>
      <c r="E1688" s="12" t="s">
        <v>2105</v>
      </c>
      <c r="F1688" s="190" t="s">
        <v>2049</v>
      </c>
      <c r="G1688" s="13" t="s">
        <v>21</v>
      </c>
      <c r="H1688" s="15">
        <v>15</v>
      </c>
      <c r="I1688" s="105">
        <v>24</v>
      </c>
      <c r="J1688" s="26">
        <f t="shared" si="104"/>
        <v>360</v>
      </c>
      <c r="K1688" s="113">
        <f>IFERROR(SUMIFS(RECEIVING_HISTORY!$H:$H,RECEIVING_HISTORY!$B:$B,MASTER_SHEET!$A1688),0)</f>
        <v>0</v>
      </c>
      <c r="L1688" s="26">
        <f>IFERROR(SUMIFS(RECEIVING_HISTORY!$I:$I,RECEIVING_HISTORY!$B:$B,MASTER_SHEET!$A1688),0)</f>
        <v>0</v>
      </c>
      <c r="M1688" s="35">
        <f>IFERROR(SUMIF(ISSUANCE_HISTORY!$B:$B,A1688,ISSUANCE_HISTORY!$H:$H),0)</f>
        <v>0</v>
      </c>
      <c r="N1688" s="26">
        <f>IFERROR(SUMIF(ISSUANCE_HISTORY!$B:$B,A1688,ISSUANCE_HISTORY!$I:$I),0)</f>
        <v>0</v>
      </c>
      <c r="O1688" s="112">
        <f t="shared" si="105"/>
        <v>24</v>
      </c>
      <c r="P1688" s="26">
        <f t="shared" si="107"/>
        <v>360</v>
      </c>
      <c r="Q1688" s="36" t="s">
        <v>2093</v>
      </c>
      <c r="R1688" s="36" t="s">
        <v>2093</v>
      </c>
      <c r="S1688" s="16">
        <v>20</v>
      </c>
      <c r="T1688" s="37" t="str">
        <f t="shared" si="106"/>
        <v>OK</v>
      </c>
      <c r="U1688" s="12"/>
      <c r="V1688" s="16"/>
      <c r="W1688" s="12" t="s">
        <v>4223</v>
      </c>
    </row>
    <row r="1689" spans="1:23" ht="22.35" customHeight="1">
      <c r="A1689" s="12">
        <v>10061793</v>
      </c>
      <c r="B1689" s="137">
        <v>1510050030</v>
      </c>
      <c r="C1689" s="106">
        <v>1005731</v>
      </c>
      <c r="D1689" s="13">
        <v>1015212</v>
      </c>
      <c r="E1689" s="12" t="s">
        <v>2106</v>
      </c>
      <c r="F1689" s="190" t="s">
        <v>2049</v>
      </c>
      <c r="G1689" s="13" t="s">
        <v>21</v>
      </c>
      <c r="H1689" s="15">
        <v>10</v>
      </c>
      <c r="I1689" s="105">
        <v>28</v>
      </c>
      <c r="J1689" s="26">
        <f t="shared" si="104"/>
        <v>280</v>
      </c>
      <c r="K1689" s="113">
        <f>IFERROR(SUMIFS(RECEIVING_HISTORY!$H:$H,RECEIVING_HISTORY!$B:$B,MASTER_SHEET!$A1689),0)</f>
        <v>0</v>
      </c>
      <c r="L1689" s="26">
        <f>IFERROR(SUMIFS(RECEIVING_HISTORY!$I:$I,RECEIVING_HISTORY!$B:$B,MASTER_SHEET!$A1689),0)</f>
        <v>0</v>
      </c>
      <c r="M1689" s="35">
        <f>IFERROR(SUMIF(ISSUANCE_HISTORY!$B:$B,A1689,ISSUANCE_HISTORY!$H:$H),0)</f>
        <v>0</v>
      </c>
      <c r="N1689" s="26">
        <f>IFERROR(SUMIF(ISSUANCE_HISTORY!$B:$B,A1689,ISSUANCE_HISTORY!$I:$I),0)</f>
        <v>0</v>
      </c>
      <c r="O1689" s="112">
        <f t="shared" si="105"/>
        <v>28</v>
      </c>
      <c r="P1689" s="26">
        <f t="shared" si="107"/>
        <v>280</v>
      </c>
      <c r="Q1689" s="36" t="s">
        <v>2093</v>
      </c>
      <c r="R1689" s="36" t="s">
        <v>2093</v>
      </c>
      <c r="S1689" s="16">
        <v>20</v>
      </c>
      <c r="T1689" s="37" t="str">
        <f t="shared" si="106"/>
        <v>OK</v>
      </c>
      <c r="U1689" s="12"/>
      <c r="V1689" s="16"/>
      <c r="W1689" s="12" t="s">
        <v>4223</v>
      </c>
    </row>
    <row r="1690" spans="1:23" ht="22.35" customHeight="1">
      <c r="A1690" s="12">
        <v>10061794</v>
      </c>
      <c r="B1690" s="137">
        <v>561116005859</v>
      </c>
      <c r="C1690" s="106">
        <v>1004556</v>
      </c>
      <c r="D1690" s="13">
        <v>1016315</v>
      </c>
      <c r="E1690" s="12" t="s">
        <v>2107</v>
      </c>
      <c r="F1690" s="190" t="s">
        <v>2049</v>
      </c>
      <c r="G1690" s="13" t="s">
        <v>21</v>
      </c>
      <c r="H1690" s="15">
        <v>33</v>
      </c>
      <c r="I1690" s="105">
        <v>30</v>
      </c>
      <c r="J1690" s="26">
        <f t="shared" si="104"/>
        <v>990</v>
      </c>
      <c r="K1690" s="113">
        <f>IFERROR(SUMIFS(RECEIVING_HISTORY!$H:$H,RECEIVING_HISTORY!$B:$B,MASTER_SHEET!$A1690),0)</f>
        <v>0</v>
      </c>
      <c r="L1690" s="26">
        <f>IFERROR(SUMIFS(RECEIVING_HISTORY!$I:$I,RECEIVING_HISTORY!$B:$B,MASTER_SHEET!$A1690),0)</f>
        <v>0</v>
      </c>
      <c r="M1690" s="35">
        <f>IFERROR(SUMIF(ISSUANCE_HISTORY!$B:$B,A1690,ISSUANCE_HISTORY!$H:$H),0)</f>
        <v>0</v>
      </c>
      <c r="N1690" s="26">
        <f>IFERROR(SUMIF(ISSUANCE_HISTORY!$B:$B,A1690,ISSUANCE_HISTORY!$I:$I),0)</f>
        <v>0</v>
      </c>
      <c r="O1690" s="112">
        <f t="shared" si="105"/>
        <v>30</v>
      </c>
      <c r="P1690" s="26">
        <f t="shared" si="107"/>
        <v>990</v>
      </c>
      <c r="Q1690" s="36" t="s">
        <v>2093</v>
      </c>
      <c r="R1690" s="36" t="s">
        <v>2093</v>
      </c>
      <c r="S1690" s="16">
        <v>20</v>
      </c>
      <c r="T1690" s="37" t="str">
        <f t="shared" si="106"/>
        <v>OK</v>
      </c>
      <c r="U1690" s="12"/>
      <c r="V1690" s="16"/>
      <c r="W1690" s="12" t="s">
        <v>4222</v>
      </c>
    </row>
    <row r="1691" spans="1:23" ht="22.35" customHeight="1">
      <c r="A1691" s="12">
        <v>10061795</v>
      </c>
      <c r="B1691" s="137">
        <v>561116005860</v>
      </c>
      <c r="C1691" s="106">
        <v>1004557</v>
      </c>
      <c r="D1691" s="13">
        <v>1016316</v>
      </c>
      <c r="E1691" s="12" t="s">
        <v>2108</v>
      </c>
      <c r="F1691" s="190" t="s">
        <v>2049</v>
      </c>
      <c r="G1691" s="13" t="s">
        <v>21</v>
      </c>
      <c r="H1691" s="15">
        <v>33</v>
      </c>
      <c r="I1691" s="105">
        <v>20</v>
      </c>
      <c r="J1691" s="26">
        <f t="shared" si="104"/>
        <v>660</v>
      </c>
      <c r="K1691" s="113">
        <f>IFERROR(SUMIFS(RECEIVING_HISTORY!$H:$H,RECEIVING_HISTORY!$B:$B,MASTER_SHEET!$A1691),0)</f>
        <v>0</v>
      </c>
      <c r="L1691" s="26">
        <f>IFERROR(SUMIFS(RECEIVING_HISTORY!$I:$I,RECEIVING_HISTORY!$B:$B,MASTER_SHEET!$A1691),0)</f>
        <v>0</v>
      </c>
      <c r="M1691" s="35">
        <f>IFERROR(SUMIF(ISSUANCE_HISTORY!$B:$B,A1691,ISSUANCE_HISTORY!$H:$H),0)</f>
        <v>0</v>
      </c>
      <c r="N1691" s="26">
        <f>IFERROR(SUMIF(ISSUANCE_HISTORY!$B:$B,A1691,ISSUANCE_HISTORY!$I:$I),0)</f>
        <v>0</v>
      </c>
      <c r="O1691" s="112">
        <f t="shared" si="105"/>
        <v>20</v>
      </c>
      <c r="P1691" s="26">
        <f t="shared" si="107"/>
        <v>660</v>
      </c>
      <c r="Q1691" s="36" t="s">
        <v>2093</v>
      </c>
      <c r="R1691" s="36" t="s">
        <v>2093</v>
      </c>
      <c r="S1691" s="16">
        <v>20</v>
      </c>
      <c r="T1691" s="37" t="str">
        <f t="shared" si="106"/>
        <v>OK</v>
      </c>
      <c r="U1691" s="12"/>
      <c r="V1691" s="16"/>
      <c r="W1691" s="12" t="s">
        <v>4222</v>
      </c>
    </row>
    <row r="1692" spans="1:23" ht="22.35" customHeight="1">
      <c r="A1692" s="12">
        <v>10061796</v>
      </c>
      <c r="B1692" s="137">
        <v>561116005861</v>
      </c>
      <c r="C1692" s="106">
        <v>1004558</v>
      </c>
      <c r="D1692" s="13">
        <v>1016317</v>
      </c>
      <c r="E1692" s="12" t="s">
        <v>2109</v>
      </c>
      <c r="F1692" s="190" t="s">
        <v>2049</v>
      </c>
      <c r="G1692" s="13" t="s">
        <v>21</v>
      </c>
      <c r="H1692" s="15">
        <v>13</v>
      </c>
      <c r="I1692" s="105">
        <v>90</v>
      </c>
      <c r="J1692" s="26">
        <f t="shared" si="104"/>
        <v>1170</v>
      </c>
      <c r="K1692" s="113">
        <f>IFERROR(SUMIFS(RECEIVING_HISTORY!$H:$H,RECEIVING_HISTORY!$B:$B,MASTER_SHEET!$A1692),0)</f>
        <v>0</v>
      </c>
      <c r="L1692" s="26">
        <f>IFERROR(SUMIFS(RECEIVING_HISTORY!$I:$I,RECEIVING_HISTORY!$B:$B,MASTER_SHEET!$A1692),0)</f>
        <v>0</v>
      </c>
      <c r="M1692" s="35">
        <f>IFERROR(SUMIF(ISSUANCE_HISTORY!$B:$B,A1692,ISSUANCE_HISTORY!$H:$H),0)</f>
        <v>0</v>
      </c>
      <c r="N1692" s="26">
        <f>IFERROR(SUMIF(ISSUANCE_HISTORY!$B:$B,A1692,ISSUANCE_HISTORY!$I:$I),0)</f>
        <v>0</v>
      </c>
      <c r="O1692" s="112">
        <f t="shared" si="105"/>
        <v>90</v>
      </c>
      <c r="P1692" s="26">
        <f t="shared" si="107"/>
        <v>1170</v>
      </c>
      <c r="Q1692" s="36" t="s">
        <v>2093</v>
      </c>
      <c r="R1692" s="36" t="s">
        <v>2093</v>
      </c>
      <c r="S1692" s="16">
        <v>40</v>
      </c>
      <c r="T1692" s="37" t="str">
        <f t="shared" si="106"/>
        <v>OK</v>
      </c>
      <c r="U1692" s="12"/>
      <c r="V1692" s="16"/>
      <c r="W1692" s="12" t="s">
        <v>4222</v>
      </c>
    </row>
    <row r="1693" spans="1:23" ht="22.35" customHeight="1">
      <c r="A1693" s="12">
        <v>10061797</v>
      </c>
      <c r="B1693" s="137">
        <v>561116005862</v>
      </c>
      <c r="C1693" s="106">
        <v>1004559</v>
      </c>
      <c r="D1693" s="13">
        <v>1016318</v>
      </c>
      <c r="E1693" s="12" t="s">
        <v>2110</v>
      </c>
      <c r="F1693" s="190" t="s">
        <v>2049</v>
      </c>
      <c r="G1693" s="13" t="s">
        <v>21</v>
      </c>
      <c r="H1693" s="15">
        <v>29</v>
      </c>
      <c r="I1693" s="105">
        <v>47</v>
      </c>
      <c r="J1693" s="26">
        <f t="shared" si="104"/>
        <v>1363</v>
      </c>
      <c r="K1693" s="113">
        <f>IFERROR(SUMIFS(RECEIVING_HISTORY!$H:$H,RECEIVING_HISTORY!$B:$B,MASTER_SHEET!$A1693),0)</f>
        <v>0</v>
      </c>
      <c r="L1693" s="26">
        <f>IFERROR(SUMIFS(RECEIVING_HISTORY!$I:$I,RECEIVING_HISTORY!$B:$B,MASTER_SHEET!$A1693),0)</f>
        <v>0</v>
      </c>
      <c r="M1693" s="35">
        <f>IFERROR(SUMIF(ISSUANCE_HISTORY!$B:$B,A1693,ISSUANCE_HISTORY!$H:$H),0)</f>
        <v>0</v>
      </c>
      <c r="N1693" s="26">
        <f>IFERROR(SUMIF(ISSUANCE_HISTORY!$B:$B,A1693,ISSUANCE_HISTORY!$I:$I),0)</f>
        <v>0</v>
      </c>
      <c r="O1693" s="112">
        <f t="shared" si="105"/>
        <v>47</v>
      </c>
      <c r="P1693" s="26">
        <f t="shared" si="107"/>
        <v>1363</v>
      </c>
      <c r="Q1693" s="36" t="s">
        <v>2093</v>
      </c>
      <c r="R1693" s="36" t="s">
        <v>2093</v>
      </c>
      <c r="S1693" s="16">
        <v>40</v>
      </c>
      <c r="T1693" s="37" t="str">
        <f t="shared" si="106"/>
        <v>OK</v>
      </c>
      <c r="U1693" s="12"/>
      <c r="V1693" s="16"/>
      <c r="W1693" s="12" t="s">
        <v>4222</v>
      </c>
    </row>
    <row r="1694" spans="1:23" ht="22.35" customHeight="1">
      <c r="A1694" s="12">
        <v>10061798</v>
      </c>
      <c r="B1694" s="137">
        <v>1120010376</v>
      </c>
      <c r="C1694" s="106">
        <v>1000439</v>
      </c>
      <c r="D1694" s="13">
        <v>1013511</v>
      </c>
      <c r="E1694" s="12" t="s">
        <v>2111</v>
      </c>
      <c r="F1694" s="190" t="s">
        <v>2049</v>
      </c>
      <c r="G1694" s="13" t="s">
        <v>21</v>
      </c>
      <c r="H1694" s="15">
        <v>15</v>
      </c>
      <c r="I1694" s="105">
        <v>60</v>
      </c>
      <c r="J1694" s="26">
        <f t="shared" si="104"/>
        <v>900</v>
      </c>
      <c r="K1694" s="113">
        <f>IFERROR(SUMIFS(RECEIVING_HISTORY!$H:$H,RECEIVING_HISTORY!$B:$B,MASTER_SHEET!$A1694),0)</f>
        <v>0</v>
      </c>
      <c r="L1694" s="26">
        <f>IFERROR(SUMIFS(RECEIVING_HISTORY!$I:$I,RECEIVING_HISTORY!$B:$B,MASTER_SHEET!$A1694),0)</f>
        <v>0</v>
      </c>
      <c r="M1694" s="35">
        <f>IFERROR(SUMIF(ISSUANCE_HISTORY!$B:$B,A1694,ISSUANCE_HISTORY!$H:$H),0)</f>
        <v>0</v>
      </c>
      <c r="N1694" s="26">
        <f>IFERROR(SUMIF(ISSUANCE_HISTORY!$B:$B,A1694,ISSUANCE_HISTORY!$I:$I),0)</f>
        <v>0</v>
      </c>
      <c r="O1694" s="112">
        <f t="shared" si="105"/>
        <v>60</v>
      </c>
      <c r="P1694" s="26">
        <f t="shared" si="107"/>
        <v>900</v>
      </c>
      <c r="Q1694" s="36" t="s">
        <v>2112</v>
      </c>
      <c r="R1694" s="36" t="s">
        <v>2112</v>
      </c>
      <c r="S1694" s="16">
        <v>20</v>
      </c>
      <c r="T1694" s="37" t="str">
        <f t="shared" si="106"/>
        <v>OK</v>
      </c>
      <c r="U1694" s="12"/>
      <c r="V1694" s="16"/>
      <c r="W1694" s="12" t="s">
        <v>4222</v>
      </c>
    </row>
    <row r="1695" spans="1:23" ht="22.35" customHeight="1">
      <c r="A1695" s="12">
        <v>10061799</v>
      </c>
      <c r="B1695" s="137">
        <v>1120010378</v>
      </c>
      <c r="C1695" s="106">
        <v>1000441</v>
      </c>
      <c r="D1695" s="13">
        <v>1013513</v>
      </c>
      <c r="E1695" s="12" t="s">
        <v>2113</v>
      </c>
      <c r="F1695" s="190" t="s">
        <v>2049</v>
      </c>
      <c r="G1695" s="13" t="s">
        <v>21</v>
      </c>
      <c r="H1695" s="15">
        <v>13</v>
      </c>
      <c r="I1695" s="105">
        <v>23</v>
      </c>
      <c r="J1695" s="26">
        <f t="shared" si="104"/>
        <v>299</v>
      </c>
      <c r="K1695" s="113">
        <f>IFERROR(SUMIFS(RECEIVING_HISTORY!$H:$H,RECEIVING_HISTORY!$B:$B,MASTER_SHEET!$A1695),0)</f>
        <v>0</v>
      </c>
      <c r="L1695" s="26">
        <f>IFERROR(SUMIFS(RECEIVING_HISTORY!$I:$I,RECEIVING_HISTORY!$B:$B,MASTER_SHEET!$A1695),0)</f>
        <v>0</v>
      </c>
      <c r="M1695" s="35">
        <f>IFERROR(SUMIF(ISSUANCE_HISTORY!$B:$B,A1695,ISSUANCE_HISTORY!$H:$H),0)</f>
        <v>0</v>
      </c>
      <c r="N1695" s="26">
        <f>IFERROR(SUMIF(ISSUANCE_HISTORY!$B:$B,A1695,ISSUANCE_HISTORY!$I:$I),0)</f>
        <v>0</v>
      </c>
      <c r="O1695" s="112">
        <f t="shared" si="105"/>
        <v>23</v>
      </c>
      <c r="P1695" s="26">
        <f t="shared" si="107"/>
        <v>299</v>
      </c>
      <c r="Q1695" s="36" t="s">
        <v>2112</v>
      </c>
      <c r="R1695" s="36" t="s">
        <v>2112</v>
      </c>
      <c r="S1695" s="16">
        <v>20</v>
      </c>
      <c r="T1695" s="37" t="str">
        <f t="shared" si="106"/>
        <v>OK</v>
      </c>
      <c r="U1695" s="12"/>
      <c r="V1695" s="16"/>
      <c r="W1695" s="12" t="s">
        <v>4222</v>
      </c>
    </row>
    <row r="1696" spans="1:23" ht="22.35" customHeight="1">
      <c r="A1696" s="12">
        <v>10061800</v>
      </c>
      <c r="B1696" s="137">
        <v>1120010379</v>
      </c>
      <c r="C1696" s="106">
        <v>1000442</v>
      </c>
      <c r="D1696" s="13">
        <v>1013514</v>
      </c>
      <c r="E1696" s="12" t="s">
        <v>2114</v>
      </c>
      <c r="F1696" s="190" t="s">
        <v>2049</v>
      </c>
      <c r="G1696" s="13" t="s">
        <v>21</v>
      </c>
      <c r="H1696" s="15">
        <v>10</v>
      </c>
      <c r="I1696" s="105">
        <v>110</v>
      </c>
      <c r="J1696" s="26">
        <f t="shared" si="104"/>
        <v>1100</v>
      </c>
      <c r="K1696" s="113">
        <f>IFERROR(SUMIFS(RECEIVING_HISTORY!$H:$H,RECEIVING_HISTORY!$B:$B,MASTER_SHEET!$A1696),0)</f>
        <v>0</v>
      </c>
      <c r="L1696" s="26">
        <f>IFERROR(SUMIFS(RECEIVING_HISTORY!$I:$I,RECEIVING_HISTORY!$B:$B,MASTER_SHEET!$A1696),0)</f>
        <v>0</v>
      </c>
      <c r="M1696" s="35">
        <f>IFERROR(SUMIF(ISSUANCE_HISTORY!$B:$B,A1696,ISSUANCE_HISTORY!$H:$H),0)</f>
        <v>0</v>
      </c>
      <c r="N1696" s="26">
        <f>IFERROR(SUMIF(ISSUANCE_HISTORY!$B:$B,A1696,ISSUANCE_HISTORY!$I:$I),0)</f>
        <v>0</v>
      </c>
      <c r="O1696" s="112">
        <f t="shared" si="105"/>
        <v>110</v>
      </c>
      <c r="P1696" s="26">
        <f t="shared" si="107"/>
        <v>1100</v>
      </c>
      <c r="Q1696" s="36" t="s">
        <v>2228</v>
      </c>
      <c r="R1696" s="36" t="s">
        <v>2228</v>
      </c>
      <c r="S1696" s="16">
        <v>40</v>
      </c>
      <c r="T1696" s="37" t="str">
        <f t="shared" si="106"/>
        <v>OK</v>
      </c>
      <c r="U1696" s="12"/>
      <c r="V1696" s="16"/>
      <c r="W1696" s="12" t="s">
        <v>4222</v>
      </c>
    </row>
    <row r="1697" spans="1:23" ht="22.35" customHeight="1">
      <c r="A1697" s="12">
        <v>10061801</v>
      </c>
      <c r="B1697" s="137">
        <v>1510050031</v>
      </c>
      <c r="C1697" s="106">
        <v>1005732</v>
      </c>
      <c r="D1697" s="13">
        <v>1015213</v>
      </c>
      <c r="E1697" s="12" t="s">
        <v>2115</v>
      </c>
      <c r="F1697" s="190" t="s">
        <v>2049</v>
      </c>
      <c r="G1697" s="13" t="s">
        <v>21</v>
      </c>
      <c r="H1697" s="15">
        <v>10</v>
      </c>
      <c r="I1697" s="105">
        <v>25</v>
      </c>
      <c r="J1697" s="26">
        <f t="shared" si="104"/>
        <v>250</v>
      </c>
      <c r="K1697" s="113">
        <f>IFERROR(SUMIFS(RECEIVING_HISTORY!$H:$H,RECEIVING_HISTORY!$B:$B,MASTER_SHEET!$A1697),0)</f>
        <v>0</v>
      </c>
      <c r="L1697" s="26">
        <f>IFERROR(SUMIFS(RECEIVING_HISTORY!$I:$I,RECEIVING_HISTORY!$B:$B,MASTER_SHEET!$A1697),0)</f>
        <v>0</v>
      </c>
      <c r="M1697" s="35">
        <f>IFERROR(SUMIF(ISSUANCE_HISTORY!$B:$B,A1697,ISSUANCE_HISTORY!$H:$H),0)</f>
        <v>0</v>
      </c>
      <c r="N1697" s="26">
        <f>IFERROR(SUMIF(ISSUANCE_HISTORY!$B:$B,A1697,ISSUANCE_HISTORY!$I:$I),0)</f>
        <v>0</v>
      </c>
      <c r="O1697" s="112">
        <f t="shared" si="105"/>
        <v>25</v>
      </c>
      <c r="P1697" s="26">
        <f t="shared" si="107"/>
        <v>250</v>
      </c>
      <c r="Q1697" s="36" t="s">
        <v>2112</v>
      </c>
      <c r="R1697" s="36" t="s">
        <v>2112</v>
      </c>
      <c r="S1697" s="16">
        <v>20</v>
      </c>
      <c r="T1697" s="37" t="str">
        <f t="shared" si="106"/>
        <v>OK</v>
      </c>
      <c r="U1697" s="12"/>
      <c r="V1697" s="16"/>
      <c r="W1697" s="12" t="s">
        <v>4223</v>
      </c>
    </row>
    <row r="1698" spans="1:23" ht="22.35" customHeight="1">
      <c r="A1698" s="12">
        <v>10061802</v>
      </c>
      <c r="B1698" s="137">
        <v>391100002659</v>
      </c>
      <c r="C1698" s="106">
        <v>1004880</v>
      </c>
      <c r="D1698" s="13">
        <v>1015995</v>
      </c>
      <c r="E1698" s="12" t="s">
        <v>2116</v>
      </c>
      <c r="F1698" s="190" t="s">
        <v>2049</v>
      </c>
      <c r="G1698" s="13" t="s">
        <v>21</v>
      </c>
      <c r="H1698" s="15">
        <v>649</v>
      </c>
      <c r="I1698" s="105">
        <v>4</v>
      </c>
      <c r="J1698" s="26">
        <f t="shared" si="104"/>
        <v>2596</v>
      </c>
      <c r="K1698" s="113">
        <f>IFERROR(SUMIFS(RECEIVING_HISTORY!$H:$H,RECEIVING_HISTORY!$B:$B,MASTER_SHEET!$A1698),0)</f>
        <v>0</v>
      </c>
      <c r="L1698" s="26">
        <f>IFERROR(SUMIFS(RECEIVING_HISTORY!$I:$I,RECEIVING_HISTORY!$B:$B,MASTER_SHEET!$A1698),0)</f>
        <v>0</v>
      </c>
      <c r="M1698" s="35">
        <f>IFERROR(SUMIF(ISSUANCE_HISTORY!$B:$B,A1698,ISSUANCE_HISTORY!$H:$H),0)</f>
        <v>0</v>
      </c>
      <c r="N1698" s="26">
        <f>IFERROR(SUMIF(ISSUANCE_HISTORY!$B:$B,A1698,ISSUANCE_HISTORY!$I:$I),0)</f>
        <v>0</v>
      </c>
      <c r="O1698" s="112">
        <f t="shared" si="105"/>
        <v>4</v>
      </c>
      <c r="P1698" s="26">
        <f t="shared" si="107"/>
        <v>2596</v>
      </c>
      <c r="Q1698" s="36" t="s">
        <v>2112</v>
      </c>
      <c r="R1698" s="36" t="s">
        <v>2112</v>
      </c>
      <c r="S1698" s="16">
        <v>4</v>
      </c>
      <c r="T1698" s="37" t="str">
        <f t="shared" si="106"/>
        <v>OK</v>
      </c>
      <c r="U1698" s="12"/>
      <c r="V1698" s="16"/>
      <c r="W1698" s="12" t="s">
        <v>4222</v>
      </c>
    </row>
    <row r="1699" spans="1:23" ht="22.35" customHeight="1">
      <c r="A1699" s="12">
        <v>10061803</v>
      </c>
      <c r="B1699" s="137">
        <v>1240300338</v>
      </c>
      <c r="C1699" s="106">
        <v>1004585</v>
      </c>
      <c r="D1699" s="13">
        <v>1016344</v>
      </c>
      <c r="E1699" s="12" t="s">
        <v>2117</v>
      </c>
      <c r="F1699" s="190" t="s">
        <v>2049</v>
      </c>
      <c r="G1699" s="13" t="s">
        <v>21</v>
      </c>
      <c r="H1699" s="15">
        <v>70</v>
      </c>
      <c r="I1699" s="105">
        <v>28</v>
      </c>
      <c r="J1699" s="26">
        <f t="shared" si="104"/>
        <v>1960</v>
      </c>
      <c r="K1699" s="113">
        <f>IFERROR(SUMIFS(RECEIVING_HISTORY!$H:$H,RECEIVING_HISTORY!$B:$B,MASTER_SHEET!$A1699),0)</f>
        <v>0</v>
      </c>
      <c r="L1699" s="26">
        <f>IFERROR(SUMIFS(RECEIVING_HISTORY!$I:$I,RECEIVING_HISTORY!$B:$B,MASTER_SHEET!$A1699),0)</f>
        <v>0</v>
      </c>
      <c r="M1699" s="35">
        <f>IFERROR(SUMIF(ISSUANCE_HISTORY!$B:$B,A1699,ISSUANCE_HISTORY!$H:$H),0)</f>
        <v>0</v>
      </c>
      <c r="N1699" s="26">
        <f>IFERROR(SUMIF(ISSUANCE_HISTORY!$B:$B,A1699,ISSUANCE_HISTORY!$I:$I),0)</f>
        <v>0</v>
      </c>
      <c r="O1699" s="112">
        <f t="shared" si="105"/>
        <v>28</v>
      </c>
      <c r="P1699" s="26">
        <f t="shared" si="107"/>
        <v>1960</v>
      </c>
      <c r="Q1699" s="36" t="s">
        <v>2112</v>
      </c>
      <c r="R1699" s="36" t="s">
        <v>2112</v>
      </c>
      <c r="S1699" s="16">
        <v>20</v>
      </c>
      <c r="T1699" s="37" t="str">
        <f t="shared" si="106"/>
        <v>OK</v>
      </c>
      <c r="U1699" s="12"/>
      <c r="V1699" s="16"/>
      <c r="W1699" s="12" t="s">
        <v>4223</v>
      </c>
    </row>
    <row r="1700" spans="1:23" ht="22.35" customHeight="1">
      <c r="A1700" s="12">
        <v>10061804</v>
      </c>
      <c r="B1700" s="137">
        <v>1120010373</v>
      </c>
      <c r="C1700" s="106">
        <v>1000436</v>
      </c>
      <c r="D1700" s="13">
        <v>1013508</v>
      </c>
      <c r="E1700" s="12" t="s">
        <v>2118</v>
      </c>
      <c r="F1700" s="190" t="s">
        <v>2049</v>
      </c>
      <c r="G1700" s="13" t="s">
        <v>21</v>
      </c>
      <c r="H1700" s="15">
        <v>45</v>
      </c>
      <c r="I1700" s="105">
        <v>25</v>
      </c>
      <c r="J1700" s="26">
        <f t="shared" si="104"/>
        <v>1125</v>
      </c>
      <c r="K1700" s="113">
        <f>IFERROR(SUMIFS(RECEIVING_HISTORY!$H:$H,RECEIVING_HISTORY!$B:$B,MASTER_SHEET!$A1700),0)</f>
        <v>0</v>
      </c>
      <c r="L1700" s="26">
        <f>IFERROR(SUMIFS(RECEIVING_HISTORY!$I:$I,RECEIVING_HISTORY!$B:$B,MASTER_SHEET!$A1700),0)</f>
        <v>0</v>
      </c>
      <c r="M1700" s="35">
        <f>IFERROR(SUMIF(ISSUANCE_HISTORY!$B:$B,A1700,ISSUANCE_HISTORY!$H:$H),0)</f>
        <v>0</v>
      </c>
      <c r="N1700" s="26">
        <f>IFERROR(SUMIF(ISSUANCE_HISTORY!$B:$B,A1700,ISSUANCE_HISTORY!$I:$I),0)</f>
        <v>0</v>
      </c>
      <c r="O1700" s="112">
        <f t="shared" si="105"/>
        <v>25</v>
      </c>
      <c r="P1700" s="26">
        <f t="shared" si="107"/>
        <v>1125</v>
      </c>
      <c r="Q1700" s="36" t="s">
        <v>3979</v>
      </c>
      <c r="R1700" s="36" t="s">
        <v>3979</v>
      </c>
      <c r="S1700" s="16">
        <v>20</v>
      </c>
      <c r="T1700" s="37" t="str">
        <f t="shared" si="106"/>
        <v>OK</v>
      </c>
      <c r="U1700" s="12"/>
      <c r="V1700" s="16"/>
      <c r="W1700" s="12" t="s">
        <v>4222</v>
      </c>
    </row>
    <row r="1701" spans="1:23" ht="22.35" customHeight="1">
      <c r="A1701" s="12">
        <v>10061805</v>
      </c>
      <c r="B1701" s="137">
        <v>391016005849</v>
      </c>
      <c r="C1701" s="106">
        <v>1006386</v>
      </c>
      <c r="D1701" s="13">
        <v>1014750</v>
      </c>
      <c r="E1701" s="12" t="s">
        <v>2119</v>
      </c>
      <c r="F1701" s="190" t="s">
        <v>2049</v>
      </c>
      <c r="G1701" s="13" t="s">
        <v>21</v>
      </c>
      <c r="H1701" s="15">
        <v>9</v>
      </c>
      <c r="I1701" s="105">
        <v>220</v>
      </c>
      <c r="J1701" s="26">
        <f t="shared" si="104"/>
        <v>1980</v>
      </c>
      <c r="K1701" s="113">
        <f>IFERROR(SUMIFS(RECEIVING_HISTORY!$H:$H,RECEIVING_HISTORY!$B:$B,MASTER_SHEET!$A1701),0)</f>
        <v>0</v>
      </c>
      <c r="L1701" s="26">
        <f>IFERROR(SUMIFS(RECEIVING_HISTORY!$I:$I,RECEIVING_HISTORY!$B:$B,MASTER_SHEET!$A1701),0)</f>
        <v>0</v>
      </c>
      <c r="M1701" s="35">
        <f>IFERROR(SUMIF(ISSUANCE_HISTORY!$B:$B,A1701,ISSUANCE_HISTORY!$H:$H),0)</f>
        <v>0</v>
      </c>
      <c r="N1701" s="26">
        <f>IFERROR(SUMIF(ISSUANCE_HISTORY!$B:$B,A1701,ISSUANCE_HISTORY!$I:$I),0)</f>
        <v>0</v>
      </c>
      <c r="O1701" s="112">
        <f t="shared" si="105"/>
        <v>220</v>
      </c>
      <c r="P1701" s="26">
        <f t="shared" si="107"/>
        <v>1980</v>
      </c>
      <c r="Q1701" s="36" t="s">
        <v>2120</v>
      </c>
      <c r="R1701" s="36" t="s">
        <v>2120</v>
      </c>
      <c r="S1701" s="16">
        <v>40</v>
      </c>
      <c r="T1701" s="37" t="str">
        <f t="shared" si="106"/>
        <v>OK</v>
      </c>
      <c r="U1701" s="12"/>
      <c r="V1701" s="16"/>
      <c r="W1701" s="12" t="s">
        <v>4222</v>
      </c>
    </row>
    <row r="1702" spans="1:23" ht="22.35" customHeight="1">
      <c r="A1702" s="12">
        <v>10061806</v>
      </c>
      <c r="B1702" s="137">
        <v>1260110172</v>
      </c>
      <c r="C1702" s="106">
        <v>1006381</v>
      </c>
      <c r="D1702" s="13">
        <v>1014745</v>
      </c>
      <c r="E1702" s="12" t="s">
        <v>2121</v>
      </c>
      <c r="F1702" s="190" t="s">
        <v>2049</v>
      </c>
      <c r="G1702" s="13" t="s">
        <v>21</v>
      </c>
      <c r="H1702" s="15">
        <v>21</v>
      </c>
      <c r="I1702" s="105">
        <v>37</v>
      </c>
      <c r="J1702" s="26">
        <f t="shared" si="104"/>
        <v>777</v>
      </c>
      <c r="K1702" s="113">
        <f>IFERROR(SUMIFS(RECEIVING_HISTORY!$H:$H,RECEIVING_HISTORY!$B:$B,MASTER_SHEET!$A1702),0)</f>
        <v>0</v>
      </c>
      <c r="L1702" s="26">
        <f>IFERROR(SUMIFS(RECEIVING_HISTORY!$I:$I,RECEIVING_HISTORY!$B:$B,MASTER_SHEET!$A1702),0)</f>
        <v>0</v>
      </c>
      <c r="M1702" s="35">
        <f>IFERROR(SUMIF(ISSUANCE_HISTORY!$B:$B,A1702,ISSUANCE_HISTORY!$H:$H),0)</f>
        <v>0</v>
      </c>
      <c r="N1702" s="26">
        <f>IFERROR(SUMIF(ISSUANCE_HISTORY!$B:$B,A1702,ISSUANCE_HISTORY!$I:$I),0)</f>
        <v>0</v>
      </c>
      <c r="O1702" s="112">
        <f t="shared" si="105"/>
        <v>37</v>
      </c>
      <c r="P1702" s="26">
        <f t="shared" si="107"/>
        <v>777</v>
      </c>
      <c r="Q1702" s="36" t="s">
        <v>2120</v>
      </c>
      <c r="R1702" s="36" t="s">
        <v>2120</v>
      </c>
      <c r="S1702" s="16">
        <v>20</v>
      </c>
      <c r="T1702" s="37" t="str">
        <f t="shared" si="106"/>
        <v>OK</v>
      </c>
      <c r="U1702" s="12"/>
      <c r="V1702" s="16"/>
      <c r="W1702" s="12" t="s">
        <v>4222</v>
      </c>
    </row>
    <row r="1703" spans="1:23" ht="22.35" customHeight="1">
      <c r="A1703" s="12">
        <v>10061807</v>
      </c>
      <c r="B1703" s="137">
        <v>391100005863</v>
      </c>
      <c r="C1703" s="106">
        <v>1004659</v>
      </c>
      <c r="D1703" s="13">
        <v>1016419</v>
      </c>
      <c r="E1703" s="12" t="s">
        <v>2122</v>
      </c>
      <c r="F1703" s="190" t="s">
        <v>2049</v>
      </c>
      <c r="G1703" s="13" t="s">
        <v>21</v>
      </c>
      <c r="H1703" s="15">
        <v>35</v>
      </c>
      <c r="I1703" s="105">
        <v>15</v>
      </c>
      <c r="J1703" s="26">
        <f t="shared" si="104"/>
        <v>525</v>
      </c>
      <c r="K1703" s="113">
        <f>IFERROR(SUMIFS(RECEIVING_HISTORY!$H:$H,RECEIVING_HISTORY!$B:$B,MASTER_SHEET!$A1703),0)</f>
        <v>0</v>
      </c>
      <c r="L1703" s="26">
        <f>IFERROR(SUMIFS(RECEIVING_HISTORY!$I:$I,RECEIVING_HISTORY!$B:$B,MASTER_SHEET!$A1703),0)</f>
        <v>0</v>
      </c>
      <c r="M1703" s="35">
        <f>IFERROR(SUMIF(ISSUANCE_HISTORY!$B:$B,A1703,ISSUANCE_HISTORY!$H:$H),0)</f>
        <v>0</v>
      </c>
      <c r="N1703" s="26">
        <f>IFERROR(SUMIF(ISSUANCE_HISTORY!$B:$B,A1703,ISSUANCE_HISTORY!$I:$I),0)</f>
        <v>0</v>
      </c>
      <c r="O1703" s="112">
        <f t="shared" si="105"/>
        <v>15</v>
      </c>
      <c r="P1703" s="26">
        <f t="shared" si="107"/>
        <v>525</v>
      </c>
      <c r="Q1703" s="36" t="s">
        <v>2120</v>
      </c>
      <c r="R1703" s="36" t="s">
        <v>2120</v>
      </c>
      <c r="S1703" s="16">
        <v>10</v>
      </c>
      <c r="T1703" s="37" t="str">
        <f t="shared" si="106"/>
        <v>OK</v>
      </c>
      <c r="U1703" s="12"/>
      <c r="V1703" s="16"/>
      <c r="W1703" s="12" t="s">
        <v>4222</v>
      </c>
    </row>
    <row r="1704" spans="1:23" ht="22.35" customHeight="1">
      <c r="A1704" s="12">
        <v>10061808</v>
      </c>
      <c r="B1704" s="137">
        <v>1120010411</v>
      </c>
      <c r="C1704" s="106">
        <v>1000365</v>
      </c>
      <c r="D1704" s="13">
        <v>1013437</v>
      </c>
      <c r="E1704" s="12" t="s">
        <v>2123</v>
      </c>
      <c r="F1704" s="190" t="s">
        <v>2049</v>
      </c>
      <c r="G1704" s="13" t="s">
        <v>41</v>
      </c>
      <c r="H1704" s="15">
        <v>282.48</v>
      </c>
      <c r="I1704" s="105">
        <v>7</v>
      </c>
      <c r="J1704" s="26">
        <f t="shared" si="104"/>
        <v>1977.3600000000001</v>
      </c>
      <c r="K1704" s="113">
        <f>IFERROR(SUMIFS(RECEIVING_HISTORY!$H:$H,RECEIVING_HISTORY!$B:$B,MASTER_SHEET!$A1704),0)</f>
        <v>0</v>
      </c>
      <c r="L1704" s="26">
        <f>IFERROR(SUMIFS(RECEIVING_HISTORY!$I:$I,RECEIVING_HISTORY!$B:$B,MASTER_SHEET!$A1704),0)</f>
        <v>0</v>
      </c>
      <c r="M1704" s="35">
        <f>IFERROR(SUMIF(ISSUANCE_HISTORY!$B:$B,A1704,ISSUANCE_HISTORY!$H:$H),0)</f>
        <v>0</v>
      </c>
      <c r="N1704" s="26">
        <f>IFERROR(SUMIF(ISSUANCE_HISTORY!$B:$B,A1704,ISSUANCE_HISTORY!$I:$I),0)</f>
        <v>0</v>
      </c>
      <c r="O1704" s="112">
        <f t="shared" si="105"/>
        <v>7</v>
      </c>
      <c r="P1704" s="26">
        <f t="shared" si="107"/>
        <v>1977.3600000000001</v>
      </c>
      <c r="Q1704" s="36" t="s">
        <v>2124</v>
      </c>
      <c r="R1704" s="36" t="s">
        <v>2124</v>
      </c>
      <c r="S1704" s="16">
        <v>4</v>
      </c>
      <c r="T1704" s="37" t="str">
        <f t="shared" si="106"/>
        <v>OK</v>
      </c>
      <c r="U1704" s="12"/>
      <c r="V1704" s="16"/>
      <c r="W1704" s="12" t="s">
        <v>4222</v>
      </c>
    </row>
    <row r="1705" spans="1:23" ht="22.35" customHeight="1">
      <c r="A1705" s="12">
        <v>10061809</v>
      </c>
      <c r="B1705" s="137">
        <v>1120011946</v>
      </c>
      <c r="C1705" s="106">
        <v>1001783</v>
      </c>
      <c r="D1705" s="13">
        <v>1011866</v>
      </c>
      <c r="E1705" s="12" t="s">
        <v>2125</v>
      </c>
      <c r="F1705" s="190" t="s">
        <v>2049</v>
      </c>
      <c r="G1705" s="13" t="s">
        <v>41</v>
      </c>
      <c r="H1705" s="15">
        <v>682.5</v>
      </c>
      <c r="I1705" s="105">
        <v>5</v>
      </c>
      <c r="J1705" s="26">
        <f t="shared" si="104"/>
        <v>3412.5</v>
      </c>
      <c r="K1705" s="113">
        <f>IFERROR(SUMIFS(RECEIVING_HISTORY!$H:$H,RECEIVING_HISTORY!$B:$B,MASTER_SHEET!$A1705),0)</f>
        <v>0</v>
      </c>
      <c r="L1705" s="26">
        <f>IFERROR(SUMIFS(RECEIVING_HISTORY!$I:$I,RECEIVING_HISTORY!$B:$B,MASTER_SHEET!$A1705),0)</f>
        <v>0</v>
      </c>
      <c r="M1705" s="35">
        <f>IFERROR(SUMIF(ISSUANCE_HISTORY!$B:$B,A1705,ISSUANCE_HISTORY!$H:$H),0)</f>
        <v>0</v>
      </c>
      <c r="N1705" s="26">
        <f>IFERROR(SUMIF(ISSUANCE_HISTORY!$B:$B,A1705,ISSUANCE_HISTORY!$I:$I),0)</f>
        <v>0</v>
      </c>
      <c r="O1705" s="112">
        <f t="shared" si="105"/>
        <v>5</v>
      </c>
      <c r="P1705" s="26">
        <f t="shared" si="107"/>
        <v>3412.5</v>
      </c>
      <c r="Q1705" s="36" t="s">
        <v>2124</v>
      </c>
      <c r="R1705" s="36" t="s">
        <v>2124</v>
      </c>
      <c r="S1705" s="16">
        <v>4</v>
      </c>
      <c r="T1705" s="37" t="str">
        <f t="shared" si="106"/>
        <v>OK</v>
      </c>
      <c r="U1705" s="12"/>
      <c r="V1705" s="16"/>
      <c r="W1705" s="12" t="s">
        <v>4222</v>
      </c>
    </row>
    <row r="1706" spans="1:23" ht="22.35" customHeight="1">
      <c r="A1706" s="12">
        <v>10061810</v>
      </c>
      <c r="B1706" s="137">
        <v>3000000333</v>
      </c>
      <c r="C1706" s="106">
        <v>1004599</v>
      </c>
      <c r="D1706" s="13">
        <v>1016358</v>
      </c>
      <c r="E1706" s="12" t="s">
        <v>2126</v>
      </c>
      <c r="F1706" s="190" t="s">
        <v>2049</v>
      </c>
      <c r="G1706" s="13" t="s">
        <v>21</v>
      </c>
      <c r="H1706" s="15">
        <v>201.85</v>
      </c>
      <c r="I1706" s="105">
        <v>35</v>
      </c>
      <c r="J1706" s="26">
        <f t="shared" si="104"/>
        <v>7064.75</v>
      </c>
      <c r="K1706" s="113">
        <f>IFERROR(SUMIFS(RECEIVING_HISTORY!$H:$H,RECEIVING_HISTORY!$B:$B,MASTER_SHEET!$A1706),0)</f>
        <v>0</v>
      </c>
      <c r="L1706" s="26">
        <f>IFERROR(SUMIFS(RECEIVING_HISTORY!$I:$I,RECEIVING_HISTORY!$B:$B,MASTER_SHEET!$A1706),0)</f>
        <v>0</v>
      </c>
      <c r="M1706" s="35">
        <f>IFERROR(SUMIF(ISSUANCE_HISTORY!$B:$B,A1706,ISSUANCE_HISTORY!$H:$H),0)</f>
        <v>0</v>
      </c>
      <c r="N1706" s="26">
        <f>IFERROR(SUMIF(ISSUANCE_HISTORY!$B:$B,A1706,ISSUANCE_HISTORY!$I:$I),0)</f>
        <v>0</v>
      </c>
      <c r="O1706" s="112">
        <f t="shared" si="105"/>
        <v>35</v>
      </c>
      <c r="P1706" s="26">
        <f t="shared" si="107"/>
        <v>7064.75</v>
      </c>
      <c r="Q1706" s="36" t="s">
        <v>2127</v>
      </c>
      <c r="R1706" s="36" t="s">
        <v>2127</v>
      </c>
      <c r="S1706" s="16">
        <v>10</v>
      </c>
      <c r="T1706" s="37" t="str">
        <f t="shared" si="106"/>
        <v>OK</v>
      </c>
      <c r="U1706" s="12"/>
      <c r="V1706" s="16"/>
      <c r="W1706" s="12" t="s">
        <v>4222</v>
      </c>
    </row>
    <row r="1707" spans="1:23" ht="22.35" customHeight="1">
      <c r="A1707" s="12">
        <v>10061811</v>
      </c>
      <c r="B1707" s="137">
        <v>1260010110</v>
      </c>
      <c r="C1707" s="106">
        <v>1000418</v>
      </c>
      <c r="D1707" s="13">
        <v>1013490</v>
      </c>
      <c r="E1707" s="12" t="s">
        <v>2128</v>
      </c>
      <c r="F1707" s="190" t="s">
        <v>2049</v>
      </c>
      <c r="G1707" s="13" t="s">
        <v>21</v>
      </c>
      <c r="H1707" s="15">
        <v>58</v>
      </c>
      <c r="I1707" s="105">
        <v>7</v>
      </c>
      <c r="J1707" s="26">
        <f t="shared" si="104"/>
        <v>406</v>
      </c>
      <c r="K1707" s="113">
        <f>IFERROR(SUMIFS(RECEIVING_HISTORY!$H:$H,RECEIVING_HISTORY!$B:$B,MASTER_SHEET!$A1707),0)</f>
        <v>0</v>
      </c>
      <c r="L1707" s="26">
        <f>IFERROR(SUMIFS(RECEIVING_HISTORY!$I:$I,RECEIVING_HISTORY!$B:$B,MASTER_SHEET!$A1707),0)</f>
        <v>0</v>
      </c>
      <c r="M1707" s="35">
        <f>IFERROR(SUMIF(ISSUANCE_HISTORY!$B:$B,A1707,ISSUANCE_HISTORY!$H:$H),0)</f>
        <v>0</v>
      </c>
      <c r="N1707" s="26">
        <f>IFERROR(SUMIF(ISSUANCE_HISTORY!$B:$B,A1707,ISSUANCE_HISTORY!$I:$I),0)</f>
        <v>0</v>
      </c>
      <c r="O1707" s="112">
        <f t="shared" si="105"/>
        <v>7</v>
      </c>
      <c r="P1707" s="26">
        <f t="shared" si="107"/>
        <v>406</v>
      </c>
      <c r="Q1707" s="36" t="s">
        <v>2127</v>
      </c>
      <c r="R1707" s="36" t="s">
        <v>2127</v>
      </c>
      <c r="S1707" s="16">
        <v>4</v>
      </c>
      <c r="T1707" s="37" t="str">
        <f t="shared" si="106"/>
        <v>OK</v>
      </c>
      <c r="U1707" s="12"/>
      <c r="V1707" s="16"/>
      <c r="W1707" s="12" t="s">
        <v>4222</v>
      </c>
    </row>
    <row r="1708" spans="1:23" ht="22.35" customHeight="1">
      <c r="A1708" s="12">
        <v>10061812</v>
      </c>
      <c r="B1708" s="137" t="e">
        <v>#N/A</v>
      </c>
      <c r="C1708" s="106">
        <v>1000350</v>
      </c>
      <c r="D1708" s="13">
        <v>1013422</v>
      </c>
      <c r="E1708" s="12" t="s">
        <v>2129</v>
      </c>
      <c r="F1708" s="190" t="s">
        <v>2049</v>
      </c>
      <c r="G1708" s="13" t="s">
        <v>21</v>
      </c>
      <c r="H1708" s="15">
        <v>265</v>
      </c>
      <c r="I1708" s="105">
        <v>2</v>
      </c>
      <c r="J1708" s="26">
        <f t="shared" si="104"/>
        <v>530</v>
      </c>
      <c r="K1708" s="113">
        <f>IFERROR(SUMIFS(RECEIVING_HISTORY!$H:$H,RECEIVING_HISTORY!$B:$B,MASTER_SHEET!$A1708),0)</f>
        <v>15</v>
      </c>
      <c r="L1708" s="26">
        <f>IFERROR(SUMIFS(RECEIVING_HISTORY!$I:$I,RECEIVING_HISTORY!$B:$B,MASTER_SHEET!$A1708),0)</f>
        <v>3975</v>
      </c>
      <c r="M1708" s="35">
        <f>IFERROR(SUMIF(ISSUANCE_HISTORY!$B:$B,A1708,ISSUANCE_HISTORY!$H:$H),0)</f>
        <v>0</v>
      </c>
      <c r="N1708" s="26">
        <f>IFERROR(SUMIF(ISSUANCE_HISTORY!$B:$B,A1708,ISSUANCE_HISTORY!$I:$I),0)</f>
        <v>0</v>
      </c>
      <c r="O1708" s="112">
        <f t="shared" si="105"/>
        <v>17</v>
      </c>
      <c r="P1708" s="26">
        <f t="shared" si="107"/>
        <v>4505</v>
      </c>
      <c r="Q1708" s="36" t="s">
        <v>2127</v>
      </c>
      <c r="R1708" s="36" t="s">
        <v>2127</v>
      </c>
      <c r="S1708" s="16">
        <v>6</v>
      </c>
      <c r="T1708" s="37" t="str">
        <f t="shared" si="106"/>
        <v>OK</v>
      </c>
      <c r="U1708" s="12"/>
      <c r="V1708" s="16"/>
      <c r="W1708" s="12" t="e">
        <v>#N/A</v>
      </c>
    </row>
    <row r="1709" spans="1:23" ht="22.35" customHeight="1">
      <c r="A1709" s="12">
        <v>10061813</v>
      </c>
      <c r="B1709" s="137">
        <v>1120013832</v>
      </c>
      <c r="C1709" s="106">
        <v>1000165</v>
      </c>
      <c r="D1709" s="13">
        <v>1013538</v>
      </c>
      <c r="E1709" s="12" t="s">
        <v>2130</v>
      </c>
      <c r="F1709" s="190" t="s">
        <v>2049</v>
      </c>
      <c r="G1709" s="13" t="s">
        <v>21</v>
      </c>
      <c r="H1709" s="15">
        <v>35</v>
      </c>
      <c r="I1709" s="105">
        <v>25</v>
      </c>
      <c r="J1709" s="26">
        <f t="shared" si="104"/>
        <v>875</v>
      </c>
      <c r="K1709" s="113">
        <f>IFERROR(SUMIFS(RECEIVING_HISTORY!$H:$H,RECEIVING_HISTORY!$B:$B,MASTER_SHEET!$A1709),0)</f>
        <v>0</v>
      </c>
      <c r="L1709" s="26">
        <f>IFERROR(SUMIFS(RECEIVING_HISTORY!$I:$I,RECEIVING_HISTORY!$B:$B,MASTER_SHEET!$A1709),0)</f>
        <v>0</v>
      </c>
      <c r="M1709" s="35">
        <f>IFERROR(SUMIF(ISSUANCE_HISTORY!$B:$B,A1709,ISSUANCE_HISTORY!$H:$H),0)</f>
        <v>0</v>
      </c>
      <c r="N1709" s="26">
        <f>IFERROR(SUMIF(ISSUANCE_HISTORY!$B:$B,A1709,ISSUANCE_HISTORY!$I:$I),0)</f>
        <v>0</v>
      </c>
      <c r="O1709" s="112">
        <f t="shared" si="105"/>
        <v>25</v>
      </c>
      <c r="P1709" s="26">
        <f t="shared" si="107"/>
        <v>875</v>
      </c>
      <c r="Q1709" s="36" t="s">
        <v>2127</v>
      </c>
      <c r="R1709" s="36" t="s">
        <v>2127</v>
      </c>
      <c r="S1709" s="16">
        <v>10</v>
      </c>
      <c r="T1709" s="37" t="str">
        <f t="shared" si="106"/>
        <v>OK</v>
      </c>
      <c r="U1709" s="12"/>
      <c r="V1709" s="16"/>
      <c r="W1709" s="12" t="s">
        <v>4222</v>
      </c>
    </row>
    <row r="1710" spans="1:23" ht="22.35" customHeight="1">
      <c r="A1710" s="12">
        <v>10061814</v>
      </c>
      <c r="B1710" s="137">
        <v>3000000343</v>
      </c>
      <c r="C1710" s="106">
        <v>1004962</v>
      </c>
      <c r="D1710" s="13">
        <v>1016077</v>
      </c>
      <c r="E1710" s="12" t="s">
        <v>2131</v>
      </c>
      <c r="F1710" s="190" t="s">
        <v>2049</v>
      </c>
      <c r="G1710" s="13" t="s">
        <v>21</v>
      </c>
      <c r="H1710" s="15">
        <v>37.950000000000003</v>
      </c>
      <c r="I1710" s="105">
        <v>48</v>
      </c>
      <c r="J1710" s="26">
        <f t="shared" si="104"/>
        <v>1821.6000000000001</v>
      </c>
      <c r="K1710" s="113">
        <f>IFERROR(SUMIFS(RECEIVING_HISTORY!$H:$H,RECEIVING_HISTORY!$B:$B,MASTER_SHEET!$A1710),0)</f>
        <v>0</v>
      </c>
      <c r="L1710" s="26">
        <f>IFERROR(SUMIFS(RECEIVING_HISTORY!$I:$I,RECEIVING_HISTORY!$B:$B,MASTER_SHEET!$A1710),0)</f>
        <v>0</v>
      </c>
      <c r="M1710" s="35">
        <f>IFERROR(SUMIF(ISSUANCE_HISTORY!$B:$B,A1710,ISSUANCE_HISTORY!$H:$H),0)</f>
        <v>0</v>
      </c>
      <c r="N1710" s="26">
        <f>IFERROR(SUMIF(ISSUANCE_HISTORY!$B:$B,A1710,ISSUANCE_HISTORY!$I:$I),0)</f>
        <v>0</v>
      </c>
      <c r="O1710" s="112">
        <f t="shared" si="105"/>
        <v>48</v>
      </c>
      <c r="P1710" s="26">
        <f t="shared" si="107"/>
        <v>1821.6000000000001</v>
      </c>
      <c r="Q1710" s="36" t="s">
        <v>2127</v>
      </c>
      <c r="R1710" s="36" t="s">
        <v>2127</v>
      </c>
      <c r="S1710" s="16">
        <v>20</v>
      </c>
      <c r="T1710" s="37" t="str">
        <f t="shared" si="106"/>
        <v>OK</v>
      </c>
      <c r="U1710" s="12"/>
      <c r="V1710" s="16"/>
      <c r="W1710" s="12" t="s">
        <v>4222</v>
      </c>
    </row>
    <row r="1711" spans="1:23" ht="22.35" customHeight="1">
      <c r="A1711" s="12">
        <v>10061815</v>
      </c>
      <c r="B1711" s="137">
        <v>391210045820</v>
      </c>
      <c r="C1711" s="106">
        <v>1006411</v>
      </c>
      <c r="D1711" s="13">
        <v>1014656</v>
      </c>
      <c r="E1711" s="12" t="s">
        <v>2132</v>
      </c>
      <c r="F1711" s="190" t="s">
        <v>2049</v>
      </c>
      <c r="G1711" s="13" t="s">
        <v>37</v>
      </c>
      <c r="H1711" s="15">
        <v>76.510000000000005</v>
      </c>
      <c r="I1711" s="105">
        <v>16</v>
      </c>
      <c r="J1711" s="26">
        <f t="shared" si="104"/>
        <v>1224.1600000000001</v>
      </c>
      <c r="K1711" s="113">
        <f>IFERROR(SUMIFS(RECEIVING_HISTORY!$H:$H,RECEIVING_HISTORY!$B:$B,MASTER_SHEET!$A1711),0)</f>
        <v>0</v>
      </c>
      <c r="L1711" s="26">
        <f>IFERROR(SUMIFS(RECEIVING_HISTORY!$I:$I,RECEIVING_HISTORY!$B:$B,MASTER_SHEET!$A1711),0)</f>
        <v>0</v>
      </c>
      <c r="M1711" s="35">
        <f>IFERROR(SUMIF(ISSUANCE_HISTORY!$B:$B,A1711,ISSUANCE_HISTORY!$H:$H),0)</f>
        <v>0</v>
      </c>
      <c r="N1711" s="26">
        <f>IFERROR(SUMIF(ISSUANCE_HISTORY!$B:$B,A1711,ISSUANCE_HISTORY!$I:$I),0)</f>
        <v>0</v>
      </c>
      <c r="O1711" s="112">
        <f t="shared" si="105"/>
        <v>16</v>
      </c>
      <c r="P1711" s="26">
        <f t="shared" si="107"/>
        <v>1224.1600000000001</v>
      </c>
      <c r="Q1711" s="36" t="s">
        <v>4023</v>
      </c>
      <c r="R1711" s="36" t="s">
        <v>4023</v>
      </c>
      <c r="S1711" s="16">
        <v>10</v>
      </c>
      <c r="T1711" s="37" t="str">
        <f t="shared" si="106"/>
        <v>OK</v>
      </c>
      <c r="U1711" s="12"/>
      <c r="V1711" s="16"/>
      <c r="W1711" s="12" t="s">
        <v>4222</v>
      </c>
    </row>
    <row r="1712" spans="1:23" ht="22.35" customHeight="1">
      <c r="A1712" s="12">
        <v>10061816</v>
      </c>
      <c r="B1712" s="137">
        <v>1120010398</v>
      </c>
      <c r="C1712" s="106">
        <v>1000351</v>
      </c>
      <c r="D1712" s="13">
        <v>1013423</v>
      </c>
      <c r="E1712" s="12" t="s">
        <v>2134</v>
      </c>
      <c r="F1712" s="190" t="s">
        <v>2049</v>
      </c>
      <c r="G1712" s="13" t="s">
        <v>21</v>
      </c>
      <c r="H1712" s="15">
        <v>224.7</v>
      </c>
      <c r="I1712" s="105">
        <v>6</v>
      </c>
      <c r="J1712" s="26">
        <f t="shared" si="104"/>
        <v>1348.1999999999998</v>
      </c>
      <c r="K1712" s="113">
        <f>IFERROR(SUMIFS(RECEIVING_HISTORY!$H:$H,RECEIVING_HISTORY!$B:$B,MASTER_SHEET!$A1712),0)</f>
        <v>0</v>
      </c>
      <c r="L1712" s="26">
        <f>IFERROR(SUMIFS(RECEIVING_HISTORY!$I:$I,RECEIVING_HISTORY!$B:$B,MASTER_SHEET!$A1712),0)</f>
        <v>0</v>
      </c>
      <c r="M1712" s="35">
        <f>IFERROR(SUMIF(ISSUANCE_HISTORY!$B:$B,A1712,ISSUANCE_HISTORY!$H:$H),0)</f>
        <v>0</v>
      </c>
      <c r="N1712" s="26">
        <f>IFERROR(SUMIF(ISSUANCE_HISTORY!$B:$B,A1712,ISSUANCE_HISTORY!$I:$I),0)</f>
        <v>0</v>
      </c>
      <c r="O1712" s="112">
        <f t="shared" si="105"/>
        <v>6</v>
      </c>
      <c r="P1712" s="26">
        <f t="shared" si="107"/>
        <v>1348.1999999999998</v>
      </c>
      <c r="Q1712" s="36" t="s">
        <v>2133</v>
      </c>
      <c r="R1712" s="36" t="s">
        <v>2133</v>
      </c>
      <c r="S1712" s="16">
        <v>6</v>
      </c>
      <c r="T1712" s="37" t="str">
        <f t="shared" si="106"/>
        <v>OK</v>
      </c>
      <c r="U1712" s="12"/>
      <c r="V1712" s="16"/>
      <c r="W1712" s="12" t="s">
        <v>4222</v>
      </c>
    </row>
    <row r="1713" spans="1:23" ht="22.35" customHeight="1">
      <c r="A1713" s="12">
        <v>10061817</v>
      </c>
      <c r="B1713" s="137">
        <v>3000000348</v>
      </c>
      <c r="C1713" s="106">
        <v>1004950</v>
      </c>
      <c r="D1713" s="13">
        <v>1016065</v>
      </c>
      <c r="E1713" s="12" t="s">
        <v>2135</v>
      </c>
      <c r="F1713" s="190" t="s">
        <v>2049</v>
      </c>
      <c r="G1713" s="13" t="s">
        <v>21</v>
      </c>
      <c r="H1713" s="15">
        <v>187.55</v>
      </c>
      <c r="I1713" s="105">
        <v>19</v>
      </c>
      <c r="J1713" s="26">
        <f t="shared" si="104"/>
        <v>3563.4500000000003</v>
      </c>
      <c r="K1713" s="113">
        <f>IFERROR(SUMIFS(RECEIVING_HISTORY!$H:$H,RECEIVING_HISTORY!$B:$B,MASTER_SHEET!$A1713),0)</f>
        <v>0</v>
      </c>
      <c r="L1713" s="26">
        <f>IFERROR(SUMIFS(RECEIVING_HISTORY!$I:$I,RECEIVING_HISTORY!$B:$B,MASTER_SHEET!$A1713),0)</f>
        <v>0</v>
      </c>
      <c r="M1713" s="35">
        <f>IFERROR(SUMIF(ISSUANCE_HISTORY!$B:$B,A1713,ISSUANCE_HISTORY!$H:$H),0)</f>
        <v>0</v>
      </c>
      <c r="N1713" s="26">
        <f>IFERROR(SUMIF(ISSUANCE_HISTORY!$B:$B,A1713,ISSUANCE_HISTORY!$I:$I),0)</f>
        <v>0</v>
      </c>
      <c r="O1713" s="112">
        <f t="shared" si="105"/>
        <v>19</v>
      </c>
      <c r="P1713" s="26">
        <f t="shared" si="107"/>
        <v>3563.4500000000003</v>
      </c>
      <c r="Q1713" s="36" t="s">
        <v>2133</v>
      </c>
      <c r="R1713" s="36" t="s">
        <v>2133</v>
      </c>
      <c r="S1713" s="16">
        <v>10</v>
      </c>
      <c r="T1713" s="37" t="str">
        <f t="shared" si="106"/>
        <v>OK</v>
      </c>
      <c r="U1713" s="12"/>
      <c r="V1713" s="16"/>
      <c r="W1713" s="12" t="s">
        <v>4222</v>
      </c>
    </row>
    <row r="1714" spans="1:23" ht="22.35" customHeight="1">
      <c r="A1714" s="12">
        <v>10061818</v>
      </c>
      <c r="B1714" s="137">
        <v>1270020162</v>
      </c>
      <c r="C1714" s="106">
        <v>1004964</v>
      </c>
      <c r="D1714" s="13">
        <v>1016079</v>
      </c>
      <c r="E1714" s="12" t="s">
        <v>2136</v>
      </c>
      <c r="F1714" s="190" t="s">
        <v>2049</v>
      </c>
      <c r="G1714" s="13" t="s">
        <v>21</v>
      </c>
      <c r="H1714" s="15">
        <v>365</v>
      </c>
      <c r="I1714" s="105">
        <v>97</v>
      </c>
      <c r="J1714" s="26">
        <f t="shared" si="104"/>
        <v>35405</v>
      </c>
      <c r="K1714" s="113">
        <f>IFERROR(SUMIFS(RECEIVING_HISTORY!$H:$H,RECEIVING_HISTORY!$B:$B,MASTER_SHEET!$A1714),0)</f>
        <v>0</v>
      </c>
      <c r="L1714" s="26">
        <f>IFERROR(SUMIFS(RECEIVING_HISTORY!$I:$I,RECEIVING_HISTORY!$B:$B,MASTER_SHEET!$A1714),0)</f>
        <v>0</v>
      </c>
      <c r="M1714" s="35">
        <f>IFERROR(SUMIF(ISSUANCE_HISTORY!$B:$B,A1714,ISSUANCE_HISTORY!$H:$H),0)</f>
        <v>0</v>
      </c>
      <c r="N1714" s="26">
        <f>IFERROR(SUMIF(ISSUANCE_HISTORY!$B:$B,A1714,ISSUANCE_HISTORY!$I:$I),0)</f>
        <v>0</v>
      </c>
      <c r="O1714" s="112">
        <f t="shared" si="105"/>
        <v>97</v>
      </c>
      <c r="P1714" s="26">
        <f t="shared" si="107"/>
        <v>35405</v>
      </c>
      <c r="Q1714" s="36" t="s">
        <v>2133</v>
      </c>
      <c r="R1714" s="36" t="s">
        <v>2133</v>
      </c>
      <c r="S1714" s="16">
        <v>20</v>
      </c>
      <c r="T1714" s="37" t="str">
        <f t="shared" si="106"/>
        <v>OK</v>
      </c>
      <c r="U1714" s="12"/>
      <c r="V1714" s="16"/>
      <c r="W1714" s="12" t="s">
        <v>4222</v>
      </c>
    </row>
    <row r="1715" spans="1:23" ht="22.35" customHeight="1">
      <c r="A1715" s="12">
        <v>10061819</v>
      </c>
      <c r="B1715" s="137">
        <v>3000000350</v>
      </c>
      <c r="C1715" s="106">
        <v>1004952</v>
      </c>
      <c r="D1715" s="13">
        <v>1016067</v>
      </c>
      <c r="E1715" s="12" t="s">
        <v>2137</v>
      </c>
      <c r="F1715" s="190" t="s">
        <v>2049</v>
      </c>
      <c r="G1715" s="13" t="s">
        <v>21</v>
      </c>
      <c r="H1715" s="15">
        <v>468.05</v>
      </c>
      <c r="I1715" s="105">
        <v>39</v>
      </c>
      <c r="J1715" s="26">
        <f t="shared" si="104"/>
        <v>18253.95</v>
      </c>
      <c r="K1715" s="113">
        <f>IFERROR(SUMIFS(RECEIVING_HISTORY!$H:$H,RECEIVING_HISTORY!$B:$B,MASTER_SHEET!$A1715),0)</f>
        <v>0</v>
      </c>
      <c r="L1715" s="26">
        <f>IFERROR(SUMIFS(RECEIVING_HISTORY!$I:$I,RECEIVING_HISTORY!$B:$B,MASTER_SHEET!$A1715),0)</f>
        <v>0</v>
      </c>
      <c r="M1715" s="35">
        <f>IFERROR(SUMIF(ISSUANCE_HISTORY!$B:$B,A1715,ISSUANCE_HISTORY!$H:$H),0)</f>
        <v>0</v>
      </c>
      <c r="N1715" s="26">
        <f>IFERROR(SUMIF(ISSUANCE_HISTORY!$B:$B,A1715,ISSUANCE_HISTORY!$I:$I),0)</f>
        <v>0</v>
      </c>
      <c r="O1715" s="112">
        <f t="shared" si="105"/>
        <v>39</v>
      </c>
      <c r="P1715" s="26">
        <f t="shared" si="107"/>
        <v>18253.95</v>
      </c>
      <c r="Q1715" s="36" t="s">
        <v>2133</v>
      </c>
      <c r="R1715" s="36" t="s">
        <v>2133</v>
      </c>
      <c r="S1715" s="16">
        <v>20</v>
      </c>
      <c r="T1715" s="37" t="str">
        <f t="shared" si="106"/>
        <v>OK</v>
      </c>
      <c r="U1715" s="12"/>
      <c r="V1715" s="16"/>
      <c r="W1715" s="12" t="s">
        <v>4222</v>
      </c>
    </row>
    <row r="1716" spans="1:23" ht="22.35" customHeight="1">
      <c r="A1716" s="12">
        <v>10061820</v>
      </c>
      <c r="B1716" s="137">
        <v>271117002660</v>
      </c>
      <c r="C1716" s="106">
        <v>1005560</v>
      </c>
      <c r="D1716" s="29">
        <v>1015614</v>
      </c>
      <c r="E1716" s="12" t="s">
        <v>2138</v>
      </c>
      <c r="F1716" s="190" t="s">
        <v>2049</v>
      </c>
      <c r="G1716" s="13" t="s">
        <v>21</v>
      </c>
      <c r="H1716" s="15">
        <v>32</v>
      </c>
      <c r="I1716" s="105">
        <v>22</v>
      </c>
      <c r="J1716" s="26">
        <f t="shared" si="104"/>
        <v>704</v>
      </c>
      <c r="K1716" s="113">
        <f>IFERROR(SUMIFS(RECEIVING_HISTORY!$H:$H,RECEIVING_HISTORY!$B:$B,MASTER_SHEET!$A1716),0)</f>
        <v>0</v>
      </c>
      <c r="L1716" s="26">
        <f>IFERROR(SUMIFS(RECEIVING_HISTORY!$I:$I,RECEIVING_HISTORY!$B:$B,MASTER_SHEET!$A1716),0)</f>
        <v>0</v>
      </c>
      <c r="M1716" s="35">
        <f>IFERROR(SUMIF(ISSUANCE_HISTORY!$B:$B,A1716,ISSUANCE_HISTORY!$H:$H),0)</f>
        <v>0</v>
      </c>
      <c r="N1716" s="26">
        <f>IFERROR(SUMIF(ISSUANCE_HISTORY!$B:$B,A1716,ISSUANCE_HISTORY!$I:$I),0)</f>
        <v>0</v>
      </c>
      <c r="O1716" s="112">
        <f t="shared" si="105"/>
        <v>22</v>
      </c>
      <c r="P1716" s="26">
        <f t="shared" si="107"/>
        <v>704</v>
      </c>
      <c r="Q1716" s="36" t="s">
        <v>2133</v>
      </c>
      <c r="R1716" s="36" t="s">
        <v>2133</v>
      </c>
      <c r="S1716" s="16">
        <v>20</v>
      </c>
      <c r="T1716" s="37" t="str">
        <f t="shared" si="106"/>
        <v>OK</v>
      </c>
      <c r="U1716" s="12"/>
      <c r="V1716" s="16"/>
      <c r="W1716" s="12" t="s">
        <v>4222</v>
      </c>
    </row>
    <row r="1717" spans="1:23" ht="22.35" customHeight="1">
      <c r="A1717" s="12">
        <v>10061821</v>
      </c>
      <c r="B1717" s="137">
        <v>1270020145</v>
      </c>
      <c r="C1717" s="106">
        <v>1005763</v>
      </c>
      <c r="D1717" s="13">
        <v>1015243</v>
      </c>
      <c r="E1717" s="12" t="s">
        <v>2139</v>
      </c>
      <c r="F1717" s="190" t="s">
        <v>2049</v>
      </c>
      <c r="G1717" s="13" t="s">
        <v>21</v>
      </c>
      <c r="H1717" s="15">
        <v>364</v>
      </c>
      <c r="I1717" s="105">
        <v>4</v>
      </c>
      <c r="J1717" s="26">
        <f t="shared" si="104"/>
        <v>1456</v>
      </c>
      <c r="K1717" s="113">
        <f>IFERROR(SUMIFS(RECEIVING_HISTORY!$H:$H,RECEIVING_HISTORY!$B:$B,MASTER_SHEET!$A1717),0)</f>
        <v>0</v>
      </c>
      <c r="L1717" s="26">
        <f>IFERROR(SUMIFS(RECEIVING_HISTORY!$I:$I,RECEIVING_HISTORY!$B:$B,MASTER_SHEET!$A1717),0)</f>
        <v>0</v>
      </c>
      <c r="M1717" s="35">
        <f>IFERROR(SUMIF(ISSUANCE_HISTORY!$B:$B,A1717,ISSUANCE_HISTORY!$H:$H),0)</f>
        <v>0</v>
      </c>
      <c r="N1717" s="26">
        <f>IFERROR(SUMIF(ISSUANCE_HISTORY!$B:$B,A1717,ISSUANCE_HISTORY!$I:$I),0)</f>
        <v>0</v>
      </c>
      <c r="O1717" s="112">
        <f t="shared" si="105"/>
        <v>4</v>
      </c>
      <c r="P1717" s="26">
        <f t="shared" si="107"/>
        <v>1456</v>
      </c>
      <c r="Q1717" s="36" t="s">
        <v>2133</v>
      </c>
      <c r="R1717" s="36" t="s">
        <v>2133</v>
      </c>
      <c r="S1717" s="16">
        <v>4</v>
      </c>
      <c r="T1717" s="37" t="str">
        <f t="shared" si="106"/>
        <v>OK</v>
      </c>
      <c r="U1717" s="12"/>
      <c r="V1717" s="16"/>
      <c r="W1717" s="12" t="s">
        <v>4223</v>
      </c>
    </row>
    <row r="1718" spans="1:23" ht="22.35" customHeight="1">
      <c r="A1718" s="12">
        <v>10061822</v>
      </c>
      <c r="B1718" s="137">
        <v>1270020146</v>
      </c>
      <c r="C1718" s="106">
        <v>1005764</v>
      </c>
      <c r="D1718" s="13">
        <v>1015244</v>
      </c>
      <c r="E1718" s="12" t="s">
        <v>2140</v>
      </c>
      <c r="F1718" s="190" t="s">
        <v>2049</v>
      </c>
      <c r="G1718" s="13" t="s">
        <v>21</v>
      </c>
      <c r="H1718" s="15">
        <v>465</v>
      </c>
      <c r="I1718" s="105">
        <v>19</v>
      </c>
      <c r="J1718" s="26">
        <f t="shared" si="104"/>
        <v>8835</v>
      </c>
      <c r="K1718" s="113">
        <f>IFERROR(SUMIFS(RECEIVING_HISTORY!$H:$H,RECEIVING_HISTORY!$B:$B,MASTER_SHEET!$A1718),0)</f>
        <v>0</v>
      </c>
      <c r="L1718" s="26">
        <f>IFERROR(SUMIFS(RECEIVING_HISTORY!$I:$I,RECEIVING_HISTORY!$B:$B,MASTER_SHEET!$A1718),0)</f>
        <v>0</v>
      </c>
      <c r="M1718" s="35">
        <f>IFERROR(SUMIF(ISSUANCE_HISTORY!$B:$B,A1718,ISSUANCE_HISTORY!$H:$H),0)</f>
        <v>0</v>
      </c>
      <c r="N1718" s="26">
        <f>IFERROR(SUMIF(ISSUANCE_HISTORY!$B:$B,A1718,ISSUANCE_HISTORY!$I:$I),0)</f>
        <v>0</v>
      </c>
      <c r="O1718" s="112">
        <f t="shared" si="105"/>
        <v>19</v>
      </c>
      <c r="P1718" s="26">
        <f t="shared" si="107"/>
        <v>8835</v>
      </c>
      <c r="Q1718" s="36" t="s">
        <v>2133</v>
      </c>
      <c r="R1718" s="36" t="s">
        <v>2133</v>
      </c>
      <c r="S1718" s="16">
        <v>10</v>
      </c>
      <c r="T1718" s="37" t="str">
        <f t="shared" si="106"/>
        <v>OK</v>
      </c>
      <c r="U1718" s="12"/>
      <c r="V1718" s="16"/>
      <c r="W1718" s="12" t="s">
        <v>4223</v>
      </c>
    </row>
    <row r="1719" spans="1:23" ht="22.35" customHeight="1">
      <c r="A1719" s="12">
        <v>10061823</v>
      </c>
      <c r="B1719" s="137">
        <v>1050060004</v>
      </c>
      <c r="C1719" s="106">
        <v>1004829</v>
      </c>
      <c r="D1719" s="13">
        <v>1016270</v>
      </c>
      <c r="E1719" s="12" t="s">
        <v>2141</v>
      </c>
      <c r="F1719" s="190" t="s">
        <v>2049</v>
      </c>
      <c r="G1719" s="13" t="s">
        <v>21</v>
      </c>
      <c r="H1719" s="15">
        <v>75</v>
      </c>
      <c r="I1719" s="105">
        <v>39</v>
      </c>
      <c r="J1719" s="26">
        <f t="shared" si="104"/>
        <v>2925</v>
      </c>
      <c r="K1719" s="113">
        <f>IFERROR(SUMIFS(RECEIVING_HISTORY!$H:$H,RECEIVING_HISTORY!$B:$B,MASTER_SHEET!$A1719),0)</f>
        <v>0</v>
      </c>
      <c r="L1719" s="26">
        <f>IFERROR(SUMIFS(RECEIVING_HISTORY!$I:$I,RECEIVING_HISTORY!$B:$B,MASTER_SHEET!$A1719),0)</f>
        <v>0</v>
      </c>
      <c r="M1719" s="35">
        <f>IFERROR(SUMIF(ISSUANCE_HISTORY!$B:$B,A1719,ISSUANCE_HISTORY!$H:$H),0)</f>
        <v>0</v>
      </c>
      <c r="N1719" s="26">
        <f>IFERROR(SUMIF(ISSUANCE_HISTORY!$B:$B,A1719,ISSUANCE_HISTORY!$I:$I),0)</f>
        <v>0</v>
      </c>
      <c r="O1719" s="112">
        <f t="shared" si="105"/>
        <v>39</v>
      </c>
      <c r="P1719" s="26">
        <f t="shared" si="107"/>
        <v>2925</v>
      </c>
      <c r="Q1719" s="36" t="s">
        <v>2133</v>
      </c>
      <c r="R1719" s="36" t="s">
        <v>2133</v>
      </c>
      <c r="S1719" s="16">
        <v>10</v>
      </c>
      <c r="T1719" s="37" t="str">
        <f t="shared" si="106"/>
        <v>OK</v>
      </c>
      <c r="U1719" s="12"/>
      <c r="V1719" s="16"/>
      <c r="W1719" s="12" t="s">
        <v>4223</v>
      </c>
    </row>
    <row r="1720" spans="1:23" ht="22.35" customHeight="1">
      <c r="A1720" s="12">
        <v>10061824</v>
      </c>
      <c r="B1720" s="137">
        <v>1050060009</v>
      </c>
      <c r="C1720" s="106">
        <v>1000847</v>
      </c>
      <c r="D1720" s="13">
        <v>1012945</v>
      </c>
      <c r="E1720" s="12" t="s">
        <v>2142</v>
      </c>
      <c r="F1720" s="190" t="s">
        <v>2049</v>
      </c>
      <c r="G1720" s="13" t="s">
        <v>21</v>
      </c>
      <c r="H1720" s="15">
        <v>40</v>
      </c>
      <c r="I1720" s="105">
        <v>35</v>
      </c>
      <c r="J1720" s="26">
        <f t="shared" si="104"/>
        <v>1400</v>
      </c>
      <c r="K1720" s="113">
        <f>IFERROR(SUMIFS(RECEIVING_HISTORY!$H:$H,RECEIVING_HISTORY!$B:$B,MASTER_SHEET!$A1720),0)</f>
        <v>0</v>
      </c>
      <c r="L1720" s="26">
        <f>IFERROR(SUMIFS(RECEIVING_HISTORY!$I:$I,RECEIVING_HISTORY!$B:$B,MASTER_SHEET!$A1720),0)</f>
        <v>0</v>
      </c>
      <c r="M1720" s="35">
        <f>IFERROR(SUMIF(ISSUANCE_HISTORY!$B:$B,A1720,ISSUANCE_HISTORY!$H:$H),0)</f>
        <v>0</v>
      </c>
      <c r="N1720" s="26">
        <f>IFERROR(SUMIF(ISSUANCE_HISTORY!$B:$B,A1720,ISSUANCE_HISTORY!$I:$I),0)</f>
        <v>0</v>
      </c>
      <c r="O1720" s="112">
        <f t="shared" si="105"/>
        <v>35</v>
      </c>
      <c r="P1720" s="26">
        <f t="shared" si="107"/>
        <v>1400</v>
      </c>
      <c r="Q1720" s="36" t="s">
        <v>2133</v>
      </c>
      <c r="R1720" s="36" t="s">
        <v>2133</v>
      </c>
      <c r="S1720" s="16">
        <v>10</v>
      </c>
      <c r="T1720" s="37" t="str">
        <f t="shared" si="106"/>
        <v>OK</v>
      </c>
      <c r="U1720" s="12"/>
      <c r="V1720" s="16"/>
      <c r="W1720" s="12" t="s">
        <v>4223</v>
      </c>
    </row>
    <row r="1721" spans="1:23" ht="22.35" customHeight="1">
      <c r="A1721" s="12">
        <v>10061825</v>
      </c>
      <c r="B1721" s="137">
        <v>1260010114</v>
      </c>
      <c r="C1721" s="106">
        <v>1000419</v>
      </c>
      <c r="D1721" s="13">
        <v>1013491</v>
      </c>
      <c r="E1721" s="12" t="s">
        <v>2143</v>
      </c>
      <c r="F1721" s="190" t="s">
        <v>2049</v>
      </c>
      <c r="G1721" s="13" t="s">
        <v>21</v>
      </c>
      <c r="H1721" s="15">
        <v>56</v>
      </c>
      <c r="I1721" s="105">
        <v>0</v>
      </c>
      <c r="J1721" s="26">
        <f t="shared" si="104"/>
        <v>0</v>
      </c>
      <c r="K1721" s="113">
        <f>IFERROR(SUMIFS(RECEIVING_HISTORY!$H:$H,RECEIVING_HISTORY!$B:$B,MASTER_SHEET!$A1721),0)</f>
        <v>0</v>
      </c>
      <c r="L1721" s="26">
        <f>IFERROR(SUMIFS(RECEIVING_HISTORY!$I:$I,RECEIVING_HISTORY!$B:$B,MASTER_SHEET!$A1721),0)</f>
        <v>0</v>
      </c>
      <c r="M1721" s="35">
        <f>IFERROR(SUMIF(ISSUANCE_HISTORY!$B:$B,A1721,ISSUANCE_HISTORY!$H:$H),0)</f>
        <v>0</v>
      </c>
      <c r="N1721" s="26">
        <f>IFERROR(SUMIF(ISSUANCE_HISTORY!$B:$B,A1721,ISSUANCE_HISTORY!$I:$I),0)</f>
        <v>0</v>
      </c>
      <c r="O1721" s="112">
        <f t="shared" si="105"/>
        <v>0</v>
      </c>
      <c r="P1721" s="26">
        <f t="shared" si="107"/>
        <v>0</v>
      </c>
      <c r="Q1721" s="36" t="s">
        <v>2127</v>
      </c>
      <c r="R1721" s="36" t="s">
        <v>2127</v>
      </c>
      <c r="S1721" s="16">
        <v>3</v>
      </c>
      <c r="T1721" s="37" t="str">
        <f t="shared" si="106"/>
        <v>BSR in Process</v>
      </c>
      <c r="U1721" s="12">
        <v>62</v>
      </c>
      <c r="V1721" s="16"/>
      <c r="W1721" s="12" t="s">
        <v>4222</v>
      </c>
    </row>
    <row r="1722" spans="1:23" ht="22.35" customHeight="1">
      <c r="A1722" s="12">
        <v>10061826</v>
      </c>
      <c r="B1722" s="137">
        <v>1260010117</v>
      </c>
      <c r="C1722" s="106">
        <v>1000460</v>
      </c>
      <c r="D1722" s="13">
        <v>1013534</v>
      </c>
      <c r="E1722" s="12" t="s">
        <v>2144</v>
      </c>
      <c r="F1722" s="190" t="s">
        <v>2049</v>
      </c>
      <c r="G1722" s="13" t="s">
        <v>21</v>
      </c>
      <c r="H1722" s="15">
        <v>47</v>
      </c>
      <c r="I1722" s="105">
        <v>17</v>
      </c>
      <c r="J1722" s="26">
        <f t="shared" si="104"/>
        <v>799</v>
      </c>
      <c r="K1722" s="113">
        <f>IFERROR(SUMIFS(RECEIVING_HISTORY!$H:$H,RECEIVING_HISTORY!$B:$B,MASTER_SHEET!$A1722),0)</f>
        <v>0</v>
      </c>
      <c r="L1722" s="26">
        <f>IFERROR(SUMIFS(RECEIVING_HISTORY!$I:$I,RECEIVING_HISTORY!$B:$B,MASTER_SHEET!$A1722),0)</f>
        <v>0</v>
      </c>
      <c r="M1722" s="35">
        <f>IFERROR(SUMIF(ISSUANCE_HISTORY!$B:$B,A1722,ISSUANCE_HISTORY!$H:$H),0)</f>
        <v>0</v>
      </c>
      <c r="N1722" s="26">
        <f>IFERROR(SUMIF(ISSUANCE_HISTORY!$B:$B,A1722,ISSUANCE_HISTORY!$I:$I),0)</f>
        <v>0</v>
      </c>
      <c r="O1722" s="112">
        <f t="shared" si="105"/>
        <v>17</v>
      </c>
      <c r="P1722" s="26">
        <f t="shared" si="107"/>
        <v>799</v>
      </c>
      <c r="Q1722" s="36" t="s">
        <v>2133</v>
      </c>
      <c r="R1722" s="36" t="s">
        <v>2133</v>
      </c>
      <c r="S1722" s="16">
        <v>10</v>
      </c>
      <c r="T1722" s="37" t="str">
        <f t="shared" si="106"/>
        <v>OK</v>
      </c>
      <c r="U1722" s="12"/>
      <c r="V1722" s="16"/>
      <c r="W1722" s="12" t="s">
        <v>4222</v>
      </c>
    </row>
    <row r="1723" spans="1:23" ht="22.35" customHeight="1">
      <c r="A1723" s="12">
        <v>10061827</v>
      </c>
      <c r="B1723" s="137">
        <v>3000000361</v>
      </c>
      <c r="C1723" s="106">
        <v>1005131</v>
      </c>
      <c r="D1723" s="13">
        <v>1015960</v>
      </c>
      <c r="E1723" s="12" t="s">
        <v>2145</v>
      </c>
      <c r="F1723" s="190" t="s">
        <v>2049</v>
      </c>
      <c r="G1723" s="13" t="s">
        <v>21</v>
      </c>
      <c r="H1723" s="15">
        <v>66</v>
      </c>
      <c r="I1723" s="105">
        <v>50</v>
      </c>
      <c r="J1723" s="26">
        <f t="shared" si="104"/>
        <v>3300</v>
      </c>
      <c r="K1723" s="113">
        <f>IFERROR(SUMIFS(RECEIVING_HISTORY!$H:$H,RECEIVING_HISTORY!$B:$B,MASTER_SHEET!$A1723),0)</f>
        <v>0</v>
      </c>
      <c r="L1723" s="26">
        <f>IFERROR(SUMIFS(RECEIVING_HISTORY!$I:$I,RECEIVING_HISTORY!$B:$B,MASTER_SHEET!$A1723),0)</f>
        <v>0</v>
      </c>
      <c r="M1723" s="35">
        <f>IFERROR(SUMIF(ISSUANCE_HISTORY!$B:$B,A1723,ISSUANCE_HISTORY!$H:$H),0)</f>
        <v>0</v>
      </c>
      <c r="N1723" s="26">
        <f>IFERROR(SUMIF(ISSUANCE_HISTORY!$B:$B,A1723,ISSUANCE_HISTORY!$I:$I),0)</f>
        <v>0</v>
      </c>
      <c r="O1723" s="112">
        <f t="shared" si="105"/>
        <v>50</v>
      </c>
      <c r="P1723" s="26">
        <f t="shared" si="107"/>
        <v>3300</v>
      </c>
      <c r="Q1723" s="36" t="s">
        <v>2133</v>
      </c>
      <c r="R1723" s="36" t="s">
        <v>2133</v>
      </c>
      <c r="S1723" s="16">
        <v>20</v>
      </c>
      <c r="T1723" s="37" t="str">
        <f t="shared" si="106"/>
        <v>OK</v>
      </c>
      <c r="U1723" s="12"/>
      <c r="V1723" s="16"/>
      <c r="W1723" s="12" t="s">
        <v>4222</v>
      </c>
    </row>
    <row r="1724" spans="1:23" ht="22.35" customHeight="1">
      <c r="A1724" s="12">
        <v>10061828</v>
      </c>
      <c r="B1724" s="137">
        <v>1050060029</v>
      </c>
      <c r="C1724" s="106">
        <v>1004627</v>
      </c>
      <c r="D1724" s="13">
        <v>1016387</v>
      </c>
      <c r="E1724" s="12" t="s">
        <v>2146</v>
      </c>
      <c r="F1724" s="190" t="s">
        <v>2049</v>
      </c>
      <c r="G1724" s="13" t="s">
        <v>21</v>
      </c>
      <c r="H1724" s="15">
        <v>360</v>
      </c>
      <c r="I1724" s="105">
        <v>13</v>
      </c>
      <c r="J1724" s="26">
        <f t="shared" si="104"/>
        <v>4680</v>
      </c>
      <c r="K1724" s="113">
        <f>IFERROR(SUMIFS(RECEIVING_HISTORY!$H:$H,RECEIVING_HISTORY!$B:$B,MASTER_SHEET!$A1724),0)</f>
        <v>0</v>
      </c>
      <c r="L1724" s="26">
        <f>IFERROR(SUMIFS(RECEIVING_HISTORY!$I:$I,RECEIVING_HISTORY!$B:$B,MASTER_SHEET!$A1724),0)</f>
        <v>0</v>
      </c>
      <c r="M1724" s="35">
        <f>IFERROR(SUMIF(ISSUANCE_HISTORY!$B:$B,A1724,ISSUANCE_HISTORY!$H:$H),0)</f>
        <v>0</v>
      </c>
      <c r="N1724" s="26">
        <f>IFERROR(SUMIF(ISSUANCE_HISTORY!$B:$B,A1724,ISSUANCE_HISTORY!$I:$I),0)</f>
        <v>0</v>
      </c>
      <c r="O1724" s="112">
        <f t="shared" si="105"/>
        <v>13</v>
      </c>
      <c r="P1724" s="26">
        <f t="shared" si="107"/>
        <v>4680</v>
      </c>
      <c r="Q1724" s="36" t="s">
        <v>2133</v>
      </c>
      <c r="R1724" s="36" t="s">
        <v>2133</v>
      </c>
      <c r="S1724" s="16">
        <v>10</v>
      </c>
      <c r="T1724" s="37" t="str">
        <f t="shared" si="106"/>
        <v>OK</v>
      </c>
      <c r="U1724" s="12"/>
      <c r="V1724" s="16"/>
      <c r="W1724" s="12" t="s">
        <v>4223</v>
      </c>
    </row>
    <row r="1725" spans="1:23" ht="22.35" customHeight="1">
      <c r="A1725" s="12">
        <v>10061829</v>
      </c>
      <c r="B1725" s="137">
        <v>1120010374</v>
      </c>
      <c r="C1725" s="106">
        <v>1000437</v>
      </c>
      <c r="D1725" s="13">
        <v>1013509</v>
      </c>
      <c r="E1725" s="12" t="s">
        <v>2147</v>
      </c>
      <c r="F1725" s="190" t="s">
        <v>2049</v>
      </c>
      <c r="G1725" s="13" t="s">
        <v>21</v>
      </c>
      <c r="H1725" s="15">
        <v>48</v>
      </c>
      <c r="I1725" s="105">
        <v>26</v>
      </c>
      <c r="J1725" s="26">
        <f t="shared" si="104"/>
        <v>1248</v>
      </c>
      <c r="K1725" s="113">
        <f>IFERROR(SUMIFS(RECEIVING_HISTORY!$H:$H,RECEIVING_HISTORY!$B:$B,MASTER_SHEET!$A1725),0)</f>
        <v>0</v>
      </c>
      <c r="L1725" s="26">
        <f>IFERROR(SUMIFS(RECEIVING_HISTORY!$I:$I,RECEIVING_HISTORY!$B:$B,MASTER_SHEET!$A1725),0)</f>
        <v>0</v>
      </c>
      <c r="M1725" s="35">
        <f>IFERROR(SUMIF(ISSUANCE_HISTORY!$B:$B,A1725,ISSUANCE_HISTORY!$H:$H),0)</f>
        <v>0</v>
      </c>
      <c r="N1725" s="26">
        <f>IFERROR(SUMIF(ISSUANCE_HISTORY!$B:$B,A1725,ISSUANCE_HISTORY!$I:$I),0)</f>
        <v>0</v>
      </c>
      <c r="O1725" s="112">
        <f t="shared" si="105"/>
        <v>26</v>
      </c>
      <c r="P1725" s="26">
        <f t="shared" si="107"/>
        <v>1248</v>
      </c>
      <c r="Q1725" s="36" t="s">
        <v>2148</v>
      </c>
      <c r="R1725" s="36" t="s">
        <v>2148</v>
      </c>
      <c r="S1725" s="16">
        <v>10</v>
      </c>
      <c r="T1725" s="37" t="str">
        <f t="shared" si="106"/>
        <v>OK</v>
      </c>
      <c r="U1725" s="12"/>
      <c r="V1725" s="16"/>
      <c r="W1725" s="12" t="s">
        <v>4222</v>
      </c>
    </row>
    <row r="1726" spans="1:23" ht="22.35" customHeight="1">
      <c r="A1726" s="12">
        <v>10061830</v>
      </c>
      <c r="B1726" s="137">
        <v>391100005848</v>
      </c>
      <c r="C1726" s="106">
        <v>1006385</v>
      </c>
      <c r="D1726" s="13">
        <v>1014749</v>
      </c>
      <c r="E1726" s="12" t="s">
        <v>2149</v>
      </c>
      <c r="F1726" s="190" t="s">
        <v>2049</v>
      </c>
      <c r="G1726" s="13" t="s">
        <v>21</v>
      </c>
      <c r="H1726" s="15">
        <v>45</v>
      </c>
      <c r="I1726" s="105">
        <v>60</v>
      </c>
      <c r="J1726" s="26">
        <f t="shared" si="104"/>
        <v>2700</v>
      </c>
      <c r="K1726" s="113">
        <f>IFERROR(SUMIFS(RECEIVING_HISTORY!$H:$H,RECEIVING_HISTORY!$B:$B,MASTER_SHEET!$A1726),0)</f>
        <v>0</v>
      </c>
      <c r="L1726" s="26">
        <f>IFERROR(SUMIFS(RECEIVING_HISTORY!$I:$I,RECEIVING_HISTORY!$B:$B,MASTER_SHEET!$A1726),0)</f>
        <v>0</v>
      </c>
      <c r="M1726" s="35">
        <f>IFERROR(SUMIF(ISSUANCE_HISTORY!$B:$B,A1726,ISSUANCE_HISTORY!$H:$H),0)</f>
        <v>0</v>
      </c>
      <c r="N1726" s="26">
        <f>IFERROR(SUMIF(ISSUANCE_HISTORY!$B:$B,A1726,ISSUANCE_HISTORY!$I:$I),0)</f>
        <v>0</v>
      </c>
      <c r="O1726" s="112">
        <f t="shared" si="105"/>
        <v>60</v>
      </c>
      <c r="P1726" s="26">
        <f t="shared" si="107"/>
        <v>2700</v>
      </c>
      <c r="Q1726" s="36" t="s">
        <v>2148</v>
      </c>
      <c r="R1726" s="36" t="s">
        <v>2148</v>
      </c>
      <c r="S1726" s="16">
        <v>10</v>
      </c>
      <c r="T1726" s="37" t="str">
        <f t="shared" si="106"/>
        <v>OK</v>
      </c>
      <c r="U1726" s="12"/>
      <c r="V1726" s="16"/>
      <c r="W1726" s="12" t="s">
        <v>4222</v>
      </c>
    </row>
    <row r="1727" spans="1:23" ht="22.35" customHeight="1">
      <c r="A1727" s="12">
        <v>10061831</v>
      </c>
      <c r="B1727" s="137">
        <v>1120010412</v>
      </c>
      <c r="C1727" s="106">
        <v>1000366</v>
      </c>
      <c r="D1727" s="13">
        <v>1013438</v>
      </c>
      <c r="E1727" s="12" t="s">
        <v>2150</v>
      </c>
      <c r="F1727" s="190" t="s">
        <v>2049</v>
      </c>
      <c r="G1727" s="13" t="s">
        <v>21</v>
      </c>
      <c r="H1727" s="15">
        <v>235.4</v>
      </c>
      <c r="I1727" s="105">
        <v>6</v>
      </c>
      <c r="J1727" s="26">
        <f t="shared" si="104"/>
        <v>1412.4</v>
      </c>
      <c r="K1727" s="113">
        <f>IFERROR(SUMIFS(RECEIVING_HISTORY!$H:$H,RECEIVING_HISTORY!$B:$B,MASTER_SHEET!$A1727),0)</f>
        <v>0</v>
      </c>
      <c r="L1727" s="26">
        <f>IFERROR(SUMIFS(RECEIVING_HISTORY!$I:$I,RECEIVING_HISTORY!$B:$B,MASTER_SHEET!$A1727),0)</f>
        <v>0</v>
      </c>
      <c r="M1727" s="35">
        <f>IFERROR(SUMIF(ISSUANCE_HISTORY!$B:$B,A1727,ISSUANCE_HISTORY!$H:$H),0)</f>
        <v>0</v>
      </c>
      <c r="N1727" s="26">
        <f>IFERROR(SUMIF(ISSUANCE_HISTORY!$B:$B,A1727,ISSUANCE_HISTORY!$I:$I),0)</f>
        <v>0</v>
      </c>
      <c r="O1727" s="112">
        <f t="shared" si="105"/>
        <v>6</v>
      </c>
      <c r="P1727" s="26">
        <f t="shared" si="107"/>
        <v>1412.4</v>
      </c>
      <c r="Q1727" s="36" t="s">
        <v>2151</v>
      </c>
      <c r="R1727" s="36" t="s">
        <v>2151</v>
      </c>
      <c r="S1727" s="16">
        <v>4</v>
      </c>
      <c r="T1727" s="37" t="str">
        <f t="shared" si="106"/>
        <v>OK</v>
      </c>
      <c r="U1727" s="12"/>
      <c r="V1727" s="16"/>
      <c r="W1727" s="12" t="s">
        <v>4222</v>
      </c>
    </row>
    <row r="1728" spans="1:23" ht="22.35" customHeight="1">
      <c r="A1728" s="12">
        <v>10061832</v>
      </c>
      <c r="B1728" s="137">
        <v>1120010413</v>
      </c>
      <c r="C1728" s="106">
        <v>1000367</v>
      </c>
      <c r="D1728" s="13">
        <v>1013439</v>
      </c>
      <c r="E1728" s="12" t="s">
        <v>2152</v>
      </c>
      <c r="F1728" s="190" t="s">
        <v>2049</v>
      </c>
      <c r="G1728" s="13" t="s">
        <v>21</v>
      </c>
      <c r="H1728" s="15">
        <v>235.4</v>
      </c>
      <c r="I1728" s="105">
        <v>10</v>
      </c>
      <c r="J1728" s="26">
        <f t="shared" ref="J1728:J1791" si="108">I1728*H1728</f>
        <v>2354</v>
      </c>
      <c r="K1728" s="113">
        <f>IFERROR(SUMIFS(RECEIVING_HISTORY!$H:$H,RECEIVING_HISTORY!$B:$B,MASTER_SHEET!$A1728),0)</f>
        <v>0</v>
      </c>
      <c r="L1728" s="26">
        <f>IFERROR(SUMIFS(RECEIVING_HISTORY!$I:$I,RECEIVING_HISTORY!$B:$B,MASTER_SHEET!$A1728),0)</f>
        <v>0</v>
      </c>
      <c r="M1728" s="35">
        <f>IFERROR(SUMIF(ISSUANCE_HISTORY!$B:$B,A1728,ISSUANCE_HISTORY!$H:$H),0)</f>
        <v>0</v>
      </c>
      <c r="N1728" s="26">
        <f>IFERROR(SUMIF(ISSUANCE_HISTORY!$B:$B,A1728,ISSUANCE_HISTORY!$I:$I),0)</f>
        <v>0</v>
      </c>
      <c r="O1728" s="112">
        <f t="shared" ref="O1728:O1791" si="109">N(I1728)+N(K1728)-N(M1728)</f>
        <v>10</v>
      </c>
      <c r="P1728" s="26">
        <f t="shared" si="107"/>
        <v>2354</v>
      </c>
      <c r="Q1728" s="36" t="s">
        <v>2151</v>
      </c>
      <c r="R1728" s="36" t="s">
        <v>2151</v>
      </c>
      <c r="S1728" s="16">
        <v>4</v>
      </c>
      <c r="T1728" s="37" t="str">
        <f t="shared" si="106"/>
        <v>OK</v>
      </c>
      <c r="U1728" s="12"/>
      <c r="V1728" s="16"/>
      <c r="W1728" s="12" t="s">
        <v>4222</v>
      </c>
    </row>
    <row r="1729" spans="1:23" ht="22.35" customHeight="1">
      <c r="A1729" s="12">
        <v>10061833</v>
      </c>
      <c r="B1729" s="137">
        <v>1260090587</v>
      </c>
      <c r="C1729" s="106">
        <v>1004828</v>
      </c>
      <c r="D1729" s="13">
        <v>1016269</v>
      </c>
      <c r="E1729" s="12" t="s">
        <v>2153</v>
      </c>
      <c r="F1729" s="190" t="s">
        <v>2049</v>
      </c>
      <c r="G1729" s="13" t="s">
        <v>21</v>
      </c>
      <c r="H1729" s="15">
        <v>5</v>
      </c>
      <c r="I1729" s="105">
        <v>33</v>
      </c>
      <c r="J1729" s="26">
        <f t="shared" si="108"/>
        <v>165</v>
      </c>
      <c r="K1729" s="113">
        <f>IFERROR(SUMIFS(RECEIVING_HISTORY!$H:$H,RECEIVING_HISTORY!$B:$B,MASTER_SHEET!$A1729),0)</f>
        <v>0</v>
      </c>
      <c r="L1729" s="26">
        <f>IFERROR(SUMIFS(RECEIVING_HISTORY!$I:$I,RECEIVING_HISTORY!$B:$B,MASTER_SHEET!$A1729),0)</f>
        <v>0</v>
      </c>
      <c r="M1729" s="35">
        <f>IFERROR(SUMIF(ISSUANCE_HISTORY!$B:$B,A1729,ISSUANCE_HISTORY!$H:$H),0)</f>
        <v>0</v>
      </c>
      <c r="N1729" s="26">
        <f>IFERROR(SUMIF(ISSUANCE_HISTORY!$B:$B,A1729,ISSUANCE_HISTORY!$I:$I),0)</f>
        <v>0</v>
      </c>
      <c r="O1729" s="112">
        <f t="shared" si="109"/>
        <v>33</v>
      </c>
      <c r="P1729" s="26">
        <f t="shared" si="107"/>
        <v>165</v>
      </c>
      <c r="Q1729" s="36" t="s">
        <v>2154</v>
      </c>
      <c r="R1729" s="36" t="s">
        <v>2154</v>
      </c>
      <c r="S1729" s="16">
        <v>20</v>
      </c>
      <c r="T1729" s="37" t="str">
        <f t="shared" si="106"/>
        <v>OK</v>
      </c>
      <c r="U1729" s="12"/>
      <c r="V1729" s="16"/>
      <c r="W1729" s="12" t="s">
        <v>4223</v>
      </c>
    </row>
    <row r="1730" spans="1:23" ht="22.35" customHeight="1">
      <c r="A1730" s="12">
        <v>10061834</v>
      </c>
      <c r="B1730" s="137">
        <v>391100005838</v>
      </c>
      <c r="C1730" s="106">
        <v>1000084</v>
      </c>
      <c r="D1730" s="13">
        <v>1013767</v>
      </c>
      <c r="E1730" s="12" t="s">
        <v>2155</v>
      </c>
      <c r="F1730" s="190" t="s">
        <v>2049</v>
      </c>
      <c r="G1730" s="13" t="s">
        <v>21</v>
      </c>
      <c r="H1730" s="15">
        <v>10</v>
      </c>
      <c r="I1730" s="105">
        <v>27</v>
      </c>
      <c r="J1730" s="26">
        <f t="shared" si="108"/>
        <v>270</v>
      </c>
      <c r="K1730" s="113">
        <f>IFERROR(SUMIFS(RECEIVING_HISTORY!$H:$H,RECEIVING_HISTORY!$B:$B,MASTER_SHEET!$A1730),0)</f>
        <v>0</v>
      </c>
      <c r="L1730" s="26">
        <f>IFERROR(SUMIFS(RECEIVING_HISTORY!$I:$I,RECEIVING_HISTORY!$B:$B,MASTER_SHEET!$A1730),0)</f>
        <v>0</v>
      </c>
      <c r="M1730" s="35">
        <f>IFERROR(SUMIF(ISSUANCE_HISTORY!$B:$B,A1730,ISSUANCE_HISTORY!$H:$H),0)</f>
        <v>0</v>
      </c>
      <c r="N1730" s="26">
        <f>IFERROR(SUMIF(ISSUANCE_HISTORY!$B:$B,A1730,ISSUANCE_HISTORY!$I:$I),0)</f>
        <v>0</v>
      </c>
      <c r="O1730" s="112">
        <f t="shared" si="109"/>
        <v>27</v>
      </c>
      <c r="P1730" s="26">
        <f t="shared" si="107"/>
        <v>270</v>
      </c>
      <c r="Q1730" s="36" t="s">
        <v>2156</v>
      </c>
      <c r="R1730" s="36" t="s">
        <v>2156</v>
      </c>
      <c r="S1730" s="16">
        <v>20</v>
      </c>
      <c r="T1730" s="37" t="str">
        <f t="shared" ref="T1730:T1793" si="110">IF(S1730="", "", IF(U1730&lt;&gt;"", "BSR in Process", IF(O1730&lt;S1730, "Re-Order Now", "OK")))</f>
        <v>OK</v>
      </c>
      <c r="U1730" s="12"/>
      <c r="V1730" s="16"/>
      <c r="W1730" s="12" t="s">
        <v>4222</v>
      </c>
    </row>
    <row r="1731" spans="1:23" ht="22.35" customHeight="1">
      <c r="A1731" s="12">
        <v>10061835</v>
      </c>
      <c r="B1731" s="137">
        <v>391100005835</v>
      </c>
      <c r="C1731" s="106">
        <v>1001903</v>
      </c>
      <c r="D1731" s="13">
        <v>1011986</v>
      </c>
      <c r="E1731" s="12" t="s">
        <v>2157</v>
      </c>
      <c r="F1731" s="190" t="s">
        <v>2049</v>
      </c>
      <c r="G1731" s="13" t="s">
        <v>21</v>
      </c>
      <c r="H1731" s="15">
        <v>7.5</v>
      </c>
      <c r="I1731" s="105">
        <v>112</v>
      </c>
      <c r="J1731" s="26">
        <f t="shared" si="108"/>
        <v>840</v>
      </c>
      <c r="K1731" s="113">
        <f>IFERROR(SUMIFS(RECEIVING_HISTORY!$H:$H,RECEIVING_HISTORY!$B:$B,MASTER_SHEET!$A1731),0)</f>
        <v>0</v>
      </c>
      <c r="L1731" s="26">
        <f>IFERROR(SUMIFS(RECEIVING_HISTORY!$I:$I,RECEIVING_HISTORY!$B:$B,MASTER_SHEET!$A1731),0)</f>
        <v>0</v>
      </c>
      <c r="M1731" s="35">
        <f>IFERROR(SUMIF(ISSUANCE_HISTORY!$B:$B,A1731,ISSUANCE_HISTORY!$H:$H),0)</f>
        <v>0</v>
      </c>
      <c r="N1731" s="26">
        <f>IFERROR(SUMIF(ISSUANCE_HISTORY!$B:$B,A1731,ISSUANCE_HISTORY!$I:$I),0)</f>
        <v>0</v>
      </c>
      <c r="O1731" s="112">
        <f t="shared" si="109"/>
        <v>112</v>
      </c>
      <c r="P1731" s="26">
        <f t="shared" ref="P1731:P1794" si="111">N(J1731)+N(L1731)-N(N1731)</f>
        <v>840</v>
      </c>
      <c r="Q1731" s="36" t="s">
        <v>2156</v>
      </c>
      <c r="R1731" s="36" t="s">
        <v>2156</v>
      </c>
      <c r="S1731" s="16">
        <v>40</v>
      </c>
      <c r="T1731" s="37" t="str">
        <f t="shared" si="110"/>
        <v>OK</v>
      </c>
      <c r="U1731" s="12"/>
      <c r="V1731" s="16"/>
      <c r="W1731" s="12" t="s">
        <v>4222</v>
      </c>
    </row>
    <row r="1732" spans="1:23" ht="22.35" customHeight="1">
      <c r="A1732" s="12">
        <v>10061836</v>
      </c>
      <c r="B1732" s="137" t="e">
        <v>#N/A</v>
      </c>
      <c r="C1732" s="106">
        <v>1000444</v>
      </c>
      <c r="D1732" s="13">
        <v>1013516</v>
      </c>
      <c r="E1732" s="12" t="s">
        <v>2158</v>
      </c>
      <c r="F1732" s="190" t="s">
        <v>2049</v>
      </c>
      <c r="G1732" s="13" t="s">
        <v>21</v>
      </c>
      <c r="H1732" s="15">
        <v>12</v>
      </c>
      <c r="I1732" s="105">
        <v>7</v>
      </c>
      <c r="J1732" s="26">
        <f t="shared" si="108"/>
        <v>84</v>
      </c>
      <c r="K1732" s="113">
        <f>IFERROR(SUMIFS(RECEIVING_HISTORY!$H:$H,RECEIVING_HISTORY!$B:$B,MASTER_SHEET!$A1732),0)</f>
        <v>50</v>
      </c>
      <c r="L1732" s="26">
        <f>IFERROR(SUMIFS(RECEIVING_HISTORY!$I:$I,RECEIVING_HISTORY!$B:$B,MASTER_SHEET!$A1732),0)</f>
        <v>600</v>
      </c>
      <c r="M1732" s="35">
        <f>IFERROR(SUMIF(ISSUANCE_HISTORY!$B:$B,A1732,ISSUANCE_HISTORY!$H:$H),0)</f>
        <v>0</v>
      </c>
      <c r="N1732" s="26">
        <f>IFERROR(SUMIF(ISSUANCE_HISTORY!$B:$B,A1732,ISSUANCE_HISTORY!$I:$I),0)</f>
        <v>0</v>
      </c>
      <c r="O1732" s="112">
        <f t="shared" si="109"/>
        <v>57</v>
      </c>
      <c r="P1732" s="26">
        <f t="shared" si="111"/>
        <v>684</v>
      </c>
      <c r="Q1732" s="36" t="s">
        <v>3556</v>
      </c>
      <c r="R1732" s="36" t="s">
        <v>3556</v>
      </c>
      <c r="S1732" s="16">
        <v>20</v>
      </c>
      <c r="T1732" s="37" t="str">
        <f t="shared" si="110"/>
        <v>OK</v>
      </c>
      <c r="U1732" s="12"/>
      <c r="V1732" s="16"/>
      <c r="W1732" s="12" t="e">
        <v>#N/A</v>
      </c>
    </row>
    <row r="1733" spans="1:23" ht="22.35" customHeight="1">
      <c r="A1733" s="12">
        <v>10061837</v>
      </c>
      <c r="B1733" s="137">
        <v>391100005715</v>
      </c>
      <c r="C1733" s="106">
        <v>1000420</v>
      </c>
      <c r="D1733" s="13">
        <v>1013492</v>
      </c>
      <c r="E1733" s="12" t="s">
        <v>2159</v>
      </c>
      <c r="F1733" s="190" t="s">
        <v>2049</v>
      </c>
      <c r="G1733" s="13" t="s">
        <v>21</v>
      </c>
      <c r="H1733" s="15">
        <v>33</v>
      </c>
      <c r="I1733" s="105">
        <v>332</v>
      </c>
      <c r="J1733" s="26">
        <f t="shared" si="108"/>
        <v>10956</v>
      </c>
      <c r="K1733" s="113">
        <f>IFERROR(SUMIFS(RECEIVING_HISTORY!$H:$H,RECEIVING_HISTORY!$B:$B,MASTER_SHEET!$A1733),0)</f>
        <v>0</v>
      </c>
      <c r="L1733" s="26">
        <f>IFERROR(SUMIFS(RECEIVING_HISTORY!$I:$I,RECEIVING_HISTORY!$B:$B,MASTER_SHEET!$A1733),0)</f>
        <v>0</v>
      </c>
      <c r="M1733" s="35">
        <f>IFERROR(SUMIF(ISSUANCE_HISTORY!$B:$B,A1733,ISSUANCE_HISTORY!$H:$H),0)</f>
        <v>0</v>
      </c>
      <c r="N1733" s="26">
        <f>IFERROR(SUMIF(ISSUANCE_HISTORY!$B:$B,A1733,ISSUANCE_HISTORY!$I:$I),0)</f>
        <v>0</v>
      </c>
      <c r="O1733" s="112">
        <f t="shared" si="109"/>
        <v>332</v>
      </c>
      <c r="P1733" s="26">
        <f t="shared" si="111"/>
        <v>10956</v>
      </c>
      <c r="Q1733" s="36" t="s">
        <v>4521</v>
      </c>
      <c r="R1733" s="36" t="s">
        <v>4521</v>
      </c>
      <c r="S1733" s="16">
        <v>10</v>
      </c>
      <c r="T1733" s="37" t="str">
        <f t="shared" si="110"/>
        <v>OK</v>
      </c>
      <c r="U1733" s="12"/>
      <c r="V1733" s="16"/>
      <c r="W1733" s="12" t="s">
        <v>4222</v>
      </c>
    </row>
    <row r="1734" spans="1:23" ht="22.35" customHeight="1">
      <c r="A1734" s="12">
        <v>10061838</v>
      </c>
      <c r="B1734" s="137">
        <v>1120010399</v>
      </c>
      <c r="C1734" s="106">
        <v>1000352</v>
      </c>
      <c r="D1734" s="13">
        <v>1013424</v>
      </c>
      <c r="E1734" s="12" t="s">
        <v>2160</v>
      </c>
      <c r="F1734" s="190" t="s">
        <v>2049</v>
      </c>
      <c r="G1734" s="13" t="s">
        <v>21</v>
      </c>
      <c r="H1734" s="15">
        <v>35.950000000000003</v>
      </c>
      <c r="I1734" s="105">
        <v>49</v>
      </c>
      <c r="J1734" s="26">
        <f t="shared" si="108"/>
        <v>1761.5500000000002</v>
      </c>
      <c r="K1734" s="113">
        <f>IFERROR(SUMIFS(RECEIVING_HISTORY!$H:$H,RECEIVING_HISTORY!$B:$B,MASTER_SHEET!$A1734),0)</f>
        <v>0</v>
      </c>
      <c r="L1734" s="26">
        <f>IFERROR(SUMIFS(RECEIVING_HISTORY!$I:$I,RECEIVING_HISTORY!$B:$B,MASTER_SHEET!$A1734),0)</f>
        <v>0</v>
      </c>
      <c r="M1734" s="35">
        <f>IFERROR(SUMIF(ISSUANCE_HISTORY!$B:$B,A1734,ISSUANCE_HISTORY!$H:$H),0)</f>
        <v>0</v>
      </c>
      <c r="N1734" s="26">
        <f>IFERROR(SUMIF(ISSUANCE_HISTORY!$B:$B,A1734,ISSUANCE_HISTORY!$I:$I),0)</f>
        <v>0</v>
      </c>
      <c r="O1734" s="112">
        <f t="shared" si="109"/>
        <v>49</v>
      </c>
      <c r="P1734" s="26">
        <f t="shared" si="111"/>
        <v>1761.5500000000002</v>
      </c>
      <c r="Q1734" s="36" t="s">
        <v>4096</v>
      </c>
      <c r="R1734" s="36" t="s">
        <v>4096</v>
      </c>
      <c r="S1734" s="16">
        <v>10</v>
      </c>
      <c r="T1734" s="37" t="str">
        <f t="shared" si="110"/>
        <v>OK</v>
      </c>
      <c r="U1734" s="12"/>
      <c r="V1734" s="16"/>
      <c r="W1734" s="12" t="s">
        <v>4222</v>
      </c>
    </row>
    <row r="1735" spans="1:23" ht="22.35" customHeight="1">
      <c r="A1735" s="12">
        <v>10061839</v>
      </c>
      <c r="B1735" s="137">
        <v>1050060047</v>
      </c>
      <c r="C1735" s="106">
        <v>1004568</v>
      </c>
      <c r="D1735" s="13">
        <v>1016327</v>
      </c>
      <c r="E1735" s="12" t="s">
        <v>2161</v>
      </c>
      <c r="F1735" s="190" t="s">
        <v>2049</v>
      </c>
      <c r="G1735" s="13" t="s">
        <v>21</v>
      </c>
      <c r="H1735" s="15">
        <v>351.45</v>
      </c>
      <c r="I1735" s="105">
        <v>45</v>
      </c>
      <c r="J1735" s="26">
        <f t="shared" si="108"/>
        <v>15815.25</v>
      </c>
      <c r="K1735" s="113">
        <f>IFERROR(SUMIFS(RECEIVING_HISTORY!$H:$H,RECEIVING_HISTORY!$B:$B,MASTER_SHEET!$A1735),0)</f>
        <v>0</v>
      </c>
      <c r="L1735" s="26">
        <f>IFERROR(SUMIFS(RECEIVING_HISTORY!$I:$I,RECEIVING_HISTORY!$B:$B,MASTER_SHEET!$A1735),0)</f>
        <v>0</v>
      </c>
      <c r="M1735" s="35">
        <f>IFERROR(SUMIF(ISSUANCE_HISTORY!$B:$B,A1735,ISSUANCE_HISTORY!$H:$H),0)</f>
        <v>0</v>
      </c>
      <c r="N1735" s="26">
        <f>IFERROR(SUMIF(ISSUANCE_HISTORY!$B:$B,A1735,ISSUANCE_HISTORY!$I:$I),0)</f>
        <v>0</v>
      </c>
      <c r="O1735" s="112">
        <f t="shared" si="109"/>
        <v>45</v>
      </c>
      <c r="P1735" s="26">
        <f t="shared" si="111"/>
        <v>15815.25</v>
      </c>
      <c r="Q1735" s="36" t="s">
        <v>2162</v>
      </c>
      <c r="R1735" s="36" t="s">
        <v>2162</v>
      </c>
      <c r="S1735" s="16">
        <v>10</v>
      </c>
      <c r="T1735" s="37" t="str">
        <f t="shared" si="110"/>
        <v>OK</v>
      </c>
      <c r="U1735" s="12"/>
      <c r="V1735" s="16"/>
      <c r="W1735" s="12" t="s">
        <v>4222</v>
      </c>
    </row>
    <row r="1736" spans="1:23" ht="22.35" customHeight="1">
      <c r="A1736" s="12">
        <v>10061840</v>
      </c>
      <c r="B1736" s="137">
        <v>1260010113</v>
      </c>
      <c r="C1736" s="106">
        <v>1000459</v>
      </c>
      <c r="D1736" s="13">
        <v>1013533</v>
      </c>
      <c r="E1736" s="12" t="s">
        <v>2163</v>
      </c>
      <c r="F1736" s="190" t="s">
        <v>2049</v>
      </c>
      <c r="G1736" s="13" t="s">
        <v>21</v>
      </c>
      <c r="H1736" s="15">
        <v>65</v>
      </c>
      <c r="I1736" s="105">
        <v>68</v>
      </c>
      <c r="J1736" s="26">
        <f t="shared" si="108"/>
        <v>4420</v>
      </c>
      <c r="K1736" s="113">
        <f>IFERROR(SUMIFS(RECEIVING_HISTORY!$H:$H,RECEIVING_HISTORY!$B:$B,MASTER_SHEET!$A1736),0)</f>
        <v>0</v>
      </c>
      <c r="L1736" s="26">
        <f>IFERROR(SUMIFS(RECEIVING_HISTORY!$I:$I,RECEIVING_HISTORY!$B:$B,MASTER_SHEET!$A1736),0)</f>
        <v>0</v>
      </c>
      <c r="M1736" s="35">
        <f>IFERROR(SUMIF(ISSUANCE_HISTORY!$B:$B,A1736,ISSUANCE_HISTORY!$H:$H),0)</f>
        <v>0</v>
      </c>
      <c r="N1736" s="26">
        <f>IFERROR(SUMIF(ISSUANCE_HISTORY!$B:$B,A1736,ISSUANCE_HISTORY!$I:$I),0)</f>
        <v>0</v>
      </c>
      <c r="O1736" s="112">
        <f t="shared" si="109"/>
        <v>68</v>
      </c>
      <c r="P1736" s="26">
        <f t="shared" si="111"/>
        <v>4420</v>
      </c>
      <c r="Q1736" s="36" t="s">
        <v>2162</v>
      </c>
      <c r="R1736" s="36" t="s">
        <v>2162</v>
      </c>
      <c r="S1736" s="16">
        <v>10</v>
      </c>
      <c r="T1736" s="37" t="str">
        <f t="shared" si="110"/>
        <v>OK</v>
      </c>
      <c r="U1736" s="12"/>
      <c r="V1736" s="16"/>
      <c r="W1736" s="12" t="s">
        <v>4223</v>
      </c>
    </row>
    <row r="1737" spans="1:23" ht="22.35" customHeight="1">
      <c r="A1737" s="12">
        <v>10061841</v>
      </c>
      <c r="B1737" s="137">
        <v>1120010419</v>
      </c>
      <c r="C1737" s="106">
        <v>1000372</v>
      </c>
      <c r="D1737" s="13">
        <v>1013444</v>
      </c>
      <c r="E1737" s="12" t="s">
        <v>2164</v>
      </c>
      <c r="F1737" s="190" t="s">
        <v>2049</v>
      </c>
      <c r="G1737" s="13" t="s">
        <v>21</v>
      </c>
      <c r="H1737" s="15">
        <v>16.829999999999998</v>
      </c>
      <c r="I1737" s="105">
        <v>65</v>
      </c>
      <c r="J1737" s="26">
        <f t="shared" si="108"/>
        <v>1093.9499999999998</v>
      </c>
      <c r="K1737" s="113">
        <f>IFERROR(SUMIFS(RECEIVING_HISTORY!$H:$H,RECEIVING_HISTORY!$B:$B,MASTER_SHEET!$A1737),0)</f>
        <v>0</v>
      </c>
      <c r="L1737" s="26">
        <f>IFERROR(SUMIFS(RECEIVING_HISTORY!$I:$I,RECEIVING_HISTORY!$B:$B,MASTER_SHEET!$A1737),0)</f>
        <v>0</v>
      </c>
      <c r="M1737" s="35">
        <f>IFERROR(SUMIF(ISSUANCE_HISTORY!$B:$B,A1737,ISSUANCE_HISTORY!$H:$H),0)</f>
        <v>0</v>
      </c>
      <c r="N1737" s="26">
        <f>IFERROR(SUMIF(ISSUANCE_HISTORY!$B:$B,A1737,ISSUANCE_HISTORY!$I:$I),0)</f>
        <v>0</v>
      </c>
      <c r="O1737" s="112">
        <f t="shared" si="109"/>
        <v>65</v>
      </c>
      <c r="P1737" s="26">
        <f t="shared" si="111"/>
        <v>1093.9499999999998</v>
      </c>
      <c r="Q1737" s="36" t="s">
        <v>2162</v>
      </c>
      <c r="R1737" s="36" t="s">
        <v>2162</v>
      </c>
      <c r="S1737" s="16">
        <v>20</v>
      </c>
      <c r="T1737" s="37" t="str">
        <f t="shared" si="110"/>
        <v>OK</v>
      </c>
      <c r="U1737" s="12"/>
      <c r="V1737" s="16"/>
      <c r="W1737" s="12" t="s">
        <v>4222</v>
      </c>
    </row>
    <row r="1738" spans="1:23" ht="22.35" customHeight="1">
      <c r="A1738" s="12">
        <v>10061842</v>
      </c>
      <c r="B1738" s="137">
        <v>1120010418</v>
      </c>
      <c r="C1738" s="106">
        <v>1000371</v>
      </c>
      <c r="D1738" s="13">
        <v>1013443</v>
      </c>
      <c r="E1738" s="12" t="s">
        <v>2165</v>
      </c>
      <c r="F1738" s="190" t="s">
        <v>2049</v>
      </c>
      <c r="G1738" s="13" t="s">
        <v>21</v>
      </c>
      <c r="H1738" s="15">
        <v>9.0500000000000007</v>
      </c>
      <c r="I1738" s="105">
        <v>128</v>
      </c>
      <c r="J1738" s="26">
        <f t="shared" si="108"/>
        <v>1158.4000000000001</v>
      </c>
      <c r="K1738" s="113">
        <f>IFERROR(SUMIFS(RECEIVING_HISTORY!$H:$H,RECEIVING_HISTORY!$B:$B,MASTER_SHEET!$A1738),0)</f>
        <v>0</v>
      </c>
      <c r="L1738" s="26">
        <f>IFERROR(SUMIFS(RECEIVING_HISTORY!$I:$I,RECEIVING_HISTORY!$B:$B,MASTER_SHEET!$A1738),0)</f>
        <v>0</v>
      </c>
      <c r="M1738" s="35">
        <f>IFERROR(SUMIF(ISSUANCE_HISTORY!$B:$B,A1738,ISSUANCE_HISTORY!$H:$H),0)</f>
        <v>0</v>
      </c>
      <c r="N1738" s="26">
        <f>IFERROR(SUMIF(ISSUANCE_HISTORY!$B:$B,A1738,ISSUANCE_HISTORY!$I:$I),0)</f>
        <v>0</v>
      </c>
      <c r="O1738" s="112">
        <f t="shared" si="109"/>
        <v>128</v>
      </c>
      <c r="P1738" s="26">
        <f t="shared" si="111"/>
        <v>1158.4000000000001</v>
      </c>
      <c r="Q1738" s="36" t="s">
        <v>4463</v>
      </c>
      <c r="R1738" s="36" t="s">
        <v>4463</v>
      </c>
      <c r="S1738" s="16">
        <v>20</v>
      </c>
      <c r="T1738" s="37" t="str">
        <f t="shared" si="110"/>
        <v>OK</v>
      </c>
      <c r="U1738" s="12"/>
      <c r="V1738" s="16"/>
      <c r="W1738" s="12" t="s">
        <v>4222</v>
      </c>
    </row>
    <row r="1739" spans="1:23" ht="22.35" customHeight="1">
      <c r="A1739" s="12">
        <v>10061843</v>
      </c>
      <c r="B1739" s="137">
        <v>1050060055</v>
      </c>
      <c r="C1739" s="106">
        <v>1004961</v>
      </c>
      <c r="D1739" s="13">
        <v>1016076</v>
      </c>
      <c r="E1739" s="12" t="s">
        <v>2166</v>
      </c>
      <c r="F1739" s="190" t="s">
        <v>2049</v>
      </c>
      <c r="G1739" s="13" t="s">
        <v>21</v>
      </c>
      <c r="H1739" s="15">
        <v>210.65</v>
      </c>
      <c r="I1739" s="105">
        <v>25</v>
      </c>
      <c r="J1739" s="26">
        <f t="shared" si="108"/>
        <v>5266.25</v>
      </c>
      <c r="K1739" s="113">
        <f>IFERROR(SUMIFS(RECEIVING_HISTORY!$H:$H,RECEIVING_HISTORY!$B:$B,MASTER_SHEET!$A1739),0)</f>
        <v>0</v>
      </c>
      <c r="L1739" s="26">
        <f>IFERROR(SUMIFS(RECEIVING_HISTORY!$I:$I,RECEIVING_HISTORY!$B:$B,MASTER_SHEET!$A1739),0)</f>
        <v>0</v>
      </c>
      <c r="M1739" s="35">
        <f>IFERROR(SUMIF(ISSUANCE_HISTORY!$B:$B,A1739,ISSUANCE_HISTORY!$H:$H),0)</f>
        <v>0</v>
      </c>
      <c r="N1739" s="26">
        <f>IFERROR(SUMIF(ISSUANCE_HISTORY!$B:$B,A1739,ISSUANCE_HISTORY!$I:$I),0)</f>
        <v>0</v>
      </c>
      <c r="O1739" s="112">
        <f t="shared" si="109"/>
        <v>25</v>
      </c>
      <c r="P1739" s="26">
        <f t="shared" si="111"/>
        <v>5266.25</v>
      </c>
      <c r="Q1739" s="36" t="s">
        <v>2162</v>
      </c>
      <c r="R1739" s="36" t="s">
        <v>2162</v>
      </c>
      <c r="S1739" s="16">
        <v>15</v>
      </c>
      <c r="T1739" s="37" t="str">
        <f t="shared" si="110"/>
        <v>OK</v>
      </c>
      <c r="U1739" s="12"/>
      <c r="V1739" s="16"/>
      <c r="W1739" s="12" t="s">
        <v>4222</v>
      </c>
    </row>
    <row r="1740" spans="1:23" ht="22.35" customHeight="1">
      <c r="A1740" s="12">
        <v>10061844</v>
      </c>
      <c r="B1740" s="137">
        <v>1120010427</v>
      </c>
      <c r="C1740" s="106">
        <v>1000380</v>
      </c>
      <c r="D1740" s="13">
        <v>1013452</v>
      </c>
      <c r="E1740" s="12" t="s">
        <v>2167</v>
      </c>
      <c r="F1740" s="190" t="s">
        <v>2049</v>
      </c>
      <c r="G1740" s="13" t="s">
        <v>21</v>
      </c>
      <c r="H1740" s="15">
        <v>1.61</v>
      </c>
      <c r="I1740" s="105">
        <v>345</v>
      </c>
      <c r="J1740" s="26">
        <f t="shared" si="108"/>
        <v>555.45000000000005</v>
      </c>
      <c r="K1740" s="113">
        <f>IFERROR(SUMIFS(RECEIVING_HISTORY!$H:$H,RECEIVING_HISTORY!$B:$B,MASTER_SHEET!$A1740),0)</f>
        <v>0</v>
      </c>
      <c r="L1740" s="26">
        <f>IFERROR(SUMIFS(RECEIVING_HISTORY!$I:$I,RECEIVING_HISTORY!$B:$B,MASTER_SHEET!$A1740),0)</f>
        <v>0</v>
      </c>
      <c r="M1740" s="35">
        <f>IFERROR(SUMIF(ISSUANCE_HISTORY!$B:$B,A1740,ISSUANCE_HISTORY!$H:$H),0)</f>
        <v>0</v>
      </c>
      <c r="N1740" s="26">
        <f>IFERROR(SUMIF(ISSUANCE_HISTORY!$B:$B,A1740,ISSUANCE_HISTORY!$I:$I),0)</f>
        <v>0</v>
      </c>
      <c r="O1740" s="112">
        <f t="shared" si="109"/>
        <v>345</v>
      </c>
      <c r="P1740" s="26">
        <f t="shared" si="111"/>
        <v>555.45000000000005</v>
      </c>
      <c r="Q1740" s="36" t="s">
        <v>2168</v>
      </c>
      <c r="R1740" s="36" t="s">
        <v>2168</v>
      </c>
      <c r="S1740" s="16">
        <v>100</v>
      </c>
      <c r="T1740" s="37" t="str">
        <f t="shared" si="110"/>
        <v>OK</v>
      </c>
      <c r="U1740" s="12"/>
      <c r="V1740" s="16"/>
      <c r="W1740" s="12" t="s">
        <v>4222</v>
      </c>
    </row>
    <row r="1741" spans="1:23" ht="22.35" customHeight="1">
      <c r="A1741" s="12">
        <v>10061845</v>
      </c>
      <c r="B1741" s="137">
        <v>391222007839</v>
      </c>
      <c r="C1741" s="106">
        <v>1000413</v>
      </c>
      <c r="D1741" s="13">
        <v>1013485</v>
      </c>
      <c r="E1741" s="12" t="s">
        <v>2169</v>
      </c>
      <c r="F1741" s="190" t="s">
        <v>2049</v>
      </c>
      <c r="G1741" s="13" t="s">
        <v>21</v>
      </c>
      <c r="H1741" s="15">
        <v>12</v>
      </c>
      <c r="I1741" s="105">
        <v>17</v>
      </c>
      <c r="J1741" s="26">
        <f t="shared" si="108"/>
        <v>204</v>
      </c>
      <c r="K1741" s="113">
        <f>IFERROR(SUMIFS(RECEIVING_HISTORY!$H:$H,RECEIVING_HISTORY!$B:$B,MASTER_SHEET!$A1741),0)</f>
        <v>0</v>
      </c>
      <c r="L1741" s="26">
        <f>IFERROR(SUMIFS(RECEIVING_HISTORY!$I:$I,RECEIVING_HISTORY!$B:$B,MASTER_SHEET!$A1741),0)</f>
        <v>0</v>
      </c>
      <c r="M1741" s="35">
        <f>IFERROR(SUMIF(ISSUANCE_HISTORY!$B:$B,A1741,ISSUANCE_HISTORY!$H:$H),0)</f>
        <v>0</v>
      </c>
      <c r="N1741" s="26">
        <f>IFERROR(SUMIF(ISSUANCE_HISTORY!$B:$B,A1741,ISSUANCE_HISTORY!$I:$I),0)</f>
        <v>0</v>
      </c>
      <c r="O1741" s="112">
        <f t="shared" si="109"/>
        <v>17</v>
      </c>
      <c r="P1741" s="26">
        <f t="shared" si="111"/>
        <v>204</v>
      </c>
      <c r="Q1741" s="36" t="s">
        <v>2168</v>
      </c>
      <c r="R1741" s="36" t="s">
        <v>2168</v>
      </c>
      <c r="S1741" s="16">
        <v>10</v>
      </c>
      <c r="T1741" s="37" t="str">
        <f t="shared" si="110"/>
        <v>OK</v>
      </c>
      <c r="U1741" s="12"/>
      <c r="V1741" s="16"/>
      <c r="W1741" s="12" t="s">
        <v>4222</v>
      </c>
    </row>
    <row r="1742" spans="1:23" ht="22.35" customHeight="1">
      <c r="A1742" s="12">
        <v>10061846</v>
      </c>
      <c r="B1742" s="137">
        <v>1120010416</v>
      </c>
      <c r="C1742" s="106">
        <v>1000369</v>
      </c>
      <c r="D1742" s="13">
        <v>1013441</v>
      </c>
      <c r="E1742" s="12" t="s">
        <v>2170</v>
      </c>
      <c r="F1742" s="190" t="s">
        <v>2049</v>
      </c>
      <c r="G1742" s="13" t="s">
        <v>21</v>
      </c>
      <c r="H1742" s="15">
        <v>40</v>
      </c>
      <c r="I1742" s="105">
        <v>15</v>
      </c>
      <c r="J1742" s="26">
        <f t="shared" si="108"/>
        <v>600</v>
      </c>
      <c r="K1742" s="113">
        <f>IFERROR(SUMIFS(RECEIVING_HISTORY!$H:$H,RECEIVING_HISTORY!$B:$B,MASTER_SHEET!$A1742),0)</f>
        <v>0</v>
      </c>
      <c r="L1742" s="26">
        <f>IFERROR(SUMIFS(RECEIVING_HISTORY!$I:$I,RECEIVING_HISTORY!$B:$B,MASTER_SHEET!$A1742),0)</f>
        <v>0</v>
      </c>
      <c r="M1742" s="35">
        <f>IFERROR(SUMIF(ISSUANCE_HISTORY!$B:$B,A1742,ISSUANCE_HISTORY!$H:$H),0)</f>
        <v>0</v>
      </c>
      <c r="N1742" s="26">
        <f>IFERROR(SUMIF(ISSUANCE_HISTORY!$B:$B,A1742,ISSUANCE_HISTORY!$I:$I),0)</f>
        <v>0</v>
      </c>
      <c r="O1742" s="112">
        <f t="shared" si="109"/>
        <v>15</v>
      </c>
      <c r="P1742" s="26">
        <f t="shared" si="111"/>
        <v>600</v>
      </c>
      <c r="Q1742" s="36" t="s">
        <v>2168</v>
      </c>
      <c r="R1742" s="36" t="s">
        <v>2168</v>
      </c>
      <c r="S1742" s="16">
        <v>10</v>
      </c>
      <c r="T1742" s="37" t="str">
        <f t="shared" si="110"/>
        <v>OK</v>
      </c>
      <c r="U1742" s="12"/>
      <c r="V1742" s="16"/>
      <c r="W1742" s="12" t="s">
        <v>4222</v>
      </c>
    </row>
    <row r="1743" spans="1:23" ht="22.35" customHeight="1">
      <c r="A1743" s="12">
        <v>10061847</v>
      </c>
      <c r="B1743" s="137">
        <v>1120010426</v>
      </c>
      <c r="C1743" s="106">
        <v>1000379</v>
      </c>
      <c r="D1743" s="13">
        <v>1013451</v>
      </c>
      <c r="E1743" s="12" t="s">
        <v>2171</v>
      </c>
      <c r="F1743" s="190" t="s">
        <v>2049</v>
      </c>
      <c r="G1743" s="13" t="s">
        <v>21</v>
      </c>
      <c r="H1743" s="15">
        <v>467.44</v>
      </c>
      <c r="I1743" s="105">
        <v>15</v>
      </c>
      <c r="J1743" s="26">
        <f t="shared" si="108"/>
        <v>7011.6</v>
      </c>
      <c r="K1743" s="113">
        <f>IFERROR(SUMIFS(RECEIVING_HISTORY!$H:$H,RECEIVING_HISTORY!$B:$B,MASTER_SHEET!$A1743),0)</f>
        <v>0</v>
      </c>
      <c r="L1743" s="26">
        <f>IFERROR(SUMIFS(RECEIVING_HISTORY!$I:$I,RECEIVING_HISTORY!$B:$B,MASTER_SHEET!$A1743),0)</f>
        <v>0</v>
      </c>
      <c r="M1743" s="35">
        <f>IFERROR(SUMIF(ISSUANCE_HISTORY!$B:$B,A1743,ISSUANCE_HISTORY!$H:$H),0)</f>
        <v>0</v>
      </c>
      <c r="N1743" s="26">
        <f>IFERROR(SUMIF(ISSUANCE_HISTORY!$B:$B,A1743,ISSUANCE_HISTORY!$I:$I),0)</f>
        <v>0</v>
      </c>
      <c r="O1743" s="112">
        <f t="shared" si="109"/>
        <v>15</v>
      </c>
      <c r="P1743" s="26">
        <f t="shared" si="111"/>
        <v>7011.6</v>
      </c>
      <c r="Q1743" s="36" t="s">
        <v>2168</v>
      </c>
      <c r="R1743" s="36" t="s">
        <v>2168</v>
      </c>
      <c r="S1743" s="16">
        <v>10</v>
      </c>
      <c r="T1743" s="37" t="str">
        <f t="shared" si="110"/>
        <v>OK</v>
      </c>
      <c r="U1743" s="12"/>
      <c r="V1743" s="16"/>
      <c r="W1743" s="12" t="s">
        <v>4222</v>
      </c>
    </row>
    <row r="1744" spans="1:23" ht="22.35" customHeight="1">
      <c r="A1744" s="12">
        <v>10061848</v>
      </c>
      <c r="B1744" s="137">
        <v>1120010428</v>
      </c>
      <c r="C1744" s="106">
        <v>1000381</v>
      </c>
      <c r="D1744" s="13">
        <v>1013453</v>
      </c>
      <c r="E1744" s="12" t="s">
        <v>2172</v>
      </c>
      <c r="F1744" s="190" t="s">
        <v>2049</v>
      </c>
      <c r="G1744" s="13" t="s">
        <v>21</v>
      </c>
      <c r="H1744" s="15">
        <v>504.27</v>
      </c>
      <c r="I1744" s="105">
        <v>2</v>
      </c>
      <c r="J1744" s="26">
        <f t="shared" si="108"/>
        <v>1008.54</v>
      </c>
      <c r="K1744" s="113">
        <f>IFERROR(SUMIFS(RECEIVING_HISTORY!$H:$H,RECEIVING_HISTORY!$B:$B,MASTER_SHEET!$A1744),0)</f>
        <v>0</v>
      </c>
      <c r="L1744" s="26">
        <f>IFERROR(SUMIFS(RECEIVING_HISTORY!$I:$I,RECEIVING_HISTORY!$B:$B,MASTER_SHEET!$A1744),0)</f>
        <v>0</v>
      </c>
      <c r="M1744" s="35">
        <f>IFERROR(SUMIF(ISSUANCE_HISTORY!$B:$B,A1744,ISSUANCE_HISTORY!$H:$H),0)</f>
        <v>0</v>
      </c>
      <c r="N1744" s="26">
        <f>IFERROR(SUMIF(ISSUANCE_HISTORY!$B:$B,A1744,ISSUANCE_HISTORY!$I:$I),0)</f>
        <v>0</v>
      </c>
      <c r="O1744" s="112">
        <f t="shared" si="109"/>
        <v>2</v>
      </c>
      <c r="P1744" s="26">
        <f t="shared" si="111"/>
        <v>1008.54</v>
      </c>
      <c r="Q1744" s="36" t="s">
        <v>2168</v>
      </c>
      <c r="R1744" s="36" t="s">
        <v>2168</v>
      </c>
      <c r="S1744" s="16">
        <v>2</v>
      </c>
      <c r="T1744" s="37" t="str">
        <f t="shared" si="110"/>
        <v>OK</v>
      </c>
      <c r="U1744" s="12"/>
      <c r="V1744" s="16"/>
      <c r="W1744" s="12" t="s">
        <v>4223</v>
      </c>
    </row>
    <row r="1745" spans="1:23" ht="22.35" customHeight="1">
      <c r="A1745" s="12">
        <v>10061849</v>
      </c>
      <c r="B1745" s="137">
        <v>1120010430</v>
      </c>
      <c r="C1745" s="106">
        <v>1000383</v>
      </c>
      <c r="D1745" s="13">
        <v>1013455</v>
      </c>
      <c r="E1745" s="12" t="s">
        <v>2173</v>
      </c>
      <c r="F1745" s="190" t="s">
        <v>2049</v>
      </c>
      <c r="G1745" s="13" t="s">
        <v>21</v>
      </c>
      <c r="H1745" s="15">
        <v>80.25</v>
      </c>
      <c r="I1745" s="105">
        <v>27</v>
      </c>
      <c r="J1745" s="26">
        <f t="shared" si="108"/>
        <v>2166.75</v>
      </c>
      <c r="K1745" s="113">
        <f>IFERROR(SUMIFS(RECEIVING_HISTORY!$H:$H,RECEIVING_HISTORY!$B:$B,MASTER_SHEET!$A1745),0)</f>
        <v>0</v>
      </c>
      <c r="L1745" s="26">
        <f>IFERROR(SUMIFS(RECEIVING_HISTORY!$I:$I,RECEIVING_HISTORY!$B:$B,MASTER_SHEET!$A1745),0)</f>
        <v>0</v>
      </c>
      <c r="M1745" s="35">
        <f>IFERROR(SUMIF(ISSUANCE_HISTORY!$B:$B,A1745,ISSUANCE_HISTORY!$H:$H),0)</f>
        <v>0</v>
      </c>
      <c r="N1745" s="26">
        <f>IFERROR(SUMIF(ISSUANCE_HISTORY!$B:$B,A1745,ISSUANCE_HISTORY!$I:$I),0)</f>
        <v>0</v>
      </c>
      <c r="O1745" s="112">
        <f t="shared" si="109"/>
        <v>27</v>
      </c>
      <c r="P1745" s="26">
        <f t="shared" si="111"/>
        <v>2166.75</v>
      </c>
      <c r="Q1745" s="36" t="s">
        <v>2168</v>
      </c>
      <c r="R1745" s="36" t="s">
        <v>2168</v>
      </c>
      <c r="S1745" s="16">
        <v>10</v>
      </c>
      <c r="T1745" s="37" t="str">
        <f t="shared" si="110"/>
        <v>OK</v>
      </c>
      <c r="U1745" s="12"/>
      <c r="V1745" s="16"/>
      <c r="W1745" s="12" t="s">
        <v>4222</v>
      </c>
    </row>
    <row r="1746" spans="1:23" ht="22.35" customHeight="1">
      <c r="A1746" s="12">
        <v>10061850</v>
      </c>
      <c r="B1746" s="137">
        <v>391223155876</v>
      </c>
      <c r="C1746" s="106">
        <v>1005760</v>
      </c>
      <c r="D1746" s="13">
        <v>1015240</v>
      </c>
      <c r="E1746" s="12" t="s">
        <v>2174</v>
      </c>
      <c r="F1746" s="190" t="s">
        <v>4205</v>
      </c>
      <c r="G1746" s="13" t="s">
        <v>21</v>
      </c>
      <c r="H1746" s="15">
        <v>65</v>
      </c>
      <c r="I1746" s="105">
        <v>64</v>
      </c>
      <c r="J1746" s="26">
        <f t="shared" si="108"/>
        <v>4160</v>
      </c>
      <c r="K1746" s="113">
        <f>IFERROR(SUMIFS(RECEIVING_HISTORY!$H:$H,RECEIVING_HISTORY!$B:$B,MASTER_SHEET!$A1746),0)</f>
        <v>0</v>
      </c>
      <c r="L1746" s="26">
        <f>IFERROR(SUMIFS(RECEIVING_HISTORY!$I:$I,RECEIVING_HISTORY!$B:$B,MASTER_SHEET!$A1746),0)</f>
        <v>0</v>
      </c>
      <c r="M1746" s="35">
        <f>IFERROR(SUMIF(ISSUANCE_HISTORY!$B:$B,A1746,ISSUANCE_HISTORY!$H:$H),0)</f>
        <v>0</v>
      </c>
      <c r="N1746" s="26">
        <f>IFERROR(SUMIF(ISSUANCE_HISTORY!$B:$B,A1746,ISSUANCE_HISTORY!$I:$I),0)</f>
        <v>0</v>
      </c>
      <c r="O1746" s="112">
        <f t="shared" si="109"/>
        <v>64</v>
      </c>
      <c r="P1746" s="26">
        <f t="shared" si="111"/>
        <v>4160</v>
      </c>
      <c r="Q1746" s="36" t="s">
        <v>2168</v>
      </c>
      <c r="R1746" s="36" t="s">
        <v>2168</v>
      </c>
      <c r="S1746" s="16">
        <v>20</v>
      </c>
      <c r="T1746" s="37" t="str">
        <f t="shared" si="110"/>
        <v>OK</v>
      </c>
      <c r="U1746" s="12"/>
      <c r="V1746" s="16"/>
      <c r="W1746" s="12" t="s">
        <v>4222</v>
      </c>
    </row>
    <row r="1747" spans="1:23" ht="22.35" customHeight="1">
      <c r="A1747" s="12">
        <v>10061851</v>
      </c>
      <c r="B1747" s="137">
        <v>1120010429</v>
      </c>
      <c r="C1747" s="106">
        <v>1000382</v>
      </c>
      <c r="D1747" s="13">
        <v>1013454</v>
      </c>
      <c r="E1747" s="12" t="s">
        <v>2175</v>
      </c>
      <c r="F1747" s="190" t="s">
        <v>2049</v>
      </c>
      <c r="G1747" s="13" t="s">
        <v>21</v>
      </c>
      <c r="H1747" s="15">
        <v>14.98</v>
      </c>
      <c r="I1747" s="105">
        <v>65</v>
      </c>
      <c r="J1747" s="26">
        <f t="shared" si="108"/>
        <v>973.7</v>
      </c>
      <c r="K1747" s="113">
        <f>IFERROR(SUMIFS(RECEIVING_HISTORY!$H:$H,RECEIVING_HISTORY!$B:$B,MASTER_SHEET!$A1747),0)</f>
        <v>0</v>
      </c>
      <c r="L1747" s="26">
        <f>IFERROR(SUMIFS(RECEIVING_HISTORY!$I:$I,RECEIVING_HISTORY!$B:$B,MASTER_SHEET!$A1747),0)</f>
        <v>0</v>
      </c>
      <c r="M1747" s="35">
        <f>IFERROR(SUMIF(ISSUANCE_HISTORY!$B:$B,A1747,ISSUANCE_HISTORY!$H:$H),0)</f>
        <v>0</v>
      </c>
      <c r="N1747" s="26">
        <f>IFERROR(SUMIF(ISSUANCE_HISTORY!$B:$B,A1747,ISSUANCE_HISTORY!$I:$I),0)</f>
        <v>0</v>
      </c>
      <c r="O1747" s="112">
        <f t="shared" si="109"/>
        <v>65</v>
      </c>
      <c r="P1747" s="26">
        <f t="shared" si="111"/>
        <v>973.7</v>
      </c>
      <c r="Q1747" s="36" t="s">
        <v>2168</v>
      </c>
      <c r="R1747" s="36" t="s">
        <v>2168</v>
      </c>
      <c r="S1747" s="16">
        <v>20</v>
      </c>
      <c r="T1747" s="37" t="str">
        <f t="shared" si="110"/>
        <v>OK</v>
      </c>
      <c r="U1747" s="12"/>
      <c r="V1747" s="16"/>
      <c r="W1747" s="12" t="s">
        <v>4222</v>
      </c>
    </row>
    <row r="1748" spans="1:23" ht="22.35" customHeight="1">
      <c r="A1748" s="12">
        <v>10061852</v>
      </c>
      <c r="B1748" s="137">
        <v>1120010422</v>
      </c>
      <c r="C1748" s="106">
        <v>1000375</v>
      </c>
      <c r="D1748" s="13">
        <v>1013447</v>
      </c>
      <c r="E1748" s="12" t="s">
        <v>2176</v>
      </c>
      <c r="F1748" s="190" t="s">
        <v>2049</v>
      </c>
      <c r="G1748" s="13" t="s">
        <v>21</v>
      </c>
      <c r="H1748" s="15">
        <v>240.75</v>
      </c>
      <c r="I1748" s="105">
        <v>9</v>
      </c>
      <c r="J1748" s="26">
        <f t="shared" si="108"/>
        <v>2166.75</v>
      </c>
      <c r="K1748" s="113">
        <f>IFERROR(SUMIFS(RECEIVING_HISTORY!$H:$H,RECEIVING_HISTORY!$B:$B,MASTER_SHEET!$A1748),0)</f>
        <v>0</v>
      </c>
      <c r="L1748" s="26">
        <f>IFERROR(SUMIFS(RECEIVING_HISTORY!$I:$I,RECEIVING_HISTORY!$B:$B,MASTER_SHEET!$A1748),0)</f>
        <v>0</v>
      </c>
      <c r="M1748" s="35">
        <f>IFERROR(SUMIF(ISSUANCE_HISTORY!$B:$B,A1748,ISSUANCE_HISTORY!$H:$H),0)</f>
        <v>0</v>
      </c>
      <c r="N1748" s="26">
        <f>IFERROR(SUMIF(ISSUANCE_HISTORY!$B:$B,A1748,ISSUANCE_HISTORY!$I:$I),0)</f>
        <v>0</v>
      </c>
      <c r="O1748" s="112">
        <f t="shared" si="109"/>
        <v>9</v>
      </c>
      <c r="P1748" s="26">
        <f t="shared" si="111"/>
        <v>2166.75</v>
      </c>
      <c r="Q1748" s="36" t="s">
        <v>2168</v>
      </c>
      <c r="R1748" s="36" t="s">
        <v>2168</v>
      </c>
      <c r="S1748" s="16">
        <v>9</v>
      </c>
      <c r="T1748" s="37" t="str">
        <f t="shared" si="110"/>
        <v>OK</v>
      </c>
      <c r="U1748" s="12"/>
      <c r="V1748" s="16"/>
      <c r="W1748" s="12" t="s">
        <v>4223</v>
      </c>
    </row>
    <row r="1749" spans="1:23" ht="22.35" customHeight="1">
      <c r="A1749" s="12">
        <v>10061853</v>
      </c>
      <c r="B1749" s="137">
        <v>1120010424</v>
      </c>
      <c r="C1749" s="106">
        <v>1000377</v>
      </c>
      <c r="D1749" s="13">
        <v>1013449</v>
      </c>
      <c r="E1749" s="12" t="s">
        <v>2177</v>
      </c>
      <c r="F1749" s="190" t="s">
        <v>2049</v>
      </c>
      <c r="G1749" s="13" t="s">
        <v>21</v>
      </c>
      <c r="H1749" s="15">
        <v>17.12</v>
      </c>
      <c r="I1749" s="105">
        <v>10</v>
      </c>
      <c r="J1749" s="26">
        <f t="shared" si="108"/>
        <v>171.20000000000002</v>
      </c>
      <c r="K1749" s="113">
        <f>IFERROR(SUMIFS(RECEIVING_HISTORY!$H:$H,RECEIVING_HISTORY!$B:$B,MASTER_SHEET!$A1749),0)</f>
        <v>0</v>
      </c>
      <c r="L1749" s="26">
        <f>IFERROR(SUMIFS(RECEIVING_HISTORY!$I:$I,RECEIVING_HISTORY!$B:$B,MASTER_SHEET!$A1749),0)</f>
        <v>0</v>
      </c>
      <c r="M1749" s="35">
        <f>IFERROR(SUMIF(ISSUANCE_HISTORY!$B:$B,A1749,ISSUANCE_HISTORY!$H:$H),0)</f>
        <v>0</v>
      </c>
      <c r="N1749" s="26">
        <f>IFERROR(SUMIF(ISSUANCE_HISTORY!$B:$B,A1749,ISSUANCE_HISTORY!$I:$I),0)</f>
        <v>0</v>
      </c>
      <c r="O1749" s="112">
        <f t="shared" si="109"/>
        <v>10</v>
      </c>
      <c r="P1749" s="26">
        <f t="shared" si="111"/>
        <v>171.20000000000002</v>
      </c>
      <c r="Q1749" s="36" t="s">
        <v>2168</v>
      </c>
      <c r="R1749" s="36" t="s">
        <v>2168</v>
      </c>
      <c r="S1749" s="16">
        <v>10</v>
      </c>
      <c r="T1749" s="37" t="str">
        <f t="shared" si="110"/>
        <v>OK</v>
      </c>
      <c r="U1749" s="12"/>
      <c r="V1749" s="16"/>
      <c r="W1749" s="12" t="s">
        <v>4222</v>
      </c>
    </row>
    <row r="1750" spans="1:23" ht="22.35" customHeight="1">
      <c r="A1750" s="12">
        <v>10061854</v>
      </c>
      <c r="B1750" s="137" t="e">
        <v>#N/A</v>
      </c>
      <c r="C1750" s="106">
        <v>1005759</v>
      </c>
      <c r="D1750" s="13">
        <v>1015239</v>
      </c>
      <c r="E1750" s="12" t="s">
        <v>2178</v>
      </c>
      <c r="F1750" s="190" t="s">
        <v>4205</v>
      </c>
      <c r="G1750" s="13" t="s">
        <v>21</v>
      </c>
      <c r="H1750" s="15">
        <v>65</v>
      </c>
      <c r="I1750" s="105">
        <v>21</v>
      </c>
      <c r="J1750" s="26">
        <f t="shared" si="108"/>
        <v>1365</v>
      </c>
      <c r="K1750" s="113">
        <f>IFERROR(SUMIFS(RECEIVING_HISTORY!$H:$H,RECEIVING_HISTORY!$B:$B,MASTER_SHEET!$A1750),0)</f>
        <v>0</v>
      </c>
      <c r="L1750" s="26">
        <f>IFERROR(SUMIFS(RECEIVING_HISTORY!$I:$I,RECEIVING_HISTORY!$B:$B,MASTER_SHEET!$A1750),0)</f>
        <v>0</v>
      </c>
      <c r="M1750" s="35">
        <f>IFERROR(SUMIF(ISSUANCE_HISTORY!$B:$B,A1750,ISSUANCE_HISTORY!$H:$H),0)</f>
        <v>0</v>
      </c>
      <c r="N1750" s="26">
        <f>IFERROR(SUMIF(ISSUANCE_HISTORY!$B:$B,A1750,ISSUANCE_HISTORY!$I:$I),0)</f>
        <v>0</v>
      </c>
      <c r="O1750" s="112">
        <f t="shared" si="109"/>
        <v>21</v>
      </c>
      <c r="P1750" s="26">
        <f t="shared" si="111"/>
        <v>1365</v>
      </c>
      <c r="Q1750" s="36" t="s">
        <v>2168</v>
      </c>
      <c r="R1750" s="36" t="s">
        <v>2168</v>
      </c>
      <c r="S1750" s="16">
        <v>10</v>
      </c>
      <c r="T1750" s="37" t="str">
        <f t="shared" si="110"/>
        <v>OK</v>
      </c>
      <c r="U1750" s="12"/>
      <c r="V1750" s="16"/>
      <c r="W1750" s="12" t="e">
        <v>#N/A</v>
      </c>
    </row>
    <row r="1751" spans="1:23" ht="22.35" customHeight="1">
      <c r="A1751" s="12">
        <v>10061855</v>
      </c>
      <c r="B1751" s="137">
        <v>271121005851</v>
      </c>
      <c r="C1751" s="106">
        <v>1005235</v>
      </c>
      <c r="D1751" s="13">
        <v>1015853</v>
      </c>
      <c r="E1751" s="12" t="s">
        <v>2179</v>
      </c>
      <c r="F1751" s="190" t="s">
        <v>2049</v>
      </c>
      <c r="G1751" s="13" t="s">
        <v>21</v>
      </c>
      <c r="H1751" s="15">
        <v>12</v>
      </c>
      <c r="I1751" s="105">
        <v>10</v>
      </c>
      <c r="J1751" s="26">
        <f t="shared" si="108"/>
        <v>120</v>
      </c>
      <c r="K1751" s="113">
        <f>IFERROR(SUMIFS(RECEIVING_HISTORY!$H:$H,RECEIVING_HISTORY!$B:$B,MASTER_SHEET!$A1751),0)</f>
        <v>0</v>
      </c>
      <c r="L1751" s="26">
        <f>IFERROR(SUMIFS(RECEIVING_HISTORY!$I:$I,RECEIVING_HISTORY!$B:$B,MASTER_SHEET!$A1751),0)</f>
        <v>0</v>
      </c>
      <c r="M1751" s="35">
        <f>IFERROR(SUMIF(ISSUANCE_HISTORY!$B:$B,A1751,ISSUANCE_HISTORY!$H:$H),0)</f>
        <v>0</v>
      </c>
      <c r="N1751" s="26">
        <f>IFERROR(SUMIF(ISSUANCE_HISTORY!$B:$B,A1751,ISSUANCE_HISTORY!$I:$I),0)</f>
        <v>0</v>
      </c>
      <c r="O1751" s="112">
        <f t="shared" si="109"/>
        <v>10</v>
      </c>
      <c r="P1751" s="26">
        <f t="shared" si="111"/>
        <v>120</v>
      </c>
      <c r="Q1751" s="36" t="s">
        <v>2168</v>
      </c>
      <c r="R1751" s="36" t="s">
        <v>2168</v>
      </c>
      <c r="S1751" s="16">
        <v>10</v>
      </c>
      <c r="T1751" s="37" t="str">
        <f t="shared" si="110"/>
        <v>OK</v>
      </c>
      <c r="U1751" s="12"/>
      <c r="V1751" s="16"/>
      <c r="W1751" s="12" t="s">
        <v>4222</v>
      </c>
    </row>
    <row r="1752" spans="1:23" ht="22.35" customHeight="1">
      <c r="A1752" s="12">
        <v>10061856</v>
      </c>
      <c r="B1752" s="137">
        <v>271121005852</v>
      </c>
      <c r="C1752" s="106">
        <v>1005237</v>
      </c>
      <c r="D1752" s="13">
        <v>1015855</v>
      </c>
      <c r="E1752" s="12" t="s">
        <v>2180</v>
      </c>
      <c r="F1752" s="190" t="s">
        <v>2049</v>
      </c>
      <c r="G1752" s="13" t="s">
        <v>21</v>
      </c>
      <c r="H1752" s="15">
        <v>1.5</v>
      </c>
      <c r="I1752" s="105">
        <v>119</v>
      </c>
      <c r="J1752" s="26">
        <f t="shared" si="108"/>
        <v>178.5</v>
      </c>
      <c r="K1752" s="113">
        <f>IFERROR(SUMIFS(RECEIVING_HISTORY!$H:$H,RECEIVING_HISTORY!$B:$B,MASTER_SHEET!$A1752),0)</f>
        <v>0</v>
      </c>
      <c r="L1752" s="26">
        <f>IFERROR(SUMIFS(RECEIVING_HISTORY!$I:$I,RECEIVING_HISTORY!$B:$B,MASTER_SHEET!$A1752),0)</f>
        <v>0</v>
      </c>
      <c r="M1752" s="35">
        <f>IFERROR(SUMIF(ISSUANCE_HISTORY!$B:$B,A1752,ISSUANCE_HISTORY!$H:$H),0)</f>
        <v>0</v>
      </c>
      <c r="N1752" s="26">
        <f>IFERROR(SUMIF(ISSUANCE_HISTORY!$B:$B,A1752,ISSUANCE_HISTORY!$I:$I),0)</f>
        <v>0</v>
      </c>
      <c r="O1752" s="112">
        <f t="shared" si="109"/>
        <v>119</v>
      </c>
      <c r="P1752" s="26">
        <f t="shared" si="111"/>
        <v>178.5</v>
      </c>
      <c r="Q1752" s="36" t="s">
        <v>2168</v>
      </c>
      <c r="R1752" s="36" t="s">
        <v>2168</v>
      </c>
      <c r="S1752" s="16">
        <v>100</v>
      </c>
      <c r="T1752" s="37" t="str">
        <f t="shared" si="110"/>
        <v>OK</v>
      </c>
      <c r="U1752" s="12"/>
      <c r="V1752" s="16"/>
      <c r="W1752" s="12" t="s">
        <v>4222</v>
      </c>
    </row>
    <row r="1753" spans="1:23" ht="22.35" customHeight="1">
      <c r="A1753" s="12">
        <v>10061857</v>
      </c>
      <c r="B1753" s="137">
        <v>1230040344</v>
      </c>
      <c r="C1753" s="106">
        <v>1004560</v>
      </c>
      <c r="D1753" s="13">
        <v>1016319</v>
      </c>
      <c r="E1753" s="12" t="s">
        <v>2181</v>
      </c>
      <c r="F1753" s="190" t="s">
        <v>2049</v>
      </c>
      <c r="G1753" s="13" t="s">
        <v>21</v>
      </c>
      <c r="H1753" s="15">
        <v>8</v>
      </c>
      <c r="I1753" s="105">
        <v>200</v>
      </c>
      <c r="J1753" s="26">
        <f t="shared" si="108"/>
        <v>1600</v>
      </c>
      <c r="K1753" s="113">
        <f>IFERROR(SUMIFS(RECEIVING_HISTORY!$H:$H,RECEIVING_HISTORY!$B:$B,MASTER_SHEET!$A1753),0)</f>
        <v>0</v>
      </c>
      <c r="L1753" s="26">
        <f>IFERROR(SUMIFS(RECEIVING_HISTORY!$I:$I,RECEIVING_HISTORY!$B:$B,MASTER_SHEET!$A1753),0)</f>
        <v>0</v>
      </c>
      <c r="M1753" s="35">
        <f>IFERROR(SUMIF(ISSUANCE_HISTORY!$B:$B,A1753,ISSUANCE_HISTORY!$H:$H),0)</f>
        <v>0</v>
      </c>
      <c r="N1753" s="26">
        <f>IFERROR(SUMIF(ISSUANCE_HISTORY!$B:$B,A1753,ISSUANCE_HISTORY!$I:$I),0)</f>
        <v>0</v>
      </c>
      <c r="O1753" s="112">
        <f t="shared" si="109"/>
        <v>200</v>
      </c>
      <c r="P1753" s="26">
        <f t="shared" si="111"/>
        <v>1600</v>
      </c>
      <c r="Q1753" s="36" t="s">
        <v>2168</v>
      </c>
      <c r="R1753" s="36" t="s">
        <v>2168</v>
      </c>
      <c r="S1753" s="16">
        <v>100</v>
      </c>
      <c r="T1753" s="37" t="str">
        <f t="shared" si="110"/>
        <v>OK</v>
      </c>
      <c r="U1753" s="12"/>
      <c r="V1753" s="16"/>
      <c r="W1753" s="12" t="s">
        <v>4223</v>
      </c>
    </row>
    <row r="1754" spans="1:23" ht="22.35" customHeight="1">
      <c r="A1754" s="12">
        <v>10061858</v>
      </c>
      <c r="B1754" s="137">
        <v>1230130021</v>
      </c>
      <c r="C1754" s="106">
        <v>1007509</v>
      </c>
      <c r="D1754" s="13">
        <v>1017282</v>
      </c>
      <c r="E1754" s="12" t="s">
        <v>2182</v>
      </c>
      <c r="F1754" s="190" t="s">
        <v>2049</v>
      </c>
      <c r="G1754" s="13" t="s">
        <v>415</v>
      </c>
      <c r="H1754" s="15">
        <v>8</v>
      </c>
      <c r="I1754" s="105">
        <v>75</v>
      </c>
      <c r="J1754" s="26">
        <f t="shared" si="108"/>
        <v>600</v>
      </c>
      <c r="K1754" s="113">
        <f>IFERROR(SUMIFS(RECEIVING_HISTORY!$H:$H,RECEIVING_HISTORY!$B:$B,MASTER_SHEET!$A1754),0)</f>
        <v>0</v>
      </c>
      <c r="L1754" s="26">
        <f>IFERROR(SUMIFS(RECEIVING_HISTORY!$I:$I,RECEIVING_HISTORY!$B:$B,MASTER_SHEET!$A1754),0)</f>
        <v>0</v>
      </c>
      <c r="M1754" s="35">
        <f>IFERROR(SUMIF(ISSUANCE_HISTORY!$B:$B,A1754,ISSUANCE_HISTORY!$H:$H),0)</f>
        <v>0</v>
      </c>
      <c r="N1754" s="26">
        <f>IFERROR(SUMIF(ISSUANCE_HISTORY!$B:$B,A1754,ISSUANCE_HISTORY!$I:$I),0)</f>
        <v>0</v>
      </c>
      <c r="O1754" s="112">
        <f t="shared" si="109"/>
        <v>75</v>
      </c>
      <c r="P1754" s="26">
        <f t="shared" si="111"/>
        <v>600</v>
      </c>
      <c r="Q1754" s="36" t="s">
        <v>2168</v>
      </c>
      <c r="R1754" s="36" t="s">
        <v>2168</v>
      </c>
      <c r="S1754" s="16">
        <v>50</v>
      </c>
      <c r="T1754" s="37" t="str">
        <f t="shared" si="110"/>
        <v>OK</v>
      </c>
      <c r="U1754" s="12"/>
      <c r="V1754" s="16"/>
      <c r="W1754" s="12" t="s">
        <v>4222</v>
      </c>
    </row>
    <row r="1755" spans="1:23" ht="22.35" customHeight="1">
      <c r="A1755" s="12">
        <v>10061859</v>
      </c>
      <c r="B1755" s="137">
        <v>1240180498</v>
      </c>
      <c r="C1755" s="106">
        <v>1005691</v>
      </c>
      <c r="D1755" s="13">
        <v>1015448</v>
      </c>
      <c r="E1755" s="12" t="s">
        <v>2183</v>
      </c>
      <c r="F1755" s="190" t="s">
        <v>2049</v>
      </c>
      <c r="G1755" s="13" t="s">
        <v>21</v>
      </c>
      <c r="H1755" s="15">
        <v>15</v>
      </c>
      <c r="I1755" s="105">
        <v>25</v>
      </c>
      <c r="J1755" s="26">
        <f t="shared" si="108"/>
        <v>375</v>
      </c>
      <c r="K1755" s="113">
        <f>IFERROR(SUMIFS(RECEIVING_HISTORY!$H:$H,RECEIVING_HISTORY!$B:$B,MASTER_SHEET!$A1755),0)</f>
        <v>0</v>
      </c>
      <c r="L1755" s="26">
        <f>IFERROR(SUMIFS(RECEIVING_HISTORY!$I:$I,RECEIVING_HISTORY!$B:$B,MASTER_SHEET!$A1755),0)</f>
        <v>0</v>
      </c>
      <c r="M1755" s="35">
        <f>IFERROR(SUMIF(ISSUANCE_HISTORY!$B:$B,A1755,ISSUANCE_HISTORY!$H:$H),0)</f>
        <v>0</v>
      </c>
      <c r="N1755" s="26">
        <f>IFERROR(SUMIF(ISSUANCE_HISTORY!$B:$B,A1755,ISSUANCE_HISTORY!$I:$I),0)</f>
        <v>0</v>
      </c>
      <c r="O1755" s="112">
        <f t="shared" si="109"/>
        <v>25</v>
      </c>
      <c r="P1755" s="26">
        <f t="shared" si="111"/>
        <v>375</v>
      </c>
      <c r="Q1755" s="36" t="s">
        <v>970</v>
      </c>
      <c r="R1755" s="36" t="s">
        <v>970</v>
      </c>
      <c r="S1755" s="16">
        <v>10</v>
      </c>
      <c r="T1755" s="37" t="str">
        <f t="shared" si="110"/>
        <v>OK</v>
      </c>
      <c r="U1755" s="12"/>
      <c r="V1755" s="16"/>
      <c r="W1755" s="12" t="s">
        <v>4223</v>
      </c>
    </row>
    <row r="1756" spans="1:23" ht="22.35" customHeight="1">
      <c r="A1756" s="12">
        <v>10061860</v>
      </c>
      <c r="B1756" s="137">
        <v>1240180499</v>
      </c>
      <c r="C1756" s="106">
        <v>1005692</v>
      </c>
      <c r="D1756" s="13">
        <v>1015449</v>
      </c>
      <c r="E1756" s="12" t="s">
        <v>2184</v>
      </c>
      <c r="F1756" s="190" t="s">
        <v>2049</v>
      </c>
      <c r="G1756" s="13" t="s">
        <v>21</v>
      </c>
      <c r="H1756" s="15">
        <v>21</v>
      </c>
      <c r="I1756" s="105">
        <v>36</v>
      </c>
      <c r="J1756" s="26">
        <f t="shared" si="108"/>
        <v>756</v>
      </c>
      <c r="K1756" s="113">
        <f>IFERROR(SUMIFS(RECEIVING_HISTORY!$H:$H,RECEIVING_HISTORY!$B:$B,MASTER_SHEET!$A1756),0)</f>
        <v>0</v>
      </c>
      <c r="L1756" s="26">
        <f>IFERROR(SUMIFS(RECEIVING_HISTORY!$I:$I,RECEIVING_HISTORY!$B:$B,MASTER_SHEET!$A1756),0)</f>
        <v>0</v>
      </c>
      <c r="M1756" s="35">
        <f>IFERROR(SUMIF(ISSUANCE_HISTORY!$B:$B,A1756,ISSUANCE_HISTORY!$H:$H),0)</f>
        <v>0</v>
      </c>
      <c r="N1756" s="26">
        <f>IFERROR(SUMIF(ISSUANCE_HISTORY!$B:$B,A1756,ISSUANCE_HISTORY!$I:$I),0)</f>
        <v>0</v>
      </c>
      <c r="O1756" s="112">
        <f t="shared" si="109"/>
        <v>36</v>
      </c>
      <c r="P1756" s="26">
        <f t="shared" si="111"/>
        <v>756</v>
      </c>
      <c r="Q1756" s="36" t="s">
        <v>970</v>
      </c>
      <c r="R1756" s="36" t="s">
        <v>970</v>
      </c>
      <c r="S1756" s="16">
        <v>10</v>
      </c>
      <c r="T1756" s="37" t="str">
        <f t="shared" si="110"/>
        <v>OK</v>
      </c>
      <c r="U1756" s="12"/>
      <c r="V1756" s="16"/>
      <c r="W1756" s="12" t="s">
        <v>4223</v>
      </c>
    </row>
    <row r="1757" spans="1:23" ht="22.35" customHeight="1">
      <c r="A1757" s="12">
        <v>10061861</v>
      </c>
      <c r="B1757" s="137">
        <v>1120010415</v>
      </c>
      <c r="C1757" s="106">
        <v>1000368</v>
      </c>
      <c r="D1757" s="13">
        <v>1013440</v>
      </c>
      <c r="E1757" s="12" t="s">
        <v>2185</v>
      </c>
      <c r="F1757" s="190" t="s">
        <v>2049</v>
      </c>
      <c r="G1757" s="13" t="s">
        <v>21</v>
      </c>
      <c r="H1757" s="15">
        <v>1.07</v>
      </c>
      <c r="I1757" s="105">
        <v>57</v>
      </c>
      <c r="J1757" s="26">
        <f t="shared" si="108"/>
        <v>60.99</v>
      </c>
      <c r="K1757" s="113">
        <f>IFERROR(SUMIFS(RECEIVING_HISTORY!$H:$H,RECEIVING_HISTORY!$B:$B,MASTER_SHEET!$A1757),0)</f>
        <v>0</v>
      </c>
      <c r="L1757" s="26">
        <f>IFERROR(SUMIFS(RECEIVING_HISTORY!$I:$I,RECEIVING_HISTORY!$B:$B,MASTER_SHEET!$A1757),0)</f>
        <v>0</v>
      </c>
      <c r="M1757" s="35">
        <f>IFERROR(SUMIF(ISSUANCE_HISTORY!$B:$B,A1757,ISSUANCE_HISTORY!$H:$H),0)</f>
        <v>0</v>
      </c>
      <c r="N1757" s="26">
        <f>IFERROR(SUMIF(ISSUANCE_HISTORY!$B:$B,A1757,ISSUANCE_HISTORY!$I:$I),0)</f>
        <v>0</v>
      </c>
      <c r="O1757" s="112">
        <f t="shared" si="109"/>
        <v>57</v>
      </c>
      <c r="P1757" s="26">
        <f t="shared" si="111"/>
        <v>60.99</v>
      </c>
      <c r="Q1757" s="36" t="s">
        <v>970</v>
      </c>
      <c r="R1757" s="36" t="s">
        <v>970</v>
      </c>
      <c r="S1757" s="16">
        <v>10</v>
      </c>
      <c r="T1757" s="37" t="str">
        <f t="shared" si="110"/>
        <v>OK</v>
      </c>
      <c r="U1757" s="12"/>
      <c r="V1757" s="16"/>
      <c r="W1757" s="12" t="s">
        <v>4222</v>
      </c>
    </row>
    <row r="1758" spans="1:23" ht="22.35" customHeight="1">
      <c r="A1758" s="12">
        <v>10061862</v>
      </c>
      <c r="B1758" s="137">
        <v>1240180506</v>
      </c>
      <c r="C1758" s="106">
        <v>1005761</v>
      </c>
      <c r="D1758" s="13">
        <v>1015241</v>
      </c>
      <c r="E1758" s="12" t="s">
        <v>2186</v>
      </c>
      <c r="F1758" s="190" t="s">
        <v>2049</v>
      </c>
      <c r="G1758" s="13" t="s">
        <v>21</v>
      </c>
      <c r="H1758" s="15">
        <v>2</v>
      </c>
      <c r="I1758" s="105">
        <v>100</v>
      </c>
      <c r="J1758" s="26">
        <f t="shared" si="108"/>
        <v>200</v>
      </c>
      <c r="K1758" s="113">
        <f>IFERROR(SUMIFS(RECEIVING_HISTORY!$H:$H,RECEIVING_HISTORY!$B:$B,MASTER_SHEET!$A1758),0)</f>
        <v>0</v>
      </c>
      <c r="L1758" s="26">
        <f>IFERROR(SUMIFS(RECEIVING_HISTORY!$I:$I,RECEIVING_HISTORY!$B:$B,MASTER_SHEET!$A1758),0)</f>
        <v>0</v>
      </c>
      <c r="M1758" s="35">
        <f>IFERROR(SUMIF(ISSUANCE_HISTORY!$B:$B,A1758,ISSUANCE_HISTORY!$H:$H),0)</f>
        <v>0</v>
      </c>
      <c r="N1758" s="26">
        <f>IFERROR(SUMIF(ISSUANCE_HISTORY!$B:$B,A1758,ISSUANCE_HISTORY!$I:$I),0)</f>
        <v>0</v>
      </c>
      <c r="O1758" s="112">
        <f t="shared" si="109"/>
        <v>100</v>
      </c>
      <c r="P1758" s="26">
        <f t="shared" si="111"/>
        <v>200</v>
      </c>
      <c r="Q1758" s="36" t="s">
        <v>970</v>
      </c>
      <c r="R1758" s="36" t="s">
        <v>970</v>
      </c>
      <c r="S1758" s="16">
        <v>20</v>
      </c>
      <c r="T1758" s="37" t="str">
        <f t="shared" si="110"/>
        <v>OK</v>
      </c>
      <c r="U1758" s="12"/>
      <c r="V1758" s="16"/>
      <c r="W1758" s="12" t="s">
        <v>4222</v>
      </c>
    </row>
    <row r="1759" spans="1:23" ht="22.35" customHeight="1">
      <c r="A1759" s="12">
        <v>10061863</v>
      </c>
      <c r="B1759" s="137">
        <v>1120010482</v>
      </c>
      <c r="C1759" s="106">
        <v>1001636</v>
      </c>
      <c r="D1759" s="13">
        <v>1012051</v>
      </c>
      <c r="E1759" s="12" t="s">
        <v>2187</v>
      </c>
      <c r="F1759" s="190" t="s">
        <v>2049</v>
      </c>
      <c r="G1759" s="13" t="s">
        <v>37</v>
      </c>
      <c r="H1759" s="15">
        <v>3</v>
      </c>
      <c r="I1759" s="105">
        <v>68</v>
      </c>
      <c r="J1759" s="26">
        <f t="shared" si="108"/>
        <v>204</v>
      </c>
      <c r="K1759" s="113">
        <f>IFERROR(SUMIFS(RECEIVING_HISTORY!$H:$H,RECEIVING_HISTORY!$B:$B,MASTER_SHEET!$A1759),0)</f>
        <v>0</v>
      </c>
      <c r="L1759" s="26">
        <f>IFERROR(SUMIFS(RECEIVING_HISTORY!$I:$I,RECEIVING_HISTORY!$B:$B,MASTER_SHEET!$A1759),0)</f>
        <v>0</v>
      </c>
      <c r="M1759" s="35">
        <f>IFERROR(SUMIF(ISSUANCE_HISTORY!$B:$B,A1759,ISSUANCE_HISTORY!$H:$H),0)</f>
        <v>0</v>
      </c>
      <c r="N1759" s="26">
        <f>IFERROR(SUMIF(ISSUANCE_HISTORY!$B:$B,A1759,ISSUANCE_HISTORY!$I:$I),0)</f>
        <v>0</v>
      </c>
      <c r="O1759" s="112">
        <f t="shared" si="109"/>
        <v>68</v>
      </c>
      <c r="P1759" s="26">
        <f t="shared" si="111"/>
        <v>204</v>
      </c>
      <c r="Q1759" s="36" t="s">
        <v>970</v>
      </c>
      <c r="R1759" s="36" t="s">
        <v>970</v>
      </c>
      <c r="S1759" s="16">
        <v>20</v>
      </c>
      <c r="T1759" s="37" t="str">
        <f t="shared" si="110"/>
        <v>OK</v>
      </c>
      <c r="U1759" s="12"/>
      <c r="V1759" s="16"/>
      <c r="W1759" s="12" t="s">
        <v>4222</v>
      </c>
    </row>
    <row r="1760" spans="1:23" ht="22.35" customHeight="1">
      <c r="A1760" s="12">
        <v>10061864</v>
      </c>
      <c r="B1760" s="137">
        <v>1240130194</v>
      </c>
      <c r="C1760" s="106">
        <v>1004827</v>
      </c>
      <c r="D1760" s="13">
        <v>1016268</v>
      </c>
      <c r="E1760" s="12" t="s">
        <v>2188</v>
      </c>
      <c r="F1760" s="190" t="s">
        <v>2049</v>
      </c>
      <c r="G1760" s="13" t="s">
        <v>21</v>
      </c>
      <c r="H1760" s="15">
        <v>112</v>
      </c>
      <c r="I1760" s="105">
        <v>15</v>
      </c>
      <c r="J1760" s="26">
        <f t="shared" si="108"/>
        <v>1680</v>
      </c>
      <c r="K1760" s="113">
        <f>IFERROR(SUMIFS(RECEIVING_HISTORY!$H:$H,RECEIVING_HISTORY!$B:$B,MASTER_SHEET!$A1760),0)</f>
        <v>0</v>
      </c>
      <c r="L1760" s="26">
        <f>IFERROR(SUMIFS(RECEIVING_HISTORY!$I:$I,RECEIVING_HISTORY!$B:$B,MASTER_SHEET!$A1760),0)</f>
        <v>0</v>
      </c>
      <c r="M1760" s="35">
        <f>IFERROR(SUMIF(ISSUANCE_HISTORY!$B:$B,A1760,ISSUANCE_HISTORY!$H:$H),0)</f>
        <v>0</v>
      </c>
      <c r="N1760" s="26">
        <f>IFERROR(SUMIF(ISSUANCE_HISTORY!$B:$B,A1760,ISSUANCE_HISTORY!$I:$I),0)</f>
        <v>0</v>
      </c>
      <c r="O1760" s="112">
        <f t="shared" si="109"/>
        <v>15</v>
      </c>
      <c r="P1760" s="26">
        <f t="shared" si="111"/>
        <v>1680</v>
      </c>
      <c r="Q1760" s="36" t="s">
        <v>1189</v>
      </c>
      <c r="R1760" s="36" t="s">
        <v>1189</v>
      </c>
      <c r="S1760" s="16">
        <v>10</v>
      </c>
      <c r="T1760" s="37" t="str">
        <f t="shared" si="110"/>
        <v>OK</v>
      </c>
      <c r="U1760" s="12"/>
      <c r="V1760" s="16"/>
      <c r="W1760" s="12" t="s">
        <v>4223</v>
      </c>
    </row>
    <row r="1761" spans="1:23" ht="22.35" customHeight="1">
      <c r="A1761" s="12">
        <v>10061865</v>
      </c>
      <c r="B1761" s="137">
        <v>1120010390</v>
      </c>
      <c r="C1761" s="106">
        <v>1000342</v>
      </c>
      <c r="D1761" s="13">
        <v>1013414</v>
      </c>
      <c r="E1761" s="12" t="s">
        <v>2189</v>
      </c>
      <c r="F1761" s="190" t="s">
        <v>2049</v>
      </c>
      <c r="G1761" s="13" t="s">
        <v>21</v>
      </c>
      <c r="H1761" s="15">
        <v>6</v>
      </c>
      <c r="I1761" s="105">
        <v>469</v>
      </c>
      <c r="J1761" s="26">
        <f t="shared" si="108"/>
        <v>2814</v>
      </c>
      <c r="K1761" s="113">
        <f>IFERROR(SUMIFS(RECEIVING_HISTORY!$H:$H,RECEIVING_HISTORY!$B:$B,MASTER_SHEET!$A1761),0)</f>
        <v>0</v>
      </c>
      <c r="L1761" s="26">
        <f>IFERROR(SUMIFS(RECEIVING_HISTORY!$I:$I,RECEIVING_HISTORY!$B:$B,MASTER_SHEET!$A1761),0)</f>
        <v>0</v>
      </c>
      <c r="M1761" s="35">
        <f>IFERROR(SUMIF(ISSUANCE_HISTORY!$B:$B,A1761,ISSUANCE_HISTORY!$H:$H),0)</f>
        <v>0</v>
      </c>
      <c r="N1761" s="26">
        <f>IFERROR(SUMIF(ISSUANCE_HISTORY!$B:$B,A1761,ISSUANCE_HISTORY!$I:$I),0)</f>
        <v>0</v>
      </c>
      <c r="O1761" s="112">
        <f t="shared" si="109"/>
        <v>469</v>
      </c>
      <c r="P1761" s="26">
        <f t="shared" si="111"/>
        <v>2814</v>
      </c>
      <c r="Q1761" s="36" t="s">
        <v>970</v>
      </c>
      <c r="R1761" s="36" t="s">
        <v>970</v>
      </c>
      <c r="S1761" s="16">
        <v>200</v>
      </c>
      <c r="T1761" s="37" t="str">
        <f t="shared" si="110"/>
        <v>OK</v>
      </c>
      <c r="U1761" s="12"/>
      <c r="V1761" s="16"/>
      <c r="W1761" s="12" t="s">
        <v>4222</v>
      </c>
    </row>
    <row r="1762" spans="1:23" ht="22.35" customHeight="1">
      <c r="A1762" s="12">
        <v>10061866</v>
      </c>
      <c r="B1762" s="137">
        <v>1120010407</v>
      </c>
      <c r="C1762" s="106">
        <v>1000360</v>
      </c>
      <c r="D1762" s="13">
        <v>1013432</v>
      </c>
      <c r="E1762" s="12" t="s">
        <v>2190</v>
      </c>
      <c r="F1762" s="190" t="s">
        <v>2049</v>
      </c>
      <c r="G1762" s="13" t="s">
        <v>21</v>
      </c>
      <c r="H1762" s="15">
        <v>18</v>
      </c>
      <c r="I1762" s="105">
        <v>30</v>
      </c>
      <c r="J1762" s="26">
        <f t="shared" si="108"/>
        <v>540</v>
      </c>
      <c r="K1762" s="113">
        <f>IFERROR(SUMIFS(RECEIVING_HISTORY!$H:$H,RECEIVING_HISTORY!$B:$B,MASTER_SHEET!$A1762),0)</f>
        <v>0</v>
      </c>
      <c r="L1762" s="26">
        <f>IFERROR(SUMIFS(RECEIVING_HISTORY!$I:$I,RECEIVING_HISTORY!$B:$B,MASTER_SHEET!$A1762),0)</f>
        <v>0</v>
      </c>
      <c r="M1762" s="35">
        <f>IFERROR(SUMIF(ISSUANCE_HISTORY!$B:$B,A1762,ISSUANCE_HISTORY!$H:$H),0)</f>
        <v>0</v>
      </c>
      <c r="N1762" s="26">
        <f>IFERROR(SUMIF(ISSUANCE_HISTORY!$B:$B,A1762,ISSUANCE_HISTORY!$I:$I),0)</f>
        <v>0</v>
      </c>
      <c r="O1762" s="112">
        <f t="shared" si="109"/>
        <v>30</v>
      </c>
      <c r="P1762" s="26">
        <f t="shared" si="111"/>
        <v>540</v>
      </c>
      <c r="Q1762" s="36" t="s">
        <v>970</v>
      </c>
      <c r="R1762" s="36" t="s">
        <v>970</v>
      </c>
      <c r="S1762" s="16">
        <v>20</v>
      </c>
      <c r="T1762" s="37" t="str">
        <f t="shared" si="110"/>
        <v>OK</v>
      </c>
      <c r="U1762" s="12"/>
      <c r="V1762" s="16"/>
      <c r="W1762" s="12" t="s">
        <v>4222</v>
      </c>
    </row>
    <row r="1763" spans="1:23" ht="22.35" customHeight="1">
      <c r="A1763" s="12">
        <v>10061867</v>
      </c>
      <c r="B1763" s="137">
        <v>1240180039</v>
      </c>
      <c r="C1763" s="106">
        <v>1004793</v>
      </c>
      <c r="D1763" s="13">
        <v>1016234</v>
      </c>
      <c r="E1763" s="12" t="s">
        <v>2191</v>
      </c>
      <c r="F1763" s="190" t="s">
        <v>2049</v>
      </c>
      <c r="G1763" s="13" t="s">
        <v>21</v>
      </c>
      <c r="H1763" s="15">
        <v>3</v>
      </c>
      <c r="I1763" s="105">
        <v>39</v>
      </c>
      <c r="J1763" s="26">
        <f t="shared" si="108"/>
        <v>117</v>
      </c>
      <c r="K1763" s="113">
        <f>IFERROR(SUMIFS(RECEIVING_HISTORY!$H:$H,RECEIVING_HISTORY!$B:$B,MASTER_SHEET!$A1763),0)</f>
        <v>0</v>
      </c>
      <c r="L1763" s="26">
        <f>IFERROR(SUMIFS(RECEIVING_HISTORY!$I:$I,RECEIVING_HISTORY!$B:$B,MASTER_SHEET!$A1763),0)</f>
        <v>0</v>
      </c>
      <c r="M1763" s="35">
        <f>IFERROR(SUMIF(ISSUANCE_HISTORY!$B:$B,A1763,ISSUANCE_HISTORY!$H:$H),0)</f>
        <v>0</v>
      </c>
      <c r="N1763" s="26">
        <f>IFERROR(SUMIF(ISSUANCE_HISTORY!$B:$B,A1763,ISSUANCE_HISTORY!$I:$I),0)</f>
        <v>0</v>
      </c>
      <c r="O1763" s="112">
        <f t="shared" si="109"/>
        <v>39</v>
      </c>
      <c r="P1763" s="26">
        <f t="shared" si="111"/>
        <v>117</v>
      </c>
      <c r="Q1763" s="36" t="s">
        <v>970</v>
      </c>
      <c r="R1763" s="36" t="s">
        <v>970</v>
      </c>
      <c r="S1763" s="16">
        <v>20</v>
      </c>
      <c r="T1763" s="37" t="str">
        <f t="shared" si="110"/>
        <v>OK</v>
      </c>
      <c r="U1763" s="12"/>
      <c r="V1763" s="16"/>
      <c r="W1763" s="12" t="s">
        <v>4222</v>
      </c>
    </row>
    <row r="1764" spans="1:23" ht="22.35" customHeight="1">
      <c r="A1764" s="12">
        <v>10061868</v>
      </c>
      <c r="B1764" s="137">
        <v>1120010403</v>
      </c>
      <c r="C1764" s="106">
        <v>1000356</v>
      </c>
      <c r="D1764" s="13">
        <v>1013428</v>
      </c>
      <c r="E1764" s="12" t="s">
        <v>2192</v>
      </c>
      <c r="F1764" s="190" t="s">
        <v>2049</v>
      </c>
      <c r="G1764" s="13" t="s">
        <v>21</v>
      </c>
      <c r="H1764" s="15">
        <v>21.83</v>
      </c>
      <c r="I1764" s="105">
        <v>3</v>
      </c>
      <c r="J1764" s="26">
        <f t="shared" si="108"/>
        <v>65.489999999999995</v>
      </c>
      <c r="K1764" s="113">
        <f>IFERROR(SUMIFS(RECEIVING_HISTORY!$H:$H,RECEIVING_HISTORY!$B:$B,MASTER_SHEET!$A1764),0)</f>
        <v>0</v>
      </c>
      <c r="L1764" s="26">
        <f>IFERROR(SUMIFS(RECEIVING_HISTORY!$I:$I,RECEIVING_HISTORY!$B:$B,MASTER_SHEET!$A1764),0)</f>
        <v>0</v>
      </c>
      <c r="M1764" s="35">
        <f>IFERROR(SUMIF(ISSUANCE_HISTORY!$B:$B,A1764,ISSUANCE_HISTORY!$H:$H),0)</f>
        <v>0</v>
      </c>
      <c r="N1764" s="26">
        <f>IFERROR(SUMIF(ISSUANCE_HISTORY!$B:$B,A1764,ISSUANCE_HISTORY!$I:$I),0)</f>
        <v>0</v>
      </c>
      <c r="O1764" s="112">
        <f t="shared" si="109"/>
        <v>3</v>
      </c>
      <c r="P1764" s="26">
        <f t="shared" si="111"/>
        <v>65.489999999999995</v>
      </c>
      <c r="Q1764" s="36" t="s">
        <v>970</v>
      </c>
      <c r="R1764" s="36" t="s">
        <v>970</v>
      </c>
      <c r="S1764" s="16">
        <v>3</v>
      </c>
      <c r="T1764" s="37" t="str">
        <f t="shared" si="110"/>
        <v>OK</v>
      </c>
      <c r="U1764" s="12"/>
      <c r="V1764" s="16"/>
      <c r="W1764" s="12" t="s">
        <v>4222</v>
      </c>
    </row>
    <row r="1765" spans="1:23" ht="22.35" customHeight="1">
      <c r="A1765" s="12">
        <v>10061869</v>
      </c>
      <c r="B1765" s="137">
        <v>1120010402</v>
      </c>
      <c r="C1765" s="106">
        <v>1000355</v>
      </c>
      <c r="D1765" s="13">
        <v>1013427</v>
      </c>
      <c r="E1765" s="12" t="s">
        <v>2193</v>
      </c>
      <c r="F1765" s="190" t="s">
        <v>2049</v>
      </c>
      <c r="G1765" s="13" t="s">
        <v>21</v>
      </c>
      <c r="H1765" s="15">
        <v>12.04</v>
      </c>
      <c r="I1765" s="105">
        <v>94</v>
      </c>
      <c r="J1765" s="26">
        <f t="shared" si="108"/>
        <v>1131.76</v>
      </c>
      <c r="K1765" s="113">
        <f>IFERROR(SUMIFS(RECEIVING_HISTORY!$H:$H,RECEIVING_HISTORY!$B:$B,MASTER_SHEET!$A1765),0)</f>
        <v>0</v>
      </c>
      <c r="L1765" s="26">
        <f>IFERROR(SUMIFS(RECEIVING_HISTORY!$I:$I,RECEIVING_HISTORY!$B:$B,MASTER_SHEET!$A1765),0)</f>
        <v>0</v>
      </c>
      <c r="M1765" s="35">
        <f>IFERROR(SUMIF(ISSUANCE_HISTORY!$B:$B,A1765,ISSUANCE_HISTORY!$H:$H),0)</f>
        <v>0</v>
      </c>
      <c r="N1765" s="26">
        <f>IFERROR(SUMIF(ISSUANCE_HISTORY!$B:$B,A1765,ISSUANCE_HISTORY!$I:$I),0)</f>
        <v>0</v>
      </c>
      <c r="O1765" s="112">
        <f t="shared" si="109"/>
        <v>94</v>
      </c>
      <c r="P1765" s="26">
        <f t="shared" si="111"/>
        <v>1131.76</v>
      </c>
      <c r="Q1765" s="36" t="s">
        <v>4097</v>
      </c>
      <c r="R1765" s="36" t="s">
        <v>4097</v>
      </c>
      <c r="S1765" s="16">
        <v>20</v>
      </c>
      <c r="T1765" s="37" t="str">
        <f t="shared" si="110"/>
        <v>OK</v>
      </c>
      <c r="U1765" s="12"/>
      <c r="V1765" s="16"/>
      <c r="W1765" s="12" t="s">
        <v>4222</v>
      </c>
    </row>
    <row r="1766" spans="1:23" ht="22.35" customHeight="1">
      <c r="A1766" s="12">
        <v>10061870</v>
      </c>
      <c r="B1766" s="137">
        <v>391100005842</v>
      </c>
      <c r="C1766" s="106">
        <v>1006272</v>
      </c>
      <c r="D1766" s="13">
        <v>1014573</v>
      </c>
      <c r="E1766" s="12" t="s">
        <v>2194</v>
      </c>
      <c r="F1766" s="190" t="s">
        <v>2049</v>
      </c>
      <c r="G1766" s="13" t="s">
        <v>21</v>
      </c>
      <c r="H1766" s="15">
        <v>19</v>
      </c>
      <c r="I1766" s="105">
        <v>193</v>
      </c>
      <c r="J1766" s="26">
        <f t="shared" si="108"/>
        <v>3667</v>
      </c>
      <c r="K1766" s="113">
        <f>IFERROR(SUMIFS(RECEIVING_HISTORY!$H:$H,RECEIVING_HISTORY!$B:$B,MASTER_SHEET!$A1766),0)</f>
        <v>0</v>
      </c>
      <c r="L1766" s="26">
        <f>IFERROR(SUMIFS(RECEIVING_HISTORY!$I:$I,RECEIVING_HISTORY!$B:$B,MASTER_SHEET!$A1766),0)</f>
        <v>0</v>
      </c>
      <c r="M1766" s="35">
        <f>IFERROR(SUMIF(ISSUANCE_HISTORY!$B:$B,A1766,ISSUANCE_HISTORY!$H:$H),0)</f>
        <v>0</v>
      </c>
      <c r="N1766" s="26">
        <f>IFERROR(SUMIF(ISSUANCE_HISTORY!$B:$B,A1766,ISSUANCE_HISTORY!$I:$I),0)</f>
        <v>0</v>
      </c>
      <c r="O1766" s="112">
        <f t="shared" si="109"/>
        <v>193</v>
      </c>
      <c r="P1766" s="26">
        <f t="shared" si="111"/>
        <v>3667</v>
      </c>
      <c r="Q1766" s="36" t="s">
        <v>2209</v>
      </c>
      <c r="R1766" s="36" t="s">
        <v>2209</v>
      </c>
      <c r="S1766" s="16">
        <v>100</v>
      </c>
      <c r="T1766" s="37" t="str">
        <f t="shared" si="110"/>
        <v>OK</v>
      </c>
      <c r="U1766" s="12"/>
      <c r="V1766" s="16"/>
      <c r="W1766" s="12" t="s">
        <v>4222</v>
      </c>
    </row>
    <row r="1767" spans="1:23" ht="22.35" customHeight="1">
      <c r="A1767" s="12">
        <v>10061871</v>
      </c>
      <c r="B1767" s="137">
        <v>3000000327</v>
      </c>
      <c r="C1767" s="106">
        <v>1004597</v>
      </c>
      <c r="D1767" s="13">
        <v>1016356</v>
      </c>
      <c r="E1767" s="12" t="s">
        <v>2195</v>
      </c>
      <c r="F1767" s="190" t="s">
        <v>2049</v>
      </c>
      <c r="G1767" s="13" t="s">
        <v>21</v>
      </c>
      <c r="H1767" s="15">
        <v>369.6</v>
      </c>
      <c r="I1767" s="105">
        <v>11</v>
      </c>
      <c r="J1767" s="26">
        <f t="shared" si="108"/>
        <v>4065.6000000000004</v>
      </c>
      <c r="K1767" s="113">
        <f>IFERROR(SUMIFS(RECEIVING_HISTORY!$H:$H,RECEIVING_HISTORY!$B:$B,MASTER_SHEET!$A1767),0)</f>
        <v>0</v>
      </c>
      <c r="L1767" s="26">
        <f>IFERROR(SUMIFS(RECEIVING_HISTORY!$I:$I,RECEIVING_HISTORY!$B:$B,MASTER_SHEET!$A1767),0)</f>
        <v>0</v>
      </c>
      <c r="M1767" s="35">
        <f>IFERROR(SUMIF(ISSUANCE_HISTORY!$B:$B,A1767,ISSUANCE_HISTORY!$H:$H),0)</f>
        <v>0</v>
      </c>
      <c r="N1767" s="26">
        <f>IFERROR(SUMIF(ISSUANCE_HISTORY!$B:$B,A1767,ISSUANCE_HISTORY!$I:$I),0)</f>
        <v>0</v>
      </c>
      <c r="O1767" s="112">
        <f t="shared" si="109"/>
        <v>11</v>
      </c>
      <c r="P1767" s="26">
        <f t="shared" si="111"/>
        <v>4065.6000000000004</v>
      </c>
      <c r="Q1767" s="36" t="s">
        <v>2154</v>
      </c>
      <c r="R1767" s="36" t="s">
        <v>2154</v>
      </c>
      <c r="S1767" s="16">
        <v>10</v>
      </c>
      <c r="T1767" s="37" t="str">
        <f t="shared" si="110"/>
        <v>OK</v>
      </c>
      <c r="U1767" s="12"/>
      <c r="V1767" s="16"/>
      <c r="W1767" s="12" t="s">
        <v>4222</v>
      </c>
    </row>
    <row r="1768" spans="1:23" ht="22.35" customHeight="1">
      <c r="A1768" s="12">
        <v>10061872</v>
      </c>
      <c r="B1768" s="137">
        <v>1260090589</v>
      </c>
      <c r="C1768" s="106">
        <v>1000162</v>
      </c>
      <c r="D1768" s="13">
        <v>1013535</v>
      </c>
      <c r="E1768" s="12" t="s">
        <v>2196</v>
      </c>
      <c r="F1768" s="190" t="s">
        <v>2049</v>
      </c>
      <c r="G1768" s="13" t="s">
        <v>21</v>
      </c>
      <c r="H1768" s="15">
        <v>10</v>
      </c>
      <c r="I1768" s="105">
        <v>43</v>
      </c>
      <c r="J1768" s="26">
        <f t="shared" si="108"/>
        <v>430</v>
      </c>
      <c r="K1768" s="113">
        <f>IFERROR(SUMIFS(RECEIVING_HISTORY!$H:$H,RECEIVING_HISTORY!$B:$B,MASTER_SHEET!$A1768),0)</f>
        <v>0</v>
      </c>
      <c r="L1768" s="26">
        <f>IFERROR(SUMIFS(RECEIVING_HISTORY!$I:$I,RECEIVING_HISTORY!$B:$B,MASTER_SHEET!$A1768),0)</f>
        <v>0</v>
      </c>
      <c r="M1768" s="35">
        <f>IFERROR(SUMIF(ISSUANCE_HISTORY!$B:$B,A1768,ISSUANCE_HISTORY!$H:$H),0)</f>
        <v>4</v>
      </c>
      <c r="N1768" s="26">
        <f>IFERROR(SUMIF(ISSUANCE_HISTORY!$B:$B,A1768,ISSUANCE_HISTORY!$I:$I),0)</f>
        <v>40</v>
      </c>
      <c r="O1768" s="112">
        <f t="shared" si="109"/>
        <v>39</v>
      </c>
      <c r="P1768" s="26">
        <f t="shared" si="111"/>
        <v>390</v>
      </c>
      <c r="Q1768" s="36" t="s">
        <v>2154</v>
      </c>
      <c r="R1768" s="36" t="s">
        <v>2154</v>
      </c>
      <c r="S1768" s="16">
        <v>40</v>
      </c>
      <c r="T1768" s="37" t="str">
        <f t="shared" si="110"/>
        <v>Re-Order Now</v>
      </c>
      <c r="U1768" s="12"/>
      <c r="V1768" s="16" t="s">
        <v>4000</v>
      </c>
      <c r="W1768" s="12" t="s">
        <v>4223</v>
      </c>
    </row>
    <row r="1769" spans="1:23" ht="22.35" customHeight="1">
      <c r="A1769" s="12">
        <v>10061873</v>
      </c>
      <c r="B1769" s="137">
        <v>391100006413</v>
      </c>
      <c r="C1769" s="106">
        <v>1004390</v>
      </c>
      <c r="D1769" s="13">
        <v>1016472</v>
      </c>
      <c r="E1769" s="12" t="s">
        <v>2197</v>
      </c>
      <c r="F1769" s="190" t="s">
        <v>2049</v>
      </c>
      <c r="G1769" s="13" t="s">
        <v>21</v>
      </c>
      <c r="H1769" s="15">
        <v>9</v>
      </c>
      <c r="I1769" s="105">
        <v>124</v>
      </c>
      <c r="J1769" s="26">
        <f t="shared" si="108"/>
        <v>1116</v>
      </c>
      <c r="K1769" s="113">
        <f>IFERROR(SUMIFS(RECEIVING_HISTORY!$H:$H,RECEIVING_HISTORY!$B:$B,MASTER_SHEET!$A1769),0)</f>
        <v>0</v>
      </c>
      <c r="L1769" s="26">
        <f>IFERROR(SUMIFS(RECEIVING_HISTORY!$I:$I,RECEIVING_HISTORY!$B:$B,MASTER_SHEET!$A1769),0)</f>
        <v>0</v>
      </c>
      <c r="M1769" s="35">
        <f>IFERROR(SUMIF(ISSUANCE_HISTORY!$B:$B,A1769,ISSUANCE_HISTORY!$H:$H),0)</f>
        <v>0</v>
      </c>
      <c r="N1769" s="26">
        <f>IFERROR(SUMIF(ISSUANCE_HISTORY!$B:$B,A1769,ISSUANCE_HISTORY!$I:$I),0)</f>
        <v>0</v>
      </c>
      <c r="O1769" s="112">
        <f t="shared" si="109"/>
        <v>124</v>
      </c>
      <c r="P1769" s="26">
        <f t="shared" si="111"/>
        <v>1116</v>
      </c>
      <c r="Q1769" s="36" t="s">
        <v>2154</v>
      </c>
      <c r="R1769" s="36" t="s">
        <v>2154</v>
      </c>
      <c r="S1769" s="16">
        <v>40</v>
      </c>
      <c r="T1769" s="37" t="str">
        <f t="shared" si="110"/>
        <v>OK</v>
      </c>
      <c r="U1769" s="12"/>
      <c r="V1769" s="16"/>
      <c r="W1769" s="12" t="s">
        <v>4222</v>
      </c>
    </row>
    <row r="1770" spans="1:23" ht="22.35" customHeight="1">
      <c r="A1770" s="12">
        <v>10061874</v>
      </c>
      <c r="B1770" s="137">
        <v>302600006414</v>
      </c>
      <c r="C1770" s="106">
        <v>1004391</v>
      </c>
      <c r="D1770" s="13">
        <v>1016473</v>
      </c>
      <c r="E1770" s="12" t="s">
        <v>2198</v>
      </c>
      <c r="F1770" s="190" t="s">
        <v>2049</v>
      </c>
      <c r="G1770" s="13" t="s">
        <v>21</v>
      </c>
      <c r="H1770" s="15">
        <v>30</v>
      </c>
      <c r="I1770" s="105">
        <v>32</v>
      </c>
      <c r="J1770" s="26">
        <f t="shared" si="108"/>
        <v>960</v>
      </c>
      <c r="K1770" s="113">
        <f>IFERROR(SUMIFS(RECEIVING_HISTORY!$H:$H,RECEIVING_HISTORY!$B:$B,MASTER_SHEET!$A1770),0)</f>
        <v>0</v>
      </c>
      <c r="L1770" s="26">
        <f>IFERROR(SUMIFS(RECEIVING_HISTORY!$I:$I,RECEIVING_HISTORY!$B:$B,MASTER_SHEET!$A1770),0)</f>
        <v>0</v>
      </c>
      <c r="M1770" s="35">
        <f>IFERROR(SUMIF(ISSUANCE_HISTORY!$B:$B,A1770,ISSUANCE_HISTORY!$H:$H),0)</f>
        <v>0</v>
      </c>
      <c r="N1770" s="26">
        <f>IFERROR(SUMIF(ISSUANCE_HISTORY!$B:$B,A1770,ISSUANCE_HISTORY!$I:$I),0)</f>
        <v>0</v>
      </c>
      <c r="O1770" s="112">
        <f t="shared" si="109"/>
        <v>32</v>
      </c>
      <c r="P1770" s="26">
        <f t="shared" si="111"/>
        <v>960</v>
      </c>
      <c r="Q1770" s="36" t="s">
        <v>2154</v>
      </c>
      <c r="R1770" s="36" t="s">
        <v>2154</v>
      </c>
      <c r="S1770" s="16">
        <v>20</v>
      </c>
      <c r="T1770" s="37" t="str">
        <f t="shared" si="110"/>
        <v>OK</v>
      </c>
      <c r="U1770" s="12"/>
      <c r="V1770" s="16"/>
      <c r="W1770" s="12" t="s">
        <v>4222</v>
      </c>
    </row>
    <row r="1771" spans="1:23" ht="22.35" customHeight="1">
      <c r="A1771" s="12">
        <v>10061875</v>
      </c>
      <c r="B1771" s="137">
        <v>1120014283</v>
      </c>
      <c r="C1771" s="106">
        <v>1002852</v>
      </c>
      <c r="D1771" s="13">
        <v>1011015</v>
      </c>
      <c r="E1771" s="12" t="s">
        <v>2199</v>
      </c>
      <c r="F1771" s="190" t="s">
        <v>2049</v>
      </c>
      <c r="G1771" s="13" t="s">
        <v>21</v>
      </c>
      <c r="H1771" s="15">
        <v>7</v>
      </c>
      <c r="I1771" s="105">
        <v>70</v>
      </c>
      <c r="J1771" s="26">
        <f t="shared" si="108"/>
        <v>490</v>
      </c>
      <c r="K1771" s="113">
        <f>IFERROR(SUMIFS(RECEIVING_HISTORY!$H:$H,RECEIVING_HISTORY!$B:$B,MASTER_SHEET!$A1771),0)</f>
        <v>0</v>
      </c>
      <c r="L1771" s="26">
        <f>IFERROR(SUMIFS(RECEIVING_HISTORY!$I:$I,RECEIVING_HISTORY!$B:$B,MASTER_SHEET!$A1771),0)</f>
        <v>0</v>
      </c>
      <c r="M1771" s="35">
        <f>IFERROR(SUMIF(ISSUANCE_HISTORY!$B:$B,A1771,ISSUANCE_HISTORY!$H:$H),0)</f>
        <v>0</v>
      </c>
      <c r="N1771" s="26">
        <f>IFERROR(SUMIF(ISSUANCE_HISTORY!$B:$B,A1771,ISSUANCE_HISTORY!$I:$I),0)</f>
        <v>0</v>
      </c>
      <c r="O1771" s="112">
        <f t="shared" si="109"/>
        <v>70</v>
      </c>
      <c r="P1771" s="26">
        <f t="shared" si="111"/>
        <v>490</v>
      </c>
      <c r="Q1771" s="36" t="s">
        <v>1156</v>
      </c>
      <c r="R1771" s="36" t="s">
        <v>1156</v>
      </c>
      <c r="S1771" s="16">
        <v>20</v>
      </c>
      <c r="T1771" s="37" t="str">
        <f t="shared" si="110"/>
        <v>OK</v>
      </c>
      <c r="U1771" s="12"/>
      <c r="V1771" s="16"/>
      <c r="W1771" s="12" t="s">
        <v>4222</v>
      </c>
    </row>
    <row r="1772" spans="1:23" ht="22.35" customHeight="1">
      <c r="A1772" s="12">
        <v>10061876</v>
      </c>
      <c r="B1772" s="137">
        <v>1260090551</v>
      </c>
      <c r="C1772" s="106">
        <v>1005236</v>
      </c>
      <c r="D1772" s="13">
        <v>1015854</v>
      </c>
      <c r="E1772" s="12" t="s">
        <v>2200</v>
      </c>
      <c r="F1772" s="190" t="s">
        <v>2049</v>
      </c>
      <c r="G1772" s="13" t="s">
        <v>21</v>
      </c>
      <c r="H1772" s="15">
        <v>6.5</v>
      </c>
      <c r="I1772" s="105">
        <v>80</v>
      </c>
      <c r="J1772" s="26">
        <f t="shared" si="108"/>
        <v>520</v>
      </c>
      <c r="K1772" s="113">
        <f>IFERROR(SUMIFS(RECEIVING_HISTORY!$H:$H,RECEIVING_HISTORY!$B:$B,MASTER_SHEET!$A1772),0)</f>
        <v>0</v>
      </c>
      <c r="L1772" s="26">
        <f>IFERROR(SUMIFS(RECEIVING_HISTORY!$I:$I,RECEIVING_HISTORY!$B:$B,MASTER_SHEET!$A1772),0)</f>
        <v>0</v>
      </c>
      <c r="M1772" s="35">
        <f>IFERROR(SUMIF(ISSUANCE_HISTORY!$B:$B,A1772,ISSUANCE_HISTORY!$H:$H),0)</f>
        <v>0</v>
      </c>
      <c r="N1772" s="26">
        <f>IFERROR(SUMIF(ISSUANCE_HISTORY!$B:$B,A1772,ISSUANCE_HISTORY!$I:$I),0)</f>
        <v>0</v>
      </c>
      <c r="O1772" s="112">
        <f t="shared" si="109"/>
        <v>80</v>
      </c>
      <c r="P1772" s="26">
        <f t="shared" si="111"/>
        <v>520</v>
      </c>
      <c r="Q1772" s="36" t="s">
        <v>1156</v>
      </c>
      <c r="R1772" s="36" t="s">
        <v>1156</v>
      </c>
      <c r="S1772" s="16">
        <v>20</v>
      </c>
      <c r="T1772" s="37" t="str">
        <f t="shared" si="110"/>
        <v>OK</v>
      </c>
      <c r="U1772" s="12"/>
      <c r="V1772" s="16"/>
      <c r="W1772" s="12" t="s">
        <v>4222</v>
      </c>
    </row>
    <row r="1773" spans="1:23" ht="22.35" customHeight="1">
      <c r="A1773" s="12">
        <v>10061877</v>
      </c>
      <c r="B1773" s="137">
        <v>1120010404</v>
      </c>
      <c r="C1773" s="106">
        <v>1000357</v>
      </c>
      <c r="D1773" s="13">
        <v>1013429</v>
      </c>
      <c r="E1773" s="12" t="s">
        <v>2201</v>
      </c>
      <c r="F1773" s="190" t="s">
        <v>2049</v>
      </c>
      <c r="G1773" s="13" t="s">
        <v>21</v>
      </c>
      <c r="H1773" s="15">
        <v>12.84</v>
      </c>
      <c r="I1773" s="105">
        <v>95</v>
      </c>
      <c r="J1773" s="26">
        <f t="shared" si="108"/>
        <v>1219.8</v>
      </c>
      <c r="K1773" s="113">
        <f>IFERROR(SUMIFS(RECEIVING_HISTORY!$H:$H,RECEIVING_HISTORY!$B:$B,MASTER_SHEET!$A1773),0)</f>
        <v>0</v>
      </c>
      <c r="L1773" s="26">
        <f>IFERROR(SUMIFS(RECEIVING_HISTORY!$I:$I,RECEIVING_HISTORY!$B:$B,MASTER_SHEET!$A1773),0)</f>
        <v>0</v>
      </c>
      <c r="M1773" s="35">
        <f>IFERROR(SUMIF(ISSUANCE_HISTORY!$B:$B,A1773,ISSUANCE_HISTORY!$H:$H),0)</f>
        <v>0</v>
      </c>
      <c r="N1773" s="26">
        <f>IFERROR(SUMIF(ISSUANCE_HISTORY!$B:$B,A1773,ISSUANCE_HISTORY!$I:$I),0)</f>
        <v>0</v>
      </c>
      <c r="O1773" s="112">
        <f t="shared" si="109"/>
        <v>95</v>
      </c>
      <c r="P1773" s="26">
        <f t="shared" si="111"/>
        <v>1219.8</v>
      </c>
      <c r="Q1773" s="36" t="s">
        <v>1156</v>
      </c>
      <c r="R1773" s="36" t="s">
        <v>1156</v>
      </c>
      <c r="S1773" s="16">
        <v>40</v>
      </c>
      <c r="T1773" s="37" t="str">
        <f t="shared" si="110"/>
        <v>OK</v>
      </c>
      <c r="U1773" s="12"/>
      <c r="V1773" s="16"/>
      <c r="W1773" s="12" t="s">
        <v>4222</v>
      </c>
    </row>
    <row r="1774" spans="1:23" ht="22.35" customHeight="1">
      <c r="A1774" s="12">
        <v>10061878</v>
      </c>
      <c r="B1774" s="137">
        <v>1120010405</v>
      </c>
      <c r="C1774" s="106">
        <v>1000358</v>
      </c>
      <c r="D1774" s="13">
        <v>1013430</v>
      </c>
      <c r="E1774" s="12" t="s">
        <v>2202</v>
      </c>
      <c r="F1774" s="190" t="s">
        <v>2049</v>
      </c>
      <c r="G1774" s="13" t="s">
        <v>21</v>
      </c>
      <c r="H1774" s="15">
        <v>38</v>
      </c>
      <c r="I1774" s="105">
        <v>106</v>
      </c>
      <c r="J1774" s="26">
        <f t="shared" si="108"/>
        <v>4028</v>
      </c>
      <c r="K1774" s="113">
        <f>IFERROR(SUMIFS(RECEIVING_HISTORY!$H:$H,RECEIVING_HISTORY!$B:$B,MASTER_SHEET!$A1774),0)</f>
        <v>0</v>
      </c>
      <c r="L1774" s="26">
        <f>IFERROR(SUMIFS(RECEIVING_HISTORY!$I:$I,RECEIVING_HISTORY!$B:$B,MASTER_SHEET!$A1774),0)</f>
        <v>0</v>
      </c>
      <c r="M1774" s="35">
        <f>IFERROR(SUMIF(ISSUANCE_HISTORY!$B:$B,A1774,ISSUANCE_HISTORY!$H:$H),0)</f>
        <v>0</v>
      </c>
      <c r="N1774" s="26">
        <f>IFERROR(SUMIF(ISSUANCE_HISTORY!$B:$B,A1774,ISSUANCE_HISTORY!$I:$I),0)</f>
        <v>0</v>
      </c>
      <c r="O1774" s="112">
        <f t="shared" si="109"/>
        <v>106</v>
      </c>
      <c r="P1774" s="26">
        <f t="shared" si="111"/>
        <v>4028</v>
      </c>
      <c r="Q1774" s="36" t="s">
        <v>1156</v>
      </c>
      <c r="R1774" s="36" t="s">
        <v>1156</v>
      </c>
      <c r="S1774" s="16">
        <v>20</v>
      </c>
      <c r="T1774" s="37" t="str">
        <f t="shared" si="110"/>
        <v>OK</v>
      </c>
      <c r="U1774" s="12"/>
      <c r="V1774" s="16"/>
      <c r="W1774" s="12" t="s">
        <v>4222</v>
      </c>
    </row>
    <row r="1775" spans="1:23" ht="22.35" customHeight="1">
      <c r="A1775" s="12">
        <v>10061879</v>
      </c>
      <c r="B1775" s="137">
        <v>1120010392</v>
      </c>
      <c r="C1775" s="106">
        <v>1000344</v>
      </c>
      <c r="D1775" s="13">
        <v>1013416</v>
      </c>
      <c r="E1775" s="12" t="s">
        <v>2203</v>
      </c>
      <c r="F1775" s="190" t="s">
        <v>2049</v>
      </c>
      <c r="G1775" s="13" t="s">
        <v>21</v>
      </c>
      <c r="H1775" s="15">
        <v>7</v>
      </c>
      <c r="I1775" s="105">
        <v>3</v>
      </c>
      <c r="J1775" s="26">
        <f t="shared" si="108"/>
        <v>21</v>
      </c>
      <c r="K1775" s="113">
        <f>IFERROR(SUMIFS(RECEIVING_HISTORY!$H:$H,RECEIVING_HISTORY!$B:$B,MASTER_SHEET!$A1775),0)</f>
        <v>0</v>
      </c>
      <c r="L1775" s="26">
        <f>IFERROR(SUMIFS(RECEIVING_HISTORY!$I:$I,RECEIVING_HISTORY!$B:$B,MASTER_SHEET!$A1775),0)</f>
        <v>0</v>
      </c>
      <c r="M1775" s="35">
        <f>IFERROR(SUMIF(ISSUANCE_HISTORY!$B:$B,A1775,ISSUANCE_HISTORY!$H:$H),0)</f>
        <v>0</v>
      </c>
      <c r="N1775" s="26">
        <f>IFERROR(SUMIF(ISSUANCE_HISTORY!$B:$B,A1775,ISSUANCE_HISTORY!$I:$I),0)</f>
        <v>0</v>
      </c>
      <c r="O1775" s="112">
        <f t="shared" si="109"/>
        <v>3</v>
      </c>
      <c r="P1775" s="26">
        <f t="shared" si="111"/>
        <v>21</v>
      </c>
      <c r="Q1775" s="36" t="s">
        <v>2225</v>
      </c>
      <c r="R1775" s="36" t="s">
        <v>2225</v>
      </c>
      <c r="S1775" s="16">
        <v>3</v>
      </c>
      <c r="T1775" s="37" t="str">
        <f t="shared" si="110"/>
        <v>OK</v>
      </c>
      <c r="U1775" s="12"/>
      <c r="V1775" s="16"/>
      <c r="W1775" s="12" t="s">
        <v>4222</v>
      </c>
    </row>
    <row r="1776" spans="1:23" ht="22.35" customHeight="1">
      <c r="A1776" s="12">
        <v>10061880</v>
      </c>
      <c r="B1776" s="137">
        <v>1120010393</v>
      </c>
      <c r="C1776" s="106">
        <v>1000346</v>
      </c>
      <c r="D1776" s="13">
        <v>1013418</v>
      </c>
      <c r="E1776" s="12" t="s">
        <v>2205</v>
      </c>
      <c r="F1776" s="190" t="s">
        <v>2049</v>
      </c>
      <c r="G1776" s="13" t="s">
        <v>21</v>
      </c>
      <c r="H1776" s="15">
        <v>40.659999999999997</v>
      </c>
      <c r="I1776" s="105">
        <v>20</v>
      </c>
      <c r="J1776" s="26">
        <f t="shared" si="108"/>
        <v>813.19999999999993</v>
      </c>
      <c r="K1776" s="113">
        <f>IFERROR(SUMIFS(RECEIVING_HISTORY!$H:$H,RECEIVING_HISTORY!$B:$B,MASTER_SHEET!$A1776),0)</f>
        <v>0</v>
      </c>
      <c r="L1776" s="26">
        <f>IFERROR(SUMIFS(RECEIVING_HISTORY!$I:$I,RECEIVING_HISTORY!$B:$B,MASTER_SHEET!$A1776),0)</f>
        <v>0</v>
      </c>
      <c r="M1776" s="35">
        <f>IFERROR(SUMIF(ISSUANCE_HISTORY!$B:$B,A1776,ISSUANCE_HISTORY!$H:$H),0)</f>
        <v>0</v>
      </c>
      <c r="N1776" s="26">
        <f>IFERROR(SUMIF(ISSUANCE_HISTORY!$B:$B,A1776,ISSUANCE_HISTORY!$I:$I),0)</f>
        <v>0</v>
      </c>
      <c r="O1776" s="112">
        <f t="shared" si="109"/>
        <v>20</v>
      </c>
      <c r="P1776" s="26">
        <f t="shared" si="111"/>
        <v>813.19999999999993</v>
      </c>
      <c r="Q1776" s="36" t="s">
        <v>2204</v>
      </c>
      <c r="R1776" s="36" t="s">
        <v>2204</v>
      </c>
      <c r="S1776" s="16">
        <v>10</v>
      </c>
      <c r="T1776" s="37" t="str">
        <f t="shared" si="110"/>
        <v>OK</v>
      </c>
      <c r="U1776" s="12"/>
      <c r="V1776" s="16"/>
      <c r="W1776" s="12" t="s">
        <v>4222</v>
      </c>
    </row>
    <row r="1777" spans="1:23" ht="22.35" customHeight="1">
      <c r="A1777" s="12">
        <v>10061881</v>
      </c>
      <c r="B1777" s="137">
        <v>1120010396</v>
      </c>
      <c r="C1777" s="106">
        <v>1000349</v>
      </c>
      <c r="D1777" s="13">
        <v>1013421</v>
      </c>
      <c r="E1777" s="12" t="s">
        <v>2206</v>
      </c>
      <c r="F1777" s="190" t="s">
        <v>2049</v>
      </c>
      <c r="G1777" s="13" t="s">
        <v>21</v>
      </c>
      <c r="H1777" s="15">
        <v>40</v>
      </c>
      <c r="I1777" s="105">
        <v>15</v>
      </c>
      <c r="J1777" s="26">
        <f t="shared" si="108"/>
        <v>600</v>
      </c>
      <c r="K1777" s="113">
        <f>IFERROR(SUMIFS(RECEIVING_HISTORY!$H:$H,RECEIVING_HISTORY!$B:$B,MASTER_SHEET!$A1777),0)</f>
        <v>0</v>
      </c>
      <c r="L1777" s="26">
        <f>IFERROR(SUMIFS(RECEIVING_HISTORY!$I:$I,RECEIVING_HISTORY!$B:$B,MASTER_SHEET!$A1777),0)</f>
        <v>0</v>
      </c>
      <c r="M1777" s="35">
        <f>IFERROR(SUMIF(ISSUANCE_HISTORY!$B:$B,A1777,ISSUANCE_HISTORY!$H:$H),0)</f>
        <v>0</v>
      </c>
      <c r="N1777" s="26">
        <f>IFERROR(SUMIF(ISSUANCE_HISTORY!$B:$B,A1777,ISSUANCE_HISTORY!$I:$I),0)</f>
        <v>0</v>
      </c>
      <c r="O1777" s="112">
        <f t="shared" si="109"/>
        <v>15</v>
      </c>
      <c r="P1777" s="26">
        <f t="shared" si="111"/>
        <v>600</v>
      </c>
      <c r="Q1777" s="36" t="s">
        <v>2204</v>
      </c>
      <c r="R1777" s="36" t="s">
        <v>2204</v>
      </c>
      <c r="S1777" s="16">
        <v>10</v>
      </c>
      <c r="T1777" s="37" t="str">
        <f t="shared" si="110"/>
        <v>OK</v>
      </c>
      <c r="U1777" s="12"/>
      <c r="V1777" s="16"/>
      <c r="W1777" s="12" t="s">
        <v>4222</v>
      </c>
    </row>
    <row r="1778" spans="1:23" ht="22.35" customHeight="1">
      <c r="A1778" s="12">
        <v>10061882</v>
      </c>
      <c r="B1778" s="137">
        <v>1120013082</v>
      </c>
      <c r="C1778" s="106">
        <v>1005493</v>
      </c>
      <c r="D1778" s="13">
        <v>1015547</v>
      </c>
      <c r="E1778" s="12" t="s">
        <v>2207</v>
      </c>
      <c r="F1778" s="190" t="s">
        <v>2049</v>
      </c>
      <c r="G1778" s="13" t="s">
        <v>21</v>
      </c>
      <c r="H1778" s="15">
        <v>34</v>
      </c>
      <c r="I1778" s="105">
        <v>48</v>
      </c>
      <c r="J1778" s="26">
        <f t="shared" si="108"/>
        <v>1632</v>
      </c>
      <c r="K1778" s="113">
        <f>IFERROR(SUMIFS(RECEIVING_HISTORY!$H:$H,RECEIVING_HISTORY!$B:$B,MASTER_SHEET!$A1778),0)</f>
        <v>0</v>
      </c>
      <c r="L1778" s="26">
        <f>IFERROR(SUMIFS(RECEIVING_HISTORY!$I:$I,RECEIVING_HISTORY!$B:$B,MASTER_SHEET!$A1778),0)</f>
        <v>0</v>
      </c>
      <c r="M1778" s="35">
        <f>IFERROR(SUMIF(ISSUANCE_HISTORY!$B:$B,A1778,ISSUANCE_HISTORY!$H:$H),0)</f>
        <v>0</v>
      </c>
      <c r="N1778" s="26">
        <f>IFERROR(SUMIF(ISSUANCE_HISTORY!$B:$B,A1778,ISSUANCE_HISTORY!$I:$I),0)</f>
        <v>0</v>
      </c>
      <c r="O1778" s="112">
        <f t="shared" si="109"/>
        <v>48</v>
      </c>
      <c r="P1778" s="26">
        <f t="shared" si="111"/>
        <v>1632</v>
      </c>
      <c r="Q1778" s="36" t="s">
        <v>2204</v>
      </c>
      <c r="R1778" s="36" t="s">
        <v>2204</v>
      </c>
      <c r="S1778" s="16">
        <v>10</v>
      </c>
      <c r="T1778" s="37" t="str">
        <f t="shared" si="110"/>
        <v>OK</v>
      </c>
      <c r="U1778" s="12"/>
      <c r="V1778" s="16"/>
      <c r="W1778" s="12" t="s">
        <v>4222</v>
      </c>
    </row>
    <row r="1779" spans="1:23" ht="22.35" customHeight="1">
      <c r="A1779" s="12">
        <v>10061883</v>
      </c>
      <c r="B1779" s="137">
        <v>1120010477</v>
      </c>
      <c r="C1779" s="106">
        <v>1004658</v>
      </c>
      <c r="D1779" s="13">
        <v>1016418</v>
      </c>
      <c r="E1779" s="12" t="s">
        <v>2208</v>
      </c>
      <c r="F1779" s="190" t="s">
        <v>2049</v>
      </c>
      <c r="G1779" s="13" t="s">
        <v>21</v>
      </c>
      <c r="H1779" s="15">
        <v>35</v>
      </c>
      <c r="I1779" s="105">
        <v>35</v>
      </c>
      <c r="J1779" s="26">
        <f t="shared" si="108"/>
        <v>1225</v>
      </c>
      <c r="K1779" s="113">
        <f>IFERROR(SUMIFS(RECEIVING_HISTORY!$H:$H,RECEIVING_HISTORY!$B:$B,MASTER_SHEET!$A1779),0)</f>
        <v>0</v>
      </c>
      <c r="L1779" s="26">
        <f>IFERROR(SUMIFS(RECEIVING_HISTORY!$I:$I,RECEIVING_HISTORY!$B:$B,MASTER_SHEET!$A1779),0)</f>
        <v>0</v>
      </c>
      <c r="M1779" s="35">
        <f>IFERROR(SUMIF(ISSUANCE_HISTORY!$B:$B,A1779,ISSUANCE_HISTORY!$H:$H),0)</f>
        <v>0</v>
      </c>
      <c r="N1779" s="26">
        <f>IFERROR(SUMIF(ISSUANCE_HISTORY!$B:$B,A1779,ISSUANCE_HISTORY!$I:$I),0)</f>
        <v>0</v>
      </c>
      <c r="O1779" s="112">
        <f t="shared" si="109"/>
        <v>35</v>
      </c>
      <c r="P1779" s="26">
        <f t="shared" si="111"/>
        <v>1225</v>
      </c>
      <c r="Q1779" s="36" t="s">
        <v>2209</v>
      </c>
      <c r="R1779" s="36" t="s">
        <v>2209</v>
      </c>
      <c r="S1779" s="16">
        <v>20</v>
      </c>
      <c r="T1779" s="37" t="str">
        <f t="shared" si="110"/>
        <v>OK</v>
      </c>
      <c r="U1779" s="12"/>
      <c r="V1779" s="16"/>
      <c r="W1779" s="12" t="s">
        <v>4222</v>
      </c>
    </row>
    <row r="1780" spans="1:23" ht="22.35" customHeight="1">
      <c r="A1780" s="12">
        <v>10061884</v>
      </c>
      <c r="B1780" s="137">
        <v>391100005833</v>
      </c>
      <c r="C1780" s="106">
        <v>1002837</v>
      </c>
      <c r="D1780" s="13">
        <v>1011000</v>
      </c>
      <c r="E1780" s="12" t="s">
        <v>2210</v>
      </c>
      <c r="F1780" s="190" t="s">
        <v>2049</v>
      </c>
      <c r="G1780" s="13" t="s">
        <v>21</v>
      </c>
      <c r="H1780" s="15">
        <v>12</v>
      </c>
      <c r="I1780" s="105">
        <v>10</v>
      </c>
      <c r="J1780" s="26">
        <f t="shared" si="108"/>
        <v>120</v>
      </c>
      <c r="K1780" s="113">
        <f>IFERROR(SUMIFS(RECEIVING_HISTORY!$H:$H,RECEIVING_HISTORY!$B:$B,MASTER_SHEET!$A1780),0)</f>
        <v>0</v>
      </c>
      <c r="L1780" s="26">
        <f>IFERROR(SUMIFS(RECEIVING_HISTORY!$I:$I,RECEIVING_HISTORY!$B:$B,MASTER_SHEET!$A1780),0)</f>
        <v>0</v>
      </c>
      <c r="M1780" s="35">
        <f>IFERROR(SUMIF(ISSUANCE_HISTORY!$B:$B,A1780,ISSUANCE_HISTORY!$H:$H),0)</f>
        <v>0</v>
      </c>
      <c r="N1780" s="26">
        <f>IFERROR(SUMIF(ISSUANCE_HISTORY!$B:$B,A1780,ISSUANCE_HISTORY!$I:$I),0)</f>
        <v>0</v>
      </c>
      <c r="O1780" s="112">
        <f t="shared" si="109"/>
        <v>10</v>
      </c>
      <c r="P1780" s="26">
        <f t="shared" si="111"/>
        <v>120</v>
      </c>
      <c r="Q1780" s="36" t="s">
        <v>1180</v>
      </c>
      <c r="R1780" s="36" t="s">
        <v>1180</v>
      </c>
      <c r="S1780" s="16">
        <v>10</v>
      </c>
      <c r="T1780" s="37" t="str">
        <f t="shared" si="110"/>
        <v>OK</v>
      </c>
      <c r="U1780" s="12"/>
      <c r="V1780" s="16"/>
      <c r="W1780" s="12" t="s">
        <v>4222</v>
      </c>
    </row>
    <row r="1781" spans="1:23" ht="22.35" customHeight="1">
      <c r="A1781" s="12">
        <v>10061885</v>
      </c>
      <c r="B1781" s="137">
        <v>1120010395</v>
      </c>
      <c r="C1781" s="106">
        <v>1000348</v>
      </c>
      <c r="D1781" s="13">
        <v>1013420</v>
      </c>
      <c r="E1781" s="12" t="s">
        <v>2211</v>
      </c>
      <c r="F1781" s="190" t="s">
        <v>2049</v>
      </c>
      <c r="G1781" s="13" t="s">
        <v>21</v>
      </c>
      <c r="H1781" s="15">
        <v>132</v>
      </c>
      <c r="I1781" s="105">
        <v>15</v>
      </c>
      <c r="J1781" s="26">
        <f t="shared" si="108"/>
        <v>1980</v>
      </c>
      <c r="K1781" s="113">
        <f>IFERROR(SUMIFS(RECEIVING_HISTORY!$H:$H,RECEIVING_HISTORY!$B:$B,MASTER_SHEET!$A1781),0)</f>
        <v>0</v>
      </c>
      <c r="L1781" s="26">
        <f>IFERROR(SUMIFS(RECEIVING_HISTORY!$I:$I,RECEIVING_HISTORY!$B:$B,MASTER_SHEET!$A1781),0)</f>
        <v>0</v>
      </c>
      <c r="M1781" s="35">
        <f>IFERROR(SUMIF(ISSUANCE_HISTORY!$B:$B,A1781,ISSUANCE_HISTORY!$H:$H),0)</f>
        <v>0</v>
      </c>
      <c r="N1781" s="26">
        <f>IFERROR(SUMIF(ISSUANCE_HISTORY!$B:$B,A1781,ISSUANCE_HISTORY!$I:$I),0)</f>
        <v>0</v>
      </c>
      <c r="O1781" s="112">
        <f t="shared" si="109"/>
        <v>15</v>
      </c>
      <c r="P1781" s="26">
        <f t="shared" si="111"/>
        <v>1980</v>
      </c>
      <c r="Q1781" s="36" t="s">
        <v>2212</v>
      </c>
      <c r="R1781" s="36" t="s">
        <v>2212</v>
      </c>
      <c r="S1781" s="16">
        <v>10</v>
      </c>
      <c r="T1781" s="37" t="str">
        <f t="shared" si="110"/>
        <v>OK</v>
      </c>
      <c r="U1781" s="12"/>
      <c r="V1781" s="16"/>
      <c r="W1781" s="12" t="s">
        <v>4222</v>
      </c>
    </row>
    <row r="1782" spans="1:23" ht="22.35" customHeight="1">
      <c r="A1782" s="12">
        <v>10061886</v>
      </c>
      <c r="B1782" s="137">
        <v>391100005837</v>
      </c>
      <c r="C1782" s="106">
        <v>1000431</v>
      </c>
      <c r="D1782" s="13">
        <v>1013503</v>
      </c>
      <c r="E1782" s="12" t="s">
        <v>2213</v>
      </c>
      <c r="F1782" s="190" t="s">
        <v>2049</v>
      </c>
      <c r="G1782" s="13" t="s">
        <v>21</v>
      </c>
      <c r="H1782" s="15">
        <v>81</v>
      </c>
      <c r="I1782" s="105">
        <v>10</v>
      </c>
      <c r="J1782" s="26">
        <f t="shared" si="108"/>
        <v>810</v>
      </c>
      <c r="K1782" s="113">
        <f>IFERROR(SUMIFS(RECEIVING_HISTORY!$H:$H,RECEIVING_HISTORY!$B:$B,MASTER_SHEET!$A1782),0)</f>
        <v>0</v>
      </c>
      <c r="L1782" s="26">
        <f>IFERROR(SUMIFS(RECEIVING_HISTORY!$I:$I,RECEIVING_HISTORY!$B:$B,MASTER_SHEET!$A1782),0)</f>
        <v>0</v>
      </c>
      <c r="M1782" s="35">
        <f>IFERROR(SUMIF(ISSUANCE_HISTORY!$B:$B,A1782,ISSUANCE_HISTORY!$H:$H),0)</f>
        <v>0</v>
      </c>
      <c r="N1782" s="26">
        <f>IFERROR(SUMIF(ISSUANCE_HISTORY!$B:$B,A1782,ISSUANCE_HISTORY!$I:$I),0)</f>
        <v>0</v>
      </c>
      <c r="O1782" s="112">
        <f t="shared" si="109"/>
        <v>10</v>
      </c>
      <c r="P1782" s="26">
        <f t="shared" si="111"/>
        <v>810</v>
      </c>
      <c r="Q1782" s="36" t="s">
        <v>2066</v>
      </c>
      <c r="R1782" s="36" t="s">
        <v>2066</v>
      </c>
      <c r="S1782" s="16">
        <v>10</v>
      </c>
      <c r="T1782" s="37" t="str">
        <f t="shared" si="110"/>
        <v>OK</v>
      </c>
      <c r="U1782" s="12"/>
      <c r="V1782" s="16"/>
      <c r="W1782" s="12" t="s">
        <v>4222</v>
      </c>
    </row>
    <row r="1783" spans="1:23" ht="22.35" customHeight="1">
      <c r="A1783" s="12">
        <v>10061887</v>
      </c>
      <c r="B1783" s="137" t="e">
        <v>#N/A</v>
      </c>
      <c r="C1783" s="106">
        <v>1006724</v>
      </c>
      <c r="D1783" s="13">
        <v>1014135</v>
      </c>
      <c r="E1783" s="12" t="s">
        <v>2214</v>
      </c>
      <c r="F1783" s="190" t="s">
        <v>2049</v>
      </c>
      <c r="G1783" s="13" t="s">
        <v>37</v>
      </c>
      <c r="H1783" s="15">
        <v>54</v>
      </c>
      <c r="I1783" s="105">
        <v>60</v>
      </c>
      <c r="J1783" s="26">
        <f t="shared" si="108"/>
        <v>3240</v>
      </c>
      <c r="K1783" s="113">
        <f>IFERROR(SUMIFS(RECEIVING_HISTORY!$H:$H,RECEIVING_HISTORY!$B:$B,MASTER_SHEET!$A1783),0)</f>
        <v>0</v>
      </c>
      <c r="L1783" s="26">
        <f>IFERROR(SUMIFS(RECEIVING_HISTORY!$I:$I,RECEIVING_HISTORY!$B:$B,MASTER_SHEET!$A1783),0)</f>
        <v>0</v>
      </c>
      <c r="M1783" s="35">
        <f>IFERROR(SUMIF(ISSUANCE_HISTORY!$B:$B,A1783,ISSUANCE_HISTORY!$H:$H),0)</f>
        <v>0</v>
      </c>
      <c r="N1783" s="26">
        <f>IFERROR(SUMIF(ISSUANCE_HISTORY!$B:$B,A1783,ISSUANCE_HISTORY!$I:$I),0)</f>
        <v>0</v>
      </c>
      <c r="O1783" s="112">
        <f t="shared" si="109"/>
        <v>60</v>
      </c>
      <c r="P1783" s="26">
        <f t="shared" si="111"/>
        <v>3240</v>
      </c>
      <c r="Q1783" s="36" t="s">
        <v>2215</v>
      </c>
      <c r="R1783" s="36" t="s">
        <v>2215</v>
      </c>
      <c r="S1783" s="16">
        <v>20</v>
      </c>
      <c r="T1783" s="37" t="str">
        <f t="shared" si="110"/>
        <v>OK</v>
      </c>
      <c r="U1783" s="12"/>
      <c r="V1783" s="16"/>
      <c r="W1783" s="12" t="e">
        <v>#N/A</v>
      </c>
    </row>
    <row r="1784" spans="1:23" ht="22.35" customHeight="1">
      <c r="A1784" s="12">
        <v>10061888</v>
      </c>
      <c r="B1784" s="137" t="e">
        <v>#N/A</v>
      </c>
      <c r="C1784" s="106">
        <v>1006981</v>
      </c>
      <c r="D1784" s="13">
        <v>1014079</v>
      </c>
      <c r="E1784" s="12" t="s">
        <v>2216</v>
      </c>
      <c r="F1784" s="190" t="s">
        <v>2049</v>
      </c>
      <c r="G1784" s="13" t="s">
        <v>169</v>
      </c>
      <c r="H1784" s="15">
        <v>6</v>
      </c>
      <c r="I1784" s="105">
        <v>11</v>
      </c>
      <c r="J1784" s="26">
        <f t="shared" si="108"/>
        <v>66</v>
      </c>
      <c r="K1784" s="113">
        <f>IFERROR(SUMIFS(RECEIVING_HISTORY!$H:$H,RECEIVING_HISTORY!$B:$B,MASTER_SHEET!$A1784),0)</f>
        <v>0</v>
      </c>
      <c r="L1784" s="26">
        <f>IFERROR(SUMIFS(RECEIVING_HISTORY!$I:$I,RECEIVING_HISTORY!$B:$B,MASTER_SHEET!$A1784),0)</f>
        <v>0</v>
      </c>
      <c r="M1784" s="35">
        <f>IFERROR(SUMIF(ISSUANCE_HISTORY!$B:$B,A1784,ISSUANCE_HISTORY!$H:$H),0)</f>
        <v>0</v>
      </c>
      <c r="N1784" s="26">
        <f>IFERROR(SUMIF(ISSUANCE_HISTORY!$B:$B,A1784,ISSUANCE_HISTORY!$I:$I),0)</f>
        <v>0</v>
      </c>
      <c r="O1784" s="112">
        <f t="shared" si="109"/>
        <v>11</v>
      </c>
      <c r="P1784" s="26">
        <f t="shared" si="111"/>
        <v>66</v>
      </c>
      <c r="Q1784" s="36" t="s">
        <v>2217</v>
      </c>
      <c r="R1784" s="36" t="s">
        <v>2217</v>
      </c>
      <c r="S1784" s="16">
        <v>10</v>
      </c>
      <c r="T1784" s="37" t="str">
        <f t="shared" si="110"/>
        <v>OK</v>
      </c>
      <c r="U1784" s="12"/>
      <c r="V1784" s="16"/>
      <c r="W1784" s="12" t="e">
        <v>#N/A</v>
      </c>
    </row>
    <row r="1785" spans="1:23" ht="22.35" customHeight="1">
      <c r="A1785" s="12">
        <v>10061889</v>
      </c>
      <c r="B1785" s="137">
        <v>1120010452</v>
      </c>
      <c r="C1785" s="106">
        <v>1006982</v>
      </c>
      <c r="D1785" s="13">
        <v>1014080</v>
      </c>
      <c r="E1785" s="12" t="s">
        <v>2218</v>
      </c>
      <c r="F1785" s="190" t="s">
        <v>2049</v>
      </c>
      <c r="G1785" s="13" t="s">
        <v>169</v>
      </c>
      <c r="H1785" s="15">
        <v>6</v>
      </c>
      <c r="I1785" s="105">
        <v>15</v>
      </c>
      <c r="J1785" s="26">
        <f t="shared" si="108"/>
        <v>90</v>
      </c>
      <c r="K1785" s="113">
        <f>IFERROR(SUMIFS(RECEIVING_HISTORY!$H:$H,RECEIVING_HISTORY!$B:$B,MASTER_SHEET!$A1785),0)</f>
        <v>0</v>
      </c>
      <c r="L1785" s="26">
        <f>IFERROR(SUMIFS(RECEIVING_HISTORY!$I:$I,RECEIVING_HISTORY!$B:$B,MASTER_SHEET!$A1785),0)</f>
        <v>0</v>
      </c>
      <c r="M1785" s="35">
        <f>IFERROR(SUMIF(ISSUANCE_HISTORY!$B:$B,A1785,ISSUANCE_HISTORY!$H:$H),0)</f>
        <v>0</v>
      </c>
      <c r="N1785" s="26">
        <f>IFERROR(SUMIF(ISSUANCE_HISTORY!$B:$B,A1785,ISSUANCE_HISTORY!$I:$I),0)</f>
        <v>0</v>
      </c>
      <c r="O1785" s="112">
        <f t="shared" si="109"/>
        <v>15</v>
      </c>
      <c r="P1785" s="26">
        <f t="shared" si="111"/>
        <v>90</v>
      </c>
      <c r="Q1785" s="36" t="s">
        <v>2217</v>
      </c>
      <c r="R1785" s="36" t="s">
        <v>2217</v>
      </c>
      <c r="S1785" s="16">
        <v>10</v>
      </c>
      <c r="T1785" s="37" t="str">
        <f t="shared" si="110"/>
        <v>OK</v>
      </c>
      <c r="U1785" s="12"/>
      <c r="V1785" s="16"/>
      <c r="W1785" s="12" t="s">
        <v>4222</v>
      </c>
    </row>
    <row r="1786" spans="1:23" ht="22.35" customHeight="1">
      <c r="A1786" s="12">
        <v>10061890</v>
      </c>
      <c r="B1786" s="137">
        <v>1120010453</v>
      </c>
      <c r="C1786" s="106">
        <v>1006983</v>
      </c>
      <c r="D1786" s="13">
        <v>1014081</v>
      </c>
      <c r="E1786" s="12" t="s">
        <v>2219</v>
      </c>
      <c r="F1786" s="190" t="s">
        <v>2049</v>
      </c>
      <c r="G1786" s="13" t="s">
        <v>169</v>
      </c>
      <c r="H1786" s="15">
        <v>10.5</v>
      </c>
      <c r="I1786" s="105">
        <v>17</v>
      </c>
      <c r="J1786" s="26">
        <f t="shared" si="108"/>
        <v>178.5</v>
      </c>
      <c r="K1786" s="113">
        <f>IFERROR(SUMIFS(RECEIVING_HISTORY!$H:$H,RECEIVING_HISTORY!$B:$B,MASTER_SHEET!$A1786),0)</f>
        <v>0</v>
      </c>
      <c r="L1786" s="26">
        <f>IFERROR(SUMIFS(RECEIVING_HISTORY!$I:$I,RECEIVING_HISTORY!$B:$B,MASTER_SHEET!$A1786),0)</f>
        <v>0</v>
      </c>
      <c r="M1786" s="35">
        <f>IFERROR(SUMIF(ISSUANCE_HISTORY!$B:$B,A1786,ISSUANCE_HISTORY!$H:$H),0)</f>
        <v>0</v>
      </c>
      <c r="N1786" s="26">
        <f>IFERROR(SUMIF(ISSUANCE_HISTORY!$B:$B,A1786,ISSUANCE_HISTORY!$I:$I),0)</f>
        <v>0</v>
      </c>
      <c r="O1786" s="112">
        <f t="shared" si="109"/>
        <v>17</v>
      </c>
      <c r="P1786" s="26">
        <f t="shared" si="111"/>
        <v>178.5</v>
      </c>
      <c r="Q1786" s="36" t="s">
        <v>2217</v>
      </c>
      <c r="R1786" s="36" t="s">
        <v>2217</v>
      </c>
      <c r="S1786" s="16">
        <v>10</v>
      </c>
      <c r="T1786" s="37" t="str">
        <f t="shared" si="110"/>
        <v>OK</v>
      </c>
      <c r="U1786" s="12"/>
      <c r="V1786" s="16"/>
      <c r="W1786" s="12" t="s">
        <v>4222</v>
      </c>
    </row>
    <row r="1787" spans="1:23" ht="22.35" customHeight="1">
      <c r="A1787" s="12">
        <v>10061891</v>
      </c>
      <c r="B1787" s="137">
        <v>1120010451</v>
      </c>
      <c r="C1787" s="106">
        <v>1007014</v>
      </c>
      <c r="D1787" s="13">
        <v>1014112</v>
      </c>
      <c r="E1787" s="12" t="s">
        <v>2220</v>
      </c>
      <c r="F1787" s="190" t="s">
        <v>2049</v>
      </c>
      <c r="G1787" s="13" t="s">
        <v>81</v>
      </c>
      <c r="H1787" s="15">
        <v>4</v>
      </c>
      <c r="I1787" s="105">
        <v>28</v>
      </c>
      <c r="J1787" s="26">
        <f t="shared" si="108"/>
        <v>112</v>
      </c>
      <c r="K1787" s="113">
        <f>IFERROR(SUMIFS(RECEIVING_HISTORY!$H:$H,RECEIVING_HISTORY!$B:$B,MASTER_SHEET!$A1787),0)</f>
        <v>0</v>
      </c>
      <c r="L1787" s="26">
        <f>IFERROR(SUMIFS(RECEIVING_HISTORY!$I:$I,RECEIVING_HISTORY!$B:$B,MASTER_SHEET!$A1787),0)</f>
        <v>0</v>
      </c>
      <c r="M1787" s="35">
        <f>IFERROR(SUMIF(ISSUANCE_HISTORY!$B:$B,A1787,ISSUANCE_HISTORY!$H:$H),0)</f>
        <v>0</v>
      </c>
      <c r="N1787" s="26">
        <f>IFERROR(SUMIF(ISSUANCE_HISTORY!$B:$B,A1787,ISSUANCE_HISTORY!$I:$I),0)</f>
        <v>0</v>
      </c>
      <c r="O1787" s="112">
        <f t="shared" si="109"/>
        <v>28</v>
      </c>
      <c r="P1787" s="26">
        <f t="shared" si="111"/>
        <v>112</v>
      </c>
      <c r="Q1787" s="36" t="s">
        <v>2217</v>
      </c>
      <c r="R1787" s="36" t="s">
        <v>2217</v>
      </c>
      <c r="S1787" s="16">
        <v>10</v>
      </c>
      <c r="T1787" s="37" t="str">
        <f t="shared" si="110"/>
        <v>OK</v>
      </c>
      <c r="U1787" s="12"/>
      <c r="V1787" s="16"/>
      <c r="W1787" s="12" t="s">
        <v>4222</v>
      </c>
    </row>
    <row r="1788" spans="1:23" ht="22.35" customHeight="1">
      <c r="A1788" s="12">
        <v>10061892</v>
      </c>
      <c r="B1788" s="137" t="e">
        <v>#N/A</v>
      </c>
      <c r="C1788" s="106">
        <v>1006750</v>
      </c>
      <c r="D1788" s="13">
        <v>1014161</v>
      </c>
      <c r="E1788" s="12" t="s">
        <v>2221</v>
      </c>
      <c r="F1788" s="190" t="s">
        <v>2049</v>
      </c>
      <c r="G1788" s="13" t="s">
        <v>81</v>
      </c>
      <c r="H1788" s="15">
        <v>4</v>
      </c>
      <c r="I1788" s="105">
        <v>23</v>
      </c>
      <c r="J1788" s="26">
        <f t="shared" si="108"/>
        <v>92</v>
      </c>
      <c r="K1788" s="113">
        <f>IFERROR(SUMIFS(RECEIVING_HISTORY!$H:$H,RECEIVING_HISTORY!$B:$B,MASTER_SHEET!$A1788),0)</f>
        <v>0</v>
      </c>
      <c r="L1788" s="26">
        <f>IFERROR(SUMIFS(RECEIVING_HISTORY!$I:$I,RECEIVING_HISTORY!$B:$B,MASTER_SHEET!$A1788),0)</f>
        <v>0</v>
      </c>
      <c r="M1788" s="35">
        <f>IFERROR(SUMIF(ISSUANCE_HISTORY!$B:$B,A1788,ISSUANCE_HISTORY!$H:$H),0)</f>
        <v>0</v>
      </c>
      <c r="N1788" s="26">
        <f>IFERROR(SUMIF(ISSUANCE_HISTORY!$B:$B,A1788,ISSUANCE_HISTORY!$I:$I),0)</f>
        <v>0</v>
      </c>
      <c r="O1788" s="112">
        <f t="shared" si="109"/>
        <v>23</v>
      </c>
      <c r="P1788" s="26">
        <f t="shared" si="111"/>
        <v>92</v>
      </c>
      <c r="Q1788" s="36" t="s">
        <v>2217</v>
      </c>
      <c r="R1788" s="36" t="s">
        <v>2217</v>
      </c>
      <c r="S1788" s="16">
        <v>10</v>
      </c>
      <c r="T1788" s="37" t="str">
        <f t="shared" si="110"/>
        <v>OK</v>
      </c>
      <c r="U1788" s="12"/>
      <c r="V1788" s="16"/>
      <c r="W1788" s="12" t="e">
        <v>#N/A</v>
      </c>
    </row>
    <row r="1789" spans="1:23" ht="22.35" customHeight="1">
      <c r="A1789" s="12">
        <v>10061893</v>
      </c>
      <c r="B1789" s="137">
        <v>3000002664</v>
      </c>
      <c r="C1789" s="106">
        <v>1007015</v>
      </c>
      <c r="D1789" s="13">
        <v>1014113</v>
      </c>
      <c r="E1789" s="12" t="s">
        <v>2222</v>
      </c>
      <c r="F1789" s="190" t="s">
        <v>2049</v>
      </c>
      <c r="G1789" s="13" t="s">
        <v>81</v>
      </c>
      <c r="H1789" s="15">
        <v>10</v>
      </c>
      <c r="I1789" s="105">
        <v>10</v>
      </c>
      <c r="J1789" s="26">
        <f t="shared" si="108"/>
        <v>100</v>
      </c>
      <c r="K1789" s="113">
        <f>IFERROR(SUMIFS(RECEIVING_HISTORY!$H:$H,RECEIVING_HISTORY!$B:$B,MASTER_SHEET!$A1789),0)</f>
        <v>0</v>
      </c>
      <c r="L1789" s="26">
        <f>IFERROR(SUMIFS(RECEIVING_HISTORY!$I:$I,RECEIVING_HISTORY!$B:$B,MASTER_SHEET!$A1789),0)</f>
        <v>0</v>
      </c>
      <c r="M1789" s="35">
        <f>IFERROR(SUMIF(ISSUANCE_HISTORY!$B:$B,A1789,ISSUANCE_HISTORY!$H:$H),0)</f>
        <v>0</v>
      </c>
      <c r="N1789" s="26">
        <f>IFERROR(SUMIF(ISSUANCE_HISTORY!$B:$B,A1789,ISSUANCE_HISTORY!$I:$I),0)</f>
        <v>0</v>
      </c>
      <c r="O1789" s="112">
        <f t="shared" si="109"/>
        <v>10</v>
      </c>
      <c r="P1789" s="26">
        <f t="shared" si="111"/>
        <v>100</v>
      </c>
      <c r="Q1789" s="36" t="s">
        <v>2217</v>
      </c>
      <c r="R1789" s="36" t="s">
        <v>2217</v>
      </c>
      <c r="S1789" s="16">
        <v>10</v>
      </c>
      <c r="T1789" s="37" t="str">
        <f t="shared" si="110"/>
        <v>OK</v>
      </c>
      <c r="U1789" s="12"/>
      <c r="V1789" s="16"/>
      <c r="W1789" s="12" t="s">
        <v>4222</v>
      </c>
    </row>
    <row r="1790" spans="1:23" ht="22.35" customHeight="1">
      <c r="A1790" s="12">
        <v>10061894</v>
      </c>
      <c r="B1790" s="137">
        <v>391100002661</v>
      </c>
      <c r="C1790" s="106">
        <v>1000115</v>
      </c>
      <c r="D1790" s="29">
        <v>1013798</v>
      </c>
      <c r="E1790" s="12" t="s">
        <v>2223</v>
      </c>
      <c r="F1790" s="190" t="s">
        <v>2049</v>
      </c>
      <c r="G1790" s="13" t="s">
        <v>21</v>
      </c>
      <c r="H1790" s="15">
        <v>9</v>
      </c>
      <c r="I1790" s="105">
        <v>40</v>
      </c>
      <c r="J1790" s="26">
        <f t="shared" si="108"/>
        <v>360</v>
      </c>
      <c r="K1790" s="113">
        <f>IFERROR(SUMIFS(RECEIVING_HISTORY!$H:$H,RECEIVING_HISTORY!$B:$B,MASTER_SHEET!$A1790),0)</f>
        <v>0</v>
      </c>
      <c r="L1790" s="26">
        <f>IFERROR(SUMIFS(RECEIVING_HISTORY!$I:$I,RECEIVING_HISTORY!$B:$B,MASTER_SHEET!$A1790),0)</f>
        <v>0</v>
      </c>
      <c r="M1790" s="35">
        <f>IFERROR(SUMIF(ISSUANCE_HISTORY!$B:$B,A1790,ISSUANCE_HISTORY!$H:$H),0)</f>
        <v>0</v>
      </c>
      <c r="N1790" s="26">
        <f>IFERROR(SUMIF(ISSUANCE_HISTORY!$B:$B,A1790,ISSUANCE_HISTORY!$I:$I),0)</f>
        <v>0</v>
      </c>
      <c r="O1790" s="112">
        <f t="shared" si="109"/>
        <v>40</v>
      </c>
      <c r="P1790" s="26">
        <f t="shared" si="111"/>
        <v>360</v>
      </c>
      <c r="Q1790" s="36" t="s">
        <v>2217</v>
      </c>
      <c r="R1790" s="36" t="s">
        <v>2217</v>
      </c>
      <c r="S1790" s="16">
        <v>10</v>
      </c>
      <c r="T1790" s="37" t="str">
        <f t="shared" si="110"/>
        <v>OK</v>
      </c>
      <c r="U1790" s="12"/>
      <c r="V1790" s="16"/>
      <c r="W1790" s="12" t="s">
        <v>4222</v>
      </c>
    </row>
    <row r="1791" spans="1:23" ht="22.35" customHeight="1">
      <c r="A1791" s="12">
        <v>10061895</v>
      </c>
      <c r="B1791" s="137" t="e">
        <v>#N/A</v>
      </c>
      <c r="C1791" s="106">
        <v>1001644</v>
      </c>
      <c r="D1791" s="13">
        <v>1012059</v>
      </c>
      <c r="E1791" s="12" t="s">
        <v>2224</v>
      </c>
      <c r="F1791" s="190" t="s">
        <v>2049</v>
      </c>
      <c r="G1791" s="13" t="s">
        <v>21</v>
      </c>
      <c r="H1791" s="15">
        <v>8.1999999999999993</v>
      </c>
      <c r="I1791" s="105">
        <v>25</v>
      </c>
      <c r="J1791" s="26">
        <f t="shared" si="108"/>
        <v>204.99999999999997</v>
      </c>
      <c r="K1791" s="113">
        <f>IFERROR(SUMIFS(RECEIVING_HISTORY!$H:$H,RECEIVING_HISTORY!$B:$B,MASTER_SHEET!$A1791),0)</f>
        <v>0</v>
      </c>
      <c r="L1791" s="26">
        <f>IFERROR(SUMIFS(RECEIVING_HISTORY!$I:$I,RECEIVING_HISTORY!$B:$B,MASTER_SHEET!$A1791),0)</f>
        <v>0</v>
      </c>
      <c r="M1791" s="35">
        <f>IFERROR(SUMIF(ISSUANCE_HISTORY!$B:$B,A1791,ISSUANCE_HISTORY!$H:$H),0)</f>
        <v>0</v>
      </c>
      <c r="N1791" s="26">
        <f>IFERROR(SUMIF(ISSUANCE_HISTORY!$B:$B,A1791,ISSUANCE_HISTORY!$I:$I),0)</f>
        <v>0</v>
      </c>
      <c r="O1791" s="112">
        <f t="shared" si="109"/>
        <v>25</v>
      </c>
      <c r="P1791" s="26">
        <f t="shared" si="111"/>
        <v>204.99999999999997</v>
      </c>
      <c r="Q1791" s="36" t="s">
        <v>2204</v>
      </c>
      <c r="R1791" s="36" t="s">
        <v>2204</v>
      </c>
      <c r="S1791" s="16">
        <v>20</v>
      </c>
      <c r="T1791" s="37" t="str">
        <f t="shared" si="110"/>
        <v>OK</v>
      </c>
      <c r="U1791" s="12"/>
      <c r="V1791" s="16"/>
      <c r="W1791" s="12" t="e">
        <v>#N/A</v>
      </c>
    </row>
    <row r="1792" spans="1:23" ht="22.35" customHeight="1">
      <c r="A1792" s="12">
        <v>10061896</v>
      </c>
      <c r="B1792" s="137">
        <v>1120010386</v>
      </c>
      <c r="C1792" s="106">
        <v>1004810</v>
      </c>
      <c r="D1792" s="13">
        <v>1016251</v>
      </c>
      <c r="E1792" s="12" t="s">
        <v>2226</v>
      </c>
      <c r="F1792" s="190" t="s">
        <v>2049</v>
      </c>
      <c r="G1792" s="13" t="s">
        <v>21</v>
      </c>
      <c r="H1792" s="15">
        <v>8.3000000000000007</v>
      </c>
      <c r="I1792" s="105">
        <v>232</v>
      </c>
      <c r="J1792" s="26">
        <f t="shared" ref="J1792:J1855" si="112">I1792*H1792</f>
        <v>1925.6000000000001</v>
      </c>
      <c r="K1792" s="113">
        <f>IFERROR(SUMIFS(RECEIVING_HISTORY!$H:$H,RECEIVING_HISTORY!$B:$B,MASTER_SHEET!$A1792),0)</f>
        <v>0</v>
      </c>
      <c r="L1792" s="26">
        <f>IFERROR(SUMIFS(RECEIVING_HISTORY!$I:$I,RECEIVING_HISTORY!$B:$B,MASTER_SHEET!$A1792),0)</f>
        <v>0</v>
      </c>
      <c r="M1792" s="35">
        <f>IFERROR(SUMIF(ISSUANCE_HISTORY!$B:$B,A1792,ISSUANCE_HISTORY!$H:$H),0)</f>
        <v>0</v>
      </c>
      <c r="N1792" s="26">
        <f>IFERROR(SUMIF(ISSUANCE_HISTORY!$B:$B,A1792,ISSUANCE_HISTORY!$I:$I),0)</f>
        <v>0</v>
      </c>
      <c r="O1792" s="112">
        <f t="shared" ref="O1792:O1855" si="113">N(I1792)+N(K1792)-N(M1792)</f>
        <v>232</v>
      </c>
      <c r="P1792" s="26">
        <f t="shared" si="111"/>
        <v>1925.6000000000001</v>
      </c>
      <c r="Q1792" s="36" t="s">
        <v>2225</v>
      </c>
      <c r="R1792" s="36" t="s">
        <v>2225</v>
      </c>
      <c r="S1792" s="16">
        <v>60</v>
      </c>
      <c r="T1792" s="37" t="str">
        <f t="shared" si="110"/>
        <v>OK</v>
      </c>
      <c r="U1792" s="12"/>
      <c r="V1792" s="16"/>
      <c r="W1792" s="12" t="s">
        <v>4222</v>
      </c>
    </row>
    <row r="1793" spans="1:23" ht="22.35" customHeight="1">
      <c r="A1793" s="12">
        <v>10061897</v>
      </c>
      <c r="B1793" s="137">
        <v>391100005839</v>
      </c>
      <c r="C1793" s="106">
        <v>1000118</v>
      </c>
      <c r="D1793" s="13">
        <v>1013801</v>
      </c>
      <c r="E1793" s="12" t="s">
        <v>2227</v>
      </c>
      <c r="F1793" s="190" t="s">
        <v>2049</v>
      </c>
      <c r="G1793" s="13" t="s">
        <v>21</v>
      </c>
      <c r="H1793" s="15">
        <v>65</v>
      </c>
      <c r="I1793" s="105">
        <v>26</v>
      </c>
      <c r="J1793" s="26">
        <f t="shared" si="112"/>
        <v>1690</v>
      </c>
      <c r="K1793" s="113">
        <f>IFERROR(SUMIFS(RECEIVING_HISTORY!$H:$H,RECEIVING_HISTORY!$B:$B,MASTER_SHEET!$A1793),0)</f>
        <v>0</v>
      </c>
      <c r="L1793" s="26">
        <f>IFERROR(SUMIFS(RECEIVING_HISTORY!$I:$I,RECEIVING_HISTORY!$B:$B,MASTER_SHEET!$A1793),0)</f>
        <v>0</v>
      </c>
      <c r="M1793" s="35">
        <f>IFERROR(SUMIF(ISSUANCE_HISTORY!$B:$B,A1793,ISSUANCE_HISTORY!$H:$H),0)</f>
        <v>0</v>
      </c>
      <c r="N1793" s="26">
        <f>IFERROR(SUMIF(ISSUANCE_HISTORY!$B:$B,A1793,ISSUANCE_HISTORY!$I:$I),0)</f>
        <v>0</v>
      </c>
      <c r="O1793" s="112">
        <f t="shared" si="113"/>
        <v>26</v>
      </c>
      <c r="P1793" s="26">
        <f t="shared" si="111"/>
        <v>1690</v>
      </c>
      <c r="Q1793" s="36" t="s">
        <v>1175</v>
      </c>
      <c r="R1793" s="36" t="s">
        <v>1175</v>
      </c>
      <c r="S1793" s="16">
        <v>12</v>
      </c>
      <c r="T1793" s="37" t="str">
        <f t="shared" si="110"/>
        <v>OK</v>
      </c>
      <c r="U1793" s="12"/>
      <c r="V1793" s="16"/>
      <c r="W1793" s="12" t="s">
        <v>4222</v>
      </c>
    </row>
    <row r="1794" spans="1:23" ht="22.35" customHeight="1">
      <c r="A1794" s="12">
        <v>10061898</v>
      </c>
      <c r="B1794" s="137">
        <v>1120010381</v>
      </c>
      <c r="C1794" s="106">
        <v>1006847</v>
      </c>
      <c r="D1794" s="13">
        <v>1014258</v>
      </c>
      <c r="E1794" s="12" t="s">
        <v>2229</v>
      </c>
      <c r="F1794" s="190" t="s">
        <v>2049</v>
      </c>
      <c r="G1794" s="13" t="s">
        <v>21</v>
      </c>
      <c r="H1794" s="15">
        <v>13</v>
      </c>
      <c r="I1794" s="105">
        <v>84</v>
      </c>
      <c r="J1794" s="26">
        <f t="shared" si="112"/>
        <v>1092</v>
      </c>
      <c r="K1794" s="113">
        <f>IFERROR(SUMIFS(RECEIVING_HISTORY!$H:$H,RECEIVING_HISTORY!$B:$B,MASTER_SHEET!$A1794),0)</f>
        <v>80</v>
      </c>
      <c r="L1794" s="26">
        <f>IFERROR(SUMIFS(RECEIVING_HISTORY!$I:$I,RECEIVING_HISTORY!$B:$B,MASTER_SHEET!$A1794),0)</f>
        <v>1040</v>
      </c>
      <c r="M1794" s="35">
        <f>IFERROR(SUMIF(ISSUANCE_HISTORY!$B:$B,A1794,ISSUANCE_HISTORY!$H:$H),0)</f>
        <v>0</v>
      </c>
      <c r="N1794" s="26">
        <f>IFERROR(SUMIF(ISSUANCE_HISTORY!$B:$B,A1794,ISSUANCE_HISTORY!$I:$I),0)</f>
        <v>0</v>
      </c>
      <c r="O1794" s="112">
        <f t="shared" si="113"/>
        <v>164</v>
      </c>
      <c r="P1794" s="26">
        <f t="shared" si="111"/>
        <v>2132</v>
      </c>
      <c r="Q1794" s="36" t="s">
        <v>1900</v>
      </c>
      <c r="R1794" s="36" t="s">
        <v>1900</v>
      </c>
      <c r="S1794" s="16">
        <v>40</v>
      </c>
      <c r="T1794" s="37" t="str">
        <f t="shared" ref="T1794:T1857" si="114">IF(S1794="", "", IF(U1794&lt;&gt;"", "BSR in Process", IF(O1794&lt;S1794, "Re-Order Now", "OK")))</f>
        <v>OK</v>
      </c>
      <c r="U1794" s="12"/>
      <c r="V1794" s="16"/>
      <c r="W1794" s="12" t="s">
        <v>4222</v>
      </c>
    </row>
    <row r="1795" spans="1:23" ht="22.35" customHeight="1">
      <c r="A1795" s="12">
        <v>10061899</v>
      </c>
      <c r="B1795" s="137">
        <v>1120010455</v>
      </c>
      <c r="C1795" s="106">
        <v>1006985</v>
      </c>
      <c r="D1795" s="13">
        <v>1014083</v>
      </c>
      <c r="E1795" s="12" t="s">
        <v>2230</v>
      </c>
      <c r="F1795" s="190" t="s">
        <v>2049</v>
      </c>
      <c r="G1795" s="13" t="s">
        <v>1076</v>
      </c>
      <c r="H1795" s="15">
        <v>2</v>
      </c>
      <c r="I1795" s="105">
        <v>100</v>
      </c>
      <c r="J1795" s="26">
        <f t="shared" si="112"/>
        <v>200</v>
      </c>
      <c r="K1795" s="113">
        <f>IFERROR(SUMIFS(RECEIVING_HISTORY!$H:$H,RECEIVING_HISTORY!$B:$B,MASTER_SHEET!$A1795),0)</f>
        <v>0</v>
      </c>
      <c r="L1795" s="26">
        <f>IFERROR(SUMIFS(RECEIVING_HISTORY!$I:$I,RECEIVING_HISTORY!$B:$B,MASTER_SHEET!$A1795),0)</f>
        <v>0</v>
      </c>
      <c r="M1795" s="35">
        <f>IFERROR(SUMIF(ISSUANCE_HISTORY!$B:$B,A1795,ISSUANCE_HISTORY!$H:$H),0)</f>
        <v>0</v>
      </c>
      <c r="N1795" s="26">
        <f>IFERROR(SUMIF(ISSUANCE_HISTORY!$B:$B,A1795,ISSUANCE_HISTORY!$I:$I),0)</f>
        <v>0</v>
      </c>
      <c r="O1795" s="112">
        <f t="shared" si="113"/>
        <v>100</v>
      </c>
      <c r="P1795" s="26">
        <f t="shared" ref="P1795:P1858" si="115">N(J1795)+N(L1795)-N(N1795)</f>
        <v>200</v>
      </c>
      <c r="Q1795" s="36" t="s">
        <v>2228</v>
      </c>
      <c r="R1795" s="36" t="s">
        <v>2228</v>
      </c>
      <c r="S1795" s="16">
        <v>20</v>
      </c>
      <c r="T1795" s="37" t="str">
        <f t="shared" si="114"/>
        <v>OK</v>
      </c>
      <c r="U1795" s="12"/>
      <c r="V1795" s="16"/>
      <c r="W1795" s="12" t="s">
        <v>4222</v>
      </c>
    </row>
    <row r="1796" spans="1:23" ht="22.35" customHeight="1">
      <c r="A1796" s="12">
        <v>10061900</v>
      </c>
      <c r="B1796" s="137">
        <v>1120010456</v>
      </c>
      <c r="C1796" s="106">
        <v>1006987</v>
      </c>
      <c r="D1796" s="13">
        <v>1014085</v>
      </c>
      <c r="E1796" s="12" t="s">
        <v>2231</v>
      </c>
      <c r="F1796" s="190" t="s">
        <v>2049</v>
      </c>
      <c r="G1796" s="13" t="s">
        <v>1076</v>
      </c>
      <c r="H1796" s="15">
        <v>3</v>
      </c>
      <c r="I1796" s="105">
        <v>100</v>
      </c>
      <c r="J1796" s="26">
        <f t="shared" si="112"/>
        <v>300</v>
      </c>
      <c r="K1796" s="113">
        <f>IFERROR(SUMIFS(RECEIVING_HISTORY!$H:$H,RECEIVING_HISTORY!$B:$B,MASTER_SHEET!$A1796),0)</f>
        <v>0</v>
      </c>
      <c r="L1796" s="26">
        <f>IFERROR(SUMIFS(RECEIVING_HISTORY!$I:$I,RECEIVING_HISTORY!$B:$B,MASTER_SHEET!$A1796),0)</f>
        <v>0</v>
      </c>
      <c r="M1796" s="35">
        <f>IFERROR(SUMIF(ISSUANCE_HISTORY!$B:$B,A1796,ISSUANCE_HISTORY!$H:$H),0)</f>
        <v>0</v>
      </c>
      <c r="N1796" s="26">
        <f>IFERROR(SUMIF(ISSUANCE_HISTORY!$B:$B,A1796,ISSUANCE_HISTORY!$I:$I),0)</f>
        <v>0</v>
      </c>
      <c r="O1796" s="112">
        <f t="shared" si="113"/>
        <v>100</v>
      </c>
      <c r="P1796" s="26">
        <f t="shared" si="115"/>
        <v>300</v>
      </c>
      <c r="Q1796" s="36" t="s">
        <v>2228</v>
      </c>
      <c r="R1796" s="36" t="s">
        <v>2228</v>
      </c>
      <c r="S1796" s="16">
        <v>20</v>
      </c>
      <c r="T1796" s="37" t="str">
        <f t="shared" si="114"/>
        <v>OK</v>
      </c>
      <c r="U1796" s="12"/>
      <c r="V1796" s="16"/>
      <c r="W1796" s="12" t="s">
        <v>4222</v>
      </c>
    </row>
    <row r="1797" spans="1:23" ht="22.35" customHeight="1">
      <c r="A1797" s="12">
        <v>10061901</v>
      </c>
      <c r="B1797" s="137">
        <v>1120010491</v>
      </c>
      <c r="C1797" s="106">
        <v>1007017</v>
      </c>
      <c r="D1797" s="13">
        <v>1014115</v>
      </c>
      <c r="E1797" s="12" t="s">
        <v>2232</v>
      </c>
      <c r="F1797" s="190" t="s">
        <v>2049</v>
      </c>
      <c r="G1797" s="13" t="s">
        <v>1076</v>
      </c>
      <c r="H1797" s="15">
        <v>2</v>
      </c>
      <c r="I1797" s="105">
        <v>50</v>
      </c>
      <c r="J1797" s="26">
        <f t="shared" si="112"/>
        <v>100</v>
      </c>
      <c r="K1797" s="113">
        <f>IFERROR(SUMIFS(RECEIVING_HISTORY!$H:$H,RECEIVING_HISTORY!$B:$B,MASTER_SHEET!$A1797),0)</f>
        <v>0</v>
      </c>
      <c r="L1797" s="26">
        <f>IFERROR(SUMIFS(RECEIVING_HISTORY!$I:$I,RECEIVING_HISTORY!$B:$B,MASTER_SHEET!$A1797),0)</f>
        <v>0</v>
      </c>
      <c r="M1797" s="35">
        <f>IFERROR(SUMIF(ISSUANCE_HISTORY!$B:$B,A1797,ISSUANCE_HISTORY!$H:$H),0)</f>
        <v>0</v>
      </c>
      <c r="N1797" s="26">
        <f>IFERROR(SUMIF(ISSUANCE_HISTORY!$B:$B,A1797,ISSUANCE_HISTORY!$I:$I),0)</f>
        <v>0</v>
      </c>
      <c r="O1797" s="112">
        <f t="shared" si="113"/>
        <v>50</v>
      </c>
      <c r="P1797" s="26">
        <f t="shared" si="115"/>
        <v>100</v>
      </c>
      <c r="Q1797" s="36" t="s">
        <v>2228</v>
      </c>
      <c r="R1797" s="36" t="s">
        <v>2228</v>
      </c>
      <c r="S1797" s="16">
        <v>20</v>
      </c>
      <c r="T1797" s="37" t="str">
        <f t="shared" si="114"/>
        <v>OK</v>
      </c>
      <c r="U1797" s="12"/>
      <c r="V1797" s="16"/>
      <c r="W1797" s="12" t="s">
        <v>4222</v>
      </c>
    </row>
    <row r="1798" spans="1:23" ht="22.35" customHeight="1">
      <c r="A1798" s="12">
        <v>10061902</v>
      </c>
      <c r="B1798" s="137">
        <v>1120010492</v>
      </c>
      <c r="C1798" s="106">
        <v>1007018</v>
      </c>
      <c r="D1798" s="13">
        <v>1014116</v>
      </c>
      <c r="E1798" s="12" t="s">
        <v>2233</v>
      </c>
      <c r="F1798" s="190" t="s">
        <v>2049</v>
      </c>
      <c r="G1798" s="13" t="s">
        <v>1076</v>
      </c>
      <c r="H1798" s="15">
        <v>2.25</v>
      </c>
      <c r="I1798" s="105">
        <v>35</v>
      </c>
      <c r="J1798" s="26">
        <f t="shared" si="112"/>
        <v>78.75</v>
      </c>
      <c r="K1798" s="113">
        <f>IFERROR(SUMIFS(RECEIVING_HISTORY!$H:$H,RECEIVING_HISTORY!$B:$B,MASTER_SHEET!$A1798),0)</f>
        <v>0</v>
      </c>
      <c r="L1798" s="26">
        <f>IFERROR(SUMIFS(RECEIVING_HISTORY!$I:$I,RECEIVING_HISTORY!$B:$B,MASTER_SHEET!$A1798),0)</f>
        <v>0</v>
      </c>
      <c r="M1798" s="35">
        <f>IFERROR(SUMIF(ISSUANCE_HISTORY!$B:$B,A1798,ISSUANCE_HISTORY!$H:$H),0)</f>
        <v>0</v>
      </c>
      <c r="N1798" s="26">
        <f>IFERROR(SUMIF(ISSUANCE_HISTORY!$B:$B,A1798,ISSUANCE_HISTORY!$I:$I),0)</f>
        <v>0</v>
      </c>
      <c r="O1798" s="112">
        <f t="shared" si="113"/>
        <v>35</v>
      </c>
      <c r="P1798" s="26">
        <f t="shared" si="115"/>
        <v>78.75</v>
      </c>
      <c r="Q1798" s="36" t="s">
        <v>2228</v>
      </c>
      <c r="R1798" s="36" t="s">
        <v>2228</v>
      </c>
      <c r="S1798" s="16">
        <v>20</v>
      </c>
      <c r="T1798" s="37" t="str">
        <f t="shared" si="114"/>
        <v>OK</v>
      </c>
      <c r="U1798" s="12"/>
      <c r="V1798" s="16"/>
      <c r="W1798" s="12" t="s">
        <v>4222</v>
      </c>
    </row>
    <row r="1799" spans="1:23" ht="22.35" customHeight="1">
      <c r="A1799" s="12">
        <v>10061903</v>
      </c>
      <c r="B1799" s="137">
        <v>1120010493</v>
      </c>
      <c r="C1799" s="106">
        <v>1007019</v>
      </c>
      <c r="D1799" s="13">
        <v>1014117</v>
      </c>
      <c r="E1799" s="12" t="s">
        <v>2234</v>
      </c>
      <c r="F1799" s="190" t="s">
        <v>2049</v>
      </c>
      <c r="G1799" s="13" t="s">
        <v>1076</v>
      </c>
      <c r="H1799" s="15">
        <v>3</v>
      </c>
      <c r="I1799" s="105">
        <v>20</v>
      </c>
      <c r="J1799" s="26">
        <f t="shared" si="112"/>
        <v>60</v>
      </c>
      <c r="K1799" s="113">
        <f>IFERROR(SUMIFS(RECEIVING_HISTORY!$H:$H,RECEIVING_HISTORY!$B:$B,MASTER_SHEET!$A1799),0)</f>
        <v>0</v>
      </c>
      <c r="L1799" s="26">
        <f>IFERROR(SUMIFS(RECEIVING_HISTORY!$I:$I,RECEIVING_HISTORY!$B:$B,MASTER_SHEET!$A1799),0)</f>
        <v>0</v>
      </c>
      <c r="M1799" s="35">
        <f>IFERROR(SUMIF(ISSUANCE_HISTORY!$B:$B,A1799,ISSUANCE_HISTORY!$H:$H),0)</f>
        <v>0</v>
      </c>
      <c r="N1799" s="26">
        <f>IFERROR(SUMIF(ISSUANCE_HISTORY!$B:$B,A1799,ISSUANCE_HISTORY!$I:$I),0)</f>
        <v>0</v>
      </c>
      <c r="O1799" s="112">
        <f t="shared" si="113"/>
        <v>20</v>
      </c>
      <c r="P1799" s="26">
        <f t="shared" si="115"/>
        <v>60</v>
      </c>
      <c r="Q1799" s="36" t="s">
        <v>2228</v>
      </c>
      <c r="R1799" s="36" t="s">
        <v>2228</v>
      </c>
      <c r="S1799" s="16">
        <v>20</v>
      </c>
      <c r="T1799" s="37" t="str">
        <f t="shared" si="114"/>
        <v>OK</v>
      </c>
      <c r="U1799" s="12"/>
      <c r="V1799" s="16"/>
      <c r="W1799" s="12" t="s">
        <v>4222</v>
      </c>
    </row>
    <row r="1800" spans="1:23" ht="22.35" customHeight="1">
      <c r="A1800" s="12">
        <v>10061904</v>
      </c>
      <c r="B1800" s="137" t="e">
        <v>#N/A</v>
      </c>
      <c r="C1800" s="106">
        <v>1006841</v>
      </c>
      <c r="D1800" s="29">
        <v>1014252</v>
      </c>
      <c r="E1800" s="12" t="s">
        <v>2235</v>
      </c>
      <c r="F1800" s="190" t="s">
        <v>2049</v>
      </c>
      <c r="G1800" s="13" t="s">
        <v>21</v>
      </c>
      <c r="H1800" s="15">
        <v>2.5</v>
      </c>
      <c r="I1800" s="105">
        <v>0</v>
      </c>
      <c r="J1800" s="26">
        <f t="shared" si="112"/>
        <v>0</v>
      </c>
      <c r="K1800" s="113">
        <f>IFERROR(SUMIFS(RECEIVING_HISTORY!$H:$H,RECEIVING_HISTORY!$B:$B,MASTER_SHEET!$A1800),0)</f>
        <v>0</v>
      </c>
      <c r="L1800" s="26">
        <f>IFERROR(SUMIFS(RECEIVING_HISTORY!$I:$I,RECEIVING_HISTORY!$B:$B,MASTER_SHEET!$A1800),0)</f>
        <v>0</v>
      </c>
      <c r="M1800" s="35">
        <f>IFERROR(SUMIF(ISSUANCE_HISTORY!$B:$B,A1800,ISSUANCE_HISTORY!$H:$H),0)</f>
        <v>0</v>
      </c>
      <c r="N1800" s="26">
        <f>IFERROR(SUMIF(ISSUANCE_HISTORY!$B:$B,A1800,ISSUANCE_HISTORY!$I:$I),0)</f>
        <v>0</v>
      </c>
      <c r="O1800" s="112">
        <f t="shared" si="113"/>
        <v>0</v>
      </c>
      <c r="P1800" s="26">
        <f t="shared" si="115"/>
        <v>0</v>
      </c>
      <c r="Q1800" s="36" t="e">
        <v>#N/A</v>
      </c>
      <c r="R1800" s="36" t="e">
        <v>#N/A</v>
      </c>
      <c r="S1800" s="16"/>
      <c r="T1800" s="37" t="str">
        <f t="shared" si="114"/>
        <v/>
      </c>
      <c r="U1800" s="12"/>
      <c r="V1800" s="16"/>
      <c r="W1800" s="12" t="e">
        <v>#N/A</v>
      </c>
    </row>
    <row r="1801" spans="1:23" ht="22.35" customHeight="1">
      <c r="A1801" s="12">
        <v>10061905</v>
      </c>
      <c r="B1801" s="137">
        <v>1120011498</v>
      </c>
      <c r="C1801" s="106">
        <v>1002832</v>
      </c>
      <c r="D1801" s="13">
        <v>1010995</v>
      </c>
      <c r="E1801" s="12" t="s">
        <v>2236</v>
      </c>
      <c r="F1801" s="190" t="s">
        <v>2049</v>
      </c>
      <c r="G1801" s="13" t="s">
        <v>21</v>
      </c>
      <c r="H1801" s="15">
        <v>3.16</v>
      </c>
      <c r="I1801" s="105">
        <v>134</v>
      </c>
      <c r="J1801" s="26">
        <f t="shared" si="112"/>
        <v>423.44</v>
      </c>
      <c r="K1801" s="113">
        <f>IFERROR(SUMIFS(RECEIVING_HISTORY!$H:$H,RECEIVING_HISTORY!$B:$B,MASTER_SHEET!$A1801),0)</f>
        <v>0</v>
      </c>
      <c r="L1801" s="26">
        <f>IFERROR(SUMIFS(RECEIVING_HISTORY!$I:$I,RECEIVING_HISTORY!$B:$B,MASTER_SHEET!$A1801),0)</f>
        <v>0</v>
      </c>
      <c r="M1801" s="35">
        <f>IFERROR(SUMIF(ISSUANCE_HISTORY!$B:$B,A1801,ISSUANCE_HISTORY!$H:$H),0)</f>
        <v>4</v>
      </c>
      <c r="N1801" s="26">
        <f>IFERROR(SUMIF(ISSUANCE_HISTORY!$B:$B,A1801,ISSUANCE_HISTORY!$I:$I),0)</f>
        <v>12.64</v>
      </c>
      <c r="O1801" s="112">
        <f t="shared" si="113"/>
        <v>130</v>
      </c>
      <c r="P1801" s="26">
        <f t="shared" si="115"/>
        <v>410.8</v>
      </c>
      <c r="Q1801" s="36" t="s">
        <v>3981</v>
      </c>
      <c r="R1801" s="36" t="s">
        <v>3981</v>
      </c>
      <c r="S1801" s="16">
        <v>40</v>
      </c>
      <c r="T1801" s="37" t="str">
        <f t="shared" si="114"/>
        <v>OK</v>
      </c>
      <c r="U1801" s="12"/>
      <c r="V1801" s="16"/>
      <c r="W1801" s="12" t="s">
        <v>4222</v>
      </c>
    </row>
    <row r="1802" spans="1:23" ht="22.35" customHeight="1">
      <c r="A1802" s="12">
        <v>10061906</v>
      </c>
      <c r="B1802" s="137">
        <v>1120012290</v>
      </c>
      <c r="C1802" s="106">
        <v>1006384</v>
      </c>
      <c r="D1802" s="13">
        <v>1014748</v>
      </c>
      <c r="E1802" s="12" t="s">
        <v>2237</v>
      </c>
      <c r="F1802" s="190" t="s">
        <v>2049</v>
      </c>
      <c r="G1802" s="13" t="s">
        <v>21</v>
      </c>
      <c r="H1802" s="15">
        <v>9.25</v>
      </c>
      <c r="I1802" s="105">
        <v>48</v>
      </c>
      <c r="J1802" s="26">
        <f t="shared" si="112"/>
        <v>444</v>
      </c>
      <c r="K1802" s="113">
        <f>IFERROR(SUMIFS(RECEIVING_HISTORY!$H:$H,RECEIVING_HISTORY!$B:$B,MASTER_SHEET!$A1802),0)</f>
        <v>0</v>
      </c>
      <c r="L1802" s="26">
        <f>IFERROR(SUMIFS(RECEIVING_HISTORY!$I:$I,RECEIVING_HISTORY!$B:$B,MASTER_SHEET!$A1802),0)</f>
        <v>0</v>
      </c>
      <c r="M1802" s="35">
        <f>IFERROR(SUMIF(ISSUANCE_HISTORY!$B:$B,A1802,ISSUANCE_HISTORY!$H:$H),0)</f>
        <v>0</v>
      </c>
      <c r="N1802" s="26">
        <f>IFERROR(SUMIF(ISSUANCE_HISTORY!$B:$B,A1802,ISSUANCE_HISTORY!$I:$I),0)</f>
        <v>0</v>
      </c>
      <c r="O1802" s="112">
        <f t="shared" si="113"/>
        <v>48</v>
      </c>
      <c r="P1802" s="26">
        <f t="shared" si="115"/>
        <v>444</v>
      </c>
      <c r="Q1802" s="36" t="s">
        <v>2215</v>
      </c>
      <c r="R1802" s="36" t="s">
        <v>2215</v>
      </c>
      <c r="S1802" s="16">
        <v>20</v>
      </c>
      <c r="T1802" s="37" t="str">
        <f t="shared" si="114"/>
        <v>OK</v>
      </c>
      <c r="U1802" s="12"/>
      <c r="V1802" s="16"/>
      <c r="W1802" s="12" t="s">
        <v>4222</v>
      </c>
    </row>
    <row r="1803" spans="1:23" ht="22.35" customHeight="1">
      <c r="A1803" s="12">
        <v>10061907</v>
      </c>
      <c r="B1803" s="137">
        <v>1120010401</v>
      </c>
      <c r="C1803" s="106">
        <v>1000354</v>
      </c>
      <c r="D1803" s="13">
        <v>1013426</v>
      </c>
      <c r="E1803" s="12" t="s">
        <v>2238</v>
      </c>
      <c r="F1803" s="190" t="s">
        <v>2049</v>
      </c>
      <c r="G1803" s="13" t="s">
        <v>21</v>
      </c>
      <c r="H1803" s="15">
        <v>21.4</v>
      </c>
      <c r="I1803" s="105">
        <v>22</v>
      </c>
      <c r="J1803" s="26">
        <f t="shared" si="112"/>
        <v>470.79999999999995</v>
      </c>
      <c r="K1803" s="113">
        <f>IFERROR(SUMIFS(RECEIVING_HISTORY!$H:$H,RECEIVING_HISTORY!$B:$B,MASTER_SHEET!$A1803),0)</f>
        <v>0</v>
      </c>
      <c r="L1803" s="26">
        <f>IFERROR(SUMIFS(RECEIVING_HISTORY!$I:$I,RECEIVING_HISTORY!$B:$B,MASTER_SHEET!$A1803),0)</f>
        <v>0</v>
      </c>
      <c r="M1803" s="35">
        <f>IFERROR(SUMIF(ISSUANCE_HISTORY!$B:$B,A1803,ISSUANCE_HISTORY!$H:$H),0)</f>
        <v>0</v>
      </c>
      <c r="N1803" s="26">
        <f>IFERROR(SUMIF(ISSUANCE_HISTORY!$B:$B,A1803,ISSUANCE_HISTORY!$I:$I),0)</f>
        <v>0</v>
      </c>
      <c r="O1803" s="112">
        <f t="shared" si="113"/>
        <v>22</v>
      </c>
      <c r="P1803" s="26">
        <f t="shared" si="115"/>
        <v>470.79999999999995</v>
      </c>
      <c r="Q1803" s="36" t="s">
        <v>2239</v>
      </c>
      <c r="R1803" s="36" t="s">
        <v>2239</v>
      </c>
      <c r="S1803" s="16">
        <v>10</v>
      </c>
      <c r="T1803" s="37" t="str">
        <f t="shared" si="114"/>
        <v>OK</v>
      </c>
      <c r="U1803" s="12"/>
      <c r="V1803" s="16"/>
      <c r="W1803" s="12" t="s">
        <v>4222</v>
      </c>
    </row>
    <row r="1804" spans="1:23" ht="22.35" customHeight="1">
      <c r="A1804" s="12">
        <v>10061908</v>
      </c>
      <c r="B1804" s="137">
        <v>1120010421</v>
      </c>
      <c r="C1804" s="106">
        <v>1000374</v>
      </c>
      <c r="D1804" s="13">
        <v>1013446</v>
      </c>
      <c r="E1804" s="12" t="s">
        <v>2240</v>
      </c>
      <c r="F1804" s="190" t="s">
        <v>2049</v>
      </c>
      <c r="G1804" s="13" t="s">
        <v>21</v>
      </c>
      <c r="H1804" s="15">
        <v>23.54</v>
      </c>
      <c r="I1804" s="105">
        <v>64</v>
      </c>
      <c r="J1804" s="26">
        <f t="shared" si="112"/>
        <v>1506.56</v>
      </c>
      <c r="K1804" s="113">
        <f>IFERROR(SUMIFS(RECEIVING_HISTORY!$H:$H,RECEIVING_HISTORY!$B:$B,MASTER_SHEET!$A1804),0)</f>
        <v>0</v>
      </c>
      <c r="L1804" s="26">
        <f>IFERROR(SUMIFS(RECEIVING_HISTORY!$I:$I,RECEIVING_HISTORY!$B:$B,MASTER_SHEET!$A1804),0)</f>
        <v>0</v>
      </c>
      <c r="M1804" s="35">
        <f>IFERROR(SUMIF(ISSUANCE_HISTORY!$B:$B,A1804,ISSUANCE_HISTORY!$H:$H),0)</f>
        <v>0</v>
      </c>
      <c r="N1804" s="26">
        <f>IFERROR(SUMIF(ISSUANCE_HISTORY!$B:$B,A1804,ISSUANCE_HISTORY!$I:$I),0)</f>
        <v>0</v>
      </c>
      <c r="O1804" s="112">
        <f t="shared" si="113"/>
        <v>64</v>
      </c>
      <c r="P1804" s="26">
        <f t="shared" si="115"/>
        <v>1506.56</v>
      </c>
      <c r="Q1804" s="36" t="s">
        <v>2246</v>
      </c>
      <c r="R1804" s="36" t="s">
        <v>2246</v>
      </c>
      <c r="S1804" s="16">
        <v>10</v>
      </c>
      <c r="T1804" s="37" t="str">
        <f t="shared" si="114"/>
        <v>OK</v>
      </c>
      <c r="U1804" s="12"/>
      <c r="V1804" s="16"/>
      <c r="W1804" s="12" t="s">
        <v>4222</v>
      </c>
    </row>
    <row r="1805" spans="1:23" ht="22.35" customHeight="1">
      <c r="A1805" s="12">
        <v>10061909</v>
      </c>
      <c r="B1805" s="137">
        <v>1120010425</v>
      </c>
      <c r="C1805" s="106">
        <v>1000378</v>
      </c>
      <c r="D1805" s="13">
        <v>1013450</v>
      </c>
      <c r="E1805" s="12" t="s">
        <v>2241</v>
      </c>
      <c r="F1805" s="190" t="s">
        <v>2049</v>
      </c>
      <c r="G1805" s="13" t="s">
        <v>21</v>
      </c>
      <c r="H1805" s="15">
        <v>58.32</v>
      </c>
      <c r="I1805" s="105">
        <v>6</v>
      </c>
      <c r="J1805" s="26">
        <f t="shared" si="112"/>
        <v>349.92</v>
      </c>
      <c r="K1805" s="113">
        <f>IFERROR(SUMIFS(RECEIVING_HISTORY!$H:$H,RECEIVING_HISTORY!$B:$B,MASTER_SHEET!$A1805),0)</f>
        <v>0</v>
      </c>
      <c r="L1805" s="26">
        <f>IFERROR(SUMIFS(RECEIVING_HISTORY!$I:$I,RECEIVING_HISTORY!$B:$B,MASTER_SHEET!$A1805),0)</f>
        <v>0</v>
      </c>
      <c r="M1805" s="35">
        <f>IFERROR(SUMIF(ISSUANCE_HISTORY!$B:$B,A1805,ISSUANCE_HISTORY!$H:$H),0)</f>
        <v>0</v>
      </c>
      <c r="N1805" s="26">
        <f>IFERROR(SUMIF(ISSUANCE_HISTORY!$B:$B,A1805,ISSUANCE_HISTORY!$I:$I),0)</f>
        <v>0</v>
      </c>
      <c r="O1805" s="112">
        <f t="shared" si="113"/>
        <v>6</v>
      </c>
      <c r="P1805" s="26">
        <f t="shared" si="115"/>
        <v>349.92</v>
      </c>
      <c r="Q1805" s="36" t="s">
        <v>2246</v>
      </c>
      <c r="R1805" s="36" t="s">
        <v>2246</v>
      </c>
      <c r="S1805" s="16">
        <v>4</v>
      </c>
      <c r="T1805" s="37" t="str">
        <f t="shared" si="114"/>
        <v>OK</v>
      </c>
      <c r="U1805" s="12"/>
      <c r="V1805" s="16"/>
      <c r="W1805" s="12" t="s">
        <v>4222</v>
      </c>
    </row>
    <row r="1806" spans="1:23" ht="22.35" customHeight="1">
      <c r="A1806" s="12">
        <v>10061910</v>
      </c>
      <c r="B1806" s="137">
        <v>1650240014</v>
      </c>
      <c r="C1806" s="106">
        <v>1004858</v>
      </c>
      <c r="D1806" s="13">
        <v>1016299</v>
      </c>
      <c r="E1806" s="12" t="s">
        <v>2242</v>
      </c>
      <c r="F1806" s="190" t="s">
        <v>2049</v>
      </c>
      <c r="G1806" s="13" t="s">
        <v>21</v>
      </c>
      <c r="H1806" s="15">
        <v>5</v>
      </c>
      <c r="I1806" s="105">
        <v>20</v>
      </c>
      <c r="J1806" s="26">
        <f t="shared" si="112"/>
        <v>100</v>
      </c>
      <c r="K1806" s="113">
        <f>IFERROR(SUMIFS(RECEIVING_HISTORY!$H:$H,RECEIVING_HISTORY!$B:$B,MASTER_SHEET!$A1806),0)</f>
        <v>0</v>
      </c>
      <c r="L1806" s="26">
        <f>IFERROR(SUMIFS(RECEIVING_HISTORY!$I:$I,RECEIVING_HISTORY!$B:$B,MASTER_SHEET!$A1806),0)</f>
        <v>0</v>
      </c>
      <c r="M1806" s="35">
        <f>IFERROR(SUMIF(ISSUANCE_HISTORY!$B:$B,A1806,ISSUANCE_HISTORY!$H:$H),0)</f>
        <v>0</v>
      </c>
      <c r="N1806" s="26">
        <f>IFERROR(SUMIF(ISSUANCE_HISTORY!$B:$B,A1806,ISSUANCE_HISTORY!$I:$I),0)</f>
        <v>0</v>
      </c>
      <c r="O1806" s="112">
        <f t="shared" si="113"/>
        <v>20</v>
      </c>
      <c r="P1806" s="26">
        <f t="shared" si="115"/>
        <v>100</v>
      </c>
      <c r="Q1806" s="36" t="s">
        <v>2246</v>
      </c>
      <c r="R1806" s="36" t="s">
        <v>2246</v>
      </c>
      <c r="S1806" s="16">
        <v>20</v>
      </c>
      <c r="T1806" s="37" t="str">
        <f t="shared" si="114"/>
        <v>OK</v>
      </c>
      <c r="U1806" s="12"/>
      <c r="V1806" s="16"/>
      <c r="W1806" s="12" t="s">
        <v>4222</v>
      </c>
    </row>
    <row r="1807" spans="1:23" ht="22.35" customHeight="1">
      <c r="A1807" s="12">
        <v>10061911</v>
      </c>
      <c r="B1807" s="137">
        <v>1650240012</v>
      </c>
      <c r="C1807" s="106">
        <v>1004859</v>
      </c>
      <c r="D1807" s="13">
        <v>1016300</v>
      </c>
      <c r="E1807" s="12" t="s">
        <v>2243</v>
      </c>
      <c r="F1807" s="190" t="s">
        <v>2049</v>
      </c>
      <c r="G1807" s="13" t="s">
        <v>21</v>
      </c>
      <c r="H1807" s="15">
        <v>3</v>
      </c>
      <c r="I1807" s="105">
        <v>40</v>
      </c>
      <c r="J1807" s="26">
        <f t="shared" si="112"/>
        <v>120</v>
      </c>
      <c r="K1807" s="113">
        <f>IFERROR(SUMIFS(RECEIVING_HISTORY!$H:$H,RECEIVING_HISTORY!$B:$B,MASTER_SHEET!$A1807),0)</f>
        <v>0</v>
      </c>
      <c r="L1807" s="26">
        <f>IFERROR(SUMIFS(RECEIVING_HISTORY!$I:$I,RECEIVING_HISTORY!$B:$B,MASTER_SHEET!$A1807),0)</f>
        <v>0</v>
      </c>
      <c r="M1807" s="35">
        <f>IFERROR(SUMIF(ISSUANCE_HISTORY!$B:$B,A1807,ISSUANCE_HISTORY!$H:$H),0)</f>
        <v>0</v>
      </c>
      <c r="N1807" s="26">
        <f>IFERROR(SUMIF(ISSUANCE_HISTORY!$B:$B,A1807,ISSUANCE_HISTORY!$I:$I),0)</f>
        <v>0</v>
      </c>
      <c r="O1807" s="112">
        <f t="shared" si="113"/>
        <v>40</v>
      </c>
      <c r="P1807" s="26">
        <f t="shared" si="115"/>
        <v>120</v>
      </c>
      <c r="Q1807" s="36" t="s">
        <v>2246</v>
      </c>
      <c r="R1807" s="36" t="s">
        <v>2246</v>
      </c>
      <c r="S1807" s="16">
        <v>20</v>
      </c>
      <c r="T1807" s="37" t="str">
        <f t="shared" si="114"/>
        <v>OK</v>
      </c>
      <c r="U1807" s="12"/>
      <c r="V1807" s="16"/>
      <c r="W1807" s="12" t="s">
        <v>4222</v>
      </c>
    </row>
    <row r="1808" spans="1:23" ht="22.35" customHeight="1">
      <c r="A1808" s="12">
        <v>10061912</v>
      </c>
      <c r="B1808" s="137" t="e">
        <v>#N/A</v>
      </c>
      <c r="C1808" s="106">
        <v>1000438</v>
      </c>
      <c r="D1808" s="13">
        <v>1013510</v>
      </c>
      <c r="E1808" s="12" t="s">
        <v>2244</v>
      </c>
      <c r="F1808" s="190" t="s">
        <v>2049</v>
      </c>
      <c r="G1808" s="13" t="s">
        <v>21</v>
      </c>
      <c r="H1808" s="15">
        <v>10</v>
      </c>
      <c r="I1808" s="105">
        <v>65</v>
      </c>
      <c r="J1808" s="26">
        <f t="shared" si="112"/>
        <v>650</v>
      </c>
      <c r="K1808" s="113">
        <f>IFERROR(SUMIFS(RECEIVING_HISTORY!$H:$H,RECEIVING_HISTORY!$B:$B,MASTER_SHEET!$A1808),0)</f>
        <v>0</v>
      </c>
      <c r="L1808" s="26">
        <f>IFERROR(SUMIFS(RECEIVING_HISTORY!$I:$I,RECEIVING_HISTORY!$B:$B,MASTER_SHEET!$A1808),0)</f>
        <v>0</v>
      </c>
      <c r="M1808" s="35">
        <f>IFERROR(SUMIF(ISSUANCE_HISTORY!$B:$B,A1808,ISSUANCE_HISTORY!$H:$H),0)</f>
        <v>0</v>
      </c>
      <c r="N1808" s="26">
        <f>IFERROR(SUMIF(ISSUANCE_HISTORY!$B:$B,A1808,ISSUANCE_HISTORY!$I:$I),0)</f>
        <v>0</v>
      </c>
      <c r="O1808" s="112">
        <f t="shared" si="113"/>
        <v>65</v>
      </c>
      <c r="P1808" s="26">
        <f t="shared" si="115"/>
        <v>650</v>
      </c>
      <c r="Q1808" s="36" t="s">
        <v>2215</v>
      </c>
      <c r="R1808" s="36" t="s">
        <v>2215</v>
      </c>
      <c r="S1808" s="16">
        <v>40</v>
      </c>
      <c r="T1808" s="37" t="str">
        <f t="shared" si="114"/>
        <v>OK</v>
      </c>
      <c r="U1808" s="12"/>
      <c r="V1808" s="16"/>
      <c r="W1808" s="12" t="e">
        <v>#N/A</v>
      </c>
    </row>
    <row r="1809" spans="1:23" ht="22.35" customHeight="1">
      <c r="A1809" s="12">
        <v>10061913</v>
      </c>
      <c r="B1809" s="137">
        <v>311631005867</v>
      </c>
      <c r="C1809" s="106">
        <v>1004506</v>
      </c>
      <c r="D1809" s="13">
        <v>1016588</v>
      </c>
      <c r="E1809" s="12" t="s">
        <v>2245</v>
      </c>
      <c r="F1809" s="190" t="s">
        <v>2049</v>
      </c>
      <c r="G1809" s="13" t="s">
        <v>21</v>
      </c>
      <c r="H1809" s="15">
        <v>850</v>
      </c>
      <c r="I1809" s="105">
        <v>2</v>
      </c>
      <c r="J1809" s="26">
        <f t="shared" si="112"/>
        <v>1700</v>
      </c>
      <c r="K1809" s="113">
        <f>IFERROR(SUMIFS(RECEIVING_HISTORY!$H:$H,RECEIVING_HISTORY!$B:$B,MASTER_SHEET!$A1809),0)</f>
        <v>0</v>
      </c>
      <c r="L1809" s="26">
        <f>IFERROR(SUMIFS(RECEIVING_HISTORY!$I:$I,RECEIVING_HISTORY!$B:$B,MASTER_SHEET!$A1809),0)</f>
        <v>0</v>
      </c>
      <c r="M1809" s="35">
        <f>IFERROR(SUMIF(ISSUANCE_HISTORY!$B:$B,A1809,ISSUANCE_HISTORY!$H:$H),0)</f>
        <v>0</v>
      </c>
      <c r="N1809" s="26">
        <f>IFERROR(SUMIF(ISSUANCE_HISTORY!$B:$B,A1809,ISSUANCE_HISTORY!$I:$I),0)</f>
        <v>0</v>
      </c>
      <c r="O1809" s="112">
        <f t="shared" si="113"/>
        <v>2</v>
      </c>
      <c r="P1809" s="26">
        <f t="shared" si="115"/>
        <v>1700</v>
      </c>
      <c r="Q1809" s="36" t="s">
        <v>2246</v>
      </c>
      <c r="R1809" s="36" t="s">
        <v>2246</v>
      </c>
      <c r="S1809" s="16">
        <v>1</v>
      </c>
      <c r="T1809" s="37" t="str">
        <f t="shared" si="114"/>
        <v>OK</v>
      </c>
      <c r="U1809" s="12"/>
      <c r="V1809" s="16"/>
      <c r="W1809" s="12" t="s">
        <v>4222</v>
      </c>
    </row>
    <row r="1810" spans="1:23" ht="22.35" customHeight="1">
      <c r="A1810" s="12">
        <v>10061914</v>
      </c>
      <c r="B1810" s="137">
        <v>1240050400</v>
      </c>
      <c r="C1810" s="106">
        <v>1004648</v>
      </c>
      <c r="D1810" s="13">
        <v>1016408</v>
      </c>
      <c r="E1810" s="12" t="s">
        <v>2247</v>
      </c>
      <c r="F1810" s="190" t="s">
        <v>2049</v>
      </c>
      <c r="G1810" s="13" t="s">
        <v>21</v>
      </c>
      <c r="H1810" s="15">
        <v>450</v>
      </c>
      <c r="I1810" s="105">
        <v>5</v>
      </c>
      <c r="J1810" s="26">
        <f t="shared" si="112"/>
        <v>2250</v>
      </c>
      <c r="K1810" s="113">
        <f>IFERROR(SUMIFS(RECEIVING_HISTORY!$H:$H,RECEIVING_HISTORY!$B:$B,MASTER_SHEET!$A1810),0)</f>
        <v>0</v>
      </c>
      <c r="L1810" s="26">
        <f>IFERROR(SUMIFS(RECEIVING_HISTORY!$I:$I,RECEIVING_HISTORY!$B:$B,MASTER_SHEET!$A1810),0)</f>
        <v>0</v>
      </c>
      <c r="M1810" s="35">
        <f>IFERROR(SUMIF(ISSUANCE_HISTORY!$B:$B,A1810,ISSUANCE_HISTORY!$H:$H),0)</f>
        <v>0</v>
      </c>
      <c r="N1810" s="26">
        <f>IFERROR(SUMIF(ISSUANCE_HISTORY!$B:$B,A1810,ISSUANCE_HISTORY!$I:$I),0)</f>
        <v>0</v>
      </c>
      <c r="O1810" s="112">
        <f t="shared" si="113"/>
        <v>5</v>
      </c>
      <c r="P1810" s="26">
        <f t="shared" si="115"/>
        <v>2250</v>
      </c>
      <c r="Q1810" s="36" t="s">
        <v>2246</v>
      </c>
      <c r="R1810" s="36" t="s">
        <v>2246</v>
      </c>
      <c r="S1810" s="16">
        <v>3</v>
      </c>
      <c r="T1810" s="37" t="str">
        <f t="shared" si="114"/>
        <v>OK</v>
      </c>
      <c r="U1810" s="12"/>
      <c r="V1810" s="16"/>
      <c r="W1810" s="12" t="s">
        <v>4223</v>
      </c>
    </row>
    <row r="1811" spans="1:23" ht="22.35" customHeight="1">
      <c r="A1811" s="12">
        <v>10061915</v>
      </c>
      <c r="B1811" s="137">
        <v>1240370828</v>
      </c>
      <c r="C1811" s="106">
        <v>1004649</v>
      </c>
      <c r="D1811" s="13">
        <v>1016409</v>
      </c>
      <c r="E1811" s="12" t="s">
        <v>2248</v>
      </c>
      <c r="F1811" s="190" t="s">
        <v>2049</v>
      </c>
      <c r="G1811" s="13" t="s">
        <v>21</v>
      </c>
      <c r="H1811" s="15">
        <v>12</v>
      </c>
      <c r="I1811" s="105">
        <v>27</v>
      </c>
      <c r="J1811" s="26">
        <f t="shared" si="112"/>
        <v>324</v>
      </c>
      <c r="K1811" s="113">
        <f>IFERROR(SUMIFS(RECEIVING_HISTORY!$H:$H,RECEIVING_HISTORY!$B:$B,MASTER_SHEET!$A1811),0)</f>
        <v>0</v>
      </c>
      <c r="L1811" s="26">
        <f>IFERROR(SUMIFS(RECEIVING_HISTORY!$I:$I,RECEIVING_HISTORY!$B:$B,MASTER_SHEET!$A1811),0)</f>
        <v>0</v>
      </c>
      <c r="M1811" s="35">
        <f>IFERROR(SUMIF(ISSUANCE_HISTORY!$B:$B,A1811,ISSUANCE_HISTORY!$H:$H),0)</f>
        <v>0</v>
      </c>
      <c r="N1811" s="26">
        <f>IFERROR(SUMIF(ISSUANCE_HISTORY!$B:$B,A1811,ISSUANCE_HISTORY!$I:$I),0)</f>
        <v>0</v>
      </c>
      <c r="O1811" s="112">
        <f t="shared" si="113"/>
        <v>27</v>
      </c>
      <c r="P1811" s="26">
        <f t="shared" si="115"/>
        <v>324</v>
      </c>
      <c r="Q1811" s="36" t="s">
        <v>2246</v>
      </c>
      <c r="R1811" s="36" t="s">
        <v>2246</v>
      </c>
      <c r="S1811" s="16">
        <v>10</v>
      </c>
      <c r="T1811" s="37" t="str">
        <f t="shared" si="114"/>
        <v>OK</v>
      </c>
      <c r="U1811" s="12"/>
      <c r="V1811" s="16"/>
      <c r="W1811" s="12" t="s">
        <v>4223</v>
      </c>
    </row>
    <row r="1812" spans="1:23" ht="22.35" customHeight="1">
      <c r="A1812" s="12">
        <v>10061916</v>
      </c>
      <c r="B1812" s="137">
        <v>1240050401</v>
      </c>
      <c r="C1812" s="106">
        <v>1004605</v>
      </c>
      <c r="D1812" s="13">
        <v>1016364</v>
      </c>
      <c r="E1812" s="12" t="s">
        <v>2249</v>
      </c>
      <c r="F1812" s="190" t="s">
        <v>2049</v>
      </c>
      <c r="G1812" s="13" t="s">
        <v>21</v>
      </c>
      <c r="H1812" s="15">
        <v>580</v>
      </c>
      <c r="I1812" s="105">
        <v>36</v>
      </c>
      <c r="J1812" s="26">
        <f t="shared" si="112"/>
        <v>20880</v>
      </c>
      <c r="K1812" s="113">
        <f>IFERROR(SUMIFS(RECEIVING_HISTORY!$H:$H,RECEIVING_HISTORY!$B:$B,MASTER_SHEET!$A1812),0)</f>
        <v>0</v>
      </c>
      <c r="L1812" s="26">
        <f>IFERROR(SUMIFS(RECEIVING_HISTORY!$I:$I,RECEIVING_HISTORY!$B:$B,MASTER_SHEET!$A1812),0)</f>
        <v>0</v>
      </c>
      <c r="M1812" s="35">
        <f>IFERROR(SUMIF(ISSUANCE_HISTORY!$B:$B,A1812,ISSUANCE_HISTORY!$H:$H),0)</f>
        <v>0</v>
      </c>
      <c r="N1812" s="26">
        <f>IFERROR(SUMIF(ISSUANCE_HISTORY!$B:$B,A1812,ISSUANCE_HISTORY!$I:$I),0)</f>
        <v>0</v>
      </c>
      <c r="O1812" s="112">
        <f t="shared" si="113"/>
        <v>36</v>
      </c>
      <c r="P1812" s="26">
        <f t="shared" si="115"/>
        <v>20880</v>
      </c>
      <c r="Q1812" s="36" t="s">
        <v>2246</v>
      </c>
      <c r="R1812" s="36" t="s">
        <v>2246</v>
      </c>
      <c r="S1812" s="16">
        <v>10</v>
      </c>
      <c r="T1812" s="37" t="str">
        <f t="shared" si="114"/>
        <v>OK</v>
      </c>
      <c r="U1812" s="12"/>
      <c r="V1812" s="16"/>
      <c r="W1812" s="12" t="s">
        <v>4223</v>
      </c>
    </row>
    <row r="1813" spans="1:23" ht="22.35" customHeight="1">
      <c r="A1813" s="12">
        <v>10061917</v>
      </c>
      <c r="B1813" s="137">
        <v>1240180536</v>
      </c>
      <c r="C1813" s="106">
        <v>1005695</v>
      </c>
      <c r="D1813" s="13">
        <v>1015452</v>
      </c>
      <c r="E1813" s="12" t="s">
        <v>2250</v>
      </c>
      <c r="F1813" s="190" t="s">
        <v>2049</v>
      </c>
      <c r="G1813" s="13" t="s">
        <v>21</v>
      </c>
      <c r="H1813" s="15">
        <v>420</v>
      </c>
      <c r="I1813" s="105">
        <v>18</v>
      </c>
      <c r="J1813" s="26">
        <f t="shared" si="112"/>
        <v>7560</v>
      </c>
      <c r="K1813" s="113">
        <f>IFERROR(SUMIFS(RECEIVING_HISTORY!$H:$H,RECEIVING_HISTORY!$B:$B,MASTER_SHEET!$A1813),0)</f>
        <v>0</v>
      </c>
      <c r="L1813" s="26">
        <f>IFERROR(SUMIFS(RECEIVING_HISTORY!$I:$I,RECEIVING_HISTORY!$B:$B,MASTER_SHEET!$A1813),0)</f>
        <v>0</v>
      </c>
      <c r="M1813" s="35">
        <f>IFERROR(SUMIF(ISSUANCE_HISTORY!$B:$B,A1813,ISSUANCE_HISTORY!$H:$H),0)</f>
        <v>0</v>
      </c>
      <c r="N1813" s="26">
        <f>IFERROR(SUMIF(ISSUANCE_HISTORY!$B:$B,A1813,ISSUANCE_HISTORY!$I:$I),0)</f>
        <v>0</v>
      </c>
      <c r="O1813" s="112">
        <f t="shared" si="113"/>
        <v>18</v>
      </c>
      <c r="P1813" s="26">
        <f t="shared" si="115"/>
        <v>7560</v>
      </c>
      <c r="Q1813" s="36" t="s">
        <v>2246</v>
      </c>
      <c r="R1813" s="36" t="s">
        <v>2246</v>
      </c>
      <c r="S1813" s="16">
        <v>10</v>
      </c>
      <c r="T1813" s="37" t="str">
        <f t="shared" si="114"/>
        <v>OK</v>
      </c>
      <c r="U1813" s="12"/>
      <c r="V1813" s="16"/>
      <c r="W1813" s="12" t="s">
        <v>4223</v>
      </c>
    </row>
    <row r="1814" spans="1:23" ht="22.35" customHeight="1">
      <c r="A1814" s="12">
        <v>10061918</v>
      </c>
      <c r="B1814" s="137">
        <v>391222006347</v>
      </c>
      <c r="C1814" s="106">
        <v>1004625</v>
      </c>
      <c r="D1814" s="13">
        <v>1016385</v>
      </c>
      <c r="E1814" s="12" t="s">
        <v>2251</v>
      </c>
      <c r="F1814" s="190" t="s">
        <v>2049</v>
      </c>
      <c r="G1814" s="13" t="s">
        <v>21</v>
      </c>
      <c r="H1814" s="15">
        <v>686.5</v>
      </c>
      <c r="I1814" s="105">
        <v>5</v>
      </c>
      <c r="J1814" s="26">
        <f t="shared" si="112"/>
        <v>3432.5</v>
      </c>
      <c r="K1814" s="113">
        <f>IFERROR(SUMIFS(RECEIVING_HISTORY!$H:$H,RECEIVING_HISTORY!$B:$B,MASTER_SHEET!$A1814),0)</f>
        <v>0</v>
      </c>
      <c r="L1814" s="26">
        <f>IFERROR(SUMIFS(RECEIVING_HISTORY!$I:$I,RECEIVING_HISTORY!$B:$B,MASTER_SHEET!$A1814),0)</f>
        <v>0</v>
      </c>
      <c r="M1814" s="35">
        <f>IFERROR(SUMIF(ISSUANCE_HISTORY!$B:$B,A1814,ISSUANCE_HISTORY!$H:$H),0)</f>
        <v>0</v>
      </c>
      <c r="N1814" s="26">
        <f>IFERROR(SUMIF(ISSUANCE_HISTORY!$B:$B,A1814,ISSUANCE_HISTORY!$I:$I),0)</f>
        <v>0</v>
      </c>
      <c r="O1814" s="112">
        <f t="shared" si="113"/>
        <v>5</v>
      </c>
      <c r="P1814" s="26">
        <f t="shared" si="115"/>
        <v>3432.5</v>
      </c>
      <c r="Q1814" s="36" t="s">
        <v>2246</v>
      </c>
      <c r="R1814" s="36" t="s">
        <v>2246</v>
      </c>
      <c r="S1814" s="16">
        <v>5</v>
      </c>
      <c r="T1814" s="37" t="str">
        <f t="shared" si="114"/>
        <v>OK</v>
      </c>
      <c r="U1814" s="12"/>
      <c r="V1814" s="16"/>
      <c r="W1814" s="12" t="s">
        <v>4222</v>
      </c>
    </row>
    <row r="1815" spans="1:23" ht="22.35" customHeight="1">
      <c r="A1815" s="12">
        <v>10061919</v>
      </c>
      <c r="B1815" s="137">
        <v>1240180526</v>
      </c>
      <c r="C1815" s="106">
        <v>1004774</v>
      </c>
      <c r="D1815" s="13">
        <v>1016215</v>
      </c>
      <c r="E1815" s="12" t="s">
        <v>2252</v>
      </c>
      <c r="F1815" s="190" t="s">
        <v>2049</v>
      </c>
      <c r="G1815" s="13" t="s">
        <v>21</v>
      </c>
      <c r="H1815" s="15">
        <v>270</v>
      </c>
      <c r="I1815" s="105">
        <v>5</v>
      </c>
      <c r="J1815" s="26">
        <f t="shared" si="112"/>
        <v>1350</v>
      </c>
      <c r="K1815" s="113">
        <f>IFERROR(SUMIFS(RECEIVING_HISTORY!$H:$H,RECEIVING_HISTORY!$B:$B,MASTER_SHEET!$A1815),0)</f>
        <v>0</v>
      </c>
      <c r="L1815" s="26">
        <f>IFERROR(SUMIFS(RECEIVING_HISTORY!$I:$I,RECEIVING_HISTORY!$B:$B,MASTER_SHEET!$A1815),0)</f>
        <v>0</v>
      </c>
      <c r="M1815" s="35">
        <f>IFERROR(SUMIF(ISSUANCE_HISTORY!$B:$B,A1815,ISSUANCE_HISTORY!$H:$H),0)</f>
        <v>0</v>
      </c>
      <c r="N1815" s="26">
        <f>IFERROR(SUMIF(ISSUANCE_HISTORY!$B:$B,A1815,ISSUANCE_HISTORY!$I:$I),0)</f>
        <v>0</v>
      </c>
      <c r="O1815" s="112">
        <f t="shared" si="113"/>
        <v>5</v>
      </c>
      <c r="P1815" s="26">
        <f t="shared" si="115"/>
        <v>1350</v>
      </c>
      <c r="Q1815" s="36" t="s">
        <v>2246</v>
      </c>
      <c r="R1815" s="36" t="s">
        <v>2246</v>
      </c>
      <c r="S1815" s="16">
        <v>5</v>
      </c>
      <c r="T1815" s="37" t="str">
        <f t="shared" si="114"/>
        <v>OK</v>
      </c>
      <c r="U1815" s="12"/>
      <c r="V1815" s="16"/>
      <c r="W1815" s="12" t="s">
        <v>4222</v>
      </c>
    </row>
    <row r="1816" spans="1:23" ht="22.35" customHeight="1">
      <c r="A1816" s="12">
        <v>10061920</v>
      </c>
      <c r="B1816" s="137">
        <v>1120010450</v>
      </c>
      <c r="C1816" s="106">
        <v>1006980</v>
      </c>
      <c r="D1816" s="13">
        <v>1014078</v>
      </c>
      <c r="E1816" s="12" t="s">
        <v>2253</v>
      </c>
      <c r="F1816" s="190" t="s">
        <v>2049</v>
      </c>
      <c r="G1816" s="13" t="s">
        <v>41</v>
      </c>
      <c r="H1816" s="15">
        <v>55</v>
      </c>
      <c r="I1816" s="105">
        <v>24</v>
      </c>
      <c r="J1816" s="26">
        <f t="shared" si="112"/>
        <v>1320</v>
      </c>
      <c r="K1816" s="113">
        <f>IFERROR(SUMIFS(RECEIVING_HISTORY!$H:$H,RECEIVING_HISTORY!$B:$B,MASTER_SHEET!$A1816),0)</f>
        <v>0</v>
      </c>
      <c r="L1816" s="26">
        <f>IFERROR(SUMIFS(RECEIVING_HISTORY!$I:$I,RECEIVING_HISTORY!$B:$B,MASTER_SHEET!$A1816),0)</f>
        <v>0</v>
      </c>
      <c r="M1816" s="35">
        <f>IFERROR(SUMIF(ISSUANCE_HISTORY!$B:$B,A1816,ISSUANCE_HISTORY!$H:$H),0)</f>
        <v>0</v>
      </c>
      <c r="N1816" s="26">
        <f>IFERROR(SUMIF(ISSUANCE_HISTORY!$B:$B,A1816,ISSUANCE_HISTORY!$I:$I),0)</f>
        <v>0</v>
      </c>
      <c r="O1816" s="112">
        <f t="shared" si="113"/>
        <v>24</v>
      </c>
      <c r="P1816" s="26">
        <f t="shared" si="115"/>
        <v>1320</v>
      </c>
      <c r="Q1816" s="36" t="s">
        <v>2254</v>
      </c>
      <c r="R1816" s="36" t="s">
        <v>2254</v>
      </c>
      <c r="S1816" s="16">
        <v>6</v>
      </c>
      <c r="T1816" s="37" t="str">
        <f t="shared" si="114"/>
        <v>OK</v>
      </c>
      <c r="U1816" s="12"/>
      <c r="V1816" s="16"/>
      <c r="W1816" s="12" t="s">
        <v>4222</v>
      </c>
    </row>
    <row r="1817" spans="1:23" ht="22.35" customHeight="1">
      <c r="A1817" s="12">
        <v>10061921</v>
      </c>
      <c r="B1817" s="137">
        <v>1120010490</v>
      </c>
      <c r="C1817" s="106">
        <v>1006748</v>
      </c>
      <c r="D1817" s="13">
        <v>1014159</v>
      </c>
      <c r="E1817" s="12" t="s">
        <v>2255</v>
      </c>
      <c r="F1817" s="190" t="s">
        <v>4207</v>
      </c>
      <c r="G1817" s="13" t="s">
        <v>37</v>
      </c>
      <c r="H1817" s="15">
        <v>18</v>
      </c>
      <c r="I1817" s="105">
        <v>44</v>
      </c>
      <c r="J1817" s="26">
        <f t="shared" si="112"/>
        <v>792</v>
      </c>
      <c r="K1817" s="113">
        <f>IFERROR(SUMIFS(RECEIVING_HISTORY!$H:$H,RECEIVING_HISTORY!$B:$B,MASTER_SHEET!$A1817),0)</f>
        <v>0</v>
      </c>
      <c r="L1817" s="26">
        <f>IFERROR(SUMIFS(RECEIVING_HISTORY!$I:$I,RECEIVING_HISTORY!$B:$B,MASTER_SHEET!$A1817),0)</f>
        <v>0</v>
      </c>
      <c r="M1817" s="35">
        <f>IFERROR(SUMIF(ISSUANCE_HISTORY!$B:$B,A1817,ISSUANCE_HISTORY!$H:$H),0)</f>
        <v>0</v>
      </c>
      <c r="N1817" s="26">
        <f>IFERROR(SUMIF(ISSUANCE_HISTORY!$B:$B,A1817,ISSUANCE_HISTORY!$I:$I),0)</f>
        <v>0</v>
      </c>
      <c r="O1817" s="112">
        <f t="shared" si="113"/>
        <v>44</v>
      </c>
      <c r="P1817" s="26">
        <f t="shared" si="115"/>
        <v>792</v>
      </c>
      <c r="Q1817" s="36" t="s">
        <v>2254</v>
      </c>
      <c r="R1817" s="36" t="s">
        <v>2254</v>
      </c>
      <c r="S1817" s="16">
        <v>6</v>
      </c>
      <c r="T1817" s="37" t="str">
        <f t="shared" si="114"/>
        <v>OK</v>
      </c>
      <c r="U1817" s="12"/>
      <c r="V1817" s="16"/>
      <c r="W1817" s="12" t="s">
        <v>4222</v>
      </c>
    </row>
    <row r="1818" spans="1:23" ht="22.35" customHeight="1">
      <c r="A1818" s="12">
        <v>10061922</v>
      </c>
      <c r="B1818" s="137">
        <v>261215227840</v>
      </c>
      <c r="C1818" s="106">
        <v>1006749</v>
      </c>
      <c r="D1818" s="13">
        <v>1014160</v>
      </c>
      <c r="E1818" s="12" t="s">
        <v>2256</v>
      </c>
      <c r="F1818" s="190" t="s">
        <v>2049</v>
      </c>
      <c r="G1818" s="13" t="s">
        <v>41</v>
      </c>
      <c r="H1818" s="15">
        <v>25</v>
      </c>
      <c r="I1818" s="105">
        <v>47</v>
      </c>
      <c r="J1818" s="26">
        <f t="shared" si="112"/>
        <v>1175</v>
      </c>
      <c r="K1818" s="113">
        <f>IFERROR(SUMIFS(RECEIVING_HISTORY!$H:$H,RECEIVING_HISTORY!$B:$B,MASTER_SHEET!$A1818),0)</f>
        <v>0</v>
      </c>
      <c r="L1818" s="26">
        <f>IFERROR(SUMIFS(RECEIVING_HISTORY!$I:$I,RECEIVING_HISTORY!$B:$B,MASTER_SHEET!$A1818),0)</f>
        <v>0</v>
      </c>
      <c r="M1818" s="35">
        <f>IFERROR(SUMIF(ISSUANCE_HISTORY!$B:$B,A1818,ISSUANCE_HISTORY!$H:$H),0)</f>
        <v>0</v>
      </c>
      <c r="N1818" s="26">
        <f>IFERROR(SUMIF(ISSUANCE_HISTORY!$B:$B,A1818,ISSUANCE_HISTORY!$I:$I),0)</f>
        <v>0</v>
      </c>
      <c r="O1818" s="112">
        <f t="shared" si="113"/>
        <v>47</v>
      </c>
      <c r="P1818" s="26">
        <f t="shared" si="115"/>
        <v>1175</v>
      </c>
      <c r="Q1818" s="36" t="s">
        <v>2254</v>
      </c>
      <c r="R1818" s="36" t="s">
        <v>2254</v>
      </c>
      <c r="S1818" s="16">
        <v>6</v>
      </c>
      <c r="T1818" s="37" t="str">
        <f t="shared" si="114"/>
        <v>OK</v>
      </c>
      <c r="U1818" s="12"/>
      <c r="V1818" s="16"/>
      <c r="W1818" s="12" t="s">
        <v>4222</v>
      </c>
    </row>
    <row r="1819" spans="1:23" ht="22.35" customHeight="1">
      <c r="A1819" s="12">
        <v>10061923</v>
      </c>
      <c r="B1819" s="137">
        <v>391214055853</v>
      </c>
      <c r="C1819" s="106">
        <v>1004947</v>
      </c>
      <c r="D1819" s="13">
        <v>1016062</v>
      </c>
      <c r="E1819" s="12" t="s">
        <v>2257</v>
      </c>
      <c r="F1819" s="190" t="s">
        <v>2049</v>
      </c>
      <c r="G1819" s="13" t="s">
        <v>21</v>
      </c>
      <c r="H1819" s="15">
        <v>2.5</v>
      </c>
      <c r="I1819" s="105">
        <v>50</v>
      </c>
      <c r="J1819" s="26">
        <f t="shared" si="112"/>
        <v>125</v>
      </c>
      <c r="K1819" s="113">
        <f>IFERROR(SUMIFS(RECEIVING_HISTORY!$H:$H,RECEIVING_HISTORY!$B:$B,MASTER_SHEET!$A1819),0)</f>
        <v>0</v>
      </c>
      <c r="L1819" s="26">
        <f>IFERROR(SUMIFS(RECEIVING_HISTORY!$I:$I,RECEIVING_HISTORY!$B:$B,MASTER_SHEET!$A1819),0)</f>
        <v>0</v>
      </c>
      <c r="M1819" s="35">
        <f>IFERROR(SUMIF(ISSUANCE_HISTORY!$B:$B,A1819,ISSUANCE_HISTORY!$H:$H),0)</f>
        <v>0</v>
      </c>
      <c r="N1819" s="26">
        <f>IFERROR(SUMIF(ISSUANCE_HISTORY!$B:$B,A1819,ISSUANCE_HISTORY!$I:$I),0)</f>
        <v>0</v>
      </c>
      <c r="O1819" s="112">
        <f t="shared" si="113"/>
        <v>50</v>
      </c>
      <c r="P1819" s="26">
        <f t="shared" si="115"/>
        <v>125</v>
      </c>
      <c r="Q1819" s="36" t="s">
        <v>2254</v>
      </c>
      <c r="R1819" s="36" t="s">
        <v>2254</v>
      </c>
      <c r="S1819" s="16">
        <v>20</v>
      </c>
      <c r="T1819" s="37" t="str">
        <f t="shared" si="114"/>
        <v>OK</v>
      </c>
      <c r="U1819" s="12"/>
      <c r="V1819" s="16"/>
      <c r="W1819" s="12" t="s">
        <v>4222</v>
      </c>
    </row>
    <row r="1820" spans="1:23" ht="22.35" customHeight="1">
      <c r="A1820" s="12">
        <v>10061924</v>
      </c>
      <c r="B1820" s="137">
        <v>311631005866</v>
      </c>
      <c r="C1820" s="106">
        <v>1004505</v>
      </c>
      <c r="D1820" s="13">
        <v>1016587</v>
      </c>
      <c r="E1820" s="12" t="s">
        <v>2258</v>
      </c>
      <c r="F1820" s="190" t="s">
        <v>2049</v>
      </c>
      <c r="G1820" s="13" t="s">
        <v>21</v>
      </c>
      <c r="H1820" s="15">
        <v>1518</v>
      </c>
      <c r="I1820" s="105">
        <v>1</v>
      </c>
      <c r="J1820" s="26">
        <f t="shared" si="112"/>
        <v>1518</v>
      </c>
      <c r="K1820" s="113">
        <f>IFERROR(SUMIFS(RECEIVING_HISTORY!$H:$H,RECEIVING_HISTORY!$B:$B,MASTER_SHEET!$A1820),0)</f>
        <v>0</v>
      </c>
      <c r="L1820" s="26">
        <f>IFERROR(SUMIFS(RECEIVING_HISTORY!$I:$I,RECEIVING_HISTORY!$B:$B,MASTER_SHEET!$A1820),0)</f>
        <v>0</v>
      </c>
      <c r="M1820" s="35">
        <f>IFERROR(SUMIF(ISSUANCE_HISTORY!$B:$B,A1820,ISSUANCE_HISTORY!$H:$H),0)</f>
        <v>0</v>
      </c>
      <c r="N1820" s="26">
        <f>IFERROR(SUMIF(ISSUANCE_HISTORY!$B:$B,A1820,ISSUANCE_HISTORY!$I:$I),0)</f>
        <v>0</v>
      </c>
      <c r="O1820" s="112">
        <f t="shared" si="113"/>
        <v>1</v>
      </c>
      <c r="P1820" s="26">
        <f t="shared" si="115"/>
        <v>1518</v>
      </c>
      <c r="Q1820" s="36" t="s">
        <v>2254</v>
      </c>
      <c r="R1820" s="36" t="s">
        <v>2254</v>
      </c>
      <c r="S1820" s="16">
        <v>1</v>
      </c>
      <c r="T1820" s="37" t="str">
        <f t="shared" si="114"/>
        <v>OK</v>
      </c>
      <c r="U1820" s="12"/>
      <c r="V1820" s="16"/>
      <c r="W1820" s="12" t="s">
        <v>4222</v>
      </c>
    </row>
    <row r="1821" spans="1:23" ht="22.35" customHeight="1">
      <c r="A1821" s="12">
        <v>10061925</v>
      </c>
      <c r="B1821" s="137">
        <v>1240050402</v>
      </c>
      <c r="C1821" s="106">
        <v>1000161</v>
      </c>
      <c r="D1821" s="13">
        <v>1013844</v>
      </c>
      <c r="E1821" s="12" t="s">
        <v>2259</v>
      </c>
      <c r="F1821" s="190" t="s">
        <v>2049</v>
      </c>
      <c r="G1821" s="13" t="s">
        <v>55</v>
      </c>
      <c r="H1821" s="15">
        <v>240</v>
      </c>
      <c r="I1821" s="105">
        <v>13</v>
      </c>
      <c r="J1821" s="26">
        <f t="shared" si="112"/>
        <v>3120</v>
      </c>
      <c r="K1821" s="113">
        <f>IFERROR(SUMIFS(RECEIVING_HISTORY!$H:$H,RECEIVING_HISTORY!$B:$B,MASTER_SHEET!$A1821),0)</f>
        <v>0</v>
      </c>
      <c r="L1821" s="26">
        <f>IFERROR(SUMIFS(RECEIVING_HISTORY!$I:$I,RECEIVING_HISTORY!$B:$B,MASTER_SHEET!$A1821),0)</f>
        <v>0</v>
      </c>
      <c r="M1821" s="35">
        <f>IFERROR(SUMIF(ISSUANCE_HISTORY!$B:$B,A1821,ISSUANCE_HISTORY!$H:$H),0)</f>
        <v>0</v>
      </c>
      <c r="N1821" s="26">
        <f>IFERROR(SUMIF(ISSUANCE_HISTORY!$B:$B,A1821,ISSUANCE_HISTORY!$I:$I),0)</f>
        <v>0</v>
      </c>
      <c r="O1821" s="112">
        <f t="shared" si="113"/>
        <v>13</v>
      </c>
      <c r="P1821" s="26">
        <f t="shared" si="115"/>
        <v>3120</v>
      </c>
      <c r="Q1821" s="36" t="s">
        <v>2254</v>
      </c>
      <c r="R1821" s="36" t="s">
        <v>2254</v>
      </c>
      <c r="S1821" s="16">
        <v>10</v>
      </c>
      <c r="T1821" s="37" t="str">
        <f t="shared" si="114"/>
        <v>OK</v>
      </c>
      <c r="U1821" s="12"/>
      <c r="V1821" s="16"/>
      <c r="W1821" s="12" t="s">
        <v>4223</v>
      </c>
    </row>
    <row r="1822" spans="1:23" ht="22.35" customHeight="1">
      <c r="A1822" s="12">
        <v>10061926</v>
      </c>
      <c r="B1822" s="137">
        <v>1240050399</v>
      </c>
      <c r="C1822" s="106">
        <v>1005182</v>
      </c>
      <c r="D1822" s="13">
        <v>1015800</v>
      </c>
      <c r="E1822" s="12" t="s">
        <v>2260</v>
      </c>
      <c r="F1822" s="190" t="s">
        <v>2049</v>
      </c>
      <c r="G1822" s="13" t="s">
        <v>21</v>
      </c>
      <c r="H1822" s="15">
        <v>238</v>
      </c>
      <c r="I1822" s="105">
        <v>25</v>
      </c>
      <c r="J1822" s="26">
        <f t="shared" si="112"/>
        <v>5950</v>
      </c>
      <c r="K1822" s="113">
        <f>IFERROR(SUMIFS(RECEIVING_HISTORY!$H:$H,RECEIVING_HISTORY!$B:$B,MASTER_SHEET!$A1822),0)</f>
        <v>0</v>
      </c>
      <c r="L1822" s="26">
        <f>IFERROR(SUMIFS(RECEIVING_HISTORY!$I:$I,RECEIVING_HISTORY!$B:$B,MASTER_SHEET!$A1822),0)</f>
        <v>0</v>
      </c>
      <c r="M1822" s="35">
        <f>IFERROR(SUMIF(ISSUANCE_HISTORY!$B:$B,A1822,ISSUANCE_HISTORY!$H:$H),0)</f>
        <v>0</v>
      </c>
      <c r="N1822" s="26">
        <f>IFERROR(SUMIF(ISSUANCE_HISTORY!$B:$B,A1822,ISSUANCE_HISTORY!$I:$I),0)</f>
        <v>0</v>
      </c>
      <c r="O1822" s="112">
        <f t="shared" si="113"/>
        <v>25</v>
      </c>
      <c r="P1822" s="26">
        <f t="shared" si="115"/>
        <v>5950</v>
      </c>
      <c r="Q1822" s="36" t="s">
        <v>2254</v>
      </c>
      <c r="R1822" s="36" t="s">
        <v>2254</v>
      </c>
      <c r="S1822" s="16">
        <v>10</v>
      </c>
      <c r="T1822" s="37" t="str">
        <f t="shared" si="114"/>
        <v>OK</v>
      </c>
      <c r="U1822" s="12"/>
      <c r="V1822" s="16"/>
      <c r="W1822" s="12" t="s">
        <v>4223</v>
      </c>
    </row>
    <row r="1823" spans="1:23" ht="22.35" customHeight="1">
      <c r="A1823" s="12">
        <v>10061927</v>
      </c>
      <c r="B1823" s="137">
        <v>1240130131</v>
      </c>
      <c r="C1823" s="106">
        <v>1004492</v>
      </c>
      <c r="D1823" s="13">
        <v>1016574</v>
      </c>
      <c r="E1823" s="12" t="s">
        <v>2261</v>
      </c>
      <c r="F1823" s="190" t="s">
        <v>2049</v>
      </c>
      <c r="G1823" s="13" t="s">
        <v>21</v>
      </c>
      <c r="H1823" s="15">
        <v>160</v>
      </c>
      <c r="I1823" s="105">
        <v>23</v>
      </c>
      <c r="J1823" s="26">
        <f t="shared" si="112"/>
        <v>3680</v>
      </c>
      <c r="K1823" s="113">
        <f>IFERROR(SUMIFS(RECEIVING_HISTORY!$H:$H,RECEIVING_HISTORY!$B:$B,MASTER_SHEET!$A1823),0)</f>
        <v>0</v>
      </c>
      <c r="L1823" s="26">
        <f>IFERROR(SUMIFS(RECEIVING_HISTORY!$I:$I,RECEIVING_HISTORY!$B:$B,MASTER_SHEET!$A1823),0)</f>
        <v>0</v>
      </c>
      <c r="M1823" s="35">
        <f>IFERROR(SUMIF(ISSUANCE_HISTORY!$B:$B,A1823,ISSUANCE_HISTORY!$H:$H),0)</f>
        <v>0</v>
      </c>
      <c r="N1823" s="26">
        <f>IFERROR(SUMIF(ISSUANCE_HISTORY!$B:$B,A1823,ISSUANCE_HISTORY!$I:$I),0)</f>
        <v>0</v>
      </c>
      <c r="O1823" s="112">
        <f t="shared" si="113"/>
        <v>23</v>
      </c>
      <c r="P1823" s="26">
        <f t="shared" si="115"/>
        <v>3680</v>
      </c>
      <c r="Q1823" s="36" t="s">
        <v>510</v>
      </c>
      <c r="R1823" s="36" t="s">
        <v>510</v>
      </c>
      <c r="S1823" s="16">
        <v>10</v>
      </c>
      <c r="T1823" s="37" t="str">
        <f t="shared" si="114"/>
        <v>OK</v>
      </c>
      <c r="U1823" s="12"/>
      <c r="V1823" s="16"/>
      <c r="W1823" s="12" t="s">
        <v>4223</v>
      </c>
    </row>
    <row r="1824" spans="1:23" ht="22.35" customHeight="1">
      <c r="A1824" s="12">
        <v>10061928</v>
      </c>
      <c r="B1824" s="137">
        <v>391223159532</v>
      </c>
      <c r="C1824" s="106">
        <v>1004583</v>
      </c>
      <c r="D1824" s="13">
        <v>1016342</v>
      </c>
      <c r="E1824" s="12" t="s">
        <v>2262</v>
      </c>
      <c r="F1824" s="190" t="s">
        <v>2049</v>
      </c>
      <c r="G1824" s="13" t="s">
        <v>21</v>
      </c>
      <c r="H1824" s="15">
        <v>1375</v>
      </c>
      <c r="I1824" s="105">
        <v>5</v>
      </c>
      <c r="J1824" s="26">
        <f t="shared" si="112"/>
        <v>6875</v>
      </c>
      <c r="K1824" s="113">
        <f>IFERROR(SUMIFS(RECEIVING_HISTORY!$H:$H,RECEIVING_HISTORY!$B:$B,MASTER_SHEET!$A1824),0)</f>
        <v>0</v>
      </c>
      <c r="L1824" s="26">
        <f>IFERROR(SUMIFS(RECEIVING_HISTORY!$I:$I,RECEIVING_HISTORY!$B:$B,MASTER_SHEET!$A1824),0)</f>
        <v>0</v>
      </c>
      <c r="M1824" s="35">
        <f>IFERROR(SUMIF(ISSUANCE_HISTORY!$B:$B,A1824,ISSUANCE_HISTORY!$H:$H),0)</f>
        <v>0</v>
      </c>
      <c r="N1824" s="26">
        <f>IFERROR(SUMIF(ISSUANCE_HISTORY!$B:$B,A1824,ISSUANCE_HISTORY!$I:$I),0)</f>
        <v>0</v>
      </c>
      <c r="O1824" s="112">
        <f t="shared" si="113"/>
        <v>5</v>
      </c>
      <c r="P1824" s="26">
        <f t="shared" si="115"/>
        <v>6875</v>
      </c>
      <c r="Q1824" s="36" t="s">
        <v>2254</v>
      </c>
      <c r="R1824" s="36" t="s">
        <v>2254</v>
      </c>
      <c r="S1824" s="16">
        <v>4</v>
      </c>
      <c r="T1824" s="37" t="str">
        <f t="shared" si="114"/>
        <v>OK</v>
      </c>
      <c r="U1824" s="12"/>
      <c r="V1824" s="16"/>
      <c r="W1824" s="12" t="s">
        <v>4223</v>
      </c>
    </row>
    <row r="1825" spans="1:23" ht="22.35" customHeight="1">
      <c r="A1825" s="12">
        <v>10061929</v>
      </c>
      <c r="B1825" s="137">
        <v>391100005846</v>
      </c>
      <c r="C1825" s="106">
        <v>1006382</v>
      </c>
      <c r="D1825" s="13">
        <v>1014746</v>
      </c>
      <c r="E1825" s="12" t="s">
        <v>2263</v>
      </c>
      <c r="F1825" s="190" t="s">
        <v>2049</v>
      </c>
      <c r="G1825" s="13" t="s">
        <v>21</v>
      </c>
      <c r="H1825" s="15">
        <v>17.100000000000001</v>
      </c>
      <c r="I1825" s="105">
        <v>36</v>
      </c>
      <c r="J1825" s="26">
        <f t="shared" si="112"/>
        <v>615.6</v>
      </c>
      <c r="K1825" s="113">
        <f>IFERROR(SUMIFS(RECEIVING_HISTORY!$H:$H,RECEIVING_HISTORY!$B:$B,MASTER_SHEET!$A1825),0)</f>
        <v>0</v>
      </c>
      <c r="L1825" s="26">
        <f>IFERROR(SUMIFS(RECEIVING_HISTORY!$I:$I,RECEIVING_HISTORY!$B:$B,MASTER_SHEET!$A1825),0)</f>
        <v>0</v>
      </c>
      <c r="M1825" s="35">
        <f>IFERROR(SUMIF(ISSUANCE_HISTORY!$B:$B,A1825,ISSUANCE_HISTORY!$H:$H),0)</f>
        <v>0</v>
      </c>
      <c r="N1825" s="26">
        <f>IFERROR(SUMIF(ISSUANCE_HISTORY!$B:$B,A1825,ISSUANCE_HISTORY!$I:$I),0)</f>
        <v>0</v>
      </c>
      <c r="O1825" s="112">
        <f t="shared" si="113"/>
        <v>36</v>
      </c>
      <c r="P1825" s="26">
        <f t="shared" si="115"/>
        <v>615.6</v>
      </c>
      <c r="Q1825" s="36" t="s">
        <v>2264</v>
      </c>
      <c r="R1825" s="36" t="s">
        <v>2264</v>
      </c>
      <c r="S1825" s="16">
        <v>10</v>
      </c>
      <c r="T1825" s="37" t="str">
        <f t="shared" si="114"/>
        <v>OK</v>
      </c>
      <c r="U1825" s="12"/>
      <c r="V1825" s="16"/>
      <c r="W1825" s="12" t="s">
        <v>4222</v>
      </c>
    </row>
    <row r="1826" spans="1:23" ht="22.35" customHeight="1">
      <c r="A1826" s="12">
        <v>10061930</v>
      </c>
      <c r="B1826" s="137">
        <v>1050060010</v>
      </c>
      <c r="C1826" s="106">
        <v>1004423</v>
      </c>
      <c r="D1826" s="13">
        <v>1016505</v>
      </c>
      <c r="E1826" s="12" t="s">
        <v>2265</v>
      </c>
      <c r="F1826" s="190" t="s">
        <v>2049</v>
      </c>
      <c r="G1826" s="13" t="s">
        <v>21</v>
      </c>
      <c r="H1826" s="15">
        <v>15.96</v>
      </c>
      <c r="I1826" s="105">
        <v>52</v>
      </c>
      <c r="J1826" s="26">
        <f t="shared" si="112"/>
        <v>829.92000000000007</v>
      </c>
      <c r="K1826" s="113">
        <f>IFERROR(SUMIFS(RECEIVING_HISTORY!$H:$H,RECEIVING_HISTORY!$B:$B,MASTER_SHEET!$A1826),0)</f>
        <v>0</v>
      </c>
      <c r="L1826" s="26">
        <f>IFERROR(SUMIFS(RECEIVING_HISTORY!$I:$I,RECEIVING_HISTORY!$B:$B,MASTER_SHEET!$A1826),0)</f>
        <v>0</v>
      </c>
      <c r="M1826" s="35">
        <f>IFERROR(SUMIF(ISSUANCE_HISTORY!$B:$B,A1826,ISSUANCE_HISTORY!$H:$H),0)</f>
        <v>0</v>
      </c>
      <c r="N1826" s="26">
        <f>IFERROR(SUMIF(ISSUANCE_HISTORY!$B:$B,A1826,ISSUANCE_HISTORY!$I:$I),0)</f>
        <v>0</v>
      </c>
      <c r="O1826" s="112">
        <f t="shared" si="113"/>
        <v>52</v>
      </c>
      <c r="P1826" s="26">
        <f t="shared" si="115"/>
        <v>829.92000000000007</v>
      </c>
      <c r="Q1826" s="36" t="s">
        <v>2264</v>
      </c>
      <c r="R1826" s="36" t="s">
        <v>2264</v>
      </c>
      <c r="S1826" s="16">
        <v>10</v>
      </c>
      <c r="T1826" s="37" t="str">
        <f t="shared" si="114"/>
        <v>OK</v>
      </c>
      <c r="U1826" s="12"/>
      <c r="V1826" s="16"/>
      <c r="W1826" s="12" t="s">
        <v>4223</v>
      </c>
    </row>
    <row r="1827" spans="1:23" ht="22.35" customHeight="1">
      <c r="A1827" s="12">
        <v>10061931</v>
      </c>
      <c r="B1827" s="137">
        <v>1050060020</v>
      </c>
      <c r="C1827" s="106">
        <v>1004628</v>
      </c>
      <c r="D1827" s="13">
        <v>1016388</v>
      </c>
      <c r="E1827" s="12" t="s">
        <v>2266</v>
      </c>
      <c r="F1827" s="190" t="s">
        <v>2049</v>
      </c>
      <c r="G1827" s="13" t="s">
        <v>21</v>
      </c>
      <c r="H1827" s="15">
        <v>64.260000000000005</v>
      </c>
      <c r="I1827" s="105">
        <v>98</v>
      </c>
      <c r="J1827" s="26">
        <f t="shared" si="112"/>
        <v>6297.4800000000005</v>
      </c>
      <c r="K1827" s="113">
        <f>IFERROR(SUMIFS(RECEIVING_HISTORY!$H:$H,RECEIVING_HISTORY!$B:$B,MASTER_SHEET!$A1827),0)</f>
        <v>0</v>
      </c>
      <c r="L1827" s="26">
        <f>IFERROR(SUMIFS(RECEIVING_HISTORY!$I:$I,RECEIVING_HISTORY!$B:$B,MASTER_SHEET!$A1827),0)</f>
        <v>0</v>
      </c>
      <c r="M1827" s="35">
        <f>IFERROR(SUMIF(ISSUANCE_HISTORY!$B:$B,A1827,ISSUANCE_HISTORY!$H:$H),0)</f>
        <v>0</v>
      </c>
      <c r="N1827" s="26">
        <f>IFERROR(SUMIF(ISSUANCE_HISTORY!$B:$B,A1827,ISSUANCE_HISTORY!$I:$I),0)</f>
        <v>0</v>
      </c>
      <c r="O1827" s="112">
        <f t="shared" si="113"/>
        <v>98</v>
      </c>
      <c r="P1827" s="26">
        <f t="shared" si="115"/>
        <v>6297.4800000000005</v>
      </c>
      <c r="Q1827" s="36" t="s">
        <v>2264</v>
      </c>
      <c r="R1827" s="36" t="s">
        <v>2264</v>
      </c>
      <c r="S1827" s="16">
        <v>10</v>
      </c>
      <c r="T1827" s="37" t="str">
        <f t="shared" si="114"/>
        <v>OK</v>
      </c>
      <c r="U1827" s="12"/>
      <c r="V1827" s="16"/>
      <c r="W1827" s="12" t="s">
        <v>4223</v>
      </c>
    </row>
    <row r="1828" spans="1:23" ht="22.35" customHeight="1">
      <c r="A1828" s="12">
        <v>10061943</v>
      </c>
      <c r="B1828" s="137">
        <v>1120012516</v>
      </c>
      <c r="C1828" s="106">
        <v>1005676</v>
      </c>
      <c r="D1828" s="13">
        <v>1015433</v>
      </c>
      <c r="E1828" s="12" t="s">
        <v>2267</v>
      </c>
      <c r="F1828" s="190" t="s">
        <v>4209</v>
      </c>
      <c r="G1828" s="13" t="s">
        <v>21</v>
      </c>
      <c r="H1828" s="15">
        <v>205</v>
      </c>
      <c r="I1828" s="105">
        <v>3</v>
      </c>
      <c r="J1828" s="26">
        <f t="shared" si="112"/>
        <v>615</v>
      </c>
      <c r="K1828" s="113">
        <f>IFERROR(SUMIFS(RECEIVING_HISTORY!$H:$H,RECEIVING_HISTORY!$B:$B,MASTER_SHEET!$A1828),0)</f>
        <v>0</v>
      </c>
      <c r="L1828" s="26">
        <f>IFERROR(SUMIFS(RECEIVING_HISTORY!$I:$I,RECEIVING_HISTORY!$B:$B,MASTER_SHEET!$A1828),0)</f>
        <v>0</v>
      </c>
      <c r="M1828" s="35">
        <f>IFERROR(SUMIF(ISSUANCE_HISTORY!$B:$B,A1828,ISSUANCE_HISTORY!$H:$H),0)</f>
        <v>0</v>
      </c>
      <c r="N1828" s="26">
        <f>IFERROR(SUMIF(ISSUANCE_HISTORY!$B:$B,A1828,ISSUANCE_HISTORY!$I:$I),0)</f>
        <v>0</v>
      </c>
      <c r="O1828" s="112">
        <f t="shared" si="113"/>
        <v>3</v>
      </c>
      <c r="P1828" s="26">
        <f t="shared" si="115"/>
        <v>615</v>
      </c>
      <c r="Q1828" s="36" t="s">
        <v>4464</v>
      </c>
      <c r="R1828" s="36" t="s">
        <v>4464</v>
      </c>
      <c r="S1828" s="16">
        <v>3</v>
      </c>
      <c r="T1828" s="37" t="str">
        <f t="shared" si="114"/>
        <v>OK</v>
      </c>
      <c r="U1828" s="12"/>
      <c r="V1828" s="16"/>
      <c r="W1828" s="12" t="s">
        <v>4222</v>
      </c>
    </row>
    <row r="1829" spans="1:23" ht="22.35" customHeight="1">
      <c r="A1829" s="12">
        <v>10061945</v>
      </c>
      <c r="B1829" s="137">
        <v>1120010458</v>
      </c>
      <c r="C1829" s="106">
        <v>1006991</v>
      </c>
      <c r="D1829" s="13">
        <v>1014089</v>
      </c>
      <c r="E1829" s="12" t="s">
        <v>2268</v>
      </c>
      <c r="F1829" s="190" t="s">
        <v>2049</v>
      </c>
      <c r="G1829" s="13" t="s">
        <v>37</v>
      </c>
      <c r="H1829" s="15">
        <v>14</v>
      </c>
      <c r="I1829" s="105">
        <v>27</v>
      </c>
      <c r="J1829" s="26">
        <f t="shared" si="112"/>
        <v>378</v>
      </c>
      <c r="K1829" s="113">
        <f>IFERROR(SUMIFS(RECEIVING_HISTORY!$H:$H,RECEIVING_HISTORY!$B:$B,MASTER_SHEET!$A1829),0)</f>
        <v>0</v>
      </c>
      <c r="L1829" s="26">
        <f>IFERROR(SUMIFS(RECEIVING_HISTORY!$I:$I,RECEIVING_HISTORY!$B:$B,MASTER_SHEET!$A1829),0)</f>
        <v>0</v>
      </c>
      <c r="M1829" s="35">
        <f>IFERROR(SUMIF(ISSUANCE_HISTORY!$B:$B,A1829,ISSUANCE_HISTORY!$H:$H),0)</f>
        <v>0</v>
      </c>
      <c r="N1829" s="26">
        <f>IFERROR(SUMIF(ISSUANCE_HISTORY!$B:$B,A1829,ISSUANCE_HISTORY!$I:$I),0)</f>
        <v>0</v>
      </c>
      <c r="O1829" s="112">
        <f t="shared" si="113"/>
        <v>27</v>
      </c>
      <c r="P1829" s="26">
        <f t="shared" si="115"/>
        <v>378</v>
      </c>
      <c r="Q1829" s="36" t="s">
        <v>2269</v>
      </c>
      <c r="R1829" s="36" t="s">
        <v>2269</v>
      </c>
      <c r="S1829" s="16">
        <v>10</v>
      </c>
      <c r="T1829" s="37" t="str">
        <f t="shared" si="114"/>
        <v>OK</v>
      </c>
      <c r="U1829" s="12"/>
      <c r="V1829" s="16"/>
      <c r="W1829" s="12" t="s">
        <v>4222</v>
      </c>
    </row>
    <row r="1830" spans="1:23" ht="22.35" customHeight="1">
      <c r="A1830" s="12">
        <v>10061946</v>
      </c>
      <c r="B1830" s="137">
        <v>1120010501</v>
      </c>
      <c r="C1830" s="106">
        <v>1007021</v>
      </c>
      <c r="D1830" s="13">
        <v>1014119</v>
      </c>
      <c r="E1830" s="12" t="s">
        <v>2270</v>
      </c>
      <c r="F1830" s="190" t="s">
        <v>2049</v>
      </c>
      <c r="G1830" s="13" t="s">
        <v>169</v>
      </c>
      <c r="H1830" s="15">
        <v>16</v>
      </c>
      <c r="I1830" s="105">
        <v>15.95</v>
      </c>
      <c r="J1830" s="26">
        <f t="shared" si="112"/>
        <v>255.2</v>
      </c>
      <c r="K1830" s="113">
        <f>IFERROR(SUMIFS(RECEIVING_HISTORY!$H:$H,RECEIVING_HISTORY!$B:$B,MASTER_SHEET!$A1830),0)</f>
        <v>0</v>
      </c>
      <c r="L1830" s="26">
        <f>IFERROR(SUMIFS(RECEIVING_HISTORY!$I:$I,RECEIVING_HISTORY!$B:$B,MASTER_SHEET!$A1830),0)</f>
        <v>0</v>
      </c>
      <c r="M1830" s="35">
        <f>IFERROR(SUMIF(ISSUANCE_HISTORY!$B:$B,A1830,ISSUANCE_HISTORY!$H:$H),0)</f>
        <v>0</v>
      </c>
      <c r="N1830" s="26">
        <f>IFERROR(SUMIF(ISSUANCE_HISTORY!$B:$B,A1830,ISSUANCE_HISTORY!$I:$I),0)</f>
        <v>0</v>
      </c>
      <c r="O1830" s="112">
        <f t="shared" si="113"/>
        <v>15.95</v>
      </c>
      <c r="P1830" s="26">
        <f t="shared" si="115"/>
        <v>255.2</v>
      </c>
      <c r="Q1830" s="36" t="s">
        <v>2269</v>
      </c>
      <c r="R1830" s="36" t="s">
        <v>2269</v>
      </c>
      <c r="S1830" s="16">
        <v>6</v>
      </c>
      <c r="T1830" s="37" t="str">
        <f t="shared" si="114"/>
        <v>OK</v>
      </c>
      <c r="U1830" s="12"/>
      <c r="V1830" s="16"/>
      <c r="W1830" s="12" t="s">
        <v>4222</v>
      </c>
    </row>
    <row r="1831" spans="1:23" ht="22.35" customHeight="1">
      <c r="A1831" s="12">
        <v>10061947</v>
      </c>
      <c r="B1831" s="137">
        <v>1120010502</v>
      </c>
      <c r="C1831" s="106">
        <v>1007022</v>
      </c>
      <c r="D1831" s="13">
        <v>1014120</v>
      </c>
      <c r="E1831" s="12" t="s">
        <v>2271</v>
      </c>
      <c r="F1831" s="190" t="s">
        <v>2049</v>
      </c>
      <c r="G1831" s="13" t="s">
        <v>169</v>
      </c>
      <c r="H1831" s="15">
        <v>32</v>
      </c>
      <c r="I1831" s="105">
        <v>12</v>
      </c>
      <c r="J1831" s="26">
        <f t="shared" si="112"/>
        <v>384</v>
      </c>
      <c r="K1831" s="113">
        <f>IFERROR(SUMIFS(RECEIVING_HISTORY!$H:$H,RECEIVING_HISTORY!$B:$B,MASTER_SHEET!$A1831),0)</f>
        <v>0</v>
      </c>
      <c r="L1831" s="26">
        <f>IFERROR(SUMIFS(RECEIVING_HISTORY!$I:$I,RECEIVING_HISTORY!$B:$B,MASTER_SHEET!$A1831),0)</f>
        <v>0</v>
      </c>
      <c r="M1831" s="35">
        <f>IFERROR(SUMIF(ISSUANCE_HISTORY!$B:$B,A1831,ISSUANCE_HISTORY!$H:$H),0)</f>
        <v>0</v>
      </c>
      <c r="N1831" s="26">
        <f>IFERROR(SUMIF(ISSUANCE_HISTORY!$B:$B,A1831,ISSUANCE_HISTORY!$I:$I),0)</f>
        <v>0</v>
      </c>
      <c r="O1831" s="112">
        <f t="shared" si="113"/>
        <v>12</v>
      </c>
      <c r="P1831" s="26">
        <f t="shared" si="115"/>
        <v>384</v>
      </c>
      <c r="Q1831" s="36" t="s">
        <v>2269</v>
      </c>
      <c r="R1831" s="36" t="s">
        <v>2269</v>
      </c>
      <c r="S1831" s="16">
        <v>10</v>
      </c>
      <c r="T1831" s="37" t="str">
        <f t="shared" si="114"/>
        <v>OK</v>
      </c>
      <c r="U1831" s="12"/>
      <c r="V1831" s="16"/>
      <c r="W1831" s="12" t="s">
        <v>4222</v>
      </c>
    </row>
    <row r="1832" spans="1:23" ht="22.35" customHeight="1">
      <c r="A1832" s="12">
        <v>10061948</v>
      </c>
      <c r="B1832" s="137">
        <v>1240050361</v>
      </c>
      <c r="C1832" s="106">
        <v>1005986</v>
      </c>
      <c r="D1832" s="13">
        <v>1015172</v>
      </c>
      <c r="E1832" s="12" t="s">
        <v>2272</v>
      </c>
      <c r="F1832" s="190" t="s">
        <v>2049</v>
      </c>
      <c r="G1832" s="13" t="s">
        <v>21</v>
      </c>
      <c r="H1832" s="15">
        <v>225</v>
      </c>
      <c r="I1832" s="105">
        <v>5</v>
      </c>
      <c r="J1832" s="26">
        <f t="shared" si="112"/>
        <v>1125</v>
      </c>
      <c r="K1832" s="113">
        <f>IFERROR(SUMIFS(RECEIVING_HISTORY!$H:$H,RECEIVING_HISTORY!$B:$B,MASTER_SHEET!$A1832),0)</f>
        <v>0</v>
      </c>
      <c r="L1832" s="26">
        <f>IFERROR(SUMIFS(RECEIVING_HISTORY!$I:$I,RECEIVING_HISTORY!$B:$B,MASTER_SHEET!$A1832),0)</f>
        <v>0</v>
      </c>
      <c r="M1832" s="35">
        <f>IFERROR(SUMIF(ISSUANCE_HISTORY!$B:$B,A1832,ISSUANCE_HISTORY!$H:$H),0)</f>
        <v>0</v>
      </c>
      <c r="N1832" s="26">
        <f>IFERROR(SUMIF(ISSUANCE_HISTORY!$B:$B,A1832,ISSUANCE_HISTORY!$I:$I),0)</f>
        <v>0</v>
      </c>
      <c r="O1832" s="112">
        <f t="shared" si="113"/>
        <v>5</v>
      </c>
      <c r="P1832" s="26">
        <f t="shared" si="115"/>
        <v>1125</v>
      </c>
      <c r="Q1832" s="36" t="s">
        <v>2269</v>
      </c>
      <c r="R1832" s="36" t="s">
        <v>2269</v>
      </c>
      <c r="S1832" s="16">
        <v>4</v>
      </c>
      <c r="T1832" s="37" t="str">
        <f t="shared" si="114"/>
        <v>OK</v>
      </c>
      <c r="U1832" s="12"/>
      <c r="V1832" s="16"/>
      <c r="W1832" s="12" t="s">
        <v>4223</v>
      </c>
    </row>
    <row r="1833" spans="1:23" ht="22.35" customHeight="1">
      <c r="A1833" s="12">
        <v>10061949</v>
      </c>
      <c r="B1833" s="137">
        <v>1240050377</v>
      </c>
      <c r="C1833" s="106">
        <v>1005700</v>
      </c>
      <c r="D1833" s="13">
        <v>1015181</v>
      </c>
      <c r="E1833" s="12" t="s">
        <v>2273</v>
      </c>
      <c r="F1833" s="190" t="s">
        <v>2049</v>
      </c>
      <c r="G1833" s="13" t="s">
        <v>21</v>
      </c>
      <c r="H1833" s="15">
        <v>189</v>
      </c>
      <c r="I1833" s="105">
        <v>11</v>
      </c>
      <c r="J1833" s="26">
        <f t="shared" si="112"/>
        <v>2079</v>
      </c>
      <c r="K1833" s="113">
        <f>IFERROR(SUMIFS(RECEIVING_HISTORY!$H:$H,RECEIVING_HISTORY!$B:$B,MASTER_SHEET!$A1833),0)</f>
        <v>0</v>
      </c>
      <c r="L1833" s="26">
        <f>IFERROR(SUMIFS(RECEIVING_HISTORY!$I:$I,RECEIVING_HISTORY!$B:$B,MASTER_SHEET!$A1833),0)</f>
        <v>0</v>
      </c>
      <c r="M1833" s="35">
        <f>IFERROR(SUMIF(ISSUANCE_HISTORY!$B:$B,A1833,ISSUANCE_HISTORY!$H:$H),0)</f>
        <v>0</v>
      </c>
      <c r="N1833" s="26">
        <f>IFERROR(SUMIF(ISSUANCE_HISTORY!$B:$B,A1833,ISSUANCE_HISTORY!$I:$I),0)</f>
        <v>0</v>
      </c>
      <c r="O1833" s="112">
        <f t="shared" si="113"/>
        <v>11</v>
      </c>
      <c r="P1833" s="26">
        <f t="shared" si="115"/>
        <v>2079</v>
      </c>
      <c r="Q1833" s="36" t="s">
        <v>2269</v>
      </c>
      <c r="R1833" s="36" t="s">
        <v>2269</v>
      </c>
      <c r="S1833" s="16">
        <v>8</v>
      </c>
      <c r="T1833" s="37" t="str">
        <f t="shared" si="114"/>
        <v>OK</v>
      </c>
      <c r="U1833" s="12"/>
      <c r="V1833" s="16"/>
      <c r="W1833" s="12" t="s">
        <v>4223</v>
      </c>
    </row>
    <row r="1834" spans="1:23" ht="22.35" customHeight="1">
      <c r="A1834" s="12">
        <v>10061950</v>
      </c>
      <c r="B1834" s="137">
        <v>1240050381</v>
      </c>
      <c r="C1834" s="106">
        <v>1005704</v>
      </c>
      <c r="D1834" s="13">
        <v>1015185</v>
      </c>
      <c r="E1834" s="12" t="s">
        <v>2274</v>
      </c>
      <c r="F1834" s="190" t="s">
        <v>2049</v>
      </c>
      <c r="G1834" s="13" t="s">
        <v>21</v>
      </c>
      <c r="H1834" s="15">
        <v>278</v>
      </c>
      <c r="I1834" s="105">
        <v>11</v>
      </c>
      <c r="J1834" s="26">
        <f t="shared" si="112"/>
        <v>3058</v>
      </c>
      <c r="K1834" s="113">
        <f>IFERROR(SUMIFS(RECEIVING_HISTORY!$H:$H,RECEIVING_HISTORY!$B:$B,MASTER_SHEET!$A1834),0)</f>
        <v>0</v>
      </c>
      <c r="L1834" s="26">
        <f>IFERROR(SUMIFS(RECEIVING_HISTORY!$I:$I,RECEIVING_HISTORY!$B:$B,MASTER_SHEET!$A1834),0)</f>
        <v>0</v>
      </c>
      <c r="M1834" s="35">
        <f>IFERROR(SUMIF(ISSUANCE_HISTORY!$B:$B,A1834,ISSUANCE_HISTORY!$H:$H),0)</f>
        <v>0</v>
      </c>
      <c r="N1834" s="26">
        <f>IFERROR(SUMIF(ISSUANCE_HISTORY!$B:$B,A1834,ISSUANCE_HISTORY!$I:$I),0)</f>
        <v>0</v>
      </c>
      <c r="O1834" s="112">
        <f t="shared" si="113"/>
        <v>11</v>
      </c>
      <c r="P1834" s="26">
        <f t="shared" si="115"/>
        <v>3058</v>
      </c>
      <c r="Q1834" s="36" t="s">
        <v>2269</v>
      </c>
      <c r="R1834" s="36" t="s">
        <v>2269</v>
      </c>
      <c r="S1834" s="16">
        <v>8</v>
      </c>
      <c r="T1834" s="37" t="str">
        <f t="shared" si="114"/>
        <v>OK</v>
      </c>
      <c r="U1834" s="12"/>
      <c r="V1834" s="16"/>
      <c r="W1834" s="12" t="s">
        <v>4223</v>
      </c>
    </row>
    <row r="1835" spans="1:23" ht="22.35" customHeight="1">
      <c r="A1835" s="12">
        <v>10061951</v>
      </c>
      <c r="B1835" s="137">
        <v>1240050383</v>
      </c>
      <c r="C1835" s="106">
        <v>1005706</v>
      </c>
      <c r="D1835" s="13">
        <v>1015187</v>
      </c>
      <c r="E1835" s="12" t="s">
        <v>2275</v>
      </c>
      <c r="F1835" s="190" t="s">
        <v>2049</v>
      </c>
      <c r="G1835" s="13" t="s">
        <v>21</v>
      </c>
      <c r="H1835" s="15">
        <v>455</v>
      </c>
      <c r="I1835" s="105">
        <v>13</v>
      </c>
      <c r="J1835" s="26">
        <f t="shared" si="112"/>
        <v>5915</v>
      </c>
      <c r="K1835" s="113">
        <f>IFERROR(SUMIFS(RECEIVING_HISTORY!$H:$H,RECEIVING_HISTORY!$B:$B,MASTER_SHEET!$A1835),0)</f>
        <v>0</v>
      </c>
      <c r="L1835" s="26">
        <f>IFERROR(SUMIFS(RECEIVING_HISTORY!$I:$I,RECEIVING_HISTORY!$B:$B,MASTER_SHEET!$A1835),0)</f>
        <v>0</v>
      </c>
      <c r="M1835" s="35">
        <f>IFERROR(SUMIF(ISSUANCE_HISTORY!$B:$B,A1835,ISSUANCE_HISTORY!$H:$H),0)</f>
        <v>0</v>
      </c>
      <c r="N1835" s="26">
        <f>IFERROR(SUMIF(ISSUANCE_HISTORY!$B:$B,A1835,ISSUANCE_HISTORY!$I:$I),0)</f>
        <v>0</v>
      </c>
      <c r="O1835" s="112">
        <f t="shared" si="113"/>
        <v>13</v>
      </c>
      <c r="P1835" s="26">
        <f t="shared" si="115"/>
        <v>5915</v>
      </c>
      <c r="Q1835" s="36" t="s">
        <v>2269</v>
      </c>
      <c r="R1835" s="36" t="s">
        <v>2269</v>
      </c>
      <c r="S1835" s="16">
        <v>8</v>
      </c>
      <c r="T1835" s="37" t="str">
        <f t="shared" si="114"/>
        <v>OK</v>
      </c>
      <c r="U1835" s="12"/>
      <c r="V1835" s="16"/>
      <c r="W1835" s="12" t="s">
        <v>4223</v>
      </c>
    </row>
    <row r="1836" spans="1:23" ht="22.35" customHeight="1">
      <c r="A1836" s="12">
        <v>10061952</v>
      </c>
      <c r="B1836" s="137">
        <v>1240050394</v>
      </c>
      <c r="C1836" s="106">
        <v>1005715</v>
      </c>
      <c r="D1836" s="13">
        <v>1015196</v>
      </c>
      <c r="E1836" s="12" t="s">
        <v>2276</v>
      </c>
      <c r="F1836" s="190" t="s">
        <v>2049</v>
      </c>
      <c r="G1836" s="13" t="s">
        <v>21</v>
      </c>
      <c r="H1836" s="15">
        <v>168</v>
      </c>
      <c r="I1836" s="105">
        <v>3</v>
      </c>
      <c r="J1836" s="26">
        <f t="shared" si="112"/>
        <v>504</v>
      </c>
      <c r="K1836" s="113">
        <f>IFERROR(SUMIFS(RECEIVING_HISTORY!$H:$H,RECEIVING_HISTORY!$B:$B,MASTER_SHEET!$A1836),0)</f>
        <v>0</v>
      </c>
      <c r="L1836" s="26">
        <f>IFERROR(SUMIFS(RECEIVING_HISTORY!$I:$I,RECEIVING_HISTORY!$B:$B,MASTER_SHEET!$A1836),0)</f>
        <v>0</v>
      </c>
      <c r="M1836" s="35">
        <f>IFERROR(SUMIF(ISSUANCE_HISTORY!$B:$B,A1836,ISSUANCE_HISTORY!$H:$H),0)</f>
        <v>0</v>
      </c>
      <c r="N1836" s="26">
        <f>IFERROR(SUMIF(ISSUANCE_HISTORY!$B:$B,A1836,ISSUANCE_HISTORY!$I:$I),0)</f>
        <v>0</v>
      </c>
      <c r="O1836" s="112">
        <f t="shared" si="113"/>
        <v>3</v>
      </c>
      <c r="P1836" s="26">
        <f t="shared" si="115"/>
        <v>504</v>
      </c>
      <c r="Q1836" s="36" t="s">
        <v>2269</v>
      </c>
      <c r="R1836" s="36" t="s">
        <v>2269</v>
      </c>
      <c r="S1836" s="16">
        <v>3</v>
      </c>
      <c r="T1836" s="37" t="str">
        <f t="shared" si="114"/>
        <v>OK</v>
      </c>
      <c r="U1836" s="12"/>
      <c r="V1836" s="16"/>
      <c r="W1836" s="12" t="s">
        <v>4223</v>
      </c>
    </row>
    <row r="1837" spans="1:23" ht="22.35" customHeight="1">
      <c r="A1837" s="12">
        <v>10061953</v>
      </c>
      <c r="B1837" s="137">
        <v>1240300356</v>
      </c>
      <c r="C1837" s="106">
        <v>1005725</v>
      </c>
      <c r="D1837" s="13">
        <v>1015206</v>
      </c>
      <c r="E1837" s="12" t="s">
        <v>2277</v>
      </c>
      <c r="F1837" s="190" t="s">
        <v>2049</v>
      </c>
      <c r="G1837" s="13" t="s">
        <v>21</v>
      </c>
      <c r="H1837" s="15">
        <v>45</v>
      </c>
      <c r="I1837" s="105">
        <v>9</v>
      </c>
      <c r="J1837" s="26">
        <f t="shared" si="112"/>
        <v>405</v>
      </c>
      <c r="K1837" s="113">
        <f>IFERROR(SUMIFS(RECEIVING_HISTORY!$H:$H,RECEIVING_HISTORY!$B:$B,MASTER_SHEET!$A1837),0)</f>
        <v>0</v>
      </c>
      <c r="L1837" s="26">
        <f>IFERROR(SUMIFS(RECEIVING_HISTORY!$I:$I,RECEIVING_HISTORY!$B:$B,MASTER_SHEET!$A1837),0)</f>
        <v>0</v>
      </c>
      <c r="M1837" s="35">
        <f>IFERROR(SUMIF(ISSUANCE_HISTORY!$B:$B,A1837,ISSUANCE_HISTORY!$H:$H),0)</f>
        <v>0</v>
      </c>
      <c r="N1837" s="26">
        <f>IFERROR(SUMIF(ISSUANCE_HISTORY!$B:$B,A1837,ISSUANCE_HISTORY!$I:$I),0)</f>
        <v>0</v>
      </c>
      <c r="O1837" s="112">
        <f t="shared" si="113"/>
        <v>9</v>
      </c>
      <c r="P1837" s="26">
        <f t="shared" si="115"/>
        <v>405</v>
      </c>
      <c r="Q1837" s="36" t="s">
        <v>2269</v>
      </c>
      <c r="R1837" s="36" t="s">
        <v>2269</v>
      </c>
      <c r="S1837" s="16">
        <v>8</v>
      </c>
      <c r="T1837" s="37" t="str">
        <f t="shared" si="114"/>
        <v>OK</v>
      </c>
      <c r="U1837" s="12"/>
      <c r="V1837" s="16"/>
      <c r="W1837" s="12" t="s">
        <v>4223</v>
      </c>
    </row>
    <row r="1838" spans="1:23" ht="22.35" customHeight="1">
      <c r="A1838" s="12">
        <v>10061954</v>
      </c>
      <c r="B1838" s="137">
        <v>1120010420</v>
      </c>
      <c r="C1838" s="106">
        <v>1000373</v>
      </c>
      <c r="D1838" s="13">
        <v>1013445</v>
      </c>
      <c r="E1838" s="12" t="s">
        <v>2278</v>
      </c>
      <c r="F1838" s="190" t="s">
        <v>2049</v>
      </c>
      <c r="G1838" s="13" t="s">
        <v>21</v>
      </c>
      <c r="H1838" s="15">
        <v>4.28</v>
      </c>
      <c r="I1838" s="105">
        <v>154</v>
      </c>
      <c r="J1838" s="26">
        <f t="shared" si="112"/>
        <v>659.12</v>
      </c>
      <c r="K1838" s="113">
        <f>IFERROR(SUMIFS(RECEIVING_HISTORY!$H:$H,RECEIVING_HISTORY!$B:$B,MASTER_SHEET!$A1838),0)</f>
        <v>0</v>
      </c>
      <c r="L1838" s="26">
        <f>IFERROR(SUMIFS(RECEIVING_HISTORY!$I:$I,RECEIVING_HISTORY!$B:$B,MASTER_SHEET!$A1838),0)</f>
        <v>0</v>
      </c>
      <c r="M1838" s="35">
        <f>IFERROR(SUMIF(ISSUANCE_HISTORY!$B:$B,A1838,ISSUANCE_HISTORY!$H:$H),0)</f>
        <v>4</v>
      </c>
      <c r="N1838" s="26">
        <f>IFERROR(SUMIF(ISSUANCE_HISTORY!$B:$B,A1838,ISSUANCE_HISTORY!$I:$I),0)</f>
        <v>17.12</v>
      </c>
      <c r="O1838" s="112">
        <f t="shared" si="113"/>
        <v>150</v>
      </c>
      <c r="P1838" s="26">
        <f t="shared" si="115"/>
        <v>642</v>
      </c>
      <c r="Q1838" s="36" t="s">
        <v>3980</v>
      </c>
      <c r="R1838" s="36" t="s">
        <v>3980</v>
      </c>
      <c r="S1838" s="16">
        <v>40</v>
      </c>
      <c r="T1838" s="37" t="str">
        <f t="shared" si="114"/>
        <v>OK</v>
      </c>
      <c r="U1838" s="12"/>
      <c r="V1838" s="16"/>
      <c r="W1838" s="12" t="s">
        <v>4222</v>
      </c>
    </row>
    <row r="1839" spans="1:23" ht="22.35" customHeight="1">
      <c r="A1839" s="12">
        <v>10061955</v>
      </c>
      <c r="B1839" s="137">
        <v>1230040336</v>
      </c>
      <c r="C1839" s="106">
        <v>1002483</v>
      </c>
      <c r="D1839" s="13">
        <v>1011286</v>
      </c>
      <c r="E1839" s="12" t="s">
        <v>2279</v>
      </c>
      <c r="F1839" s="190" t="s">
        <v>2049</v>
      </c>
      <c r="G1839" s="13" t="s">
        <v>169</v>
      </c>
      <c r="H1839" s="15">
        <v>28</v>
      </c>
      <c r="I1839" s="105">
        <v>27</v>
      </c>
      <c r="J1839" s="26">
        <f t="shared" si="112"/>
        <v>756</v>
      </c>
      <c r="K1839" s="113">
        <f>IFERROR(SUMIFS(RECEIVING_HISTORY!$H:$H,RECEIVING_HISTORY!$B:$B,MASTER_SHEET!$A1839),0)</f>
        <v>0</v>
      </c>
      <c r="L1839" s="26">
        <f>IFERROR(SUMIFS(RECEIVING_HISTORY!$I:$I,RECEIVING_HISTORY!$B:$B,MASTER_SHEET!$A1839),0)</f>
        <v>0</v>
      </c>
      <c r="M1839" s="35">
        <f>IFERROR(SUMIF(ISSUANCE_HISTORY!$B:$B,A1839,ISSUANCE_HISTORY!$H:$H),0)</f>
        <v>0</v>
      </c>
      <c r="N1839" s="26">
        <f>IFERROR(SUMIF(ISSUANCE_HISTORY!$B:$B,A1839,ISSUANCE_HISTORY!$I:$I),0)</f>
        <v>0</v>
      </c>
      <c r="O1839" s="112">
        <f t="shared" si="113"/>
        <v>27</v>
      </c>
      <c r="P1839" s="26">
        <f t="shared" si="115"/>
        <v>756</v>
      </c>
      <c r="Q1839" s="36" t="s">
        <v>2215</v>
      </c>
      <c r="R1839" s="36" t="s">
        <v>2215</v>
      </c>
      <c r="S1839" s="16">
        <v>10</v>
      </c>
      <c r="T1839" s="37" t="str">
        <f t="shared" si="114"/>
        <v>OK</v>
      </c>
      <c r="U1839" s="12"/>
      <c r="V1839" s="16"/>
      <c r="W1839" s="12" t="s">
        <v>4222</v>
      </c>
    </row>
    <row r="1840" spans="1:23" ht="22.35" customHeight="1">
      <c r="A1840" s="12">
        <v>10061956</v>
      </c>
      <c r="B1840" s="137">
        <v>1240050362</v>
      </c>
      <c r="C1840" s="106">
        <v>1005987</v>
      </c>
      <c r="D1840" s="13">
        <v>1015173</v>
      </c>
      <c r="E1840" s="12" t="s">
        <v>2280</v>
      </c>
      <c r="F1840" s="190" t="s">
        <v>2049</v>
      </c>
      <c r="G1840" s="13" t="s">
        <v>21</v>
      </c>
      <c r="H1840" s="15">
        <v>230</v>
      </c>
      <c r="I1840" s="105">
        <v>11</v>
      </c>
      <c r="J1840" s="26">
        <f t="shared" si="112"/>
        <v>2530</v>
      </c>
      <c r="K1840" s="113">
        <f>IFERROR(SUMIFS(RECEIVING_HISTORY!$H:$H,RECEIVING_HISTORY!$B:$B,MASTER_SHEET!$A1840),0)</f>
        <v>0</v>
      </c>
      <c r="L1840" s="26">
        <f>IFERROR(SUMIFS(RECEIVING_HISTORY!$I:$I,RECEIVING_HISTORY!$B:$B,MASTER_SHEET!$A1840),0)</f>
        <v>0</v>
      </c>
      <c r="M1840" s="35">
        <f>IFERROR(SUMIF(ISSUANCE_HISTORY!$B:$B,A1840,ISSUANCE_HISTORY!$H:$H),0)</f>
        <v>0</v>
      </c>
      <c r="N1840" s="26">
        <f>IFERROR(SUMIF(ISSUANCE_HISTORY!$B:$B,A1840,ISSUANCE_HISTORY!$I:$I),0)</f>
        <v>0</v>
      </c>
      <c r="O1840" s="112">
        <f t="shared" si="113"/>
        <v>11</v>
      </c>
      <c r="P1840" s="26">
        <f t="shared" si="115"/>
        <v>2530</v>
      </c>
      <c r="Q1840" s="36" t="s">
        <v>510</v>
      </c>
      <c r="R1840" s="36" t="s">
        <v>510</v>
      </c>
      <c r="S1840" s="16">
        <v>8</v>
      </c>
      <c r="T1840" s="37" t="str">
        <f t="shared" si="114"/>
        <v>OK</v>
      </c>
      <c r="U1840" s="12"/>
      <c r="V1840" s="16"/>
      <c r="W1840" s="12" t="s">
        <v>4223</v>
      </c>
    </row>
    <row r="1841" spans="1:23" ht="22.35" customHeight="1">
      <c r="A1841" s="12">
        <v>10061957</v>
      </c>
      <c r="B1841" s="137">
        <v>1240050364</v>
      </c>
      <c r="C1841" s="106">
        <v>1005989</v>
      </c>
      <c r="D1841" s="13">
        <v>1015175</v>
      </c>
      <c r="E1841" s="12" t="s">
        <v>2281</v>
      </c>
      <c r="F1841" s="190" t="s">
        <v>2049</v>
      </c>
      <c r="G1841" s="13" t="s">
        <v>21</v>
      </c>
      <c r="H1841" s="15">
        <v>345</v>
      </c>
      <c r="I1841" s="105">
        <v>12</v>
      </c>
      <c r="J1841" s="26">
        <f t="shared" si="112"/>
        <v>4140</v>
      </c>
      <c r="K1841" s="113">
        <f>IFERROR(SUMIFS(RECEIVING_HISTORY!$H:$H,RECEIVING_HISTORY!$B:$B,MASTER_SHEET!$A1841),0)</f>
        <v>0</v>
      </c>
      <c r="L1841" s="26">
        <f>IFERROR(SUMIFS(RECEIVING_HISTORY!$I:$I,RECEIVING_HISTORY!$B:$B,MASTER_SHEET!$A1841),0)</f>
        <v>0</v>
      </c>
      <c r="M1841" s="35">
        <f>IFERROR(SUMIF(ISSUANCE_HISTORY!$B:$B,A1841,ISSUANCE_HISTORY!$H:$H),0)</f>
        <v>0</v>
      </c>
      <c r="N1841" s="26">
        <f>IFERROR(SUMIF(ISSUANCE_HISTORY!$B:$B,A1841,ISSUANCE_HISTORY!$I:$I),0)</f>
        <v>0</v>
      </c>
      <c r="O1841" s="112">
        <f t="shared" si="113"/>
        <v>12</v>
      </c>
      <c r="P1841" s="26">
        <f t="shared" si="115"/>
        <v>4140</v>
      </c>
      <c r="Q1841" s="36" t="s">
        <v>510</v>
      </c>
      <c r="R1841" s="36" t="s">
        <v>510</v>
      </c>
      <c r="S1841" s="16">
        <v>8</v>
      </c>
      <c r="T1841" s="37" t="str">
        <f t="shared" si="114"/>
        <v>OK</v>
      </c>
      <c r="U1841" s="12"/>
      <c r="V1841" s="16"/>
      <c r="W1841" s="12" t="s">
        <v>4223</v>
      </c>
    </row>
    <row r="1842" spans="1:23" ht="22.35" customHeight="1">
      <c r="A1842" s="12">
        <v>10061958</v>
      </c>
      <c r="B1842" s="137">
        <v>1240050365</v>
      </c>
      <c r="C1842" s="106">
        <v>1005990</v>
      </c>
      <c r="D1842" s="13">
        <v>1015176</v>
      </c>
      <c r="E1842" s="12" t="s">
        <v>2282</v>
      </c>
      <c r="F1842" s="190" t="s">
        <v>2049</v>
      </c>
      <c r="G1842" s="13" t="s">
        <v>21</v>
      </c>
      <c r="H1842" s="15">
        <v>48</v>
      </c>
      <c r="I1842" s="105">
        <v>12</v>
      </c>
      <c r="J1842" s="26">
        <f t="shared" si="112"/>
        <v>576</v>
      </c>
      <c r="K1842" s="113">
        <f>IFERROR(SUMIFS(RECEIVING_HISTORY!$H:$H,RECEIVING_HISTORY!$B:$B,MASTER_SHEET!$A1842),0)</f>
        <v>0</v>
      </c>
      <c r="L1842" s="26">
        <f>IFERROR(SUMIFS(RECEIVING_HISTORY!$I:$I,RECEIVING_HISTORY!$B:$B,MASTER_SHEET!$A1842),0)</f>
        <v>0</v>
      </c>
      <c r="M1842" s="35">
        <f>IFERROR(SUMIF(ISSUANCE_HISTORY!$B:$B,A1842,ISSUANCE_HISTORY!$H:$H),0)</f>
        <v>0</v>
      </c>
      <c r="N1842" s="26">
        <f>IFERROR(SUMIF(ISSUANCE_HISTORY!$B:$B,A1842,ISSUANCE_HISTORY!$I:$I),0)</f>
        <v>0</v>
      </c>
      <c r="O1842" s="112">
        <f t="shared" si="113"/>
        <v>12</v>
      </c>
      <c r="P1842" s="26">
        <f t="shared" si="115"/>
        <v>576</v>
      </c>
      <c r="Q1842" s="36" t="s">
        <v>510</v>
      </c>
      <c r="R1842" s="36" t="s">
        <v>510</v>
      </c>
      <c r="S1842" s="16">
        <v>8</v>
      </c>
      <c r="T1842" s="37" t="str">
        <f t="shared" si="114"/>
        <v>OK</v>
      </c>
      <c r="U1842" s="12"/>
      <c r="V1842" s="16"/>
      <c r="W1842" s="12" t="s">
        <v>4223</v>
      </c>
    </row>
    <row r="1843" spans="1:23" ht="22.35" customHeight="1">
      <c r="A1843" s="12">
        <v>10061959</v>
      </c>
      <c r="B1843" s="137">
        <v>1240050374</v>
      </c>
      <c r="C1843" s="106">
        <v>1005697</v>
      </c>
      <c r="D1843" s="13">
        <v>1015178</v>
      </c>
      <c r="E1843" s="12" t="s">
        <v>2283</v>
      </c>
      <c r="F1843" s="190" t="s">
        <v>2049</v>
      </c>
      <c r="G1843" s="13" t="s">
        <v>21</v>
      </c>
      <c r="H1843" s="15">
        <v>48</v>
      </c>
      <c r="I1843" s="105">
        <v>15</v>
      </c>
      <c r="J1843" s="26">
        <f t="shared" si="112"/>
        <v>720</v>
      </c>
      <c r="K1843" s="113">
        <f>IFERROR(SUMIFS(RECEIVING_HISTORY!$H:$H,RECEIVING_HISTORY!$B:$B,MASTER_SHEET!$A1843),0)</f>
        <v>0</v>
      </c>
      <c r="L1843" s="26">
        <f>IFERROR(SUMIFS(RECEIVING_HISTORY!$I:$I,RECEIVING_HISTORY!$B:$B,MASTER_SHEET!$A1843),0)</f>
        <v>0</v>
      </c>
      <c r="M1843" s="35">
        <f>IFERROR(SUMIF(ISSUANCE_HISTORY!$B:$B,A1843,ISSUANCE_HISTORY!$H:$H),0)</f>
        <v>0</v>
      </c>
      <c r="N1843" s="26">
        <f>IFERROR(SUMIF(ISSUANCE_HISTORY!$B:$B,A1843,ISSUANCE_HISTORY!$I:$I),0)</f>
        <v>0</v>
      </c>
      <c r="O1843" s="112">
        <f t="shared" si="113"/>
        <v>15</v>
      </c>
      <c r="P1843" s="26">
        <f t="shared" si="115"/>
        <v>720</v>
      </c>
      <c r="Q1843" s="36" t="s">
        <v>510</v>
      </c>
      <c r="R1843" s="36" t="s">
        <v>510</v>
      </c>
      <c r="S1843" s="16">
        <v>8</v>
      </c>
      <c r="T1843" s="37" t="str">
        <f t="shared" si="114"/>
        <v>OK</v>
      </c>
      <c r="U1843" s="12"/>
      <c r="V1843" s="16"/>
      <c r="W1843" s="12" t="s">
        <v>4223</v>
      </c>
    </row>
    <row r="1844" spans="1:23" ht="22.35" customHeight="1">
      <c r="A1844" s="12">
        <v>10061960</v>
      </c>
      <c r="B1844" s="137">
        <v>1240050375</v>
      </c>
      <c r="C1844" s="106">
        <v>1005698</v>
      </c>
      <c r="D1844" s="13">
        <v>1015179</v>
      </c>
      <c r="E1844" s="12" t="s">
        <v>2284</v>
      </c>
      <c r="F1844" s="190" t="s">
        <v>2049</v>
      </c>
      <c r="G1844" s="13" t="s">
        <v>21</v>
      </c>
      <c r="H1844" s="15">
        <v>48</v>
      </c>
      <c r="I1844" s="105">
        <v>15</v>
      </c>
      <c r="J1844" s="26">
        <f t="shared" si="112"/>
        <v>720</v>
      </c>
      <c r="K1844" s="113">
        <f>IFERROR(SUMIFS(RECEIVING_HISTORY!$H:$H,RECEIVING_HISTORY!$B:$B,MASTER_SHEET!$A1844),0)</f>
        <v>0</v>
      </c>
      <c r="L1844" s="26">
        <f>IFERROR(SUMIFS(RECEIVING_HISTORY!$I:$I,RECEIVING_HISTORY!$B:$B,MASTER_SHEET!$A1844),0)</f>
        <v>0</v>
      </c>
      <c r="M1844" s="35">
        <f>IFERROR(SUMIF(ISSUANCE_HISTORY!$B:$B,A1844,ISSUANCE_HISTORY!$H:$H),0)</f>
        <v>0</v>
      </c>
      <c r="N1844" s="26">
        <f>IFERROR(SUMIF(ISSUANCE_HISTORY!$B:$B,A1844,ISSUANCE_HISTORY!$I:$I),0)</f>
        <v>0</v>
      </c>
      <c r="O1844" s="112">
        <f t="shared" si="113"/>
        <v>15</v>
      </c>
      <c r="P1844" s="26">
        <f t="shared" si="115"/>
        <v>720</v>
      </c>
      <c r="Q1844" s="36" t="s">
        <v>510</v>
      </c>
      <c r="R1844" s="36" t="s">
        <v>510</v>
      </c>
      <c r="S1844" s="16">
        <v>8</v>
      </c>
      <c r="T1844" s="37" t="str">
        <f t="shared" si="114"/>
        <v>OK</v>
      </c>
      <c r="U1844" s="12"/>
      <c r="V1844" s="16"/>
      <c r="W1844" s="12" t="s">
        <v>4223</v>
      </c>
    </row>
    <row r="1845" spans="1:23" ht="22.35" customHeight="1">
      <c r="A1845" s="12">
        <v>10061961</v>
      </c>
      <c r="B1845" s="137">
        <v>1240050376</v>
      </c>
      <c r="C1845" s="106">
        <v>1005699</v>
      </c>
      <c r="D1845" s="13">
        <v>1015180</v>
      </c>
      <c r="E1845" s="12" t="s">
        <v>2285</v>
      </c>
      <c r="F1845" s="190" t="s">
        <v>2049</v>
      </c>
      <c r="G1845" s="13" t="s">
        <v>21</v>
      </c>
      <c r="H1845" s="15">
        <v>79</v>
      </c>
      <c r="I1845" s="105">
        <v>25</v>
      </c>
      <c r="J1845" s="26">
        <f t="shared" si="112"/>
        <v>1975</v>
      </c>
      <c r="K1845" s="113">
        <f>IFERROR(SUMIFS(RECEIVING_HISTORY!$H:$H,RECEIVING_HISTORY!$B:$B,MASTER_SHEET!$A1845),0)</f>
        <v>0</v>
      </c>
      <c r="L1845" s="26">
        <f>IFERROR(SUMIFS(RECEIVING_HISTORY!$I:$I,RECEIVING_HISTORY!$B:$B,MASTER_SHEET!$A1845),0)</f>
        <v>0</v>
      </c>
      <c r="M1845" s="35">
        <f>IFERROR(SUMIF(ISSUANCE_HISTORY!$B:$B,A1845,ISSUANCE_HISTORY!$H:$H),0)</f>
        <v>0</v>
      </c>
      <c r="N1845" s="26">
        <f>IFERROR(SUMIF(ISSUANCE_HISTORY!$B:$B,A1845,ISSUANCE_HISTORY!$I:$I),0)</f>
        <v>0</v>
      </c>
      <c r="O1845" s="112">
        <f t="shared" si="113"/>
        <v>25</v>
      </c>
      <c r="P1845" s="26">
        <f t="shared" si="115"/>
        <v>1975</v>
      </c>
      <c r="Q1845" s="36" t="s">
        <v>510</v>
      </c>
      <c r="R1845" s="36" t="s">
        <v>510</v>
      </c>
      <c r="S1845" s="16">
        <v>8</v>
      </c>
      <c r="T1845" s="37" t="str">
        <f t="shared" si="114"/>
        <v>OK</v>
      </c>
      <c r="U1845" s="12"/>
      <c r="V1845" s="16"/>
      <c r="W1845" s="12" t="s">
        <v>4223</v>
      </c>
    </row>
    <row r="1846" spans="1:23" ht="22.35" customHeight="1">
      <c r="A1846" s="12">
        <v>10061962</v>
      </c>
      <c r="B1846" s="137">
        <v>1240050378</v>
      </c>
      <c r="C1846" s="106">
        <v>1005701</v>
      </c>
      <c r="D1846" s="13">
        <v>1015182</v>
      </c>
      <c r="E1846" s="12" t="s">
        <v>2286</v>
      </c>
      <c r="F1846" s="190" t="s">
        <v>2049</v>
      </c>
      <c r="G1846" s="13" t="s">
        <v>21</v>
      </c>
      <c r="H1846" s="15">
        <v>185</v>
      </c>
      <c r="I1846" s="105">
        <v>11</v>
      </c>
      <c r="J1846" s="26">
        <f t="shared" si="112"/>
        <v>2035</v>
      </c>
      <c r="K1846" s="113">
        <f>IFERROR(SUMIFS(RECEIVING_HISTORY!$H:$H,RECEIVING_HISTORY!$B:$B,MASTER_SHEET!$A1846),0)</f>
        <v>0</v>
      </c>
      <c r="L1846" s="26">
        <f>IFERROR(SUMIFS(RECEIVING_HISTORY!$I:$I,RECEIVING_HISTORY!$B:$B,MASTER_SHEET!$A1846),0)</f>
        <v>0</v>
      </c>
      <c r="M1846" s="35">
        <f>IFERROR(SUMIF(ISSUANCE_HISTORY!$B:$B,A1846,ISSUANCE_HISTORY!$H:$H),0)</f>
        <v>0</v>
      </c>
      <c r="N1846" s="26">
        <f>IFERROR(SUMIF(ISSUANCE_HISTORY!$B:$B,A1846,ISSUANCE_HISTORY!$I:$I),0)</f>
        <v>0</v>
      </c>
      <c r="O1846" s="112">
        <f t="shared" si="113"/>
        <v>11</v>
      </c>
      <c r="P1846" s="26">
        <f t="shared" si="115"/>
        <v>2035</v>
      </c>
      <c r="Q1846" s="36" t="s">
        <v>510</v>
      </c>
      <c r="R1846" s="36" t="s">
        <v>510</v>
      </c>
      <c r="S1846" s="16">
        <v>8</v>
      </c>
      <c r="T1846" s="37" t="str">
        <f t="shared" si="114"/>
        <v>OK</v>
      </c>
      <c r="U1846" s="12"/>
      <c r="V1846" s="16"/>
      <c r="W1846" s="12" t="s">
        <v>4223</v>
      </c>
    </row>
    <row r="1847" spans="1:23" ht="22.35" customHeight="1">
      <c r="A1847" s="12">
        <v>10061963</v>
      </c>
      <c r="B1847" s="137">
        <v>1240050380</v>
      </c>
      <c r="C1847" s="106">
        <v>1005703</v>
      </c>
      <c r="D1847" s="13">
        <v>1015184</v>
      </c>
      <c r="E1847" s="12" t="s">
        <v>2287</v>
      </c>
      <c r="F1847" s="190" t="s">
        <v>2049</v>
      </c>
      <c r="G1847" s="13" t="s">
        <v>21</v>
      </c>
      <c r="H1847" s="15">
        <v>289</v>
      </c>
      <c r="I1847" s="105">
        <v>10</v>
      </c>
      <c r="J1847" s="26">
        <f t="shared" si="112"/>
        <v>2890</v>
      </c>
      <c r="K1847" s="113">
        <f>IFERROR(SUMIFS(RECEIVING_HISTORY!$H:$H,RECEIVING_HISTORY!$B:$B,MASTER_SHEET!$A1847),0)</f>
        <v>0</v>
      </c>
      <c r="L1847" s="26">
        <f>IFERROR(SUMIFS(RECEIVING_HISTORY!$I:$I,RECEIVING_HISTORY!$B:$B,MASTER_SHEET!$A1847),0)</f>
        <v>0</v>
      </c>
      <c r="M1847" s="35">
        <f>IFERROR(SUMIF(ISSUANCE_HISTORY!$B:$B,A1847,ISSUANCE_HISTORY!$H:$H),0)</f>
        <v>0</v>
      </c>
      <c r="N1847" s="26">
        <f>IFERROR(SUMIF(ISSUANCE_HISTORY!$B:$B,A1847,ISSUANCE_HISTORY!$I:$I),0)</f>
        <v>0</v>
      </c>
      <c r="O1847" s="112">
        <f t="shared" si="113"/>
        <v>10</v>
      </c>
      <c r="P1847" s="26">
        <f t="shared" si="115"/>
        <v>2890</v>
      </c>
      <c r="Q1847" s="36" t="s">
        <v>510</v>
      </c>
      <c r="R1847" s="36" t="s">
        <v>510</v>
      </c>
      <c r="S1847" s="16">
        <v>8</v>
      </c>
      <c r="T1847" s="37" t="str">
        <f t="shared" si="114"/>
        <v>OK</v>
      </c>
      <c r="U1847" s="12"/>
      <c r="V1847" s="16"/>
      <c r="W1847" s="12" t="s">
        <v>4223</v>
      </c>
    </row>
    <row r="1848" spans="1:23" ht="22.35" customHeight="1">
      <c r="A1848" s="12">
        <v>10061964</v>
      </c>
      <c r="B1848" s="137">
        <v>1240050392</v>
      </c>
      <c r="C1848" s="106">
        <v>1005713</v>
      </c>
      <c r="D1848" s="13">
        <v>1015194</v>
      </c>
      <c r="E1848" s="12" t="s">
        <v>2288</v>
      </c>
      <c r="F1848" s="190" t="s">
        <v>2049</v>
      </c>
      <c r="G1848" s="13" t="s">
        <v>21</v>
      </c>
      <c r="H1848" s="15">
        <v>30</v>
      </c>
      <c r="I1848" s="105">
        <v>22</v>
      </c>
      <c r="J1848" s="26">
        <f t="shared" si="112"/>
        <v>660</v>
      </c>
      <c r="K1848" s="113">
        <f>IFERROR(SUMIFS(RECEIVING_HISTORY!$H:$H,RECEIVING_HISTORY!$B:$B,MASTER_SHEET!$A1848),0)</f>
        <v>0</v>
      </c>
      <c r="L1848" s="26">
        <f>IFERROR(SUMIFS(RECEIVING_HISTORY!$I:$I,RECEIVING_HISTORY!$B:$B,MASTER_SHEET!$A1848),0)</f>
        <v>0</v>
      </c>
      <c r="M1848" s="35">
        <f>IFERROR(SUMIF(ISSUANCE_HISTORY!$B:$B,A1848,ISSUANCE_HISTORY!$H:$H),0)</f>
        <v>0</v>
      </c>
      <c r="N1848" s="26">
        <f>IFERROR(SUMIF(ISSUANCE_HISTORY!$B:$B,A1848,ISSUANCE_HISTORY!$I:$I),0)</f>
        <v>0</v>
      </c>
      <c r="O1848" s="112">
        <f t="shared" si="113"/>
        <v>22</v>
      </c>
      <c r="P1848" s="26">
        <f t="shared" si="115"/>
        <v>660</v>
      </c>
      <c r="Q1848" s="36" t="s">
        <v>510</v>
      </c>
      <c r="R1848" s="36" t="s">
        <v>510</v>
      </c>
      <c r="S1848" s="16">
        <v>8</v>
      </c>
      <c r="T1848" s="37" t="str">
        <f t="shared" si="114"/>
        <v>OK</v>
      </c>
      <c r="U1848" s="12"/>
      <c r="V1848" s="16"/>
      <c r="W1848" s="12" t="s">
        <v>4223</v>
      </c>
    </row>
    <row r="1849" spans="1:23" ht="22.35" customHeight="1">
      <c r="A1849" s="12">
        <v>10061965</v>
      </c>
      <c r="B1849" s="137">
        <v>1240130073</v>
      </c>
      <c r="C1849" s="106">
        <v>1004812</v>
      </c>
      <c r="D1849" s="13">
        <v>1016253</v>
      </c>
      <c r="E1849" s="12" t="s">
        <v>2289</v>
      </c>
      <c r="F1849" s="190" t="s">
        <v>2049</v>
      </c>
      <c r="G1849" s="13" t="s">
        <v>21</v>
      </c>
      <c r="H1849" s="15">
        <v>385</v>
      </c>
      <c r="I1849" s="105">
        <v>2</v>
      </c>
      <c r="J1849" s="26">
        <f t="shared" si="112"/>
        <v>770</v>
      </c>
      <c r="K1849" s="113">
        <f>IFERROR(SUMIFS(RECEIVING_HISTORY!$H:$H,RECEIVING_HISTORY!$B:$B,MASTER_SHEET!$A1849),0)</f>
        <v>0</v>
      </c>
      <c r="L1849" s="26">
        <f>IFERROR(SUMIFS(RECEIVING_HISTORY!$I:$I,RECEIVING_HISTORY!$B:$B,MASTER_SHEET!$A1849),0)</f>
        <v>0</v>
      </c>
      <c r="M1849" s="35">
        <f>IFERROR(SUMIF(ISSUANCE_HISTORY!$B:$B,A1849,ISSUANCE_HISTORY!$H:$H),0)</f>
        <v>0</v>
      </c>
      <c r="N1849" s="26">
        <f>IFERROR(SUMIF(ISSUANCE_HISTORY!$B:$B,A1849,ISSUANCE_HISTORY!$I:$I),0)</f>
        <v>0</v>
      </c>
      <c r="O1849" s="112">
        <f t="shared" si="113"/>
        <v>2</v>
      </c>
      <c r="P1849" s="26">
        <f t="shared" si="115"/>
        <v>770</v>
      </c>
      <c r="Q1849" s="36" t="s">
        <v>510</v>
      </c>
      <c r="R1849" s="36" t="s">
        <v>510</v>
      </c>
      <c r="S1849" s="16">
        <v>2</v>
      </c>
      <c r="T1849" s="37" t="str">
        <f t="shared" si="114"/>
        <v>OK</v>
      </c>
      <c r="U1849" s="12"/>
      <c r="V1849" s="16"/>
      <c r="W1849" s="12" t="s">
        <v>4222</v>
      </c>
    </row>
    <row r="1850" spans="1:23" ht="22.35" customHeight="1">
      <c r="A1850" s="12">
        <v>10061966</v>
      </c>
      <c r="B1850" s="137">
        <v>1240050391</v>
      </c>
      <c r="C1850" s="106">
        <v>1005712</v>
      </c>
      <c r="D1850" s="13">
        <v>1015193</v>
      </c>
      <c r="E1850" s="12" t="s">
        <v>2290</v>
      </c>
      <c r="F1850" s="190" t="s">
        <v>2049</v>
      </c>
      <c r="G1850" s="13" t="s">
        <v>21</v>
      </c>
      <c r="H1850" s="15">
        <v>465</v>
      </c>
      <c r="I1850" s="105">
        <v>8</v>
      </c>
      <c r="J1850" s="26">
        <f t="shared" si="112"/>
        <v>3720</v>
      </c>
      <c r="K1850" s="113">
        <f>IFERROR(SUMIFS(RECEIVING_HISTORY!$H:$H,RECEIVING_HISTORY!$B:$B,MASTER_SHEET!$A1850),0)</f>
        <v>0</v>
      </c>
      <c r="L1850" s="26">
        <f>IFERROR(SUMIFS(RECEIVING_HISTORY!$I:$I,RECEIVING_HISTORY!$B:$B,MASTER_SHEET!$A1850),0)</f>
        <v>0</v>
      </c>
      <c r="M1850" s="35">
        <f>IFERROR(SUMIF(ISSUANCE_HISTORY!$B:$B,A1850,ISSUANCE_HISTORY!$H:$H),0)</f>
        <v>0</v>
      </c>
      <c r="N1850" s="26">
        <f>IFERROR(SUMIF(ISSUANCE_HISTORY!$B:$B,A1850,ISSUANCE_HISTORY!$I:$I),0)</f>
        <v>0</v>
      </c>
      <c r="O1850" s="112">
        <f t="shared" si="113"/>
        <v>8</v>
      </c>
      <c r="P1850" s="26">
        <f t="shared" si="115"/>
        <v>3720</v>
      </c>
      <c r="Q1850" s="36" t="s">
        <v>510</v>
      </c>
      <c r="R1850" s="36" t="s">
        <v>510</v>
      </c>
      <c r="S1850" s="16">
        <v>4</v>
      </c>
      <c r="T1850" s="37" t="str">
        <f t="shared" si="114"/>
        <v>OK</v>
      </c>
      <c r="U1850" s="12"/>
      <c r="V1850" s="16"/>
      <c r="W1850" s="12" t="s">
        <v>4223</v>
      </c>
    </row>
    <row r="1851" spans="1:23" ht="22.35" customHeight="1">
      <c r="A1851" s="12">
        <v>10061967</v>
      </c>
      <c r="B1851" s="137">
        <v>391215296128</v>
      </c>
      <c r="C1851" s="106">
        <v>1005890</v>
      </c>
      <c r="D1851" s="13">
        <v>1015076</v>
      </c>
      <c r="E1851" s="12" t="s">
        <v>2291</v>
      </c>
      <c r="F1851" s="190" t="s">
        <v>4205</v>
      </c>
      <c r="G1851" s="13" t="s">
        <v>21</v>
      </c>
      <c r="H1851" s="15">
        <v>668</v>
      </c>
      <c r="I1851" s="105">
        <v>2</v>
      </c>
      <c r="J1851" s="26">
        <f t="shared" si="112"/>
        <v>1336</v>
      </c>
      <c r="K1851" s="113">
        <f>IFERROR(SUMIFS(RECEIVING_HISTORY!$H:$H,RECEIVING_HISTORY!$B:$B,MASTER_SHEET!$A1851),0)</f>
        <v>0</v>
      </c>
      <c r="L1851" s="26">
        <f>IFERROR(SUMIFS(RECEIVING_HISTORY!$I:$I,RECEIVING_HISTORY!$B:$B,MASTER_SHEET!$A1851),0)</f>
        <v>0</v>
      </c>
      <c r="M1851" s="35">
        <f>IFERROR(SUMIF(ISSUANCE_HISTORY!$B:$B,A1851,ISSUANCE_HISTORY!$H:$H),0)</f>
        <v>0</v>
      </c>
      <c r="N1851" s="26">
        <f>IFERROR(SUMIF(ISSUANCE_HISTORY!$B:$B,A1851,ISSUANCE_HISTORY!$I:$I),0)</f>
        <v>0</v>
      </c>
      <c r="O1851" s="112">
        <f t="shared" si="113"/>
        <v>2</v>
      </c>
      <c r="P1851" s="26">
        <f t="shared" si="115"/>
        <v>1336</v>
      </c>
      <c r="Q1851" s="36" t="s">
        <v>510</v>
      </c>
      <c r="R1851" s="36" t="s">
        <v>510</v>
      </c>
      <c r="S1851" s="16">
        <v>2</v>
      </c>
      <c r="T1851" s="37" t="str">
        <f t="shared" si="114"/>
        <v>OK</v>
      </c>
      <c r="U1851" s="12"/>
      <c r="V1851" s="16"/>
      <c r="W1851" s="12" t="s">
        <v>4222</v>
      </c>
    </row>
    <row r="1852" spans="1:23" ht="22.35" customHeight="1">
      <c r="A1852" s="12">
        <v>10061968</v>
      </c>
      <c r="B1852" s="137">
        <v>1240050393</v>
      </c>
      <c r="C1852" s="106">
        <v>1005714</v>
      </c>
      <c r="D1852" s="13">
        <v>1015195</v>
      </c>
      <c r="E1852" s="12" t="s">
        <v>2292</v>
      </c>
      <c r="F1852" s="190" t="s">
        <v>2049</v>
      </c>
      <c r="G1852" s="13" t="s">
        <v>21</v>
      </c>
      <c r="H1852" s="15">
        <v>345</v>
      </c>
      <c r="I1852" s="105">
        <v>10</v>
      </c>
      <c r="J1852" s="26">
        <f t="shared" si="112"/>
        <v>3450</v>
      </c>
      <c r="K1852" s="113">
        <f>IFERROR(SUMIFS(RECEIVING_HISTORY!$H:$H,RECEIVING_HISTORY!$B:$B,MASTER_SHEET!$A1852),0)</f>
        <v>0</v>
      </c>
      <c r="L1852" s="26">
        <f>IFERROR(SUMIFS(RECEIVING_HISTORY!$I:$I,RECEIVING_HISTORY!$B:$B,MASTER_SHEET!$A1852),0)</f>
        <v>0</v>
      </c>
      <c r="M1852" s="35">
        <f>IFERROR(SUMIF(ISSUANCE_HISTORY!$B:$B,A1852,ISSUANCE_HISTORY!$H:$H),0)</f>
        <v>0</v>
      </c>
      <c r="N1852" s="26">
        <f>IFERROR(SUMIF(ISSUANCE_HISTORY!$B:$B,A1852,ISSUANCE_HISTORY!$I:$I),0)</f>
        <v>0</v>
      </c>
      <c r="O1852" s="112">
        <f t="shared" si="113"/>
        <v>10</v>
      </c>
      <c r="P1852" s="26">
        <f t="shared" si="115"/>
        <v>3450</v>
      </c>
      <c r="Q1852" s="36" t="s">
        <v>2293</v>
      </c>
      <c r="R1852" s="36" t="s">
        <v>2293</v>
      </c>
      <c r="S1852" s="16">
        <v>4</v>
      </c>
      <c r="T1852" s="37" t="str">
        <f t="shared" si="114"/>
        <v>OK</v>
      </c>
      <c r="U1852" s="12"/>
      <c r="V1852" s="16"/>
      <c r="W1852" s="12" t="s">
        <v>4223</v>
      </c>
    </row>
    <row r="1853" spans="1:23" ht="22.35" customHeight="1">
      <c r="A1853" s="12">
        <v>10061969</v>
      </c>
      <c r="B1853" s="137">
        <v>1240050424</v>
      </c>
      <c r="C1853" s="106">
        <v>1005717</v>
      </c>
      <c r="D1853" s="13">
        <v>1015198</v>
      </c>
      <c r="E1853" s="12" t="s">
        <v>2294</v>
      </c>
      <c r="F1853" s="190" t="s">
        <v>2049</v>
      </c>
      <c r="G1853" s="13" t="s">
        <v>21</v>
      </c>
      <c r="H1853" s="15">
        <v>195</v>
      </c>
      <c r="I1853" s="105">
        <v>7</v>
      </c>
      <c r="J1853" s="26">
        <f t="shared" si="112"/>
        <v>1365</v>
      </c>
      <c r="K1853" s="113">
        <f>IFERROR(SUMIFS(RECEIVING_HISTORY!$H:$H,RECEIVING_HISTORY!$B:$B,MASTER_SHEET!$A1853),0)</f>
        <v>0</v>
      </c>
      <c r="L1853" s="26">
        <f>IFERROR(SUMIFS(RECEIVING_HISTORY!$I:$I,RECEIVING_HISTORY!$B:$B,MASTER_SHEET!$A1853),0)</f>
        <v>0</v>
      </c>
      <c r="M1853" s="35">
        <f>IFERROR(SUMIF(ISSUANCE_HISTORY!$B:$B,A1853,ISSUANCE_HISTORY!$H:$H),0)</f>
        <v>0</v>
      </c>
      <c r="N1853" s="26">
        <f>IFERROR(SUMIF(ISSUANCE_HISTORY!$B:$B,A1853,ISSUANCE_HISTORY!$I:$I),0)</f>
        <v>0</v>
      </c>
      <c r="O1853" s="112">
        <f t="shared" si="113"/>
        <v>7</v>
      </c>
      <c r="P1853" s="26">
        <f t="shared" si="115"/>
        <v>1365</v>
      </c>
      <c r="Q1853" s="36" t="s">
        <v>2293</v>
      </c>
      <c r="R1853" s="36" t="s">
        <v>2293</v>
      </c>
      <c r="S1853" s="16">
        <v>4</v>
      </c>
      <c r="T1853" s="37" t="str">
        <f t="shared" si="114"/>
        <v>OK</v>
      </c>
      <c r="U1853" s="12"/>
      <c r="V1853" s="16"/>
      <c r="W1853" s="12" t="s">
        <v>4223</v>
      </c>
    </row>
    <row r="1854" spans="1:23" ht="22.35" customHeight="1">
      <c r="A1854" s="12">
        <v>10061970</v>
      </c>
      <c r="B1854" s="137">
        <v>391215299308</v>
      </c>
      <c r="C1854" s="106">
        <v>1005719</v>
      </c>
      <c r="D1854" s="13">
        <v>1015200</v>
      </c>
      <c r="E1854" s="12" t="s">
        <v>2295</v>
      </c>
      <c r="F1854" s="190" t="s">
        <v>2049</v>
      </c>
      <c r="G1854" s="13" t="s">
        <v>21</v>
      </c>
      <c r="H1854" s="15">
        <v>488</v>
      </c>
      <c r="I1854" s="105">
        <v>7</v>
      </c>
      <c r="J1854" s="26">
        <f t="shared" si="112"/>
        <v>3416</v>
      </c>
      <c r="K1854" s="113">
        <f>IFERROR(SUMIFS(RECEIVING_HISTORY!$H:$H,RECEIVING_HISTORY!$B:$B,MASTER_SHEET!$A1854),0)</f>
        <v>0</v>
      </c>
      <c r="L1854" s="26">
        <f>IFERROR(SUMIFS(RECEIVING_HISTORY!$I:$I,RECEIVING_HISTORY!$B:$B,MASTER_SHEET!$A1854),0)</f>
        <v>0</v>
      </c>
      <c r="M1854" s="35">
        <f>IFERROR(SUMIF(ISSUANCE_HISTORY!$B:$B,A1854,ISSUANCE_HISTORY!$H:$H),0)</f>
        <v>0</v>
      </c>
      <c r="N1854" s="26">
        <f>IFERROR(SUMIF(ISSUANCE_HISTORY!$B:$B,A1854,ISSUANCE_HISTORY!$I:$I),0)</f>
        <v>0</v>
      </c>
      <c r="O1854" s="112">
        <f t="shared" si="113"/>
        <v>7</v>
      </c>
      <c r="P1854" s="26">
        <f t="shared" si="115"/>
        <v>3416</v>
      </c>
      <c r="Q1854" s="36" t="s">
        <v>2293</v>
      </c>
      <c r="R1854" s="36" t="s">
        <v>2293</v>
      </c>
      <c r="S1854" s="16">
        <v>4</v>
      </c>
      <c r="T1854" s="37" t="str">
        <f t="shared" si="114"/>
        <v>OK</v>
      </c>
      <c r="U1854" s="12"/>
      <c r="V1854" s="16"/>
      <c r="W1854" s="12" t="s">
        <v>4223</v>
      </c>
    </row>
    <row r="1855" spans="1:23" ht="22.35" customHeight="1">
      <c r="A1855" s="12">
        <v>10061971</v>
      </c>
      <c r="B1855" s="137">
        <v>1240130173</v>
      </c>
      <c r="C1855" s="106">
        <v>1005721</v>
      </c>
      <c r="D1855" s="13">
        <v>1015202</v>
      </c>
      <c r="E1855" s="12" t="s">
        <v>2296</v>
      </c>
      <c r="F1855" s="190" t="s">
        <v>2049</v>
      </c>
      <c r="G1855" s="13" t="s">
        <v>21</v>
      </c>
      <c r="H1855" s="15">
        <v>134</v>
      </c>
      <c r="I1855" s="105">
        <v>8</v>
      </c>
      <c r="J1855" s="26">
        <f t="shared" si="112"/>
        <v>1072</v>
      </c>
      <c r="K1855" s="113">
        <f>IFERROR(SUMIFS(RECEIVING_HISTORY!$H:$H,RECEIVING_HISTORY!$B:$B,MASTER_SHEET!$A1855),0)</f>
        <v>0</v>
      </c>
      <c r="L1855" s="26">
        <f>IFERROR(SUMIFS(RECEIVING_HISTORY!$I:$I,RECEIVING_HISTORY!$B:$B,MASTER_SHEET!$A1855),0)</f>
        <v>0</v>
      </c>
      <c r="M1855" s="35">
        <f>IFERROR(SUMIF(ISSUANCE_HISTORY!$B:$B,A1855,ISSUANCE_HISTORY!$H:$H),0)</f>
        <v>0</v>
      </c>
      <c r="N1855" s="26">
        <f>IFERROR(SUMIF(ISSUANCE_HISTORY!$B:$B,A1855,ISSUANCE_HISTORY!$I:$I),0)</f>
        <v>0</v>
      </c>
      <c r="O1855" s="112">
        <f t="shared" si="113"/>
        <v>8</v>
      </c>
      <c r="P1855" s="26">
        <f t="shared" si="115"/>
        <v>1072</v>
      </c>
      <c r="Q1855" s="36" t="s">
        <v>2293</v>
      </c>
      <c r="R1855" s="36" t="s">
        <v>2293</v>
      </c>
      <c r="S1855" s="16">
        <v>4</v>
      </c>
      <c r="T1855" s="37" t="str">
        <f t="shared" si="114"/>
        <v>OK</v>
      </c>
      <c r="U1855" s="12"/>
      <c r="V1855" s="16"/>
      <c r="W1855" s="12" t="s">
        <v>4223</v>
      </c>
    </row>
    <row r="1856" spans="1:23" ht="22.35" customHeight="1">
      <c r="A1856" s="12">
        <v>10061972</v>
      </c>
      <c r="B1856" s="137">
        <v>1240130191</v>
      </c>
      <c r="C1856" s="106">
        <v>1005722</v>
      </c>
      <c r="D1856" s="13">
        <v>1015203</v>
      </c>
      <c r="E1856" s="12" t="s">
        <v>2297</v>
      </c>
      <c r="F1856" s="190" t="s">
        <v>2049</v>
      </c>
      <c r="G1856" s="13" t="s">
        <v>21</v>
      </c>
      <c r="H1856" s="15">
        <v>255</v>
      </c>
      <c r="I1856" s="105">
        <v>12</v>
      </c>
      <c r="J1856" s="26">
        <f t="shared" ref="J1856:J1918" si="116">I1856*H1856</f>
        <v>3060</v>
      </c>
      <c r="K1856" s="113">
        <f>IFERROR(SUMIFS(RECEIVING_HISTORY!$H:$H,RECEIVING_HISTORY!$B:$B,MASTER_SHEET!$A1856),0)</f>
        <v>0</v>
      </c>
      <c r="L1856" s="26">
        <f>IFERROR(SUMIFS(RECEIVING_HISTORY!$I:$I,RECEIVING_HISTORY!$B:$B,MASTER_SHEET!$A1856),0)</f>
        <v>0</v>
      </c>
      <c r="M1856" s="35">
        <f>IFERROR(SUMIF(ISSUANCE_HISTORY!$B:$B,A1856,ISSUANCE_HISTORY!$H:$H),0)</f>
        <v>0</v>
      </c>
      <c r="N1856" s="26">
        <f>IFERROR(SUMIF(ISSUANCE_HISTORY!$B:$B,A1856,ISSUANCE_HISTORY!$I:$I),0)</f>
        <v>0</v>
      </c>
      <c r="O1856" s="112">
        <f t="shared" ref="O1856:O1918" si="117">N(I1856)+N(K1856)-N(M1856)</f>
        <v>12</v>
      </c>
      <c r="P1856" s="26">
        <f t="shared" si="115"/>
        <v>3060</v>
      </c>
      <c r="Q1856" s="36" t="s">
        <v>2293</v>
      </c>
      <c r="R1856" s="36" t="s">
        <v>2293</v>
      </c>
      <c r="S1856" s="16">
        <v>4</v>
      </c>
      <c r="T1856" s="37" t="str">
        <f t="shared" si="114"/>
        <v>OK</v>
      </c>
      <c r="U1856" s="12"/>
      <c r="V1856" s="16"/>
      <c r="W1856" s="12" t="s">
        <v>4223</v>
      </c>
    </row>
    <row r="1857" spans="1:23" ht="22.35" customHeight="1">
      <c r="A1857" s="12">
        <v>10061973</v>
      </c>
      <c r="B1857" s="137">
        <v>1240050363</v>
      </c>
      <c r="C1857" s="106">
        <v>1005988</v>
      </c>
      <c r="D1857" s="13">
        <v>1015174</v>
      </c>
      <c r="E1857" s="12" t="s">
        <v>2298</v>
      </c>
      <c r="F1857" s="190" t="s">
        <v>2049</v>
      </c>
      <c r="G1857" s="13" t="s">
        <v>21</v>
      </c>
      <c r="H1857" s="15">
        <v>289</v>
      </c>
      <c r="I1857" s="105">
        <v>12</v>
      </c>
      <c r="J1857" s="26">
        <f t="shared" si="116"/>
        <v>3468</v>
      </c>
      <c r="K1857" s="113">
        <f>IFERROR(SUMIFS(RECEIVING_HISTORY!$H:$H,RECEIVING_HISTORY!$B:$B,MASTER_SHEET!$A1857),0)</f>
        <v>0</v>
      </c>
      <c r="L1857" s="26">
        <f>IFERROR(SUMIFS(RECEIVING_HISTORY!$I:$I,RECEIVING_HISTORY!$B:$B,MASTER_SHEET!$A1857),0)</f>
        <v>0</v>
      </c>
      <c r="M1857" s="35">
        <f>IFERROR(SUMIF(ISSUANCE_HISTORY!$B:$B,A1857,ISSUANCE_HISTORY!$H:$H),0)</f>
        <v>0</v>
      </c>
      <c r="N1857" s="26">
        <f>IFERROR(SUMIF(ISSUANCE_HISTORY!$B:$B,A1857,ISSUANCE_HISTORY!$I:$I),0)</f>
        <v>0</v>
      </c>
      <c r="O1857" s="112">
        <f t="shared" si="117"/>
        <v>12</v>
      </c>
      <c r="P1857" s="26">
        <f t="shared" si="115"/>
        <v>3468</v>
      </c>
      <c r="Q1857" s="36" t="s">
        <v>2293</v>
      </c>
      <c r="R1857" s="36" t="s">
        <v>2293</v>
      </c>
      <c r="S1857" s="16">
        <v>4</v>
      </c>
      <c r="T1857" s="37" t="str">
        <f t="shared" si="114"/>
        <v>OK</v>
      </c>
      <c r="U1857" s="12"/>
      <c r="V1857" s="16"/>
      <c r="W1857" s="12" t="s">
        <v>4223</v>
      </c>
    </row>
    <row r="1858" spans="1:23" ht="22.35" customHeight="1">
      <c r="A1858" s="12">
        <v>10061974</v>
      </c>
      <c r="B1858" s="137">
        <v>1240050384</v>
      </c>
      <c r="C1858" s="106">
        <v>1005707</v>
      </c>
      <c r="D1858" s="13">
        <v>1015188</v>
      </c>
      <c r="E1858" s="12" t="s">
        <v>2299</v>
      </c>
      <c r="F1858" s="190" t="s">
        <v>2049</v>
      </c>
      <c r="G1858" s="13" t="s">
        <v>21</v>
      </c>
      <c r="H1858" s="15">
        <v>305</v>
      </c>
      <c r="I1858" s="105">
        <v>12</v>
      </c>
      <c r="J1858" s="26">
        <f t="shared" si="116"/>
        <v>3660</v>
      </c>
      <c r="K1858" s="113">
        <f>IFERROR(SUMIFS(RECEIVING_HISTORY!$H:$H,RECEIVING_HISTORY!$B:$B,MASTER_SHEET!$A1858),0)</f>
        <v>0</v>
      </c>
      <c r="L1858" s="26">
        <f>IFERROR(SUMIFS(RECEIVING_HISTORY!$I:$I,RECEIVING_HISTORY!$B:$B,MASTER_SHEET!$A1858),0)</f>
        <v>0</v>
      </c>
      <c r="M1858" s="35">
        <f>IFERROR(SUMIF(ISSUANCE_HISTORY!$B:$B,A1858,ISSUANCE_HISTORY!$H:$H),0)</f>
        <v>0</v>
      </c>
      <c r="N1858" s="26">
        <f>IFERROR(SUMIF(ISSUANCE_HISTORY!$B:$B,A1858,ISSUANCE_HISTORY!$I:$I),0)</f>
        <v>0</v>
      </c>
      <c r="O1858" s="112">
        <f t="shared" si="117"/>
        <v>12</v>
      </c>
      <c r="P1858" s="26">
        <f t="shared" si="115"/>
        <v>3660</v>
      </c>
      <c r="Q1858" s="36" t="s">
        <v>2293</v>
      </c>
      <c r="R1858" s="36" t="s">
        <v>2293</v>
      </c>
      <c r="S1858" s="16">
        <v>4</v>
      </c>
      <c r="T1858" s="37" t="str">
        <f t="shared" ref="T1858:T1921" si="118">IF(S1858="", "", IF(U1858&lt;&gt;"", "BSR in Process", IF(O1858&lt;S1858, "Re-Order Now", "OK")))</f>
        <v>OK</v>
      </c>
      <c r="U1858" s="12"/>
      <c r="V1858" s="16"/>
      <c r="W1858" s="12" t="s">
        <v>4223</v>
      </c>
    </row>
    <row r="1859" spans="1:23" ht="22.35" customHeight="1">
      <c r="A1859" s="12">
        <v>10061975</v>
      </c>
      <c r="B1859" s="137">
        <v>1240050404</v>
      </c>
      <c r="C1859" s="106">
        <v>1004647</v>
      </c>
      <c r="D1859" s="13">
        <v>1016407</v>
      </c>
      <c r="E1859" s="12" t="s">
        <v>2300</v>
      </c>
      <c r="F1859" s="190" t="s">
        <v>2049</v>
      </c>
      <c r="G1859" s="13" t="s">
        <v>21</v>
      </c>
      <c r="H1859" s="15">
        <v>18</v>
      </c>
      <c r="I1859" s="105">
        <v>24</v>
      </c>
      <c r="J1859" s="26">
        <f t="shared" si="116"/>
        <v>432</v>
      </c>
      <c r="K1859" s="113">
        <f>IFERROR(SUMIFS(RECEIVING_HISTORY!$H:$H,RECEIVING_HISTORY!$B:$B,MASTER_SHEET!$A1859),0)</f>
        <v>0</v>
      </c>
      <c r="L1859" s="26">
        <f>IFERROR(SUMIFS(RECEIVING_HISTORY!$I:$I,RECEIVING_HISTORY!$B:$B,MASTER_SHEET!$A1859),0)</f>
        <v>0</v>
      </c>
      <c r="M1859" s="35">
        <f>IFERROR(SUMIF(ISSUANCE_HISTORY!$B:$B,A1859,ISSUANCE_HISTORY!$H:$H),0)</f>
        <v>0</v>
      </c>
      <c r="N1859" s="26">
        <f>IFERROR(SUMIF(ISSUANCE_HISTORY!$B:$B,A1859,ISSUANCE_HISTORY!$I:$I),0)</f>
        <v>0</v>
      </c>
      <c r="O1859" s="112">
        <f t="shared" si="117"/>
        <v>24</v>
      </c>
      <c r="P1859" s="26">
        <f t="shared" ref="P1859:P1922" si="119">N(J1859)+N(L1859)-N(N1859)</f>
        <v>432</v>
      </c>
      <c r="Q1859" s="36" t="s">
        <v>2293</v>
      </c>
      <c r="R1859" s="36" t="s">
        <v>2293</v>
      </c>
      <c r="S1859" s="16">
        <v>10</v>
      </c>
      <c r="T1859" s="37" t="str">
        <f t="shared" si="118"/>
        <v>OK</v>
      </c>
      <c r="U1859" s="12"/>
      <c r="V1859" s="16"/>
      <c r="W1859" s="12" t="s">
        <v>4223</v>
      </c>
    </row>
    <row r="1860" spans="1:23" ht="22.35" customHeight="1">
      <c r="A1860" s="12">
        <v>10061976</v>
      </c>
      <c r="B1860" s="137">
        <v>391215297841</v>
      </c>
      <c r="C1860" s="106">
        <v>1004490</v>
      </c>
      <c r="D1860" s="13">
        <v>1016572</v>
      </c>
      <c r="E1860" s="12" t="s">
        <v>2301</v>
      </c>
      <c r="F1860" s="190" t="s">
        <v>2049</v>
      </c>
      <c r="G1860" s="13" t="s">
        <v>21</v>
      </c>
      <c r="H1860" s="15">
        <v>121</v>
      </c>
      <c r="I1860" s="105">
        <v>6</v>
      </c>
      <c r="J1860" s="26">
        <f t="shared" si="116"/>
        <v>726</v>
      </c>
      <c r="K1860" s="113">
        <f>IFERROR(SUMIFS(RECEIVING_HISTORY!$H:$H,RECEIVING_HISTORY!$B:$B,MASTER_SHEET!$A1860),0)</f>
        <v>0</v>
      </c>
      <c r="L1860" s="26">
        <f>IFERROR(SUMIFS(RECEIVING_HISTORY!$I:$I,RECEIVING_HISTORY!$B:$B,MASTER_SHEET!$A1860),0)</f>
        <v>0</v>
      </c>
      <c r="M1860" s="35">
        <f>IFERROR(SUMIF(ISSUANCE_HISTORY!$B:$B,A1860,ISSUANCE_HISTORY!$H:$H),0)</f>
        <v>0</v>
      </c>
      <c r="N1860" s="26">
        <f>IFERROR(SUMIF(ISSUANCE_HISTORY!$B:$B,A1860,ISSUANCE_HISTORY!$I:$I),0)</f>
        <v>0</v>
      </c>
      <c r="O1860" s="112">
        <f t="shared" si="117"/>
        <v>6</v>
      </c>
      <c r="P1860" s="26">
        <f t="shared" si="119"/>
        <v>726</v>
      </c>
      <c r="Q1860" s="36" t="s">
        <v>2293</v>
      </c>
      <c r="R1860" s="36" t="s">
        <v>2293</v>
      </c>
      <c r="S1860" s="16">
        <v>4</v>
      </c>
      <c r="T1860" s="37" t="str">
        <f t="shared" si="118"/>
        <v>OK</v>
      </c>
      <c r="U1860" s="12"/>
      <c r="V1860" s="16"/>
      <c r="W1860" s="12" t="s">
        <v>4222</v>
      </c>
    </row>
    <row r="1861" spans="1:23" ht="22.35" customHeight="1">
      <c r="A1861" s="12">
        <v>10061977</v>
      </c>
      <c r="B1861" s="137">
        <v>1240130204</v>
      </c>
      <c r="C1861" s="106">
        <v>1004495</v>
      </c>
      <c r="D1861" s="13">
        <v>1016577</v>
      </c>
      <c r="E1861" s="12" t="s">
        <v>2302</v>
      </c>
      <c r="F1861" s="190" t="s">
        <v>2049</v>
      </c>
      <c r="G1861" s="13" t="s">
        <v>21</v>
      </c>
      <c r="H1861" s="15">
        <v>520</v>
      </c>
      <c r="I1861" s="105">
        <v>5</v>
      </c>
      <c r="J1861" s="26">
        <f t="shared" si="116"/>
        <v>2600</v>
      </c>
      <c r="K1861" s="113">
        <f>IFERROR(SUMIFS(RECEIVING_HISTORY!$H:$H,RECEIVING_HISTORY!$B:$B,MASTER_SHEET!$A1861),0)</f>
        <v>0</v>
      </c>
      <c r="L1861" s="26">
        <f>IFERROR(SUMIFS(RECEIVING_HISTORY!$I:$I,RECEIVING_HISTORY!$B:$B,MASTER_SHEET!$A1861),0)</f>
        <v>0</v>
      </c>
      <c r="M1861" s="35">
        <f>IFERROR(SUMIF(ISSUANCE_HISTORY!$B:$B,A1861,ISSUANCE_HISTORY!$H:$H),0)</f>
        <v>0</v>
      </c>
      <c r="N1861" s="26">
        <f>IFERROR(SUMIF(ISSUANCE_HISTORY!$B:$B,A1861,ISSUANCE_HISTORY!$I:$I),0)</f>
        <v>0</v>
      </c>
      <c r="O1861" s="112">
        <f t="shared" si="117"/>
        <v>5</v>
      </c>
      <c r="P1861" s="26">
        <f t="shared" si="119"/>
        <v>2600</v>
      </c>
      <c r="Q1861" s="36" t="s">
        <v>2293</v>
      </c>
      <c r="R1861" s="36" t="s">
        <v>2293</v>
      </c>
      <c r="S1861" s="16">
        <v>4</v>
      </c>
      <c r="T1861" s="37" t="str">
        <f t="shared" si="118"/>
        <v>OK</v>
      </c>
      <c r="U1861" s="12"/>
      <c r="V1861" s="16"/>
      <c r="W1861" s="12" t="s">
        <v>4222</v>
      </c>
    </row>
    <row r="1862" spans="1:23" ht="22.35" customHeight="1">
      <c r="A1862" s="12">
        <v>10061978</v>
      </c>
      <c r="B1862" s="137">
        <v>1240050379</v>
      </c>
      <c r="C1862" s="106">
        <v>1005702</v>
      </c>
      <c r="D1862" s="13">
        <v>1015183</v>
      </c>
      <c r="E1862" s="12" t="s">
        <v>2303</v>
      </c>
      <c r="F1862" s="190" t="s">
        <v>2049</v>
      </c>
      <c r="G1862" s="13" t="s">
        <v>21</v>
      </c>
      <c r="H1862" s="15">
        <v>197</v>
      </c>
      <c r="I1862" s="105">
        <v>10</v>
      </c>
      <c r="J1862" s="26">
        <f t="shared" si="116"/>
        <v>1970</v>
      </c>
      <c r="K1862" s="113">
        <f>IFERROR(SUMIFS(RECEIVING_HISTORY!$H:$H,RECEIVING_HISTORY!$B:$B,MASTER_SHEET!$A1862),0)</f>
        <v>0</v>
      </c>
      <c r="L1862" s="26">
        <f>IFERROR(SUMIFS(RECEIVING_HISTORY!$I:$I,RECEIVING_HISTORY!$B:$B,MASTER_SHEET!$A1862),0)</f>
        <v>0</v>
      </c>
      <c r="M1862" s="35">
        <f>IFERROR(SUMIF(ISSUANCE_HISTORY!$B:$B,A1862,ISSUANCE_HISTORY!$H:$H),0)</f>
        <v>0</v>
      </c>
      <c r="N1862" s="26">
        <f>IFERROR(SUMIF(ISSUANCE_HISTORY!$B:$B,A1862,ISSUANCE_HISTORY!$I:$I),0)</f>
        <v>0</v>
      </c>
      <c r="O1862" s="112">
        <f t="shared" si="117"/>
        <v>10</v>
      </c>
      <c r="P1862" s="26">
        <f t="shared" si="119"/>
        <v>1970</v>
      </c>
      <c r="Q1862" s="36" t="s">
        <v>2304</v>
      </c>
      <c r="R1862" s="36" t="s">
        <v>2304</v>
      </c>
      <c r="S1862" s="16">
        <v>4</v>
      </c>
      <c r="T1862" s="37" t="str">
        <f t="shared" si="118"/>
        <v>OK</v>
      </c>
      <c r="U1862" s="12"/>
      <c r="V1862" s="16"/>
      <c r="W1862" s="12" t="s">
        <v>4223</v>
      </c>
    </row>
    <row r="1863" spans="1:23" ht="22.35" customHeight="1">
      <c r="A1863" s="12">
        <v>10061979</v>
      </c>
      <c r="B1863" s="137">
        <v>1240050389</v>
      </c>
      <c r="C1863" s="106">
        <v>1005710</v>
      </c>
      <c r="D1863" s="13">
        <v>1015191</v>
      </c>
      <c r="E1863" s="12" t="s">
        <v>2305</v>
      </c>
      <c r="F1863" s="190" t="s">
        <v>2049</v>
      </c>
      <c r="G1863" s="13" t="s">
        <v>21</v>
      </c>
      <c r="H1863" s="15">
        <v>1175</v>
      </c>
      <c r="I1863" s="105">
        <v>6</v>
      </c>
      <c r="J1863" s="26">
        <f t="shared" si="116"/>
        <v>7050</v>
      </c>
      <c r="K1863" s="113">
        <f>IFERROR(SUMIFS(RECEIVING_HISTORY!$H:$H,RECEIVING_HISTORY!$B:$B,MASTER_SHEET!$A1863),0)</f>
        <v>0</v>
      </c>
      <c r="L1863" s="26">
        <f>IFERROR(SUMIFS(RECEIVING_HISTORY!$I:$I,RECEIVING_HISTORY!$B:$B,MASTER_SHEET!$A1863),0)</f>
        <v>0</v>
      </c>
      <c r="M1863" s="35">
        <f>IFERROR(SUMIF(ISSUANCE_HISTORY!$B:$B,A1863,ISSUANCE_HISTORY!$H:$H),0)</f>
        <v>0</v>
      </c>
      <c r="N1863" s="26">
        <f>IFERROR(SUMIF(ISSUANCE_HISTORY!$B:$B,A1863,ISSUANCE_HISTORY!$I:$I),0)</f>
        <v>0</v>
      </c>
      <c r="O1863" s="112">
        <f t="shared" si="117"/>
        <v>6</v>
      </c>
      <c r="P1863" s="26">
        <f t="shared" si="119"/>
        <v>7050</v>
      </c>
      <c r="Q1863" s="36" t="s">
        <v>2304</v>
      </c>
      <c r="R1863" s="36" t="s">
        <v>2304</v>
      </c>
      <c r="S1863" s="16">
        <v>2</v>
      </c>
      <c r="T1863" s="37" t="str">
        <f t="shared" si="118"/>
        <v>OK</v>
      </c>
      <c r="U1863" s="12"/>
      <c r="V1863" s="16"/>
      <c r="W1863" s="12" t="s">
        <v>4223</v>
      </c>
    </row>
    <row r="1864" spans="1:23" ht="22.35" customHeight="1">
      <c r="A1864" s="12">
        <v>10061980</v>
      </c>
      <c r="B1864" s="137">
        <v>1240050423</v>
      </c>
      <c r="C1864" s="106">
        <v>1005716</v>
      </c>
      <c r="D1864" s="13">
        <v>1015197</v>
      </c>
      <c r="E1864" s="12" t="s">
        <v>2306</v>
      </c>
      <c r="F1864" s="190" t="s">
        <v>2049</v>
      </c>
      <c r="G1864" s="13" t="s">
        <v>21</v>
      </c>
      <c r="H1864" s="15">
        <v>160</v>
      </c>
      <c r="I1864" s="105">
        <v>5</v>
      </c>
      <c r="J1864" s="26">
        <f t="shared" si="116"/>
        <v>800</v>
      </c>
      <c r="K1864" s="113">
        <f>IFERROR(SUMIFS(RECEIVING_HISTORY!$H:$H,RECEIVING_HISTORY!$B:$B,MASTER_SHEET!$A1864),0)</f>
        <v>0</v>
      </c>
      <c r="L1864" s="26">
        <f>IFERROR(SUMIFS(RECEIVING_HISTORY!$I:$I,RECEIVING_HISTORY!$B:$B,MASTER_SHEET!$A1864),0)</f>
        <v>0</v>
      </c>
      <c r="M1864" s="35">
        <f>IFERROR(SUMIF(ISSUANCE_HISTORY!$B:$B,A1864,ISSUANCE_HISTORY!$H:$H),0)</f>
        <v>0</v>
      </c>
      <c r="N1864" s="26">
        <f>IFERROR(SUMIF(ISSUANCE_HISTORY!$B:$B,A1864,ISSUANCE_HISTORY!$I:$I),0)</f>
        <v>0</v>
      </c>
      <c r="O1864" s="112">
        <f t="shared" si="117"/>
        <v>5</v>
      </c>
      <c r="P1864" s="26">
        <f t="shared" si="119"/>
        <v>800</v>
      </c>
      <c r="Q1864" s="36" t="s">
        <v>2304</v>
      </c>
      <c r="R1864" s="36" t="s">
        <v>2304</v>
      </c>
      <c r="S1864" s="16">
        <v>4</v>
      </c>
      <c r="T1864" s="37" t="str">
        <f t="shared" si="118"/>
        <v>OK</v>
      </c>
      <c r="U1864" s="12"/>
      <c r="V1864" s="16"/>
      <c r="W1864" s="12" t="s">
        <v>4223</v>
      </c>
    </row>
    <row r="1865" spans="1:23" ht="22.35" customHeight="1">
      <c r="A1865" s="12">
        <v>10061981</v>
      </c>
      <c r="B1865" s="137">
        <v>1240300355</v>
      </c>
      <c r="C1865" s="106">
        <v>1005724</v>
      </c>
      <c r="D1865" s="13">
        <v>1015205</v>
      </c>
      <c r="E1865" s="12" t="s">
        <v>2307</v>
      </c>
      <c r="F1865" s="190" t="s">
        <v>2049</v>
      </c>
      <c r="G1865" s="13" t="s">
        <v>21</v>
      </c>
      <c r="H1865" s="15">
        <v>343</v>
      </c>
      <c r="I1865" s="105">
        <v>6</v>
      </c>
      <c r="J1865" s="26">
        <f t="shared" si="116"/>
        <v>2058</v>
      </c>
      <c r="K1865" s="113">
        <f>IFERROR(SUMIFS(RECEIVING_HISTORY!$H:$H,RECEIVING_HISTORY!$B:$B,MASTER_SHEET!$A1865),0)</f>
        <v>0</v>
      </c>
      <c r="L1865" s="26">
        <f>IFERROR(SUMIFS(RECEIVING_HISTORY!$I:$I,RECEIVING_HISTORY!$B:$B,MASTER_SHEET!$A1865),0)</f>
        <v>0</v>
      </c>
      <c r="M1865" s="35">
        <f>IFERROR(SUMIF(ISSUANCE_HISTORY!$B:$B,A1865,ISSUANCE_HISTORY!$H:$H),0)</f>
        <v>0</v>
      </c>
      <c r="N1865" s="26">
        <f>IFERROR(SUMIF(ISSUANCE_HISTORY!$B:$B,A1865,ISSUANCE_HISTORY!$I:$I),0)</f>
        <v>0</v>
      </c>
      <c r="O1865" s="112">
        <f t="shared" si="117"/>
        <v>6</v>
      </c>
      <c r="P1865" s="26">
        <f t="shared" si="119"/>
        <v>2058</v>
      </c>
      <c r="Q1865" s="36" t="s">
        <v>2304</v>
      </c>
      <c r="R1865" s="36" t="s">
        <v>2304</v>
      </c>
      <c r="S1865" s="16">
        <v>4</v>
      </c>
      <c r="T1865" s="37" t="str">
        <f t="shared" si="118"/>
        <v>OK</v>
      </c>
      <c r="U1865" s="12"/>
      <c r="V1865" s="16"/>
      <c r="W1865" s="12" t="s">
        <v>4223</v>
      </c>
    </row>
    <row r="1866" spans="1:23" ht="22.35" customHeight="1">
      <c r="A1866" s="12">
        <v>10061982</v>
      </c>
      <c r="B1866" s="137">
        <v>1240370814</v>
      </c>
      <c r="C1866" s="106">
        <v>1005726</v>
      </c>
      <c r="D1866" s="13">
        <v>1015207</v>
      </c>
      <c r="E1866" s="12" t="s">
        <v>2308</v>
      </c>
      <c r="F1866" s="190" t="s">
        <v>2049</v>
      </c>
      <c r="G1866" s="13" t="s">
        <v>21</v>
      </c>
      <c r="H1866" s="15">
        <v>98</v>
      </c>
      <c r="I1866" s="105">
        <v>11</v>
      </c>
      <c r="J1866" s="26">
        <f t="shared" si="116"/>
        <v>1078</v>
      </c>
      <c r="K1866" s="113">
        <f>IFERROR(SUMIFS(RECEIVING_HISTORY!$H:$H,RECEIVING_HISTORY!$B:$B,MASTER_SHEET!$A1866),0)</f>
        <v>0</v>
      </c>
      <c r="L1866" s="26">
        <f>IFERROR(SUMIFS(RECEIVING_HISTORY!$I:$I,RECEIVING_HISTORY!$B:$B,MASTER_SHEET!$A1866),0)</f>
        <v>0</v>
      </c>
      <c r="M1866" s="35">
        <f>IFERROR(SUMIF(ISSUANCE_HISTORY!$B:$B,A1866,ISSUANCE_HISTORY!$H:$H),0)</f>
        <v>0</v>
      </c>
      <c r="N1866" s="26">
        <f>IFERROR(SUMIF(ISSUANCE_HISTORY!$B:$B,A1866,ISSUANCE_HISTORY!$I:$I),0)</f>
        <v>0</v>
      </c>
      <c r="O1866" s="112">
        <f t="shared" si="117"/>
        <v>11</v>
      </c>
      <c r="P1866" s="26">
        <f t="shared" si="119"/>
        <v>1078</v>
      </c>
      <c r="Q1866" s="36" t="s">
        <v>2304</v>
      </c>
      <c r="R1866" s="36" t="s">
        <v>2304</v>
      </c>
      <c r="S1866" s="16">
        <v>4</v>
      </c>
      <c r="T1866" s="37" t="str">
        <f t="shared" si="118"/>
        <v>OK</v>
      </c>
      <c r="U1866" s="12"/>
      <c r="V1866" s="16"/>
      <c r="W1866" s="12" t="s">
        <v>4223</v>
      </c>
    </row>
    <row r="1867" spans="1:23" ht="22.35" customHeight="1">
      <c r="A1867" s="12">
        <v>10061983</v>
      </c>
      <c r="B1867" s="137">
        <v>1240130177</v>
      </c>
      <c r="C1867" s="106">
        <v>1004491</v>
      </c>
      <c r="D1867" s="13">
        <v>1016573</v>
      </c>
      <c r="E1867" s="12" t="s">
        <v>2309</v>
      </c>
      <c r="F1867" s="190" t="s">
        <v>2049</v>
      </c>
      <c r="G1867" s="13" t="s">
        <v>21</v>
      </c>
      <c r="H1867" s="15">
        <v>135</v>
      </c>
      <c r="I1867" s="105">
        <v>4</v>
      </c>
      <c r="J1867" s="26">
        <f t="shared" si="116"/>
        <v>540</v>
      </c>
      <c r="K1867" s="113">
        <f>IFERROR(SUMIFS(RECEIVING_HISTORY!$H:$H,RECEIVING_HISTORY!$B:$B,MASTER_SHEET!$A1867),0)</f>
        <v>0</v>
      </c>
      <c r="L1867" s="26">
        <f>IFERROR(SUMIFS(RECEIVING_HISTORY!$I:$I,RECEIVING_HISTORY!$B:$B,MASTER_SHEET!$A1867),0)</f>
        <v>0</v>
      </c>
      <c r="M1867" s="35">
        <f>IFERROR(SUMIF(ISSUANCE_HISTORY!$B:$B,A1867,ISSUANCE_HISTORY!$H:$H),0)</f>
        <v>0</v>
      </c>
      <c r="N1867" s="26">
        <f>IFERROR(SUMIF(ISSUANCE_HISTORY!$B:$B,A1867,ISSUANCE_HISTORY!$I:$I),0)</f>
        <v>0</v>
      </c>
      <c r="O1867" s="112">
        <f t="shared" si="117"/>
        <v>4</v>
      </c>
      <c r="P1867" s="26">
        <f t="shared" si="119"/>
        <v>540</v>
      </c>
      <c r="Q1867" s="36" t="s">
        <v>2304</v>
      </c>
      <c r="R1867" s="36" t="s">
        <v>2304</v>
      </c>
      <c r="S1867" s="16">
        <v>4</v>
      </c>
      <c r="T1867" s="37" t="str">
        <f t="shared" si="118"/>
        <v>OK</v>
      </c>
      <c r="U1867" s="12"/>
      <c r="V1867" s="16"/>
      <c r="W1867" s="12" t="s">
        <v>4223</v>
      </c>
    </row>
    <row r="1868" spans="1:23" ht="22.35" customHeight="1">
      <c r="A1868" s="12">
        <v>10061984</v>
      </c>
      <c r="B1868" s="137">
        <v>1240130203</v>
      </c>
      <c r="C1868" s="106">
        <v>1004493</v>
      </c>
      <c r="D1868" s="13">
        <v>1016575</v>
      </c>
      <c r="E1868" s="12" t="s">
        <v>2310</v>
      </c>
      <c r="F1868" s="190" t="s">
        <v>2049</v>
      </c>
      <c r="G1868" s="13" t="s">
        <v>21</v>
      </c>
      <c r="H1868" s="15">
        <v>187</v>
      </c>
      <c r="I1868" s="105">
        <v>6</v>
      </c>
      <c r="J1868" s="26">
        <f t="shared" si="116"/>
        <v>1122</v>
      </c>
      <c r="K1868" s="113">
        <f>IFERROR(SUMIFS(RECEIVING_HISTORY!$H:$H,RECEIVING_HISTORY!$B:$B,MASTER_SHEET!$A1868),0)</f>
        <v>0</v>
      </c>
      <c r="L1868" s="26">
        <f>IFERROR(SUMIFS(RECEIVING_HISTORY!$I:$I,RECEIVING_HISTORY!$B:$B,MASTER_SHEET!$A1868),0)</f>
        <v>0</v>
      </c>
      <c r="M1868" s="35">
        <f>IFERROR(SUMIF(ISSUANCE_HISTORY!$B:$B,A1868,ISSUANCE_HISTORY!$H:$H),0)</f>
        <v>0</v>
      </c>
      <c r="N1868" s="26">
        <f>IFERROR(SUMIF(ISSUANCE_HISTORY!$B:$B,A1868,ISSUANCE_HISTORY!$I:$I),0)</f>
        <v>0</v>
      </c>
      <c r="O1868" s="112">
        <f t="shared" si="117"/>
        <v>6</v>
      </c>
      <c r="P1868" s="26">
        <f t="shared" si="119"/>
        <v>1122</v>
      </c>
      <c r="Q1868" s="36" t="s">
        <v>2304</v>
      </c>
      <c r="R1868" s="36" t="s">
        <v>2304</v>
      </c>
      <c r="S1868" s="16">
        <v>4</v>
      </c>
      <c r="T1868" s="37" t="str">
        <f t="shared" si="118"/>
        <v>OK</v>
      </c>
      <c r="U1868" s="12"/>
      <c r="V1868" s="16"/>
      <c r="W1868" s="12" t="s">
        <v>4222</v>
      </c>
    </row>
    <row r="1869" spans="1:23" ht="22.35" customHeight="1">
      <c r="A1869" s="12">
        <v>10061985</v>
      </c>
      <c r="B1869" s="137">
        <v>1240130178</v>
      </c>
      <c r="C1869" s="106">
        <v>1004494</v>
      </c>
      <c r="D1869" s="13">
        <v>1016576</v>
      </c>
      <c r="E1869" s="12" t="s">
        <v>2311</v>
      </c>
      <c r="F1869" s="190" t="s">
        <v>2049</v>
      </c>
      <c r="G1869" s="13" t="s">
        <v>21</v>
      </c>
      <c r="H1869" s="15">
        <v>295</v>
      </c>
      <c r="I1869" s="105">
        <v>4</v>
      </c>
      <c r="J1869" s="26">
        <f t="shared" si="116"/>
        <v>1180</v>
      </c>
      <c r="K1869" s="113">
        <f>IFERROR(SUMIFS(RECEIVING_HISTORY!$H:$H,RECEIVING_HISTORY!$B:$B,MASTER_SHEET!$A1869),0)</f>
        <v>0</v>
      </c>
      <c r="L1869" s="26">
        <f>IFERROR(SUMIFS(RECEIVING_HISTORY!$I:$I,RECEIVING_HISTORY!$B:$B,MASTER_SHEET!$A1869),0)</f>
        <v>0</v>
      </c>
      <c r="M1869" s="35">
        <f>IFERROR(SUMIF(ISSUANCE_HISTORY!$B:$B,A1869,ISSUANCE_HISTORY!$H:$H),0)</f>
        <v>0</v>
      </c>
      <c r="N1869" s="26">
        <f>IFERROR(SUMIF(ISSUANCE_HISTORY!$B:$B,A1869,ISSUANCE_HISTORY!$I:$I),0)</f>
        <v>0</v>
      </c>
      <c r="O1869" s="112">
        <f t="shared" si="117"/>
        <v>4</v>
      </c>
      <c r="P1869" s="26">
        <f t="shared" si="119"/>
        <v>1180</v>
      </c>
      <c r="Q1869" s="36" t="s">
        <v>2304</v>
      </c>
      <c r="R1869" s="36" t="s">
        <v>2304</v>
      </c>
      <c r="S1869" s="16">
        <v>4</v>
      </c>
      <c r="T1869" s="37" t="str">
        <f t="shared" si="118"/>
        <v>OK</v>
      </c>
      <c r="U1869" s="12"/>
      <c r="V1869" s="16"/>
      <c r="W1869" s="12" t="s">
        <v>4223</v>
      </c>
    </row>
    <row r="1870" spans="1:23" ht="22.35" customHeight="1">
      <c r="A1870" s="12">
        <v>10061986</v>
      </c>
      <c r="B1870" s="137">
        <v>311631005864</v>
      </c>
      <c r="C1870" s="106">
        <v>1004496</v>
      </c>
      <c r="D1870" s="29">
        <v>1016578</v>
      </c>
      <c r="E1870" s="12" t="s">
        <v>2312</v>
      </c>
      <c r="F1870" s="190" t="s">
        <v>2049</v>
      </c>
      <c r="G1870" s="13" t="s">
        <v>21</v>
      </c>
      <c r="H1870" s="15">
        <v>725</v>
      </c>
      <c r="I1870" s="105">
        <v>1</v>
      </c>
      <c r="J1870" s="26">
        <f t="shared" si="116"/>
        <v>725</v>
      </c>
      <c r="K1870" s="113">
        <f>IFERROR(SUMIFS(RECEIVING_HISTORY!$H:$H,RECEIVING_HISTORY!$B:$B,MASTER_SHEET!$A1870),0)</f>
        <v>0</v>
      </c>
      <c r="L1870" s="26">
        <f>IFERROR(SUMIFS(RECEIVING_HISTORY!$I:$I,RECEIVING_HISTORY!$B:$B,MASTER_SHEET!$A1870),0)</f>
        <v>0</v>
      </c>
      <c r="M1870" s="35">
        <f>IFERROR(SUMIF(ISSUANCE_HISTORY!$B:$B,A1870,ISSUANCE_HISTORY!$H:$H),0)</f>
        <v>0</v>
      </c>
      <c r="N1870" s="26">
        <f>IFERROR(SUMIF(ISSUANCE_HISTORY!$B:$B,A1870,ISSUANCE_HISTORY!$I:$I),0)</f>
        <v>0</v>
      </c>
      <c r="O1870" s="112">
        <f t="shared" si="117"/>
        <v>1</v>
      </c>
      <c r="P1870" s="26">
        <f t="shared" si="119"/>
        <v>725</v>
      </c>
      <c r="Q1870" s="36" t="s">
        <v>2304</v>
      </c>
      <c r="R1870" s="36" t="s">
        <v>2304</v>
      </c>
      <c r="S1870" s="16">
        <v>1</v>
      </c>
      <c r="T1870" s="37" t="str">
        <f t="shared" si="118"/>
        <v>OK</v>
      </c>
      <c r="U1870" s="12"/>
      <c r="V1870" s="16"/>
      <c r="W1870" s="12" t="s">
        <v>4222</v>
      </c>
    </row>
    <row r="1871" spans="1:23" ht="22.35" customHeight="1">
      <c r="A1871" s="12">
        <v>10061987</v>
      </c>
      <c r="B1871" s="137">
        <v>311631005865</v>
      </c>
      <c r="C1871" s="106">
        <v>1004500</v>
      </c>
      <c r="D1871" s="13">
        <v>1016582</v>
      </c>
      <c r="E1871" s="12" t="s">
        <v>2313</v>
      </c>
      <c r="F1871" s="190" t="s">
        <v>2049</v>
      </c>
      <c r="G1871" s="13" t="s">
        <v>21</v>
      </c>
      <c r="H1871" s="15">
        <v>210</v>
      </c>
      <c r="I1871" s="105">
        <v>2</v>
      </c>
      <c r="J1871" s="26">
        <f t="shared" si="116"/>
        <v>420</v>
      </c>
      <c r="K1871" s="113">
        <f>IFERROR(SUMIFS(RECEIVING_HISTORY!$H:$H,RECEIVING_HISTORY!$B:$B,MASTER_SHEET!$A1871),0)</f>
        <v>0</v>
      </c>
      <c r="L1871" s="26">
        <f>IFERROR(SUMIFS(RECEIVING_HISTORY!$I:$I,RECEIVING_HISTORY!$B:$B,MASTER_SHEET!$A1871),0)</f>
        <v>0</v>
      </c>
      <c r="M1871" s="35">
        <f>IFERROR(SUMIF(ISSUANCE_HISTORY!$B:$B,A1871,ISSUANCE_HISTORY!$H:$H),0)</f>
        <v>0</v>
      </c>
      <c r="N1871" s="26">
        <f>IFERROR(SUMIF(ISSUANCE_HISTORY!$B:$B,A1871,ISSUANCE_HISTORY!$I:$I),0)</f>
        <v>0</v>
      </c>
      <c r="O1871" s="112">
        <f t="shared" si="117"/>
        <v>2</v>
      </c>
      <c r="P1871" s="26">
        <f t="shared" si="119"/>
        <v>420</v>
      </c>
      <c r="Q1871" s="36" t="s">
        <v>2304</v>
      </c>
      <c r="R1871" s="36" t="s">
        <v>2304</v>
      </c>
      <c r="S1871" s="16">
        <v>2</v>
      </c>
      <c r="T1871" s="37" t="str">
        <f t="shared" si="118"/>
        <v>OK</v>
      </c>
      <c r="U1871" s="12"/>
      <c r="V1871" s="16"/>
      <c r="W1871" s="12" t="s">
        <v>4222</v>
      </c>
    </row>
    <row r="1872" spans="1:23" ht="22.35" customHeight="1">
      <c r="A1872" s="12">
        <v>10061988</v>
      </c>
      <c r="B1872" s="137">
        <v>1240130206</v>
      </c>
      <c r="C1872" s="106">
        <v>1004504</v>
      </c>
      <c r="D1872" s="13">
        <v>1016586</v>
      </c>
      <c r="E1872" s="12" t="s">
        <v>2314</v>
      </c>
      <c r="F1872" s="190" t="s">
        <v>2049</v>
      </c>
      <c r="G1872" s="13" t="s">
        <v>21</v>
      </c>
      <c r="H1872" s="15">
        <v>1200</v>
      </c>
      <c r="I1872" s="105">
        <v>4</v>
      </c>
      <c r="J1872" s="26">
        <f t="shared" si="116"/>
        <v>4800</v>
      </c>
      <c r="K1872" s="113">
        <f>IFERROR(SUMIFS(RECEIVING_HISTORY!$H:$H,RECEIVING_HISTORY!$B:$B,MASTER_SHEET!$A1872),0)</f>
        <v>0</v>
      </c>
      <c r="L1872" s="26">
        <f>IFERROR(SUMIFS(RECEIVING_HISTORY!$I:$I,RECEIVING_HISTORY!$B:$B,MASTER_SHEET!$A1872),0)</f>
        <v>0</v>
      </c>
      <c r="M1872" s="35">
        <f>IFERROR(SUMIF(ISSUANCE_HISTORY!$B:$B,A1872,ISSUANCE_HISTORY!$H:$H),0)</f>
        <v>0</v>
      </c>
      <c r="N1872" s="26">
        <f>IFERROR(SUMIF(ISSUANCE_HISTORY!$B:$B,A1872,ISSUANCE_HISTORY!$I:$I),0)</f>
        <v>0</v>
      </c>
      <c r="O1872" s="112">
        <f t="shared" si="117"/>
        <v>4</v>
      </c>
      <c r="P1872" s="26">
        <f t="shared" si="119"/>
        <v>4800</v>
      </c>
      <c r="Q1872" s="36" t="s">
        <v>2304</v>
      </c>
      <c r="R1872" s="36" t="s">
        <v>2304</v>
      </c>
      <c r="S1872" s="16">
        <v>1</v>
      </c>
      <c r="T1872" s="37" t="str">
        <f t="shared" si="118"/>
        <v>OK</v>
      </c>
      <c r="U1872" s="12"/>
      <c r="V1872" s="16"/>
      <c r="W1872" s="12" t="s">
        <v>4223</v>
      </c>
    </row>
    <row r="1873" spans="1:23" ht="22.35" customHeight="1">
      <c r="A1873" s="12">
        <v>10061989</v>
      </c>
      <c r="B1873" s="137">
        <v>1240050385</v>
      </c>
      <c r="C1873" s="106">
        <v>1005708</v>
      </c>
      <c r="D1873" s="13">
        <v>1015189</v>
      </c>
      <c r="E1873" s="12" t="s">
        <v>2315</v>
      </c>
      <c r="F1873" s="190" t="s">
        <v>2049</v>
      </c>
      <c r="G1873" s="13" t="s">
        <v>21</v>
      </c>
      <c r="H1873" s="15">
        <v>770</v>
      </c>
      <c r="I1873" s="105">
        <v>6</v>
      </c>
      <c r="J1873" s="26">
        <f t="shared" si="116"/>
        <v>4620</v>
      </c>
      <c r="K1873" s="113">
        <f>IFERROR(SUMIFS(RECEIVING_HISTORY!$H:$H,RECEIVING_HISTORY!$B:$B,MASTER_SHEET!$A1873),0)</f>
        <v>0</v>
      </c>
      <c r="L1873" s="26">
        <f>IFERROR(SUMIFS(RECEIVING_HISTORY!$I:$I,RECEIVING_HISTORY!$B:$B,MASTER_SHEET!$A1873),0)</f>
        <v>0</v>
      </c>
      <c r="M1873" s="35">
        <f>IFERROR(SUMIF(ISSUANCE_HISTORY!$B:$B,A1873,ISSUANCE_HISTORY!$H:$H),0)</f>
        <v>0</v>
      </c>
      <c r="N1873" s="26">
        <f>IFERROR(SUMIF(ISSUANCE_HISTORY!$B:$B,A1873,ISSUANCE_HISTORY!$I:$I),0)</f>
        <v>0</v>
      </c>
      <c r="O1873" s="112">
        <f t="shared" si="117"/>
        <v>6</v>
      </c>
      <c r="P1873" s="26">
        <f t="shared" si="119"/>
        <v>4620</v>
      </c>
      <c r="Q1873" s="36" t="s">
        <v>2316</v>
      </c>
      <c r="R1873" s="36" t="s">
        <v>2316</v>
      </c>
      <c r="S1873" s="16">
        <v>4</v>
      </c>
      <c r="T1873" s="37" t="str">
        <f t="shared" si="118"/>
        <v>OK</v>
      </c>
      <c r="U1873" s="12"/>
      <c r="V1873" s="16"/>
      <c r="W1873" s="12" t="s">
        <v>4223</v>
      </c>
    </row>
    <row r="1874" spans="1:23" ht="22.35" customHeight="1">
      <c r="A1874" s="12">
        <v>10061990</v>
      </c>
      <c r="B1874" s="137">
        <v>1240050390</v>
      </c>
      <c r="C1874" s="106">
        <v>1005711</v>
      </c>
      <c r="D1874" s="13">
        <v>1015192</v>
      </c>
      <c r="E1874" s="12" t="s">
        <v>2317</v>
      </c>
      <c r="F1874" s="190" t="s">
        <v>2049</v>
      </c>
      <c r="G1874" s="13" t="s">
        <v>21</v>
      </c>
      <c r="H1874" s="15">
        <v>1175</v>
      </c>
      <c r="I1874" s="105">
        <v>3</v>
      </c>
      <c r="J1874" s="26">
        <f t="shared" si="116"/>
        <v>3525</v>
      </c>
      <c r="K1874" s="113">
        <f>IFERROR(SUMIFS(RECEIVING_HISTORY!$H:$H,RECEIVING_HISTORY!$B:$B,MASTER_SHEET!$A1874),0)</f>
        <v>0</v>
      </c>
      <c r="L1874" s="26">
        <f>IFERROR(SUMIFS(RECEIVING_HISTORY!$I:$I,RECEIVING_HISTORY!$B:$B,MASTER_SHEET!$A1874),0)</f>
        <v>0</v>
      </c>
      <c r="M1874" s="35">
        <f>IFERROR(SUMIF(ISSUANCE_HISTORY!$B:$B,A1874,ISSUANCE_HISTORY!$H:$H),0)</f>
        <v>0</v>
      </c>
      <c r="N1874" s="26">
        <f>IFERROR(SUMIF(ISSUANCE_HISTORY!$B:$B,A1874,ISSUANCE_HISTORY!$I:$I),0)</f>
        <v>0</v>
      </c>
      <c r="O1874" s="112">
        <f t="shared" si="117"/>
        <v>3</v>
      </c>
      <c r="P1874" s="26">
        <f t="shared" si="119"/>
        <v>3525</v>
      </c>
      <c r="Q1874" s="36" t="s">
        <v>2316</v>
      </c>
      <c r="R1874" s="36" t="s">
        <v>2316</v>
      </c>
      <c r="S1874" s="16">
        <v>2</v>
      </c>
      <c r="T1874" s="37" t="str">
        <f t="shared" si="118"/>
        <v>OK</v>
      </c>
      <c r="U1874" s="12"/>
      <c r="V1874" s="16"/>
      <c r="W1874" s="12" t="s">
        <v>4223</v>
      </c>
    </row>
    <row r="1875" spans="1:23" ht="22.35" customHeight="1">
      <c r="A1875" s="12">
        <v>10061991</v>
      </c>
      <c r="B1875" s="137">
        <v>1240050373</v>
      </c>
      <c r="C1875" s="106">
        <v>1005991</v>
      </c>
      <c r="D1875" s="13">
        <v>1015177</v>
      </c>
      <c r="E1875" s="12" t="s">
        <v>2318</v>
      </c>
      <c r="F1875" s="190" t="s">
        <v>2049</v>
      </c>
      <c r="G1875" s="13" t="s">
        <v>21</v>
      </c>
      <c r="H1875" s="15">
        <v>728</v>
      </c>
      <c r="I1875" s="105">
        <v>13</v>
      </c>
      <c r="J1875" s="26">
        <f t="shared" si="116"/>
        <v>9464</v>
      </c>
      <c r="K1875" s="113">
        <f>IFERROR(SUMIFS(RECEIVING_HISTORY!$H:$H,RECEIVING_HISTORY!$B:$B,MASTER_SHEET!$A1875),0)</f>
        <v>0</v>
      </c>
      <c r="L1875" s="26">
        <f>IFERROR(SUMIFS(RECEIVING_HISTORY!$I:$I,RECEIVING_HISTORY!$B:$B,MASTER_SHEET!$A1875),0)</f>
        <v>0</v>
      </c>
      <c r="M1875" s="35">
        <f>IFERROR(SUMIF(ISSUANCE_HISTORY!$B:$B,A1875,ISSUANCE_HISTORY!$H:$H),0)</f>
        <v>0</v>
      </c>
      <c r="N1875" s="26">
        <f>IFERROR(SUMIF(ISSUANCE_HISTORY!$B:$B,A1875,ISSUANCE_HISTORY!$I:$I),0)</f>
        <v>0</v>
      </c>
      <c r="O1875" s="112">
        <f t="shared" si="117"/>
        <v>13</v>
      </c>
      <c r="P1875" s="26">
        <f t="shared" si="119"/>
        <v>9464</v>
      </c>
      <c r="Q1875" s="36" t="s">
        <v>2316</v>
      </c>
      <c r="R1875" s="36" t="s">
        <v>2316</v>
      </c>
      <c r="S1875" s="16">
        <v>4</v>
      </c>
      <c r="T1875" s="37" t="str">
        <f t="shared" si="118"/>
        <v>OK</v>
      </c>
      <c r="U1875" s="12"/>
      <c r="V1875" s="16"/>
      <c r="W1875" s="12" t="s">
        <v>4223</v>
      </c>
    </row>
    <row r="1876" spans="1:23" ht="22.35" customHeight="1">
      <c r="A1876" s="12">
        <v>10061992</v>
      </c>
      <c r="B1876" s="137">
        <v>1240050388</v>
      </c>
      <c r="C1876" s="106">
        <v>1005709</v>
      </c>
      <c r="D1876" s="13">
        <v>1015190</v>
      </c>
      <c r="E1876" s="12" t="s">
        <v>2319</v>
      </c>
      <c r="F1876" s="190" t="s">
        <v>2049</v>
      </c>
      <c r="G1876" s="13" t="s">
        <v>21</v>
      </c>
      <c r="H1876" s="15">
        <v>890</v>
      </c>
      <c r="I1876" s="105">
        <v>13</v>
      </c>
      <c r="J1876" s="26">
        <f t="shared" si="116"/>
        <v>11570</v>
      </c>
      <c r="K1876" s="113">
        <f>IFERROR(SUMIFS(RECEIVING_HISTORY!$H:$H,RECEIVING_HISTORY!$B:$B,MASTER_SHEET!$A1876),0)</f>
        <v>0</v>
      </c>
      <c r="L1876" s="26">
        <f>IFERROR(SUMIFS(RECEIVING_HISTORY!$I:$I,RECEIVING_HISTORY!$B:$B,MASTER_SHEET!$A1876),0)</f>
        <v>0</v>
      </c>
      <c r="M1876" s="35">
        <f>IFERROR(SUMIF(ISSUANCE_HISTORY!$B:$B,A1876,ISSUANCE_HISTORY!$H:$H),0)</f>
        <v>0</v>
      </c>
      <c r="N1876" s="26">
        <f>IFERROR(SUMIF(ISSUANCE_HISTORY!$B:$B,A1876,ISSUANCE_HISTORY!$I:$I),0)</f>
        <v>0</v>
      </c>
      <c r="O1876" s="112">
        <f t="shared" si="117"/>
        <v>13</v>
      </c>
      <c r="P1876" s="26">
        <f t="shared" si="119"/>
        <v>11570</v>
      </c>
      <c r="Q1876" s="36" t="s">
        <v>2316</v>
      </c>
      <c r="R1876" s="36" t="s">
        <v>2316</v>
      </c>
      <c r="S1876" s="16">
        <v>4</v>
      </c>
      <c r="T1876" s="37" t="str">
        <f t="shared" si="118"/>
        <v>OK</v>
      </c>
      <c r="U1876" s="12"/>
      <c r="V1876" s="16"/>
      <c r="W1876" s="12" t="s">
        <v>4223</v>
      </c>
    </row>
    <row r="1877" spans="1:23" ht="22.35" customHeight="1">
      <c r="A1877" s="12">
        <v>10061993</v>
      </c>
      <c r="B1877" s="137">
        <v>3000000573</v>
      </c>
      <c r="C1877" s="106">
        <v>1006838</v>
      </c>
      <c r="D1877" s="13">
        <v>1014249</v>
      </c>
      <c r="E1877" s="12" t="s">
        <v>2320</v>
      </c>
      <c r="F1877" s="190" t="s">
        <v>2049</v>
      </c>
      <c r="G1877" s="13" t="s">
        <v>21</v>
      </c>
      <c r="H1877" s="15">
        <v>125</v>
      </c>
      <c r="I1877" s="105">
        <v>136</v>
      </c>
      <c r="J1877" s="26">
        <f t="shared" si="116"/>
        <v>17000</v>
      </c>
      <c r="K1877" s="113">
        <f>IFERROR(SUMIFS(RECEIVING_HISTORY!$H:$H,RECEIVING_HISTORY!$B:$B,MASTER_SHEET!$A1877),0)</f>
        <v>0</v>
      </c>
      <c r="L1877" s="26">
        <f>IFERROR(SUMIFS(RECEIVING_HISTORY!$I:$I,RECEIVING_HISTORY!$B:$B,MASTER_SHEET!$A1877),0)</f>
        <v>0</v>
      </c>
      <c r="M1877" s="35">
        <f>IFERROR(SUMIF(ISSUANCE_HISTORY!$B:$B,A1877,ISSUANCE_HISTORY!$H:$H),0)</f>
        <v>0</v>
      </c>
      <c r="N1877" s="26">
        <f>IFERROR(SUMIF(ISSUANCE_HISTORY!$B:$B,A1877,ISSUANCE_HISTORY!$I:$I),0)</f>
        <v>0</v>
      </c>
      <c r="O1877" s="112">
        <f t="shared" si="117"/>
        <v>136</v>
      </c>
      <c r="P1877" s="26">
        <f t="shared" si="119"/>
        <v>17000</v>
      </c>
      <c r="Q1877" s="36" t="s">
        <v>2321</v>
      </c>
      <c r="R1877" s="36" t="s">
        <v>2321</v>
      </c>
      <c r="S1877" s="16">
        <v>40</v>
      </c>
      <c r="T1877" s="37" t="str">
        <f t="shared" si="118"/>
        <v>OK</v>
      </c>
      <c r="U1877" s="12"/>
      <c r="V1877" s="16"/>
      <c r="W1877" s="12" t="s">
        <v>4222</v>
      </c>
    </row>
    <row r="1878" spans="1:23" ht="22.35" customHeight="1">
      <c r="A1878" s="12">
        <v>10061994</v>
      </c>
      <c r="B1878" s="137">
        <v>1240130208</v>
      </c>
      <c r="C1878" s="106">
        <v>1004509</v>
      </c>
      <c r="D1878" s="13">
        <v>1016591</v>
      </c>
      <c r="E1878" s="12" t="s">
        <v>2322</v>
      </c>
      <c r="F1878" s="190" t="s">
        <v>2049</v>
      </c>
      <c r="G1878" s="13" t="s">
        <v>21</v>
      </c>
      <c r="H1878" s="15">
        <v>1360</v>
      </c>
      <c r="I1878" s="105">
        <v>5</v>
      </c>
      <c r="J1878" s="26">
        <f t="shared" si="116"/>
        <v>6800</v>
      </c>
      <c r="K1878" s="113">
        <f>IFERROR(SUMIFS(RECEIVING_HISTORY!$H:$H,RECEIVING_HISTORY!$B:$B,MASTER_SHEET!$A1878),0)</f>
        <v>0</v>
      </c>
      <c r="L1878" s="26">
        <f>IFERROR(SUMIFS(RECEIVING_HISTORY!$I:$I,RECEIVING_HISTORY!$B:$B,MASTER_SHEET!$A1878),0)</f>
        <v>0</v>
      </c>
      <c r="M1878" s="35">
        <f>IFERROR(SUMIF(ISSUANCE_HISTORY!$B:$B,A1878,ISSUANCE_HISTORY!$H:$H),0)</f>
        <v>0</v>
      </c>
      <c r="N1878" s="26">
        <f>IFERROR(SUMIF(ISSUANCE_HISTORY!$B:$B,A1878,ISSUANCE_HISTORY!$I:$I),0)</f>
        <v>0</v>
      </c>
      <c r="O1878" s="112">
        <f t="shared" si="117"/>
        <v>5</v>
      </c>
      <c r="P1878" s="26">
        <f t="shared" si="119"/>
        <v>6800</v>
      </c>
      <c r="Q1878" s="36" t="s">
        <v>2321</v>
      </c>
      <c r="R1878" s="36" t="s">
        <v>2321</v>
      </c>
      <c r="S1878" s="16">
        <v>4</v>
      </c>
      <c r="T1878" s="37" t="str">
        <f t="shared" si="118"/>
        <v>OK</v>
      </c>
      <c r="U1878" s="12"/>
      <c r="V1878" s="16"/>
      <c r="W1878" s="12" t="s">
        <v>4223</v>
      </c>
    </row>
    <row r="1879" spans="1:23" ht="22.35" customHeight="1">
      <c r="A1879" s="12">
        <v>10061995</v>
      </c>
      <c r="B1879" s="137">
        <v>1240300336</v>
      </c>
      <c r="C1879" s="106">
        <v>1004584</v>
      </c>
      <c r="D1879" s="13">
        <v>1016343</v>
      </c>
      <c r="E1879" s="12" t="s">
        <v>2323</v>
      </c>
      <c r="F1879" s="190" t="s">
        <v>2049</v>
      </c>
      <c r="G1879" s="13" t="s">
        <v>21</v>
      </c>
      <c r="H1879" s="15">
        <v>180</v>
      </c>
      <c r="I1879" s="105">
        <v>29</v>
      </c>
      <c r="J1879" s="26">
        <f t="shared" si="116"/>
        <v>5220</v>
      </c>
      <c r="K1879" s="113">
        <f>IFERROR(SUMIFS(RECEIVING_HISTORY!$H:$H,RECEIVING_HISTORY!$B:$B,MASTER_SHEET!$A1879),0)</f>
        <v>0</v>
      </c>
      <c r="L1879" s="26">
        <f>IFERROR(SUMIFS(RECEIVING_HISTORY!$I:$I,RECEIVING_HISTORY!$B:$B,MASTER_SHEET!$A1879),0)</f>
        <v>0</v>
      </c>
      <c r="M1879" s="35">
        <f>IFERROR(SUMIF(ISSUANCE_HISTORY!$B:$B,A1879,ISSUANCE_HISTORY!$H:$H),0)</f>
        <v>0</v>
      </c>
      <c r="N1879" s="26">
        <f>IFERROR(SUMIF(ISSUANCE_HISTORY!$B:$B,A1879,ISSUANCE_HISTORY!$I:$I),0)</f>
        <v>0</v>
      </c>
      <c r="O1879" s="112">
        <f t="shared" si="117"/>
        <v>29</v>
      </c>
      <c r="P1879" s="26">
        <f t="shared" si="119"/>
        <v>5220</v>
      </c>
      <c r="Q1879" s="36" t="s">
        <v>2321</v>
      </c>
      <c r="R1879" s="36" t="s">
        <v>2321</v>
      </c>
      <c r="S1879" s="16">
        <v>10</v>
      </c>
      <c r="T1879" s="37" t="str">
        <f t="shared" si="118"/>
        <v>OK</v>
      </c>
      <c r="U1879" s="12"/>
      <c r="V1879" s="16"/>
      <c r="W1879" s="12" t="s">
        <v>4223</v>
      </c>
    </row>
    <row r="1880" spans="1:23" ht="22.35" customHeight="1">
      <c r="A1880" s="12">
        <v>10061996</v>
      </c>
      <c r="B1880" s="137">
        <v>1120010394</v>
      </c>
      <c r="C1880" s="106">
        <v>1000347</v>
      </c>
      <c r="D1880" s="13">
        <v>1013419</v>
      </c>
      <c r="E1880" s="12" t="s">
        <v>2324</v>
      </c>
      <c r="F1880" s="190" t="s">
        <v>2049</v>
      </c>
      <c r="G1880" s="13" t="s">
        <v>21</v>
      </c>
      <c r="H1880" s="15">
        <v>6</v>
      </c>
      <c r="I1880" s="105">
        <v>99</v>
      </c>
      <c r="J1880" s="26">
        <f t="shared" si="116"/>
        <v>594</v>
      </c>
      <c r="K1880" s="113">
        <f>IFERROR(SUMIFS(RECEIVING_HISTORY!$H:$H,RECEIVING_HISTORY!$B:$B,MASTER_SHEET!$A1880),0)</f>
        <v>0</v>
      </c>
      <c r="L1880" s="26">
        <f>IFERROR(SUMIFS(RECEIVING_HISTORY!$I:$I,RECEIVING_HISTORY!$B:$B,MASTER_SHEET!$A1880),0)</f>
        <v>0</v>
      </c>
      <c r="M1880" s="35">
        <f>IFERROR(SUMIF(ISSUANCE_HISTORY!$B:$B,A1880,ISSUANCE_HISTORY!$H:$H),0)</f>
        <v>0</v>
      </c>
      <c r="N1880" s="26">
        <f>IFERROR(SUMIF(ISSUANCE_HISTORY!$B:$B,A1880,ISSUANCE_HISTORY!$I:$I),0)</f>
        <v>0</v>
      </c>
      <c r="O1880" s="112">
        <f t="shared" si="117"/>
        <v>99</v>
      </c>
      <c r="P1880" s="26">
        <f t="shared" si="119"/>
        <v>594</v>
      </c>
      <c r="Q1880" s="36" t="s">
        <v>2325</v>
      </c>
      <c r="R1880" s="36" t="s">
        <v>2325</v>
      </c>
      <c r="S1880" s="16">
        <v>20</v>
      </c>
      <c r="T1880" s="37" t="str">
        <f t="shared" si="118"/>
        <v>OK</v>
      </c>
      <c r="U1880" s="12"/>
      <c r="V1880" s="16"/>
      <c r="W1880" s="12" t="s">
        <v>4222</v>
      </c>
    </row>
    <row r="1881" spans="1:23" ht="22.35" customHeight="1">
      <c r="A1881" s="12">
        <v>10061997</v>
      </c>
      <c r="B1881" s="137">
        <v>1260090548</v>
      </c>
      <c r="C1881" s="106">
        <v>1000406</v>
      </c>
      <c r="D1881" s="13">
        <v>1013478</v>
      </c>
      <c r="E1881" s="12" t="s">
        <v>2326</v>
      </c>
      <c r="F1881" s="190" t="s">
        <v>2049</v>
      </c>
      <c r="G1881" s="13" t="s">
        <v>21</v>
      </c>
      <c r="H1881" s="15">
        <v>9.6999999999999993</v>
      </c>
      <c r="I1881" s="105">
        <v>320</v>
      </c>
      <c r="J1881" s="26">
        <f t="shared" si="116"/>
        <v>3104</v>
      </c>
      <c r="K1881" s="113">
        <f>IFERROR(SUMIFS(RECEIVING_HISTORY!$H:$H,RECEIVING_HISTORY!$B:$B,MASTER_SHEET!$A1881),0)</f>
        <v>0</v>
      </c>
      <c r="L1881" s="26">
        <f>IFERROR(SUMIFS(RECEIVING_HISTORY!$I:$I,RECEIVING_HISTORY!$B:$B,MASTER_SHEET!$A1881),0)</f>
        <v>0</v>
      </c>
      <c r="M1881" s="35">
        <f>IFERROR(SUMIF(ISSUANCE_HISTORY!$B:$B,A1881,ISSUANCE_HISTORY!$H:$H),0)</f>
        <v>10</v>
      </c>
      <c r="N1881" s="26">
        <f>IFERROR(SUMIF(ISSUANCE_HISTORY!$B:$B,A1881,ISSUANCE_HISTORY!$I:$I),0)</f>
        <v>97</v>
      </c>
      <c r="O1881" s="112">
        <f t="shared" si="117"/>
        <v>310</v>
      </c>
      <c r="P1881" s="26">
        <f t="shared" si="119"/>
        <v>3007</v>
      </c>
      <c r="Q1881" s="36" t="s">
        <v>1973</v>
      </c>
      <c r="R1881" s="36" t="s">
        <v>1973</v>
      </c>
      <c r="S1881" s="16">
        <v>20</v>
      </c>
      <c r="T1881" s="37" t="str">
        <f t="shared" si="118"/>
        <v>OK</v>
      </c>
      <c r="U1881" s="12"/>
      <c r="V1881" s="16"/>
      <c r="W1881" s="12" t="s">
        <v>4223</v>
      </c>
    </row>
    <row r="1882" spans="1:23" ht="22.35" customHeight="1">
      <c r="A1882" s="12">
        <v>10061998</v>
      </c>
      <c r="B1882" s="137">
        <v>1240050370</v>
      </c>
      <c r="C1882" s="106">
        <v>1004630</v>
      </c>
      <c r="D1882" s="13">
        <v>1016390</v>
      </c>
      <c r="E1882" s="12" t="s">
        <v>2327</v>
      </c>
      <c r="F1882" s="190" t="s">
        <v>2049</v>
      </c>
      <c r="G1882" s="13" t="s">
        <v>21</v>
      </c>
      <c r="H1882" s="15">
        <v>565</v>
      </c>
      <c r="I1882" s="105">
        <v>36</v>
      </c>
      <c r="J1882" s="26">
        <f t="shared" si="116"/>
        <v>20340</v>
      </c>
      <c r="K1882" s="113">
        <f>IFERROR(SUMIFS(RECEIVING_HISTORY!$H:$H,RECEIVING_HISTORY!$B:$B,MASTER_SHEET!$A1882),0)</f>
        <v>0</v>
      </c>
      <c r="L1882" s="26">
        <f>IFERROR(SUMIFS(RECEIVING_HISTORY!$I:$I,RECEIVING_HISTORY!$B:$B,MASTER_SHEET!$A1882),0)</f>
        <v>0</v>
      </c>
      <c r="M1882" s="35">
        <f>IFERROR(SUMIF(ISSUANCE_HISTORY!$B:$B,A1882,ISSUANCE_HISTORY!$H:$H),0)</f>
        <v>0</v>
      </c>
      <c r="N1882" s="26">
        <f>IFERROR(SUMIF(ISSUANCE_HISTORY!$B:$B,A1882,ISSUANCE_HISTORY!$I:$I),0)</f>
        <v>0</v>
      </c>
      <c r="O1882" s="112">
        <f t="shared" si="117"/>
        <v>36</v>
      </c>
      <c r="P1882" s="26">
        <f t="shared" si="119"/>
        <v>20340</v>
      </c>
      <c r="Q1882" s="36" t="s">
        <v>2325</v>
      </c>
      <c r="R1882" s="36" t="s">
        <v>2325</v>
      </c>
      <c r="S1882" s="16">
        <v>10</v>
      </c>
      <c r="T1882" s="37" t="str">
        <f t="shared" si="118"/>
        <v>OK</v>
      </c>
      <c r="U1882" s="12"/>
      <c r="V1882" s="16"/>
      <c r="W1882" s="12" t="s">
        <v>4223</v>
      </c>
    </row>
    <row r="1883" spans="1:23" ht="22.35" customHeight="1">
      <c r="A1883" s="12">
        <v>10061999</v>
      </c>
      <c r="B1883" s="137">
        <v>3000000576</v>
      </c>
      <c r="C1883" s="106">
        <v>1006835</v>
      </c>
      <c r="D1883" s="13">
        <v>1014246</v>
      </c>
      <c r="E1883" s="12" t="s">
        <v>2328</v>
      </c>
      <c r="F1883" s="190" t="s">
        <v>2049</v>
      </c>
      <c r="G1883" s="13" t="s">
        <v>21</v>
      </c>
      <c r="H1883" s="15">
        <v>29</v>
      </c>
      <c r="I1883" s="105">
        <v>200</v>
      </c>
      <c r="J1883" s="26">
        <f t="shared" si="116"/>
        <v>5800</v>
      </c>
      <c r="K1883" s="113">
        <f>IFERROR(SUMIFS(RECEIVING_HISTORY!$H:$H,RECEIVING_HISTORY!$B:$B,MASTER_SHEET!$A1883),0)</f>
        <v>0</v>
      </c>
      <c r="L1883" s="26">
        <f>IFERROR(SUMIFS(RECEIVING_HISTORY!$I:$I,RECEIVING_HISTORY!$B:$B,MASTER_SHEET!$A1883),0)</f>
        <v>0</v>
      </c>
      <c r="M1883" s="35">
        <f>IFERROR(SUMIF(ISSUANCE_HISTORY!$B:$B,A1883,ISSUANCE_HISTORY!$H:$H),0)</f>
        <v>0</v>
      </c>
      <c r="N1883" s="26">
        <f>IFERROR(SUMIF(ISSUANCE_HISTORY!$B:$B,A1883,ISSUANCE_HISTORY!$I:$I),0)</f>
        <v>0</v>
      </c>
      <c r="O1883" s="112">
        <f t="shared" si="117"/>
        <v>200</v>
      </c>
      <c r="P1883" s="26">
        <f t="shared" si="119"/>
        <v>5800</v>
      </c>
      <c r="Q1883" s="36" t="s">
        <v>2329</v>
      </c>
      <c r="R1883" s="36" t="s">
        <v>2329</v>
      </c>
      <c r="S1883" s="16">
        <v>20</v>
      </c>
      <c r="T1883" s="37" t="str">
        <f t="shared" si="118"/>
        <v>OK</v>
      </c>
      <c r="U1883" s="12"/>
      <c r="V1883" s="16"/>
      <c r="W1883" s="12" t="s">
        <v>4222</v>
      </c>
    </row>
    <row r="1884" spans="1:23" ht="22.35" customHeight="1">
      <c r="A1884" s="12">
        <v>10062000</v>
      </c>
      <c r="B1884" s="137">
        <v>3000000578</v>
      </c>
      <c r="C1884" s="106">
        <v>1006836</v>
      </c>
      <c r="D1884" s="13">
        <v>1014247</v>
      </c>
      <c r="E1884" s="12" t="s">
        <v>2330</v>
      </c>
      <c r="F1884" s="190" t="s">
        <v>2049</v>
      </c>
      <c r="G1884" s="13" t="s">
        <v>21</v>
      </c>
      <c r="H1884" s="15">
        <v>70</v>
      </c>
      <c r="I1884" s="105">
        <v>165</v>
      </c>
      <c r="J1884" s="26">
        <f t="shared" si="116"/>
        <v>11550</v>
      </c>
      <c r="K1884" s="113">
        <f>IFERROR(SUMIFS(RECEIVING_HISTORY!$H:$H,RECEIVING_HISTORY!$B:$B,MASTER_SHEET!$A1884),0)</f>
        <v>0</v>
      </c>
      <c r="L1884" s="26">
        <f>IFERROR(SUMIFS(RECEIVING_HISTORY!$I:$I,RECEIVING_HISTORY!$B:$B,MASTER_SHEET!$A1884),0)</f>
        <v>0</v>
      </c>
      <c r="M1884" s="35">
        <f>IFERROR(SUMIF(ISSUANCE_HISTORY!$B:$B,A1884,ISSUANCE_HISTORY!$H:$H),0)</f>
        <v>0</v>
      </c>
      <c r="N1884" s="26">
        <f>IFERROR(SUMIF(ISSUANCE_HISTORY!$B:$B,A1884,ISSUANCE_HISTORY!$I:$I),0)</f>
        <v>0</v>
      </c>
      <c r="O1884" s="112">
        <f t="shared" si="117"/>
        <v>165</v>
      </c>
      <c r="P1884" s="26">
        <f t="shared" si="119"/>
        <v>11550</v>
      </c>
      <c r="Q1884" s="36" t="s">
        <v>2329</v>
      </c>
      <c r="R1884" s="36" t="s">
        <v>2329</v>
      </c>
      <c r="S1884" s="16">
        <v>20</v>
      </c>
      <c r="T1884" s="37" t="str">
        <f t="shared" si="118"/>
        <v>OK</v>
      </c>
      <c r="U1884" s="12"/>
      <c r="V1884" s="16"/>
      <c r="W1884" s="12" t="s">
        <v>4222</v>
      </c>
    </row>
    <row r="1885" spans="1:23" ht="22.35" customHeight="1">
      <c r="A1885" s="12">
        <v>10062001</v>
      </c>
      <c r="B1885" s="137" t="e">
        <v>#N/A</v>
      </c>
      <c r="C1885" s="106"/>
      <c r="D1885" s="13"/>
      <c r="E1885" s="12" t="s">
        <v>2331</v>
      </c>
      <c r="F1885" s="190" t="s">
        <v>2049</v>
      </c>
      <c r="G1885" s="13" t="s">
        <v>21</v>
      </c>
      <c r="H1885" s="15">
        <v>16</v>
      </c>
      <c r="I1885" s="105">
        <v>0</v>
      </c>
      <c r="J1885" s="26">
        <f t="shared" si="116"/>
        <v>0</v>
      </c>
      <c r="K1885" s="113">
        <f>IFERROR(SUMIFS(RECEIVING_HISTORY!$H:$H,RECEIVING_HISTORY!$B:$B,MASTER_SHEET!$A1885),0)</f>
        <v>0</v>
      </c>
      <c r="L1885" s="26">
        <f>IFERROR(SUMIFS(RECEIVING_HISTORY!$I:$I,RECEIVING_HISTORY!$B:$B,MASTER_SHEET!$A1885),0)</f>
        <v>0</v>
      </c>
      <c r="M1885" s="35">
        <f>IFERROR(SUMIF(ISSUANCE_HISTORY!$B:$B,A1885,ISSUANCE_HISTORY!$H:$H),0)</f>
        <v>0</v>
      </c>
      <c r="N1885" s="26">
        <f>IFERROR(SUMIF(ISSUANCE_HISTORY!$B:$B,A1885,ISSUANCE_HISTORY!$I:$I),0)</f>
        <v>0</v>
      </c>
      <c r="O1885" s="112">
        <f t="shared" si="117"/>
        <v>0</v>
      </c>
      <c r="P1885" s="26">
        <f t="shared" si="119"/>
        <v>0</v>
      </c>
      <c r="Q1885" s="36" t="e">
        <v>#N/A</v>
      </c>
      <c r="R1885" s="36" t="e">
        <v>#N/A</v>
      </c>
      <c r="S1885" s="16"/>
      <c r="T1885" s="37" t="str">
        <f t="shared" si="118"/>
        <v/>
      </c>
      <c r="U1885" s="12"/>
      <c r="V1885" s="16"/>
      <c r="W1885" s="12" t="e">
        <v>#N/A</v>
      </c>
    </row>
    <row r="1886" spans="1:23" ht="22.35" customHeight="1">
      <c r="A1886" s="12">
        <v>10062002</v>
      </c>
      <c r="B1886" s="137" t="e">
        <v>#N/A</v>
      </c>
      <c r="C1886" s="106"/>
      <c r="D1886" s="13"/>
      <c r="E1886" s="12" t="s">
        <v>2333</v>
      </c>
      <c r="F1886" s="190" t="s">
        <v>2049</v>
      </c>
      <c r="G1886" s="13" t="s">
        <v>21</v>
      </c>
      <c r="H1886" s="15">
        <v>35</v>
      </c>
      <c r="I1886" s="105">
        <v>0</v>
      </c>
      <c r="J1886" s="26">
        <f t="shared" si="116"/>
        <v>0</v>
      </c>
      <c r="K1886" s="113">
        <f>IFERROR(SUMIFS(RECEIVING_HISTORY!$H:$H,RECEIVING_HISTORY!$B:$B,MASTER_SHEET!$A1886),0)</f>
        <v>0</v>
      </c>
      <c r="L1886" s="26">
        <f>IFERROR(SUMIFS(RECEIVING_HISTORY!$I:$I,RECEIVING_HISTORY!$B:$B,MASTER_SHEET!$A1886),0)</f>
        <v>0</v>
      </c>
      <c r="M1886" s="35">
        <f>IFERROR(SUMIF(ISSUANCE_HISTORY!$B:$B,A1886,ISSUANCE_HISTORY!$H:$H),0)</f>
        <v>0</v>
      </c>
      <c r="N1886" s="26">
        <f>IFERROR(SUMIF(ISSUANCE_HISTORY!$B:$B,A1886,ISSUANCE_HISTORY!$I:$I),0)</f>
        <v>0</v>
      </c>
      <c r="O1886" s="112">
        <f t="shared" si="117"/>
        <v>0</v>
      </c>
      <c r="P1886" s="26">
        <f t="shared" si="119"/>
        <v>0</v>
      </c>
      <c r="Q1886" s="36" t="e">
        <v>#N/A</v>
      </c>
      <c r="R1886" s="36" t="e">
        <v>#N/A</v>
      </c>
      <c r="S1886" s="16"/>
      <c r="T1886" s="37" t="str">
        <f t="shared" si="118"/>
        <v/>
      </c>
      <c r="U1886" s="12"/>
      <c r="V1886" s="16"/>
      <c r="W1886" s="12" t="e">
        <v>#N/A</v>
      </c>
    </row>
    <row r="1887" spans="1:23" ht="22.35" customHeight="1">
      <c r="A1887" s="12">
        <v>10062003</v>
      </c>
      <c r="B1887" s="137">
        <v>1120010520</v>
      </c>
      <c r="C1887" s="106">
        <v>1002946</v>
      </c>
      <c r="D1887" s="13">
        <v>1010782</v>
      </c>
      <c r="E1887" s="12" t="s">
        <v>2334</v>
      </c>
      <c r="F1887" s="190" t="s">
        <v>2049</v>
      </c>
      <c r="G1887" s="13" t="s">
        <v>21</v>
      </c>
      <c r="H1887" s="15">
        <v>96</v>
      </c>
      <c r="I1887" s="105">
        <v>11</v>
      </c>
      <c r="J1887" s="26">
        <f t="shared" si="116"/>
        <v>1056</v>
      </c>
      <c r="K1887" s="113">
        <f>IFERROR(SUMIFS(RECEIVING_HISTORY!$H:$H,RECEIVING_HISTORY!$B:$B,MASTER_SHEET!$A1887),0)</f>
        <v>19</v>
      </c>
      <c r="L1887" s="26">
        <f>IFERROR(SUMIFS(RECEIVING_HISTORY!$I:$I,RECEIVING_HISTORY!$B:$B,MASTER_SHEET!$A1887),0)</f>
        <v>1824</v>
      </c>
      <c r="M1887" s="35">
        <f>IFERROR(SUMIF(ISSUANCE_HISTORY!$B:$B,A1887,ISSUANCE_HISTORY!$H:$H),0)</f>
        <v>2</v>
      </c>
      <c r="N1887" s="26">
        <f>IFERROR(SUMIF(ISSUANCE_HISTORY!$B:$B,A1887,ISSUANCE_HISTORY!$I:$I),0)</f>
        <v>192</v>
      </c>
      <c r="O1887" s="112">
        <f t="shared" si="117"/>
        <v>28</v>
      </c>
      <c r="P1887" s="26">
        <f t="shared" si="119"/>
        <v>2688</v>
      </c>
      <c r="Q1887" s="36" t="s">
        <v>4202</v>
      </c>
      <c r="R1887" s="36" t="s">
        <v>4202</v>
      </c>
      <c r="S1887" s="16">
        <v>12</v>
      </c>
      <c r="T1887" s="37" t="str">
        <f t="shared" si="118"/>
        <v>OK</v>
      </c>
      <c r="U1887" s="12"/>
      <c r="V1887" s="16"/>
      <c r="W1887" s="12" t="s">
        <v>4222</v>
      </c>
    </row>
    <row r="1888" spans="1:23" ht="22.35" customHeight="1">
      <c r="A1888" s="12">
        <v>10062004</v>
      </c>
      <c r="B1888" s="137">
        <v>1120010522</v>
      </c>
      <c r="C1888" s="106">
        <v>1007669</v>
      </c>
      <c r="D1888" s="13">
        <v>1010227</v>
      </c>
      <c r="E1888" s="12" t="s">
        <v>2335</v>
      </c>
      <c r="F1888" s="190" t="s">
        <v>2049</v>
      </c>
      <c r="G1888" s="13" t="s">
        <v>21</v>
      </c>
      <c r="H1888" s="15">
        <v>12</v>
      </c>
      <c r="I1888" s="105">
        <v>182</v>
      </c>
      <c r="J1888" s="26">
        <f t="shared" si="116"/>
        <v>2184</v>
      </c>
      <c r="K1888" s="113">
        <f>IFERROR(SUMIFS(RECEIVING_HISTORY!$H:$H,RECEIVING_HISTORY!$B:$B,MASTER_SHEET!$A1888),0)</f>
        <v>0</v>
      </c>
      <c r="L1888" s="26">
        <f>IFERROR(SUMIFS(RECEIVING_HISTORY!$I:$I,RECEIVING_HISTORY!$B:$B,MASTER_SHEET!$A1888),0)</f>
        <v>0</v>
      </c>
      <c r="M1888" s="35">
        <f>IFERROR(SUMIF(ISSUANCE_HISTORY!$B:$B,A1888,ISSUANCE_HISTORY!$H:$H),0)</f>
        <v>0</v>
      </c>
      <c r="N1888" s="26">
        <f>IFERROR(SUMIF(ISSUANCE_HISTORY!$B:$B,A1888,ISSUANCE_HISTORY!$I:$I),0)</f>
        <v>0</v>
      </c>
      <c r="O1888" s="112">
        <f t="shared" si="117"/>
        <v>182</v>
      </c>
      <c r="P1888" s="26">
        <f t="shared" si="119"/>
        <v>2184</v>
      </c>
      <c r="Q1888" s="36" t="s">
        <v>2332</v>
      </c>
      <c r="R1888" s="36" t="s">
        <v>2332</v>
      </c>
      <c r="S1888" s="16">
        <v>40</v>
      </c>
      <c r="T1888" s="37" t="str">
        <f t="shared" si="118"/>
        <v>OK</v>
      </c>
      <c r="U1888" s="12"/>
      <c r="V1888" s="16"/>
      <c r="W1888" s="12" t="s">
        <v>4222</v>
      </c>
    </row>
    <row r="1889" spans="1:23" ht="22.35" customHeight="1">
      <c r="A1889" s="12">
        <v>10062005</v>
      </c>
      <c r="B1889" s="137">
        <v>391214027842</v>
      </c>
      <c r="C1889" s="106">
        <v>1002577</v>
      </c>
      <c r="D1889" s="13">
        <v>1011067</v>
      </c>
      <c r="E1889" s="12" t="s">
        <v>2336</v>
      </c>
      <c r="F1889" s="190" t="s">
        <v>2049</v>
      </c>
      <c r="G1889" s="13" t="s">
        <v>21</v>
      </c>
      <c r="H1889" s="15">
        <v>10</v>
      </c>
      <c r="I1889" s="105">
        <v>62</v>
      </c>
      <c r="J1889" s="26">
        <f t="shared" si="116"/>
        <v>620</v>
      </c>
      <c r="K1889" s="113">
        <f>IFERROR(SUMIFS(RECEIVING_HISTORY!$H:$H,RECEIVING_HISTORY!$B:$B,MASTER_SHEET!$A1889),0)</f>
        <v>0</v>
      </c>
      <c r="L1889" s="26">
        <f>IFERROR(SUMIFS(RECEIVING_HISTORY!$I:$I,RECEIVING_HISTORY!$B:$B,MASTER_SHEET!$A1889),0)</f>
        <v>0</v>
      </c>
      <c r="M1889" s="35">
        <f>IFERROR(SUMIF(ISSUANCE_HISTORY!$B:$B,A1889,ISSUANCE_HISTORY!$H:$H),0)</f>
        <v>0</v>
      </c>
      <c r="N1889" s="26">
        <f>IFERROR(SUMIF(ISSUANCE_HISTORY!$B:$B,A1889,ISSUANCE_HISTORY!$I:$I),0)</f>
        <v>0</v>
      </c>
      <c r="O1889" s="112">
        <f t="shared" si="117"/>
        <v>62</v>
      </c>
      <c r="P1889" s="26">
        <f t="shared" si="119"/>
        <v>620</v>
      </c>
      <c r="Q1889" s="36" t="s">
        <v>2066</v>
      </c>
      <c r="R1889" s="36" t="s">
        <v>2066</v>
      </c>
      <c r="S1889" s="16">
        <v>40</v>
      </c>
      <c r="T1889" s="37" t="str">
        <f t="shared" si="118"/>
        <v>OK</v>
      </c>
      <c r="U1889" s="12"/>
      <c r="V1889" s="16"/>
      <c r="W1889" s="12" t="s">
        <v>4223</v>
      </c>
    </row>
    <row r="1890" spans="1:23" ht="22.35" customHeight="1">
      <c r="A1890" s="12">
        <v>10062006</v>
      </c>
      <c r="B1890" s="137">
        <v>271121005834</v>
      </c>
      <c r="C1890" s="106">
        <v>1001888</v>
      </c>
      <c r="D1890" s="13">
        <v>1011971</v>
      </c>
      <c r="E1890" s="12" t="s">
        <v>2337</v>
      </c>
      <c r="F1890" s="190" t="s">
        <v>2049</v>
      </c>
      <c r="G1890" s="13" t="s">
        <v>55</v>
      </c>
      <c r="H1890" s="15">
        <v>6.5</v>
      </c>
      <c r="I1890" s="105">
        <v>145</v>
      </c>
      <c r="J1890" s="26">
        <f t="shared" si="116"/>
        <v>942.5</v>
      </c>
      <c r="K1890" s="113">
        <f>IFERROR(SUMIFS(RECEIVING_HISTORY!$H:$H,RECEIVING_HISTORY!$B:$B,MASTER_SHEET!$A1890),0)</f>
        <v>0</v>
      </c>
      <c r="L1890" s="26">
        <f>IFERROR(SUMIFS(RECEIVING_HISTORY!$I:$I,RECEIVING_HISTORY!$B:$B,MASTER_SHEET!$A1890),0)</f>
        <v>0</v>
      </c>
      <c r="M1890" s="35">
        <f>IFERROR(SUMIF(ISSUANCE_HISTORY!$B:$B,A1890,ISSUANCE_HISTORY!$H:$H),0)</f>
        <v>0</v>
      </c>
      <c r="N1890" s="26">
        <f>IFERROR(SUMIF(ISSUANCE_HISTORY!$B:$B,A1890,ISSUANCE_HISTORY!$I:$I),0)</f>
        <v>0</v>
      </c>
      <c r="O1890" s="112">
        <f t="shared" si="117"/>
        <v>145</v>
      </c>
      <c r="P1890" s="26">
        <f t="shared" si="119"/>
        <v>942.5</v>
      </c>
      <c r="Q1890" s="36" t="s">
        <v>2332</v>
      </c>
      <c r="R1890" s="36" t="s">
        <v>2332</v>
      </c>
      <c r="S1890" s="16">
        <v>20</v>
      </c>
      <c r="T1890" s="37" t="str">
        <f t="shared" si="118"/>
        <v>OK</v>
      </c>
      <c r="U1890" s="12"/>
      <c r="V1890" s="16"/>
      <c r="W1890" s="12" t="s">
        <v>4222</v>
      </c>
    </row>
    <row r="1891" spans="1:23" ht="22.35" customHeight="1">
      <c r="A1891" s="12">
        <v>10062008</v>
      </c>
      <c r="B1891" s="137">
        <v>1120010391</v>
      </c>
      <c r="C1891" s="106">
        <v>1000343</v>
      </c>
      <c r="D1891" s="13">
        <v>1013415</v>
      </c>
      <c r="E1891" s="12" t="s">
        <v>2338</v>
      </c>
      <c r="F1891" s="190" t="s">
        <v>2049</v>
      </c>
      <c r="G1891" s="13" t="s">
        <v>21</v>
      </c>
      <c r="H1891" s="15">
        <v>12</v>
      </c>
      <c r="I1891" s="105">
        <v>241</v>
      </c>
      <c r="J1891" s="26">
        <f t="shared" si="116"/>
        <v>2892</v>
      </c>
      <c r="K1891" s="113">
        <f>IFERROR(SUMIFS(RECEIVING_HISTORY!$H:$H,RECEIVING_HISTORY!$B:$B,MASTER_SHEET!$A1891),0)</f>
        <v>0</v>
      </c>
      <c r="L1891" s="26">
        <f>IFERROR(SUMIFS(RECEIVING_HISTORY!$I:$I,RECEIVING_HISTORY!$B:$B,MASTER_SHEET!$A1891),0)</f>
        <v>0</v>
      </c>
      <c r="M1891" s="35">
        <f>IFERROR(SUMIF(ISSUANCE_HISTORY!$B:$B,A1891,ISSUANCE_HISTORY!$H:$H),0)</f>
        <v>0</v>
      </c>
      <c r="N1891" s="26">
        <f>IFERROR(SUMIF(ISSUANCE_HISTORY!$B:$B,A1891,ISSUANCE_HISTORY!$I:$I),0)</f>
        <v>0</v>
      </c>
      <c r="O1891" s="112">
        <f t="shared" si="117"/>
        <v>241</v>
      </c>
      <c r="P1891" s="26">
        <f t="shared" si="119"/>
        <v>2892</v>
      </c>
      <c r="Q1891" s="36" t="s">
        <v>2339</v>
      </c>
      <c r="R1891" s="36" t="s">
        <v>2339</v>
      </c>
      <c r="S1891" s="16">
        <v>80</v>
      </c>
      <c r="T1891" s="37" t="str">
        <f t="shared" si="118"/>
        <v>OK</v>
      </c>
      <c r="U1891" s="12"/>
      <c r="V1891" s="16"/>
      <c r="W1891" s="12" t="s">
        <v>4222</v>
      </c>
    </row>
    <row r="1892" spans="1:23" ht="22.35" customHeight="1">
      <c r="A1892" s="12">
        <v>10062009</v>
      </c>
      <c r="B1892" s="137">
        <v>1120010406</v>
      </c>
      <c r="C1892" s="106">
        <v>1000359</v>
      </c>
      <c r="D1892" s="13">
        <v>1013431</v>
      </c>
      <c r="E1892" s="12" t="s">
        <v>2340</v>
      </c>
      <c r="F1892" s="190" t="s">
        <v>2049</v>
      </c>
      <c r="G1892" s="13" t="s">
        <v>21</v>
      </c>
      <c r="H1892" s="15">
        <v>41</v>
      </c>
      <c r="I1892" s="105">
        <v>47</v>
      </c>
      <c r="J1892" s="26">
        <f t="shared" si="116"/>
        <v>1927</v>
      </c>
      <c r="K1892" s="113">
        <f>IFERROR(SUMIFS(RECEIVING_HISTORY!$H:$H,RECEIVING_HISTORY!$B:$B,MASTER_SHEET!$A1892),0)</f>
        <v>0</v>
      </c>
      <c r="L1892" s="26">
        <f>IFERROR(SUMIFS(RECEIVING_HISTORY!$I:$I,RECEIVING_HISTORY!$B:$B,MASTER_SHEET!$A1892),0)</f>
        <v>0</v>
      </c>
      <c r="M1892" s="35">
        <f>IFERROR(SUMIF(ISSUANCE_HISTORY!$B:$B,A1892,ISSUANCE_HISTORY!$H:$H),0)</f>
        <v>0</v>
      </c>
      <c r="N1892" s="26">
        <f>IFERROR(SUMIF(ISSUANCE_HISTORY!$B:$B,A1892,ISSUANCE_HISTORY!$I:$I),0)</f>
        <v>0</v>
      </c>
      <c r="O1892" s="112">
        <f t="shared" si="117"/>
        <v>47</v>
      </c>
      <c r="P1892" s="26">
        <f t="shared" si="119"/>
        <v>1927</v>
      </c>
      <c r="Q1892" s="36" t="s">
        <v>2339</v>
      </c>
      <c r="R1892" s="36" t="s">
        <v>2339</v>
      </c>
      <c r="S1892" s="16">
        <v>10</v>
      </c>
      <c r="T1892" s="37" t="str">
        <f t="shared" si="118"/>
        <v>OK</v>
      </c>
      <c r="U1892" s="12"/>
      <c r="V1892" s="16"/>
      <c r="W1892" s="12" t="s">
        <v>4222</v>
      </c>
    </row>
    <row r="1893" spans="1:23" ht="22.35" customHeight="1">
      <c r="A1893" s="12">
        <v>10062010</v>
      </c>
      <c r="B1893" s="137">
        <v>1120013703</v>
      </c>
      <c r="C1893" s="106">
        <v>1000827</v>
      </c>
      <c r="D1893" s="13">
        <v>1012925</v>
      </c>
      <c r="E1893" s="12" t="s">
        <v>2341</v>
      </c>
      <c r="F1893" s="190" t="s">
        <v>2049</v>
      </c>
      <c r="G1893" s="13" t="s">
        <v>21</v>
      </c>
      <c r="H1893" s="15">
        <v>6</v>
      </c>
      <c r="I1893" s="105">
        <v>110</v>
      </c>
      <c r="J1893" s="26">
        <f t="shared" si="116"/>
        <v>660</v>
      </c>
      <c r="K1893" s="113">
        <f>IFERROR(SUMIFS(RECEIVING_HISTORY!$H:$H,RECEIVING_HISTORY!$B:$B,MASTER_SHEET!$A1893),0)</f>
        <v>0</v>
      </c>
      <c r="L1893" s="26">
        <f>IFERROR(SUMIFS(RECEIVING_HISTORY!$I:$I,RECEIVING_HISTORY!$B:$B,MASTER_SHEET!$A1893),0)</f>
        <v>0</v>
      </c>
      <c r="M1893" s="35">
        <f>IFERROR(SUMIF(ISSUANCE_HISTORY!$B:$B,A1893,ISSUANCE_HISTORY!$H:$H),0)</f>
        <v>0</v>
      </c>
      <c r="N1893" s="26">
        <f>IFERROR(SUMIF(ISSUANCE_HISTORY!$B:$B,A1893,ISSUANCE_HISTORY!$I:$I),0)</f>
        <v>0</v>
      </c>
      <c r="O1893" s="112">
        <f t="shared" si="117"/>
        <v>110</v>
      </c>
      <c r="P1893" s="26">
        <f t="shared" si="119"/>
        <v>660</v>
      </c>
      <c r="Q1893" s="36" t="s">
        <v>2339</v>
      </c>
      <c r="R1893" s="36" t="s">
        <v>2339</v>
      </c>
      <c r="S1893" s="16">
        <v>20</v>
      </c>
      <c r="T1893" s="37" t="str">
        <f t="shared" si="118"/>
        <v>OK</v>
      </c>
      <c r="U1893" s="12"/>
      <c r="V1893" s="16"/>
      <c r="W1893" s="12" t="s">
        <v>4222</v>
      </c>
    </row>
    <row r="1894" spans="1:23" ht="22.35" customHeight="1">
      <c r="A1894" s="12">
        <v>10062011</v>
      </c>
      <c r="B1894" s="137">
        <v>271117045841</v>
      </c>
      <c r="C1894" s="106">
        <v>1006840</v>
      </c>
      <c r="D1894" s="13">
        <v>1014251</v>
      </c>
      <c r="E1894" s="12" t="s">
        <v>2342</v>
      </c>
      <c r="F1894" s="190" t="s">
        <v>2049</v>
      </c>
      <c r="G1894" s="13" t="s">
        <v>21</v>
      </c>
      <c r="H1894" s="15">
        <v>65</v>
      </c>
      <c r="I1894" s="105">
        <v>40</v>
      </c>
      <c r="J1894" s="26">
        <f t="shared" si="116"/>
        <v>2600</v>
      </c>
      <c r="K1894" s="113">
        <f>IFERROR(SUMIFS(RECEIVING_HISTORY!$H:$H,RECEIVING_HISTORY!$B:$B,MASTER_SHEET!$A1894),0)</f>
        <v>0</v>
      </c>
      <c r="L1894" s="26">
        <f>IFERROR(SUMIFS(RECEIVING_HISTORY!$I:$I,RECEIVING_HISTORY!$B:$B,MASTER_SHEET!$A1894),0)</f>
        <v>0</v>
      </c>
      <c r="M1894" s="35">
        <f>IFERROR(SUMIF(ISSUANCE_HISTORY!$B:$B,A1894,ISSUANCE_HISTORY!$H:$H),0)</f>
        <v>0</v>
      </c>
      <c r="N1894" s="26">
        <f>IFERROR(SUMIF(ISSUANCE_HISTORY!$B:$B,A1894,ISSUANCE_HISTORY!$I:$I),0)</f>
        <v>0</v>
      </c>
      <c r="O1894" s="112">
        <f t="shared" si="117"/>
        <v>40</v>
      </c>
      <c r="P1894" s="26">
        <f t="shared" si="119"/>
        <v>2600</v>
      </c>
      <c r="Q1894" s="36" t="s">
        <v>2343</v>
      </c>
      <c r="R1894" s="36" t="s">
        <v>2343</v>
      </c>
      <c r="S1894" s="16">
        <v>20</v>
      </c>
      <c r="T1894" s="37" t="str">
        <f t="shared" si="118"/>
        <v>OK</v>
      </c>
      <c r="U1894" s="12"/>
      <c r="V1894" s="16"/>
      <c r="W1894" s="12" t="s">
        <v>4222</v>
      </c>
    </row>
    <row r="1895" spans="1:23" ht="22.35" customHeight="1">
      <c r="A1895" s="12">
        <v>10062012</v>
      </c>
      <c r="B1895" s="137">
        <v>3000000569</v>
      </c>
      <c r="C1895" s="106">
        <v>1006837</v>
      </c>
      <c r="D1895" s="13">
        <v>1014248</v>
      </c>
      <c r="E1895" s="12" t="s">
        <v>2344</v>
      </c>
      <c r="F1895" s="190" t="s">
        <v>2049</v>
      </c>
      <c r="G1895" s="13" t="s">
        <v>21</v>
      </c>
      <c r="H1895" s="15">
        <v>71</v>
      </c>
      <c r="I1895" s="105">
        <v>181</v>
      </c>
      <c r="J1895" s="26">
        <f t="shared" si="116"/>
        <v>12851</v>
      </c>
      <c r="K1895" s="113">
        <f>IFERROR(SUMIFS(RECEIVING_HISTORY!$H:$H,RECEIVING_HISTORY!$B:$B,MASTER_SHEET!$A1895),0)</f>
        <v>0</v>
      </c>
      <c r="L1895" s="26">
        <f>IFERROR(SUMIFS(RECEIVING_HISTORY!$I:$I,RECEIVING_HISTORY!$B:$B,MASTER_SHEET!$A1895),0)</f>
        <v>0</v>
      </c>
      <c r="M1895" s="35">
        <f>IFERROR(SUMIF(ISSUANCE_HISTORY!$B:$B,A1895,ISSUANCE_HISTORY!$H:$H),0)</f>
        <v>0</v>
      </c>
      <c r="N1895" s="26">
        <f>IFERROR(SUMIF(ISSUANCE_HISTORY!$B:$B,A1895,ISSUANCE_HISTORY!$I:$I),0)</f>
        <v>0</v>
      </c>
      <c r="O1895" s="112">
        <f t="shared" si="117"/>
        <v>181</v>
      </c>
      <c r="P1895" s="26">
        <f t="shared" si="119"/>
        <v>12851</v>
      </c>
      <c r="Q1895" s="36" t="s">
        <v>2343</v>
      </c>
      <c r="R1895" s="36" t="s">
        <v>2343</v>
      </c>
      <c r="S1895" s="16">
        <v>20</v>
      </c>
      <c r="T1895" s="37" t="str">
        <f t="shared" si="118"/>
        <v>OK</v>
      </c>
      <c r="U1895" s="12"/>
      <c r="V1895" s="16"/>
      <c r="W1895" s="12" t="s">
        <v>4222</v>
      </c>
    </row>
    <row r="1896" spans="1:23" ht="22.35" customHeight="1">
      <c r="A1896" s="12">
        <v>10062013</v>
      </c>
      <c r="B1896" s="137">
        <v>1120011614</v>
      </c>
      <c r="C1896" s="106">
        <v>1001634</v>
      </c>
      <c r="D1896" s="13">
        <v>1012049</v>
      </c>
      <c r="E1896" s="12" t="s">
        <v>2345</v>
      </c>
      <c r="F1896" s="190" t="s">
        <v>2049</v>
      </c>
      <c r="G1896" s="13" t="s">
        <v>37</v>
      </c>
      <c r="H1896" s="15">
        <v>37</v>
      </c>
      <c r="I1896" s="105">
        <v>26</v>
      </c>
      <c r="J1896" s="26">
        <f t="shared" si="116"/>
        <v>962</v>
      </c>
      <c r="K1896" s="113">
        <f>IFERROR(SUMIFS(RECEIVING_HISTORY!$H:$H,RECEIVING_HISTORY!$B:$B,MASTER_SHEET!$A1896),0)</f>
        <v>0</v>
      </c>
      <c r="L1896" s="26">
        <f>IFERROR(SUMIFS(RECEIVING_HISTORY!$I:$I,RECEIVING_HISTORY!$B:$B,MASTER_SHEET!$A1896),0)</f>
        <v>0</v>
      </c>
      <c r="M1896" s="35">
        <f>IFERROR(SUMIF(ISSUANCE_HISTORY!$B:$B,A1896,ISSUANCE_HISTORY!$H:$H),0)</f>
        <v>1</v>
      </c>
      <c r="N1896" s="26">
        <f>IFERROR(SUMIF(ISSUANCE_HISTORY!$B:$B,A1896,ISSUANCE_HISTORY!$I:$I),0)</f>
        <v>37</v>
      </c>
      <c r="O1896" s="112">
        <f t="shared" si="117"/>
        <v>25</v>
      </c>
      <c r="P1896" s="26">
        <f t="shared" si="119"/>
        <v>925</v>
      </c>
      <c r="Q1896" s="36" t="s">
        <v>2346</v>
      </c>
      <c r="R1896" s="36" t="s">
        <v>2346</v>
      </c>
      <c r="S1896" s="16">
        <v>10</v>
      </c>
      <c r="T1896" s="37" t="str">
        <f t="shared" si="118"/>
        <v>OK</v>
      </c>
      <c r="U1896" s="12"/>
      <c r="V1896" s="16"/>
      <c r="W1896" s="12" t="s">
        <v>4222</v>
      </c>
    </row>
    <row r="1897" spans="1:23" ht="22.35" customHeight="1">
      <c r="A1897" s="12">
        <v>10062014</v>
      </c>
      <c r="B1897" s="137">
        <v>1120010423</v>
      </c>
      <c r="C1897" s="106">
        <v>1000376</v>
      </c>
      <c r="D1897" s="13">
        <v>1013448</v>
      </c>
      <c r="E1897" s="12" t="s">
        <v>2347</v>
      </c>
      <c r="F1897" s="190" t="s">
        <v>2049</v>
      </c>
      <c r="G1897" s="13" t="s">
        <v>21</v>
      </c>
      <c r="H1897" s="15">
        <v>85</v>
      </c>
      <c r="I1897" s="105">
        <v>29</v>
      </c>
      <c r="J1897" s="26">
        <f t="shared" si="116"/>
        <v>2465</v>
      </c>
      <c r="K1897" s="113">
        <f>IFERROR(SUMIFS(RECEIVING_HISTORY!$H:$H,RECEIVING_HISTORY!$B:$B,MASTER_SHEET!$A1897),0)</f>
        <v>0</v>
      </c>
      <c r="L1897" s="26">
        <f>IFERROR(SUMIFS(RECEIVING_HISTORY!$I:$I,RECEIVING_HISTORY!$B:$B,MASTER_SHEET!$A1897),0)</f>
        <v>0</v>
      </c>
      <c r="M1897" s="35">
        <f>IFERROR(SUMIF(ISSUANCE_HISTORY!$B:$B,A1897,ISSUANCE_HISTORY!$H:$H),0)</f>
        <v>0</v>
      </c>
      <c r="N1897" s="26">
        <f>IFERROR(SUMIF(ISSUANCE_HISTORY!$B:$B,A1897,ISSUANCE_HISTORY!$I:$I),0)</f>
        <v>0</v>
      </c>
      <c r="O1897" s="112">
        <f t="shared" si="117"/>
        <v>29</v>
      </c>
      <c r="P1897" s="26">
        <f t="shared" si="119"/>
        <v>2465</v>
      </c>
      <c r="Q1897" s="36" t="s">
        <v>2332</v>
      </c>
      <c r="R1897" s="36" t="s">
        <v>2332</v>
      </c>
      <c r="S1897" s="16">
        <v>10</v>
      </c>
      <c r="T1897" s="37" t="str">
        <f t="shared" si="118"/>
        <v>OK</v>
      </c>
      <c r="U1897" s="12"/>
      <c r="V1897" s="16"/>
      <c r="W1897" s="12" t="s">
        <v>4222</v>
      </c>
    </row>
    <row r="1898" spans="1:23" ht="22.35" customHeight="1">
      <c r="A1898" s="12">
        <v>10062015</v>
      </c>
      <c r="B1898" s="137">
        <v>1050390082</v>
      </c>
      <c r="C1898" s="106">
        <v>1000151</v>
      </c>
      <c r="D1898" s="13">
        <v>1013834</v>
      </c>
      <c r="E1898" s="12" t="s">
        <v>2348</v>
      </c>
      <c r="F1898" s="190" t="s">
        <v>2049</v>
      </c>
      <c r="G1898" s="13" t="s">
        <v>37</v>
      </c>
      <c r="H1898" s="15">
        <v>55</v>
      </c>
      <c r="I1898" s="105">
        <v>64</v>
      </c>
      <c r="J1898" s="26">
        <f t="shared" si="116"/>
        <v>3520</v>
      </c>
      <c r="K1898" s="113">
        <f>IFERROR(SUMIFS(RECEIVING_HISTORY!$H:$H,RECEIVING_HISTORY!$B:$B,MASTER_SHEET!$A1898),0)</f>
        <v>0</v>
      </c>
      <c r="L1898" s="26">
        <f>IFERROR(SUMIFS(RECEIVING_HISTORY!$I:$I,RECEIVING_HISTORY!$B:$B,MASTER_SHEET!$A1898),0)</f>
        <v>0</v>
      </c>
      <c r="M1898" s="35">
        <f>IFERROR(SUMIF(ISSUANCE_HISTORY!$B:$B,A1898,ISSUANCE_HISTORY!$H:$H),0)</f>
        <v>4</v>
      </c>
      <c r="N1898" s="26">
        <f>IFERROR(SUMIF(ISSUANCE_HISTORY!$B:$B,A1898,ISSUANCE_HISTORY!$I:$I),0)</f>
        <v>220</v>
      </c>
      <c r="O1898" s="112">
        <f t="shared" si="117"/>
        <v>60</v>
      </c>
      <c r="P1898" s="26">
        <f t="shared" si="119"/>
        <v>3300</v>
      </c>
      <c r="Q1898" s="36" t="s">
        <v>2346</v>
      </c>
      <c r="R1898" s="36" t="s">
        <v>2346</v>
      </c>
      <c r="S1898" s="16">
        <v>20</v>
      </c>
      <c r="T1898" s="37" t="str">
        <f t="shared" si="118"/>
        <v>OK</v>
      </c>
      <c r="U1898" s="12"/>
      <c r="V1898" s="16"/>
      <c r="W1898" s="12" t="s">
        <v>4223</v>
      </c>
    </row>
    <row r="1899" spans="1:23" ht="22.35" customHeight="1">
      <c r="A1899" s="12">
        <v>10062016</v>
      </c>
      <c r="B1899" s="137">
        <v>1050390081</v>
      </c>
      <c r="C1899" s="106">
        <v>1006834</v>
      </c>
      <c r="D1899" s="13">
        <v>1014245</v>
      </c>
      <c r="E1899" s="12" t="s">
        <v>2349</v>
      </c>
      <c r="F1899" s="190" t="s">
        <v>2049</v>
      </c>
      <c r="G1899" s="13" t="s">
        <v>21</v>
      </c>
      <c r="H1899" s="15">
        <v>17.2</v>
      </c>
      <c r="I1899" s="105">
        <v>4</v>
      </c>
      <c r="J1899" s="26">
        <f t="shared" si="116"/>
        <v>68.8</v>
      </c>
      <c r="K1899" s="113">
        <f>IFERROR(SUMIFS(RECEIVING_HISTORY!$H:$H,RECEIVING_HISTORY!$B:$B,MASTER_SHEET!$A1899),0)</f>
        <v>0</v>
      </c>
      <c r="L1899" s="26">
        <f>IFERROR(SUMIFS(RECEIVING_HISTORY!$I:$I,RECEIVING_HISTORY!$B:$B,MASTER_SHEET!$A1899),0)</f>
        <v>0</v>
      </c>
      <c r="M1899" s="35">
        <f>IFERROR(SUMIF(ISSUANCE_HISTORY!$B:$B,A1899,ISSUANCE_HISTORY!$H:$H),0)</f>
        <v>1</v>
      </c>
      <c r="N1899" s="26">
        <f>IFERROR(SUMIF(ISSUANCE_HISTORY!$B:$B,A1899,ISSUANCE_HISTORY!$I:$I),0)</f>
        <v>17.2</v>
      </c>
      <c r="O1899" s="112">
        <f t="shared" si="117"/>
        <v>3</v>
      </c>
      <c r="P1899" s="26">
        <f t="shared" si="119"/>
        <v>51.599999999999994</v>
      </c>
      <c r="Q1899" s="36" t="s">
        <v>2346</v>
      </c>
      <c r="R1899" s="36" t="s">
        <v>2346</v>
      </c>
      <c r="S1899" s="16">
        <v>20</v>
      </c>
      <c r="T1899" s="37" t="str">
        <f t="shared" si="118"/>
        <v>BSR in Process</v>
      </c>
      <c r="U1899" s="12">
        <v>62</v>
      </c>
      <c r="V1899" s="16"/>
      <c r="W1899" s="12" t="s">
        <v>4223</v>
      </c>
    </row>
    <row r="1900" spans="1:23" ht="22.35" customHeight="1">
      <c r="A1900" s="12">
        <v>10062017</v>
      </c>
      <c r="B1900" s="137">
        <v>1240050403</v>
      </c>
      <c r="C1900" s="106">
        <v>1004604</v>
      </c>
      <c r="D1900" s="13">
        <v>1016363</v>
      </c>
      <c r="E1900" s="12" t="s">
        <v>2350</v>
      </c>
      <c r="F1900" s="190" t="s">
        <v>2049</v>
      </c>
      <c r="G1900" s="13" t="s">
        <v>21</v>
      </c>
      <c r="H1900" s="15">
        <v>245</v>
      </c>
      <c r="I1900" s="105">
        <v>54</v>
      </c>
      <c r="J1900" s="26">
        <f t="shared" si="116"/>
        <v>13230</v>
      </c>
      <c r="K1900" s="113">
        <f>IFERROR(SUMIFS(RECEIVING_HISTORY!$H:$H,RECEIVING_HISTORY!$B:$B,MASTER_SHEET!$A1900),0)</f>
        <v>0</v>
      </c>
      <c r="L1900" s="26">
        <f>IFERROR(SUMIFS(RECEIVING_HISTORY!$I:$I,RECEIVING_HISTORY!$B:$B,MASTER_SHEET!$A1900),0)</f>
        <v>0</v>
      </c>
      <c r="M1900" s="35">
        <f>IFERROR(SUMIF(ISSUANCE_HISTORY!$B:$B,A1900,ISSUANCE_HISTORY!$H:$H),0)</f>
        <v>0</v>
      </c>
      <c r="N1900" s="26">
        <f>IFERROR(SUMIF(ISSUANCE_HISTORY!$B:$B,A1900,ISSUANCE_HISTORY!$I:$I),0)</f>
        <v>0</v>
      </c>
      <c r="O1900" s="112">
        <f t="shared" si="117"/>
        <v>54</v>
      </c>
      <c r="P1900" s="26">
        <f t="shared" si="119"/>
        <v>13230</v>
      </c>
      <c r="Q1900" s="36" t="s">
        <v>2346</v>
      </c>
      <c r="R1900" s="36" t="s">
        <v>2346</v>
      </c>
      <c r="S1900" s="16">
        <v>20</v>
      </c>
      <c r="T1900" s="37" t="str">
        <f t="shared" si="118"/>
        <v>OK</v>
      </c>
      <c r="U1900" s="12"/>
      <c r="V1900" s="16"/>
      <c r="W1900" s="12" t="s">
        <v>4222</v>
      </c>
    </row>
    <row r="1901" spans="1:23" ht="22.35" customHeight="1">
      <c r="A1901" s="12">
        <v>10062018</v>
      </c>
      <c r="B1901" s="137">
        <v>391100005836</v>
      </c>
      <c r="C1901" s="106">
        <v>1001910</v>
      </c>
      <c r="D1901" s="13">
        <v>1011993</v>
      </c>
      <c r="E1901" s="12" t="s">
        <v>2351</v>
      </c>
      <c r="F1901" s="190" t="s">
        <v>2049</v>
      </c>
      <c r="G1901" s="13" t="s">
        <v>21</v>
      </c>
      <c r="H1901" s="15">
        <v>48</v>
      </c>
      <c r="I1901" s="105">
        <v>28</v>
      </c>
      <c r="J1901" s="26">
        <f t="shared" si="116"/>
        <v>1344</v>
      </c>
      <c r="K1901" s="113">
        <f>IFERROR(SUMIFS(RECEIVING_HISTORY!$H:$H,RECEIVING_HISTORY!$B:$B,MASTER_SHEET!$A1901),0)</f>
        <v>0</v>
      </c>
      <c r="L1901" s="26">
        <f>IFERROR(SUMIFS(RECEIVING_HISTORY!$I:$I,RECEIVING_HISTORY!$B:$B,MASTER_SHEET!$A1901),0)</f>
        <v>0</v>
      </c>
      <c r="M1901" s="35">
        <f>IFERROR(SUMIF(ISSUANCE_HISTORY!$B:$B,A1901,ISSUANCE_HISTORY!$H:$H),0)</f>
        <v>0</v>
      </c>
      <c r="N1901" s="26">
        <f>IFERROR(SUMIF(ISSUANCE_HISTORY!$B:$B,A1901,ISSUANCE_HISTORY!$I:$I),0)</f>
        <v>0</v>
      </c>
      <c r="O1901" s="112">
        <f t="shared" si="117"/>
        <v>28</v>
      </c>
      <c r="P1901" s="26">
        <f t="shared" si="119"/>
        <v>1344</v>
      </c>
      <c r="Q1901" s="36" t="s">
        <v>3982</v>
      </c>
      <c r="R1901" s="36" t="s">
        <v>3982</v>
      </c>
      <c r="S1901" s="16">
        <v>20</v>
      </c>
      <c r="T1901" s="37" t="str">
        <f t="shared" si="118"/>
        <v>OK</v>
      </c>
      <c r="U1901" s="12"/>
      <c r="V1901" s="16"/>
      <c r="W1901" s="12" t="s">
        <v>4222</v>
      </c>
    </row>
    <row r="1902" spans="1:23" ht="22.35" customHeight="1">
      <c r="A1902" s="12">
        <v>10062019</v>
      </c>
      <c r="B1902" s="137">
        <v>1120013338</v>
      </c>
      <c r="C1902" s="106">
        <v>1004890</v>
      </c>
      <c r="D1902" s="13">
        <v>1016005</v>
      </c>
      <c r="E1902" s="12" t="s">
        <v>2352</v>
      </c>
      <c r="F1902" s="190" t="s">
        <v>2049</v>
      </c>
      <c r="G1902" s="13" t="s">
        <v>21</v>
      </c>
      <c r="H1902" s="15">
        <v>40</v>
      </c>
      <c r="I1902" s="105">
        <v>20</v>
      </c>
      <c r="J1902" s="26">
        <f t="shared" si="116"/>
        <v>800</v>
      </c>
      <c r="K1902" s="113">
        <f>IFERROR(SUMIFS(RECEIVING_HISTORY!$H:$H,RECEIVING_HISTORY!$B:$B,MASTER_SHEET!$A1902),0)</f>
        <v>0</v>
      </c>
      <c r="L1902" s="26">
        <f>IFERROR(SUMIFS(RECEIVING_HISTORY!$I:$I,RECEIVING_HISTORY!$B:$B,MASTER_SHEET!$A1902),0)</f>
        <v>0</v>
      </c>
      <c r="M1902" s="35">
        <f>IFERROR(SUMIF(ISSUANCE_HISTORY!$B:$B,A1902,ISSUANCE_HISTORY!$H:$H),0)</f>
        <v>0</v>
      </c>
      <c r="N1902" s="26">
        <f>IFERROR(SUMIF(ISSUANCE_HISTORY!$B:$B,A1902,ISSUANCE_HISTORY!$I:$I),0)</f>
        <v>0</v>
      </c>
      <c r="O1902" s="112">
        <f t="shared" si="117"/>
        <v>20</v>
      </c>
      <c r="P1902" s="26">
        <f t="shared" si="119"/>
        <v>800</v>
      </c>
      <c r="Q1902" s="36" t="s">
        <v>3982</v>
      </c>
      <c r="R1902" s="36" t="s">
        <v>3982</v>
      </c>
      <c r="S1902" s="16">
        <v>10</v>
      </c>
      <c r="T1902" s="37" t="str">
        <f t="shared" si="118"/>
        <v>OK</v>
      </c>
      <c r="U1902" s="12"/>
      <c r="V1902" s="16"/>
      <c r="W1902" s="12" t="s">
        <v>4222</v>
      </c>
    </row>
    <row r="1903" spans="1:23" ht="22.35" customHeight="1">
      <c r="A1903" s="12">
        <v>10062020</v>
      </c>
      <c r="B1903" s="137" t="e">
        <v>#N/A</v>
      </c>
      <c r="C1903" s="106">
        <v>1006194</v>
      </c>
      <c r="D1903" s="13">
        <v>1014844</v>
      </c>
      <c r="E1903" s="12" t="s">
        <v>2353</v>
      </c>
      <c r="F1903" s="190" t="s">
        <v>2049</v>
      </c>
      <c r="G1903" s="13" t="s">
        <v>21</v>
      </c>
      <c r="H1903" s="15">
        <v>58</v>
      </c>
      <c r="I1903" s="105">
        <v>60</v>
      </c>
      <c r="J1903" s="26">
        <f t="shared" si="116"/>
        <v>3480</v>
      </c>
      <c r="K1903" s="113">
        <f>IFERROR(SUMIFS(RECEIVING_HISTORY!$H:$H,RECEIVING_HISTORY!$B:$B,MASTER_SHEET!$A1903),0)</f>
        <v>0</v>
      </c>
      <c r="L1903" s="26">
        <f>IFERROR(SUMIFS(RECEIVING_HISTORY!$I:$I,RECEIVING_HISTORY!$B:$B,MASTER_SHEET!$A1903),0)</f>
        <v>0</v>
      </c>
      <c r="M1903" s="35">
        <f>IFERROR(SUMIF(ISSUANCE_HISTORY!$B:$B,A1903,ISSUANCE_HISTORY!$H:$H),0)</f>
        <v>0</v>
      </c>
      <c r="N1903" s="26">
        <f>IFERROR(SUMIF(ISSUANCE_HISTORY!$B:$B,A1903,ISSUANCE_HISTORY!$I:$I),0)</f>
        <v>0</v>
      </c>
      <c r="O1903" s="112">
        <f t="shared" si="117"/>
        <v>60</v>
      </c>
      <c r="P1903" s="26">
        <f t="shared" si="119"/>
        <v>3480</v>
      </c>
      <c r="Q1903" s="36" t="s">
        <v>1924</v>
      </c>
      <c r="R1903" s="36" t="s">
        <v>1924</v>
      </c>
      <c r="S1903" s="16">
        <v>20</v>
      </c>
      <c r="T1903" s="37" t="str">
        <f t="shared" si="118"/>
        <v>OK</v>
      </c>
      <c r="U1903" s="12"/>
      <c r="V1903" s="16"/>
      <c r="W1903" s="12" t="e">
        <v>#N/A</v>
      </c>
    </row>
    <row r="1904" spans="1:23" ht="22.35" customHeight="1">
      <c r="A1904" s="12">
        <v>10062024</v>
      </c>
      <c r="B1904" s="137">
        <v>301018005843</v>
      </c>
      <c r="C1904" s="106">
        <v>1006417</v>
      </c>
      <c r="D1904" s="13">
        <v>1014662</v>
      </c>
      <c r="E1904" s="12" t="s">
        <v>2354</v>
      </c>
      <c r="F1904" s="190" t="s">
        <v>2049</v>
      </c>
      <c r="G1904" s="13" t="s">
        <v>21</v>
      </c>
      <c r="H1904" s="15">
        <v>55</v>
      </c>
      <c r="I1904" s="105">
        <v>26</v>
      </c>
      <c r="J1904" s="26">
        <f t="shared" si="116"/>
        <v>1430</v>
      </c>
      <c r="K1904" s="113">
        <f>IFERROR(SUMIFS(RECEIVING_HISTORY!$H:$H,RECEIVING_HISTORY!$B:$B,MASTER_SHEET!$A1904),0)</f>
        <v>0</v>
      </c>
      <c r="L1904" s="26">
        <f>IFERROR(SUMIFS(RECEIVING_HISTORY!$I:$I,RECEIVING_HISTORY!$B:$B,MASTER_SHEET!$A1904),0)</f>
        <v>0</v>
      </c>
      <c r="M1904" s="35">
        <f>IFERROR(SUMIF(ISSUANCE_HISTORY!$B:$B,A1904,ISSUANCE_HISTORY!$H:$H),0)</f>
        <v>0</v>
      </c>
      <c r="N1904" s="26">
        <f>IFERROR(SUMIF(ISSUANCE_HISTORY!$B:$B,A1904,ISSUANCE_HISTORY!$I:$I),0)</f>
        <v>0</v>
      </c>
      <c r="O1904" s="112">
        <f t="shared" si="117"/>
        <v>26</v>
      </c>
      <c r="P1904" s="26">
        <f t="shared" si="119"/>
        <v>1430</v>
      </c>
      <c r="Q1904" s="36" t="s">
        <v>4545</v>
      </c>
      <c r="R1904" s="36" t="s">
        <v>4545</v>
      </c>
      <c r="S1904" s="16">
        <v>10</v>
      </c>
      <c r="T1904" s="37" t="str">
        <f t="shared" si="118"/>
        <v>OK</v>
      </c>
      <c r="U1904" s="12"/>
      <c r="V1904" s="16"/>
      <c r="W1904" s="12" t="s">
        <v>4222</v>
      </c>
    </row>
    <row r="1905" spans="1:23" ht="22.35" customHeight="1">
      <c r="A1905" s="12">
        <v>10062026</v>
      </c>
      <c r="B1905" s="137">
        <v>1120010528</v>
      </c>
      <c r="C1905" s="106">
        <v>1006040</v>
      </c>
      <c r="D1905" s="13">
        <v>1014943</v>
      </c>
      <c r="E1905" s="12" t="s">
        <v>2355</v>
      </c>
      <c r="F1905" s="191" t="s">
        <v>4206</v>
      </c>
      <c r="G1905" s="13" t="s">
        <v>37</v>
      </c>
      <c r="H1905" s="15">
        <v>30</v>
      </c>
      <c r="I1905" s="105">
        <v>22</v>
      </c>
      <c r="J1905" s="26">
        <f t="shared" si="116"/>
        <v>660</v>
      </c>
      <c r="K1905" s="113">
        <f>IFERROR(SUMIFS(RECEIVING_HISTORY!$H:$H,RECEIVING_HISTORY!$B:$B,MASTER_SHEET!$A1905),0)</f>
        <v>0</v>
      </c>
      <c r="L1905" s="26">
        <f>IFERROR(SUMIFS(RECEIVING_HISTORY!$I:$I,RECEIVING_HISTORY!$B:$B,MASTER_SHEET!$A1905),0)</f>
        <v>0</v>
      </c>
      <c r="M1905" s="35">
        <f>IFERROR(SUMIF(ISSUANCE_HISTORY!$B:$B,A1905,ISSUANCE_HISTORY!$H:$H),0)</f>
        <v>0</v>
      </c>
      <c r="N1905" s="26">
        <f>IFERROR(SUMIF(ISSUANCE_HISTORY!$B:$B,A1905,ISSUANCE_HISTORY!$I:$I),0)</f>
        <v>0</v>
      </c>
      <c r="O1905" s="112">
        <f t="shared" si="117"/>
        <v>22</v>
      </c>
      <c r="P1905" s="26">
        <f t="shared" si="119"/>
        <v>660</v>
      </c>
      <c r="Q1905" s="36" t="s">
        <v>2356</v>
      </c>
      <c r="R1905" s="36" t="s">
        <v>2356</v>
      </c>
      <c r="S1905" s="16">
        <v>10</v>
      </c>
      <c r="T1905" s="37" t="str">
        <f t="shared" si="118"/>
        <v>OK</v>
      </c>
      <c r="U1905" s="12"/>
      <c r="V1905" s="16"/>
      <c r="W1905" s="12" t="s">
        <v>4222</v>
      </c>
    </row>
    <row r="1906" spans="1:23" ht="22.35" customHeight="1">
      <c r="A1906" s="12">
        <v>10062027</v>
      </c>
      <c r="B1906" s="137">
        <v>1120012778</v>
      </c>
      <c r="C1906" s="106">
        <v>1006733</v>
      </c>
      <c r="D1906" s="13">
        <v>1014144</v>
      </c>
      <c r="E1906" s="12" t="s">
        <v>2357</v>
      </c>
      <c r="F1906" s="191" t="s">
        <v>4206</v>
      </c>
      <c r="G1906" s="13" t="s">
        <v>37</v>
      </c>
      <c r="H1906" s="15">
        <v>60</v>
      </c>
      <c r="I1906" s="105">
        <v>3</v>
      </c>
      <c r="J1906" s="26">
        <f t="shared" si="116"/>
        <v>180</v>
      </c>
      <c r="K1906" s="113">
        <f>IFERROR(SUMIFS(RECEIVING_HISTORY!$H:$H,RECEIVING_HISTORY!$B:$B,MASTER_SHEET!$A1906),0)</f>
        <v>0</v>
      </c>
      <c r="L1906" s="26">
        <f>IFERROR(SUMIFS(RECEIVING_HISTORY!$I:$I,RECEIVING_HISTORY!$B:$B,MASTER_SHEET!$A1906),0)</f>
        <v>0</v>
      </c>
      <c r="M1906" s="35">
        <f>IFERROR(SUMIF(ISSUANCE_HISTORY!$B:$B,A1906,ISSUANCE_HISTORY!$H:$H),0)</f>
        <v>0</v>
      </c>
      <c r="N1906" s="26">
        <f>IFERROR(SUMIF(ISSUANCE_HISTORY!$B:$B,A1906,ISSUANCE_HISTORY!$I:$I),0)</f>
        <v>0</v>
      </c>
      <c r="O1906" s="112">
        <f t="shared" si="117"/>
        <v>3</v>
      </c>
      <c r="P1906" s="26">
        <f t="shared" si="119"/>
        <v>180</v>
      </c>
      <c r="Q1906" s="36" t="s">
        <v>4522</v>
      </c>
      <c r="R1906" s="36" t="s">
        <v>4522</v>
      </c>
      <c r="S1906" s="16">
        <v>2</v>
      </c>
      <c r="T1906" s="37" t="str">
        <f t="shared" si="118"/>
        <v>OK</v>
      </c>
      <c r="U1906" s="12"/>
      <c r="V1906" s="16"/>
      <c r="W1906" s="12" t="s">
        <v>4222</v>
      </c>
    </row>
    <row r="1907" spans="1:23" ht="22.35" customHeight="1">
      <c r="A1907" s="12">
        <v>10062034</v>
      </c>
      <c r="B1907" s="137">
        <v>1120010358</v>
      </c>
      <c r="C1907" s="106">
        <v>1000403</v>
      </c>
      <c r="D1907" s="13">
        <v>1013475</v>
      </c>
      <c r="E1907" s="12" t="s">
        <v>2358</v>
      </c>
      <c r="F1907" s="190" t="s">
        <v>2049</v>
      </c>
      <c r="G1907" s="13" t="s">
        <v>21</v>
      </c>
      <c r="H1907" s="15">
        <v>68</v>
      </c>
      <c r="I1907" s="105">
        <v>2</v>
      </c>
      <c r="J1907" s="26">
        <f t="shared" si="116"/>
        <v>136</v>
      </c>
      <c r="K1907" s="113">
        <f>IFERROR(SUMIFS(RECEIVING_HISTORY!$H:$H,RECEIVING_HISTORY!$B:$B,MASTER_SHEET!$A1907),0)</f>
        <v>0</v>
      </c>
      <c r="L1907" s="26">
        <f>IFERROR(SUMIFS(RECEIVING_HISTORY!$I:$I,RECEIVING_HISTORY!$B:$B,MASTER_SHEET!$A1907),0)</f>
        <v>0</v>
      </c>
      <c r="M1907" s="35">
        <f>IFERROR(SUMIF(ISSUANCE_HISTORY!$B:$B,A1907,ISSUANCE_HISTORY!$H:$H),0)</f>
        <v>0</v>
      </c>
      <c r="N1907" s="26">
        <f>IFERROR(SUMIF(ISSUANCE_HISTORY!$B:$B,A1907,ISSUANCE_HISTORY!$I:$I),0)</f>
        <v>0</v>
      </c>
      <c r="O1907" s="112">
        <f t="shared" si="117"/>
        <v>2</v>
      </c>
      <c r="P1907" s="26">
        <f t="shared" si="119"/>
        <v>136</v>
      </c>
      <c r="Q1907" s="36" t="s">
        <v>4547</v>
      </c>
      <c r="R1907" s="36" t="s">
        <v>4547</v>
      </c>
      <c r="S1907" s="16">
        <v>2</v>
      </c>
      <c r="T1907" s="37" t="str">
        <f t="shared" si="118"/>
        <v>OK</v>
      </c>
      <c r="U1907" s="12"/>
      <c r="V1907" s="16"/>
      <c r="W1907" s="12" t="s">
        <v>4222</v>
      </c>
    </row>
    <row r="1908" spans="1:23" ht="22.35" customHeight="1">
      <c r="A1908" s="12">
        <v>10062035</v>
      </c>
      <c r="B1908" s="137">
        <v>1120010357</v>
      </c>
      <c r="C1908" s="106">
        <v>1000402</v>
      </c>
      <c r="D1908" s="13">
        <v>1013474</v>
      </c>
      <c r="E1908" s="12" t="s">
        <v>2359</v>
      </c>
      <c r="F1908" s="190" t="s">
        <v>2049</v>
      </c>
      <c r="G1908" s="13" t="s">
        <v>21</v>
      </c>
      <c r="H1908" s="15">
        <v>45</v>
      </c>
      <c r="I1908" s="105">
        <v>6</v>
      </c>
      <c r="J1908" s="26">
        <f t="shared" si="116"/>
        <v>270</v>
      </c>
      <c r="K1908" s="113">
        <f>IFERROR(SUMIFS(RECEIVING_HISTORY!$H:$H,RECEIVING_HISTORY!$B:$B,MASTER_SHEET!$A1908),0)</f>
        <v>0</v>
      </c>
      <c r="L1908" s="26">
        <f>IFERROR(SUMIFS(RECEIVING_HISTORY!$I:$I,RECEIVING_HISTORY!$B:$B,MASTER_SHEET!$A1908),0)</f>
        <v>0</v>
      </c>
      <c r="M1908" s="35">
        <f>IFERROR(SUMIF(ISSUANCE_HISTORY!$B:$B,A1908,ISSUANCE_HISTORY!$H:$H),0)</f>
        <v>0</v>
      </c>
      <c r="N1908" s="26">
        <f>IFERROR(SUMIF(ISSUANCE_HISTORY!$B:$B,A1908,ISSUANCE_HISTORY!$I:$I),0)</f>
        <v>0</v>
      </c>
      <c r="O1908" s="112">
        <f t="shared" si="117"/>
        <v>6</v>
      </c>
      <c r="P1908" s="26">
        <f t="shared" si="119"/>
        <v>270</v>
      </c>
      <c r="Q1908" s="36" t="s">
        <v>4546</v>
      </c>
      <c r="R1908" s="36" t="s">
        <v>4546</v>
      </c>
      <c r="S1908" s="16">
        <v>2</v>
      </c>
      <c r="T1908" s="37" t="str">
        <f t="shared" si="118"/>
        <v>OK</v>
      </c>
      <c r="U1908" s="12"/>
      <c r="V1908" s="16"/>
      <c r="W1908" s="12" t="s">
        <v>4222</v>
      </c>
    </row>
    <row r="1909" spans="1:23" ht="22.35" customHeight="1">
      <c r="A1909" s="12">
        <v>10062041</v>
      </c>
      <c r="B1909" s="137" t="e">
        <v>#N/A</v>
      </c>
      <c r="C1909" s="106">
        <v>1005496</v>
      </c>
      <c r="D1909" s="13">
        <v>1015550</v>
      </c>
      <c r="E1909" s="12" t="s">
        <v>2360</v>
      </c>
      <c r="F1909" s="190" t="s">
        <v>4209</v>
      </c>
      <c r="G1909" s="13" t="s">
        <v>41</v>
      </c>
      <c r="H1909" s="15">
        <v>44.8</v>
      </c>
      <c r="I1909" s="105">
        <v>4</v>
      </c>
      <c r="J1909" s="26">
        <f t="shared" si="116"/>
        <v>179.2</v>
      </c>
      <c r="K1909" s="113">
        <f>IFERROR(SUMIFS(RECEIVING_HISTORY!$H:$H,RECEIVING_HISTORY!$B:$B,MASTER_SHEET!$A1909),0)</f>
        <v>0</v>
      </c>
      <c r="L1909" s="26">
        <f>IFERROR(SUMIFS(RECEIVING_HISTORY!$I:$I,RECEIVING_HISTORY!$B:$B,MASTER_SHEET!$A1909),0)</f>
        <v>0</v>
      </c>
      <c r="M1909" s="35">
        <f>IFERROR(SUMIF(ISSUANCE_HISTORY!$B:$B,A1909,ISSUANCE_HISTORY!$H:$H),0)</f>
        <v>0</v>
      </c>
      <c r="N1909" s="26">
        <f>IFERROR(SUMIF(ISSUANCE_HISTORY!$B:$B,A1909,ISSUANCE_HISTORY!$I:$I),0)</f>
        <v>0</v>
      </c>
      <c r="O1909" s="112">
        <f t="shared" si="117"/>
        <v>4</v>
      </c>
      <c r="P1909" s="26">
        <f t="shared" si="119"/>
        <v>179.2</v>
      </c>
      <c r="Q1909" s="36" t="s">
        <v>2361</v>
      </c>
      <c r="R1909" s="36" t="s">
        <v>2361</v>
      </c>
      <c r="S1909" s="16">
        <v>4</v>
      </c>
      <c r="T1909" s="37" t="str">
        <f t="shared" si="118"/>
        <v>OK</v>
      </c>
      <c r="U1909" s="12"/>
      <c r="V1909" s="16"/>
      <c r="W1909" s="12" t="e">
        <v>#N/A</v>
      </c>
    </row>
    <row r="1910" spans="1:23" ht="22.35" customHeight="1">
      <c r="A1910" s="12">
        <v>10062043</v>
      </c>
      <c r="B1910" s="137">
        <v>1120010139</v>
      </c>
      <c r="C1910" s="106">
        <v>1005497</v>
      </c>
      <c r="D1910" s="13">
        <v>1015551</v>
      </c>
      <c r="E1910" s="12" t="s">
        <v>2362</v>
      </c>
      <c r="F1910" s="190" t="s">
        <v>4209</v>
      </c>
      <c r="G1910" s="13" t="s">
        <v>21</v>
      </c>
      <c r="H1910" s="15">
        <v>700</v>
      </c>
      <c r="I1910" s="105">
        <v>10</v>
      </c>
      <c r="J1910" s="26">
        <f t="shared" si="116"/>
        <v>7000</v>
      </c>
      <c r="K1910" s="113">
        <f>IFERROR(SUMIFS(RECEIVING_HISTORY!$H:$H,RECEIVING_HISTORY!$B:$B,MASTER_SHEET!$A1910),0)</f>
        <v>0</v>
      </c>
      <c r="L1910" s="26">
        <f>IFERROR(SUMIFS(RECEIVING_HISTORY!$I:$I,RECEIVING_HISTORY!$B:$B,MASTER_SHEET!$A1910),0)</f>
        <v>0</v>
      </c>
      <c r="M1910" s="35">
        <f>IFERROR(SUMIF(ISSUANCE_HISTORY!$B:$B,A1910,ISSUANCE_HISTORY!$H:$H),0)</f>
        <v>0</v>
      </c>
      <c r="N1910" s="26">
        <f>IFERROR(SUMIF(ISSUANCE_HISTORY!$B:$B,A1910,ISSUANCE_HISTORY!$I:$I),0)</f>
        <v>0</v>
      </c>
      <c r="O1910" s="112">
        <f t="shared" si="117"/>
        <v>10</v>
      </c>
      <c r="P1910" s="26">
        <f t="shared" si="119"/>
        <v>7000</v>
      </c>
      <c r="Q1910" s="36" t="s">
        <v>2363</v>
      </c>
      <c r="R1910" s="36" t="s">
        <v>2363</v>
      </c>
      <c r="S1910" s="16">
        <v>10</v>
      </c>
      <c r="T1910" s="37" t="str">
        <f t="shared" si="118"/>
        <v>OK</v>
      </c>
      <c r="U1910" s="12"/>
      <c r="V1910" s="16"/>
      <c r="W1910" s="12" t="s">
        <v>4222</v>
      </c>
    </row>
    <row r="1911" spans="1:23" ht="22.35" customHeight="1">
      <c r="A1911" s="12">
        <v>10062045</v>
      </c>
      <c r="B1911" s="137">
        <v>251726095788</v>
      </c>
      <c r="C1911" s="106">
        <v>1005844</v>
      </c>
      <c r="D1911" s="28">
        <v>1015030</v>
      </c>
      <c r="E1911" s="12" t="s">
        <v>2364</v>
      </c>
      <c r="F1911" s="190" t="s">
        <v>4209</v>
      </c>
      <c r="G1911" s="13" t="s">
        <v>37</v>
      </c>
      <c r="H1911" s="15">
        <v>5</v>
      </c>
      <c r="I1911" s="105">
        <v>30</v>
      </c>
      <c r="J1911" s="26">
        <f t="shared" si="116"/>
        <v>150</v>
      </c>
      <c r="K1911" s="113">
        <f>IFERROR(SUMIFS(RECEIVING_HISTORY!$H:$H,RECEIVING_HISTORY!$B:$B,MASTER_SHEET!$A1911),0)</f>
        <v>0</v>
      </c>
      <c r="L1911" s="26">
        <f>IFERROR(SUMIFS(RECEIVING_HISTORY!$I:$I,RECEIVING_HISTORY!$B:$B,MASTER_SHEET!$A1911),0)</f>
        <v>0</v>
      </c>
      <c r="M1911" s="35">
        <f>IFERROR(SUMIF(ISSUANCE_HISTORY!$B:$B,A1911,ISSUANCE_HISTORY!$H:$H),0)</f>
        <v>0</v>
      </c>
      <c r="N1911" s="26">
        <f>IFERROR(SUMIF(ISSUANCE_HISTORY!$B:$B,A1911,ISSUANCE_HISTORY!$I:$I),0)</f>
        <v>0</v>
      </c>
      <c r="O1911" s="112">
        <f t="shared" si="117"/>
        <v>30</v>
      </c>
      <c r="P1911" s="26">
        <f t="shared" si="119"/>
        <v>150</v>
      </c>
      <c r="Q1911" s="36" t="s">
        <v>2365</v>
      </c>
      <c r="R1911" s="36" t="s">
        <v>2365</v>
      </c>
      <c r="S1911" s="16">
        <v>20</v>
      </c>
      <c r="T1911" s="37" t="str">
        <f t="shared" si="118"/>
        <v>OK</v>
      </c>
      <c r="U1911" s="12"/>
      <c r="V1911" s="16"/>
      <c r="W1911" s="12" t="s">
        <v>4222</v>
      </c>
    </row>
    <row r="1912" spans="1:23" ht="22.35" customHeight="1">
      <c r="A1912" s="12">
        <v>10062046</v>
      </c>
      <c r="B1912" s="137">
        <v>3000002820</v>
      </c>
      <c r="C1912" s="106">
        <v>1006953</v>
      </c>
      <c r="D1912" s="13">
        <v>1014050</v>
      </c>
      <c r="E1912" s="12" t="s">
        <v>2366</v>
      </c>
      <c r="F1912" s="191" t="s">
        <v>4206</v>
      </c>
      <c r="G1912" s="13" t="s">
        <v>21</v>
      </c>
      <c r="H1912" s="15">
        <v>2.2000000000000002</v>
      </c>
      <c r="I1912" s="105">
        <v>460</v>
      </c>
      <c r="J1912" s="26">
        <f t="shared" si="116"/>
        <v>1012.0000000000001</v>
      </c>
      <c r="K1912" s="113">
        <f>IFERROR(SUMIFS(RECEIVING_HISTORY!$H:$H,RECEIVING_HISTORY!$B:$B,MASTER_SHEET!$A1912),0)</f>
        <v>0</v>
      </c>
      <c r="L1912" s="26">
        <f>IFERROR(SUMIFS(RECEIVING_HISTORY!$I:$I,RECEIVING_HISTORY!$B:$B,MASTER_SHEET!$A1912),0)</f>
        <v>0</v>
      </c>
      <c r="M1912" s="35">
        <f>IFERROR(SUMIF(ISSUANCE_HISTORY!$B:$B,A1912,ISSUANCE_HISTORY!$H:$H),0)</f>
        <v>50</v>
      </c>
      <c r="N1912" s="26">
        <f>IFERROR(SUMIF(ISSUANCE_HISTORY!$B:$B,A1912,ISSUANCE_HISTORY!$I:$I),0)</f>
        <v>110.00000000000001</v>
      </c>
      <c r="O1912" s="112">
        <f t="shared" si="117"/>
        <v>410</v>
      </c>
      <c r="P1912" s="26">
        <f t="shared" si="119"/>
        <v>902.00000000000011</v>
      </c>
      <c r="Q1912" s="36" t="s">
        <v>2365</v>
      </c>
      <c r="R1912" s="36" t="s">
        <v>2365</v>
      </c>
      <c r="S1912" s="16">
        <v>100</v>
      </c>
      <c r="T1912" s="37" t="str">
        <f t="shared" si="118"/>
        <v>OK</v>
      </c>
      <c r="U1912" s="12"/>
      <c r="V1912" s="16"/>
      <c r="W1912" s="12" t="s">
        <v>4222</v>
      </c>
    </row>
    <row r="1913" spans="1:23" ht="22.35" customHeight="1">
      <c r="A1913" s="12">
        <v>10062047</v>
      </c>
      <c r="B1913" s="137" t="e">
        <v>#N/A</v>
      </c>
      <c r="C1913" s="106">
        <v>1006180</v>
      </c>
      <c r="D1913" s="28">
        <v>1014830</v>
      </c>
      <c r="E1913" s="12" t="s">
        <v>2367</v>
      </c>
      <c r="F1913" s="190" t="s">
        <v>4209</v>
      </c>
      <c r="G1913" s="13" t="s">
        <v>37</v>
      </c>
      <c r="H1913" s="15">
        <v>3.33</v>
      </c>
      <c r="I1913" s="105">
        <v>0</v>
      </c>
      <c r="J1913" s="26">
        <f t="shared" si="116"/>
        <v>0</v>
      </c>
      <c r="K1913" s="113">
        <f>IFERROR(SUMIFS(RECEIVING_HISTORY!$H:$H,RECEIVING_HISTORY!$B:$B,MASTER_SHEET!$A1913),0)</f>
        <v>0</v>
      </c>
      <c r="L1913" s="26">
        <f>IFERROR(SUMIFS(RECEIVING_HISTORY!$I:$I,RECEIVING_HISTORY!$B:$B,MASTER_SHEET!$A1913),0)</f>
        <v>0</v>
      </c>
      <c r="M1913" s="35">
        <f>IFERROR(SUMIF(ISSUANCE_HISTORY!$B:$B,A1913,ISSUANCE_HISTORY!$H:$H),0)</f>
        <v>0</v>
      </c>
      <c r="N1913" s="26">
        <f>IFERROR(SUMIF(ISSUANCE_HISTORY!$B:$B,A1913,ISSUANCE_HISTORY!$I:$I),0)</f>
        <v>0</v>
      </c>
      <c r="O1913" s="112">
        <f t="shared" si="117"/>
        <v>0</v>
      </c>
      <c r="P1913" s="26">
        <f t="shared" si="119"/>
        <v>0</v>
      </c>
      <c r="Q1913" s="36" t="e">
        <v>#N/A</v>
      </c>
      <c r="R1913" s="36" t="e">
        <v>#N/A</v>
      </c>
      <c r="S1913" s="16"/>
      <c r="T1913" s="37" t="str">
        <f t="shared" si="118"/>
        <v/>
      </c>
      <c r="U1913" s="12"/>
      <c r="V1913" s="16"/>
      <c r="W1913" s="12" t="e">
        <v>#N/A</v>
      </c>
    </row>
    <row r="1914" spans="1:23" ht="22.35" customHeight="1">
      <c r="A1914" s="12">
        <v>10062048</v>
      </c>
      <c r="B1914" s="137">
        <v>311915066107</v>
      </c>
      <c r="C1914" s="106">
        <v>1005267</v>
      </c>
      <c r="D1914" s="28">
        <v>1015639</v>
      </c>
      <c r="E1914" s="12" t="s">
        <v>2368</v>
      </c>
      <c r="F1914" s="190" t="s">
        <v>4209</v>
      </c>
      <c r="G1914" s="13" t="s">
        <v>21</v>
      </c>
      <c r="H1914" s="15">
        <v>4.68</v>
      </c>
      <c r="I1914" s="105">
        <v>20</v>
      </c>
      <c r="J1914" s="26">
        <f t="shared" si="116"/>
        <v>93.6</v>
      </c>
      <c r="K1914" s="113">
        <f>IFERROR(SUMIFS(RECEIVING_HISTORY!$H:$H,RECEIVING_HISTORY!$B:$B,MASTER_SHEET!$A1914),0)</f>
        <v>0</v>
      </c>
      <c r="L1914" s="26">
        <f>IFERROR(SUMIFS(RECEIVING_HISTORY!$I:$I,RECEIVING_HISTORY!$B:$B,MASTER_SHEET!$A1914),0)</f>
        <v>0</v>
      </c>
      <c r="M1914" s="35">
        <f>IFERROR(SUMIF(ISSUANCE_HISTORY!$B:$B,A1914,ISSUANCE_HISTORY!$H:$H),0)</f>
        <v>0</v>
      </c>
      <c r="N1914" s="26">
        <f>IFERROR(SUMIF(ISSUANCE_HISTORY!$B:$B,A1914,ISSUANCE_HISTORY!$I:$I),0)</f>
        <v>0</v>
      </c>
      <c r="O1914" s="112">
        <f t="shared" si="117"/>
        <v>20</v>
      </c>
      <c r="P1914" s="26">
        <f t="shared" si="119"/>
        <v>93.6</v>
      </c>
      <c r="Q1914" s="36" t="s">
        <v>2365</v>
      </c>
      <c r="R1914" s="36" t="s">
        <v>2365</v>
      </c>
      <c r="S1914" s="16">
        <v>20</v>
      </c>
      <c r="T1914" s="37" t="str">
        <f t="shared" si="118"/>
        <v>OK</v>
      </c>
      <c r="U1914" s="12"/>
      <c r="V1914" s="16"/>
      <c r="W1914" s="12" t="s">
        <v>4222</v>
      </c>
    </row>
    <row r="1915" spans="1:23" ht="22.35" customHeight="1">
      <c r="A1915" s="12">
        <v>10062049</v>
      </c>
      <c r="B1915" s="137">
        <v>311915066108</v>
      </c>
      <c r="C1915" s="106">
        <v>1005268</v>
      </c>
      <c r="D1915" s="28">
        <v>1015640</v>
      </c>
      <c r="E1915" s="12" t="s">
        <v>2369</v>
      </c>
      <c r="F1915" s="190" t="s">
        <v>4209</v>
      </c>
      <c r="G1915" s="13" t="s">
        <v>21</v>
      </c>
      <c r="H1915" s="15">
        <v>4.88</v>
      </c>
      <c r="I1915" s="105">
        <v>35</v>
      </c>
      <c r="J1915" s="26">
        <f t="shared" si="116"/>
        <v>170.79999999999998</v>
      </c>
      <c r="K1915" s="113">
        <f>IFERROR(SUMIFS(RECEIVING_HISTORY!$H:$H,RECEIVING_HISTORY!$B:$B,MASTER_SHEET!$A1915),0)</f>
        <v>0</v>
      </c>
      <c r="L1915" s="26">
        <f>IFERROR(SUMIFS(RECEIVING_HISTORY!$I:$I,RECEIVING_HISTORY!$B:$B,MASTER_SHEET!$A1915),0)</f>
        <v>0</v>
      </c>
      <c r="M1915" s="35">
        <f>IFERROR(SUMIF(ISSUANCE_HISTORY!$B:$B,A1915,ISSUANCE_HISTORY!$H:$H),0)</f>
        <v>10</v>
      </c>
      <c r="N1915" s="26">
        <f>IFERROR(SUMIF(ISSUANCE_HISTORY!$B:$B,A1915,ISSUANCE_HISTORY!$I:$I),0)</f>
        <v>48.8</v>
      </c>
      <c r="O1915" s="112">
        <f t="shared" si="117"/>
        <v>25</v>
      </c>
      <c r="P1915" s="26">
        <f t="shared" si="119"/>
        <v>121.99999999999999</v>
      </c>
      <c r="Q1915" s="36" t="s">
        <v>2365</v>
      </c>
      <c r="R1915" s="36" t="s">
        <v>2365</v>
      </c>
      <c r="S1915" s="16">
        <v>20</v>
      </c>
      <c r="T1915" s="37" t="str">
        <f t="shared" si="118"/>
        <v>OK</v>
      </c>
      <c r="U1915" s="12"/>
      <c r="V1915" s="16"/>
      <c r="W1915" s="12" t="s">
        <v>4222</v>
      </c>
    </row>
    <row r="1916" spans="1:23" ht="22.35" customHeight="1">
      <c r="A1916" s="12">
        <v>10062050</v>
      </c>
      <c r="B1916" s="137">
        <v>311915006333</v>
      </c>
      <c r="C1916" s="106">
        <v>1007003</v>
      </c>
      <c r="D1916" s="13">
        <v>1014101</v>
      </c>
      <c r="E1916" s="12" t="s">
        <v>2370</v>
      </c>
      <c r="F1916" s="191" t="s">
        <v>4206</v>
      </c>
      <c r="G1916" s="13" t="s">
        <v>1076</v>
      </c>
      <c r="H1916" s="15">
        <v>3.7</v>
      </c>
      <c r="I1916" s="105">
        <v>50</v>
      </c>
      <c r="J1916" s="26">
        <f t="shared" si="116"/>
        <v>185</v>
      </c>
      <c r="K1916" s="113">
        <f>IFERROR(SUMIFS(RECEIVING_HISTORY!$H:$H,RECEIVING_HISTORY!$B:$B,MASTER_SHEET!$A1916),0)</f>
        <v>0</v>
      </c>
      <c r="L1916" s="26">
        <f>IFERROR(SUMIFS(RECEIVING_HISTORY!$I:$I,RECEIVING_HISTORY!$B:$B,MASTER_SHEET!$A1916),0)</f>
        <v>0</v>
      </c>
      <c r="M1916" s="35">
        <f>IFERROR(SUMIF(ISSUANCE_HISTORY!$B:$B,A1916,ISSUANCE_HISTORY!$H:$H),0)</f>
        <v>0</v>
      </c>
      <c r="N1916" s="26">
        <f>IFERROR(SUMIF(ISSUANCE_HISTORY!$B:$B,A1916,ISSUANCE_HISTORY!$I:$I),0)</f>
        <v>0</v>
      </c>
      <c r="O1916" s="112">
        <f t="shared" si="117"/>
        <v>50</v>
      </c>
      <c r="P1916" s="26">
        <f t="shared" si="119"/>
        <v>185</v>
      </c>
      <c r="Q1916" s="36" t="s">
        <v>2382</v>
      </c>
      <c r="R1916" s="36" t="s">
        <v>2382</v>
      </c>
      <c r="S1916" s="16">
        <v>50</v>
      </c>
      <c r="T1916" s="37" t="str">
        <f t="shared" si="118"/>
        <v>OK</v>
      </c>
      <c r="U1916" s="12"/>
      <c r="V1916" s="16"/>
      <c r="W1916" s="12" t="s">
        <v>4222</v>
      </c>
    </row>
    <row r="1917" spans="1:23" ht="22.35" customHeight="1">
      <c r="A1917" s="12">
        <v>10062051</v>
      </c>
      <c r="B1917" s="137">
        <v>221017036335</v>
      </c>
      <c r="C1917" s="106">
        <v>1004932</v>
      </c>
      <c r="D1917" s="28">
        <v>1016047</v>
      </c>
      <c r="E1917" s="12" t="s">
        <v>2371</v>
      </c>
      <c r="F1917" s="190" t="s">
        <v>4209</v>
      </c>
      <c r="G1917" s="13" t="s">
        <v>21</v>
      </c>
      <c r="H1917" s="15">
        <v>520</v>
      </c>
      <c r="I1917" s="105">
        <v>4</v>
      </c>
      <c r="J1917" s="26">
        <f t="shared" si="116"/>
        <v>2080</v>
      </c>
      <c r="K1917" s="113">
        <f>IFERROR(SUMIFS(RECEIVING_HISTORY!$H:$H,RECEIVING_HISTORY!$B:$B,MASTER_SHEET!$A1917),0)</f>
        <v>0</v>
      </c>
      <c r="L1917" s="26">
        <f>IFERROR(SUMIFS(RECEIVING_HISTORY!$I:$I,RECEIVING_HISTORY!$B:$B,MASTER_SHEET!$A1917),0)</f>
        <v>0</v>
      </c>
      <c r="M1917" s="35">
        <f>IFERROR(SUMIF(ISSUANCE_HISTORY!$B:$B,A1917,ISSUANCE_HISTORY!$H:$H),0)</f>
        <v>0</v>
      </c>
      <c r="N1917" s="26">
        <f>IFERROR(SUMIF(ISSUANCE_HISTORY!$B:$B,A1917,ISSUANCE_HISTORY!$I:$I),0)</f>
        <v>0</v>
      </c>
      <c r="O1917" s="112">
        <f t="shared" si="117"/>
        <v>4</v>
      </c>
      <c r="P1917" s="26">
        <f t="shared" si="119"/>
        <v>2080</v>
      </c>
      <c r="Q1917" s="36" t="s">
        <v>4465</v>
      </c>
      <c r="R1917" s="36" t="s">
        <v>4465</v>
      </c>
      <c r="S1917" s="16">
        <v>4</v>
      </c>
      <c r="T1917" s="37" t="str">
        <f t="shared" si="118"/>
        <v>OK</v>
      </c>
      <c r="U1917" s="12"/>
      <c r="V1917" s="16"/>
      <c r="W1917" s="12" t="s">
        <v>4222</v>
      </c>
    </row>
    <row r="1918" spans="1:23" ht="22.35" customHeight="1">
      <c r="A1918" s="12">
        <v>10062052</v>
      </c>
      <c r="B1918" s="137">
        <v>1120013779</v>
      </c>
      <c r="C1918" s="106">
        <v>1001041</v>
      </c>
      <c r="D1918" s="28">
        <v>1012827</v>
      </c>
      <c r="E1918" s="12" t="s">
        <v>2373</v>
      </c>
      <c r="F1918" s="190" t="s">
        <v>4209</v>
      </c>
      <c r="G1918" s="13" t="s">
        <v>21</v>
      </c>
      <c r="H1918" s="15">
        <v>8</v>
      </c>
      <c r="I1918" s="105">
        <v>34</v>
      </c>
      <c r="J1918" s="26">
        <f t="shared" si="116"/>
        <v>272</v>
      </c>
      <c r="K1918" s="113">
        <f>IFERROR(SUMIFS(RECEIVING_HISTORY!$H:$H,RECEIVING_HISTORY!$B:$B,MASTER_SHEET!$A1918),0)</f>
        <v>0</v>
      </c>
      <c r="L1918" s="26">
        <f>IFERROR(SUMIFS(RECEIVING_HISTORY!$I:$I,RECEIVING_HISTORY!$B:$B,MASTER_SHEET!$A1918),0)</f>
        <v>0</v>
      </c>
      <c r="M1918" s="35">
        <f>IFERROR(SUMIF(ISSUANCE_HISTORY!$B:$B,A1918,ISSUANCE_HISTORY!$H:$H),0)</f>
        <v>0</v>
      </c>
      <c r="N1918" s="26">
        <f>IFERROR(SUMIF(ISSUANCE_HISTORY!$B:$B,A1918,ISSUANCE_HISTORY!$I:$I),0)</f>
        <v>0</v>
      </c>
      <c r="O1918" s="112">
        <f t="shared" si="117"/>
        <v>34</v>
      </c>
      <c r="P1918" s="26">
        <f t="shared" si="119"/>
        <v>272</v>
      </c>
      <c r="Q1918" s="36" t="s">
        <v>1771</v>
      </c>
      <c r="R1918" s="36" t="s">
        <v>1771</v>
      </c>
      <c r="S1918" s="16">
        <v>20</v>
      </c>
      <c r="T1918" s="37" t="str">
        <f t="shared" si="118"/>
        <v>OK</v>
      </c>
      <c r="U1918" s="12"/>
      <c r="V1918" s="16"/>
      <c r="W1918" s="12" t="s">
        <v>4222</v>
      </c>
    </row>
    <row r="1919" spans="1:23" ht="22.35" customHeight="1">
      <c r="A1919" s="12">
        <v>10062053</v>
      </c>
      <c r="B1919" s="137" t="e">
        <v>#N/A</v>
      </c>
      <c r="C1919" s="106">
        <v>1005502</v>
      </c>
      <c r="D1919" s="13">
        <v>1015556</v>
      </c>
      <c r="E1919" s="12" t="s">
        <v>2374</v>
      </c>
      <c r="F1919" s="190" t="s">
        <v>4209</v>
      </c>
      <c r="G1919" s="13" t="s">
        <v>415</v>
      </c>
      <c r="H1919" s="15">
        <v>0</v>
      </c>
      <c r="I1919" s="105">
        <v>8</v>
      </c>
      <c r="J1919" s="26">
        <f t="shared" ref="J1919:J1982" si="120">I1919*H1919</f>
        <v>0</v>
      </c>
      <c r="K1919" s="113">
        <f>IFERROR(SUMIFS(RECEIVING_HISTORY!$H:$H,RECEIVING_HISTORY!$B:$B,MASTER_SHEET!$A1919),0)</f>
        <v>0</v>
      </c>
      <c r="L1919" s="26">
        <f>IFERROR(SUMIFS(RECEIVING_HISTORY!$I:$I,RECEIVING_HISTORY!$B:$B,MASTER_SHEET!$A1919),0)</f>
        <v>0</v>
      </c>
      <c r="M1919" s="35">
        <f>IFERROR(SUMIF(ISSUANCE_HISTORY!$B:$B,A1919,ISSUANCE_HISTORY!$H:$H),0)</f>
        <v>0</v>
      </c>
      <c r="N1919" s="26">
        <f>IFERROR(SUMIF(ISSUANCE_HISTORY!$B:$B,A1919,ISSUANCE_HISTORY!$I:$I),0)</f>
        <v>0</v>
      </c>
      <c r="O1919" s="112">
        <f t="shared" ref="O1919:O1982" si="121">N(I1919)+N(K1919)-N(M1919)</f>
        <v>8</v>
      </c>
      <c r="P1919" s="26">
        <f t="shared" si="119"/>
        <v>0</v>
      </c>
      <c r="Q1919" s="36" t="s">
        <v>2001</v>
      </c>
      <c r="R1919" s="36" t="s">
        <v>2001</v>
      </c>
      <c r="S1919" s="16">
        <v>6</v>
      </c>
      <c r="T1919" s="37" t="str">
        <f t="shared" si="118"/>
        <v>OK</v>
      </c>
      <c r="U1919" s="12"/>
      <c r="V1919" s="16"/>
      <c r="W1919" s="12" t="e">
        <v>#N/A</v>
      </c>
    </row>
    <row r="1920" spans="1:23" ht="22.35" customHeight="1">
      <c r="A1920" s="12">
        <v>10062054</v>
      </c>
      <c r="B1920" s="137" t="e">
        <v>#N/A</v>
      </c>
      <c r="C1920" s="106">
        <v>1005503</v>
      </c>
      <c r="D1920" s="13">
        <v>1015557</v>
      </c>
      <c r="E1920" s="12" t="s">
        <v>2375</v>
      </c>
      <c r="F1920" s="190" t="s">
        <v>4209</v>
      </c>
      <c r="G1920" s="13" t="s">
        <v>415</v>
      </c>
      <c r="H1920" s="15">
        <v>0</v>
      </c>
      <c r="I1920" s="105">
        <v>20</v>
      </c>
      <c r="J1920" s="26">
        <f t="shared" si="120"/>
        <v>0</v>
      </c>
      <c r="K1920" s="113">
        <f>IFERROR(SUMIFS(RECEIVING_HISTORY!$H:$H,RECEIVING_HISTORY!$B:$B,MASTER_SHEET!$A1920),0)</f>
        <v>0</v>
      </c>
      <c r="L1920" s="26">
        <f>IFERROR(SUMIFS(RECEIVING_HISTORY!$I:$I,RECEIVING_HISTORY!$B:$B,MASTER_SHEET!$A1920),0)</f>
        <v>0</v>
      </c>
      <c r="M1920" s="35">
        <f>IFERROR(SUMIF(ISSUANCE_HISTORY!$B:$B,A1920,ISSUANCE_HISTORY!$H:$H),0)</f>
        <v>0</v>
      </c>
      <c r="N1920" s="26">
        <f>IFERROR(SUMIF(ISSUANCE_HISTORY!$B:$B,A1920,ISSUANCE_HISTORY!$I:$I),0)</f>
        <v>0</v>
      </c>
      <c r="O1920" s="112">
        <f t="shared" si="121"/>
        <v>20</v>
      </c>
      <c r="P1920" s="26">
        <f t="shared" si="119"/>
        <v>0</v>
      </c>
      <c r="Q1920" s="36" t="s">
        <v>2001</v>
      </c>
      <c r="R1920" s="36" t="s">
        <v>2001</v>
      </c>
      <c r="S1920" s="16">
        <v>10</v>
      </c>
      <c r="T1920" s="37" t="str">
        <f t="shared" si="118"/>
        <v>OK</v>
      </c>
      <c r="U1920" s="12"/>
      <c r="V1920" s="16"/>
      <c r="W1920" s="12" t="e">
        <v>#N/A</v>
      </c>
    </row>
    <row r="1921" spans="1:23" ht="22.35" customHeight="1">
      <c r="A1921" s="12">
        <v>10062055</v>
      </c>
      <c r="B1921" s="137">
        <v>1010060004</v>
      </c>
      <c r="C1921" s="106">
        <v>1005265</v>
      </c>
      <c r="D1921" s="13">
        <v>1015637</v>
      </c>
      <c r="E1921" s="12" t="s">
        <v>2377</v>
      </c>
      <c r="F1921" s="190" t="s">
        <v>4209</v>
      </c>
      <c r="G1921" s="13" t="s">
        <v>21</v>
      </c>
      <c r="H1921" s="15">
        <v>85</v>
      </c>
      <c r="I1921" s="105">
        <v>6</v>
      </c>
      <c r="J1921" s="26">
        <f t="shared" si="120"/>
        <v>510</v>
      </c>
      <c r="K1921" s="113">
        <f>IFERROR(SUMIFS(RECEIVING_HISTORY!$H:$H,RECEIVING_HISTORY!$B:$B,MASTER_SHEET!$A1921),0)</f>
        <v>0</v>
      </c>
      <c r="L1921" s="26">
        <f>IFERROR(SUMIFS(RECEIVING_HISTORY!$I:$I,RECEIVING_HISTORY!$B:$B,MASTER_SHEET!$A1921),0)</f>
        <v>0</v>
      </c>
      <c r="M1921" s="35">
        <f>IFERROR(SUMIF(ISSUANCE_HISTORY!$B:$B,A1921,ISSUANCE_HISTORY!$H:$H),0)</f>
        <v>0</v>
      </c>
      <c r="N1921" s="26">
        <f>IFERROR(SUMIF(ISSUANCE_HISTORY!$B:$B,A1921,ISSUANCE_HISTORY!$I:$I),0)</f>
        <v>0</v>
      </c>
      <c r="O1921" s="112">
        <f t="shared" si="121"/>
        <v>6</v>
      </c>
      <c r="P1921" s="26">
        <f t="shared" si="119"/>
        <v>510</v>
      </c>
      <c r="Q1921" s="36" t="s">
        <v>3182</v>
      </c>
      <c r="R1921" s="36" t="s">
        <v>3182</v>
      </c>
      <c r="S1921" s="16">
        <v>6</v>
      </c>
      <c r="T1921" s="37" t="str">
        <f t="shared" si="118"/>
        <v>OK</v>
      </c>
      <c r="U1921" s="12"/>
      <c r="V1921" s="16"/>
      <c r="W1921" s="12" t="s">
        <v>4222</v>
      </c>
    </row>
    <row r="1922" spans="1:23" ht="22.35" customHeight="1">
      <c r="A1922" s="12">
        <v>10062056</v>
      </c>
      <c r="B1922" s="137">
        <v>461715006120</v>
      </c>
      <c r="C1922" s="106">
        <v>1002755</v>
      </c>
      <c r="D1922" s="13">
        <v>1010918</v>
      </c>
      <c r="E1922" s="12" t="s">
        <v>2378</v>
      </c>
      <c r="F1922" s="190" t="s">
        <v>4209</v>
      </c>
      <c r="G1922" s="13" t="s">
        <v>21</v>
      </c>
      <c r="H1922" s="15">
        <v>115</v>
      </c>
      <c r="I1922" s="105">
        <v>14</v>
      </c>
      <c r="J1922" s="26">
        <f t="shared" si="120"/>
        <v>1610</v>
      </c>
      <c r="K1922" s="113">
        <f>IFERROR(SUMIFS(RECEIVING_HISTORY!$H:$H,RECEIVING_HISTORY!$B:$B,MASTER_SHEET!$A1922),0)</f>
        <v>0</v>
      </c>
      <c r="L1922" s="26">
        <f>IFERROR(SUMIFS(RECEIVING_HISTORY!$I:$I,RECEIVING_HISTORY!$B:$B,MASTER_SHEET!$A1922),0)</f>
        <v>0</v>
      </c>
      <c r="M1922" s="35">
        <f>IFERROR(SUMIF(ISSUANCE_HISTORY!$B:$B,A1922,ISSUANCE_HISTORY!$H:$H),0)</f>
        <v>0</v>
      </c>
      <c r="N1922" s="26">
        <f>IFERROR(SUMIF(ISSUANCE_HISTORY!$B:$B,A1922,ISSUANCE_HISTORY!$I:$I),0)</f>
        <v>0</v>
      </c>
      <c r="O1922" s="112">
        <f t="shared" si="121"/>
        <v>14</v>
      </c>
      <c r="P1922" s="26">
        <f t="shared" si="119"/>
        <v>1610</v>
      </c>
      <c r="Q1922" s="36" t="s">
        <v>2376</v>
      </c>
      <c r="R1922" s="36" t="s">
        <v>2376</v>
      </c>
      <c r="S1922" s="16">
        <v>10</v>
      </c>
      <c r="T1922" s="37" t="str">
        <f t="shared" ref="T1922:T1985" si="122">IF(S1922="", "", IF(U1922&lt;&gt;"", "BSR in Process", IF(O1922&lt;S1922, "Re-Order Now", "OK")))</f>
        <v>OK</v>
      </c>
      <c r="U1922" s="12"/>
      <c r="V1922" s="16"/>
      <c r="W1922" s="12" t="s">
        <v>4222</v>
      </c>
    </row>
    <row r="1923" spans="1:23" ht="22.35" customHeight="1">
      <c r="A1923" s="12">
        <v>10062057</v>
      </c>
      <c r="B1923" s="137">
        <v>1120013772</v>
      </c>
      <c r="C1923" s="106">
        <v>1005505</v>
      </c>
      <c r="D1923" s="13">
        <v>1015559</v>
      </c>
      <c r="E1923" s="12" t="s">
        <v>2379</v>
      </c>
      <c r="F1923" s="190" t="s">
        <v>4209</v>
      </c>
      <c r="G1923" s="13" t="s">
        <v>415</v>
      </c>
      <c r="H1923" s="15">
        <v>0</v>
      </c>
      <c r="I1923" s="105">
        <v>87</v>
      </c>
      <c r="J1923" s="26">
        <f t="shared" si="120"/>
        <v>0</v>
      </c>
      <c r="K1923" s="113">
        <f>IFERROR(SUMIFS(RECEIVING_HISTORY!$H:$H,RECEIVING_HISTORY!$B:$B,MASTER_SHEET!$A1923),0)</f>
        <v>0</v>
      </c>
      <c r="L1923" s="26">
        <f>IFERROR(SUMIFS(RECEIVING_HISTORY!$I:$I,RECEIVING_HISTORY!$B:$B,MASTER_SHEET!$A1923),0)</f>
        <v>0</v>
      </c>
      <c r="M1923" s="35">
        <f>IFERROR(SUMIF(ISSUANCE_HISTORY!$B:$B,A1923,ISSUANCE_HISTORY!$H:$H),0)</f>
        <v>0</v>
      </c>
      <c r="N1923" s="26">
        <f>IFERROR(SUMIF(ISSUANCE_HISTORY!$B:$B,A1923,ISSUANCE_HISTORY!$I:$I),0)</f>
        <v>0</v>
      </c>
      <c r="O1923" s="112">
        <f t="shared" si="121"/>
        <v>87</v>
      </c>
      <c r="P1923" s="26">
        <f t="shared" ref="P1923:P1986" si="123">N(J1923)+N(L1923)-N(N1923)</f>
        <v>0</v>
      </c>
      <c r="Q1923" s="36" t="s">
        <v>1762</v>
      </c>
      <c r="R1923" s="36" t="s">
        <v>1762</v>
      </c>
      <c r="S1923" s="16">
        <v>20</v>
      </c>
      <c r="T1923" s="37" t="str">
        <f t="shared" si="122"/>
        <v>OK</v>
      </c>
      <c r="U1923" s="12"/>
      <c r="V1923" s="16"/>
      <c r="W1923" s="12" t="s">
        <v>4222</v>
      </c>
    </row>
    <row r="1924" spans="1:23" ht="22.35" customHeight="1">
      <c r="A1924" s="12">
        <v>10062058</v>
      </c>
      <c r="B1924" s="137">
        <v>1080050001</v>
      </c>
      <c r="C1924" s="106">
        <v>1005501</v>
      </c>
      <c r="D1924" s="13">
        <v>1015555</v>
      </c>
      <c r="E1924" s="12" t="s">
        <v>2380</v>
      </c>
      <c r="F1924" s="190" t="s">
        <v>4209</v>
      </c>
      <c r="G1924" s="13" t="s">
        <v>21</v>
      </c>
      <c r="H1924" s="15">
        <v>81</v>
      </c>
      <c r="I1924" s="105">
        <v>5</v>
      </c>
      <c r="J1924" s="26">
        <f t="shared" si="120"/>
        <v>405</v>
      </c>
      <c r="K1924" s="113">
        <f>IFERROR(SUMIFS(RECEIVING_HISTORY!$H:$H,RECEIVING_HISTORY!$B:$B,MASTER_SHEET!$A1924),0)</f>
        <v>0</v>
      </c>
      <c r="L1924" s="26">
        <f>IFERROR(SUMIFS(RECEIVING_HISTORY!$I:$I,RECEIVING_HISTORY!$B:$B,MASTER_SHEET!$A1924),0)</f>
        <v>0</v>
      </c>
      <c r="M1924" s="35">
        <f>IFERROR(SUMIF(ISSUANCE_HISTORY!$B:$B,A1924,ISSUANCE_HISTORY!$H:$H),0)</f>
        <v>0</v>
      </c>
      <c r="N1924" s="26">
        <f>IFERROR(SUMIF(ISSUANCE_HISTORY!$B:$B,A1924,ISSUANCE_HISTORY!$I:$I),0)</f>
        <v>0</v>
      </c>
      <c r="O1924" s="112">
        <f t="shared" si="121"/>
        <v>5</v>
      </c>
      <c r="P1924" s="26">
        <f t="shared" si="123"/>
        <v>405</v>
      </c>
      <c r="Q1924" s="36" t="s">
        <v>2376</v>
      </c>
      <c r="R1924" s="36" t="s">
        <v>2376</v>
      </c>
      <c r="S1924" s="16">
        <v>4</v>
      </c>
      <c r="T1924" s="37" t="str">
        <f t="shared" si="122"/>
        <v>OK</v>
      </c>
      <c r="U1924" s="12"/>
      <c r="V1924" s="16"/>
      <c r="W1924" s="12" t="s">
        <v>4222</v>
      </c>
    </row>
    <row r="1925" spans="1:23" ht="22.35" customHeight="1">
      <c r="A1925" s="12">
        <v>10062059</v>
      </c>
      <c r="B1925" s="137">
        <v>1120010140</v>
      </c>
      <c r="C1925" s="106">
        <v>1005513</v>
      </c>
      <c r="D1925" s="13">
        <v>1015567</v>
      </c>
      <c r="E1925" s="12" t="s">
        <v>2381</v>
      </c>
      <c r="F1925" s="191" t="s">
        <v>4206</v>
      </c>
      <c r="G1925" s="13" t="s">
        <v>21</v>
      </c>
      <c r="H1925" s="15">
        <v>0.65</v>
      </c>
      <c r="I1925" s="105">
        <v>1350</v>
      </c>
      <c r="J1925" s="26">
        <f t="shared" si="120"/>
        <v>877.5</v>
      </c>
      <c r="K1925" s="113">
        <f>IFERROR(SUMIFS(RECEIVING_HISTORY!$H:$H,RECEIVING_HISTORY!$B:$B,MASTER_SHEET!$A1925),0)</f>
        <v>0</v>
      </c>
      <c r="L1925" s="26">
        <f>IFERROR(SUMIFS(RECEIVING_HISTORY!$I:$I,RECEIVING_HISTORY!$B:$B,MASTER_SHEET!$A1925),0)</f>
        <v>0</v>
      </c>
      <c r="M1925" s="35">
        <f>IFERROR(SUMIF(ISSUANCE_HISTORY!$B:$B,A1925,ISSUANCE_HISTORY!$H:$H),0)</f>
        <v>0</v>
      </c>
      <c r="N1925" s="26">
        <f>IFERROR(SUMIF(ISSUANCE_HISTORY!$B:$B,A1925,ISSUANCE_HISTORY!$I:$I),0)</f>
        <v>0</v>
      </c>
      <c r="O1925" s="112">
        <f t="shared" si="121"/>
        <v>1350</v>
      </c>
      <c r="P1925" s="26">
        <f t="shared" si="123"/>
        <v>877.5</v>
      </c>
      <c r="Q1925" s="36" t="s">
        <v>2382</v>
      </c>
      <c r="R1925" s="36" t="s">
        <v>2382</v>
      </c>
      <c r="S1925" s="16">
        <v>100</v>
      </c>
      <c r="T1925" s="37" t="str">
        <f t="shared" si="122"/>
        <v>OK</v>
      </c>
      <c r="U1925" s="12"/>
      <c r="V1925" s="16"/>
      <c r="W1925" s="12" t="s">
        <v>4222</v>
      </c>
    </row>
    <row r="1926" spans="1:23" ht="22.35" customHeight="1">
      <c r="A1926" s="12">
        <v>10062060</v>
      </c>
      <c r="B1926" s="137">
        <v>311628016376</v>
      </c>
      <c r="C1926" s="106">
        <v>1004067</v>
      </c>
      <c r="D1926" s="13">
        <v>1017025</v>
      </c>
      <c r="E1926" s="12" t="s">
        <v>2383</v>
      </c>
      <c r="F1926" s="190" t="s">
        <v>4209</v>
      </c>
      <c r="G1926" s="13" t="s">
        <v>21</v>
      </c>
      <c r="H1926" s="15">
        <v>450</v>
      </c>
      <c r="I1926" s="105">
        <v>15</v>
      </c>
      <c r="J1926" s="26">
        <f t="shared" si="120"/>
        <v>6750</v>
      </c>
      <c r="K1926" s="113">
        <f>IFERROR(SUMIFS(RECEIVING_HISTORY!$H:$H,RECEIVING_HISTORY!$B:$B,MASTER_SHEET!$A1926),0)</f>
        <v>0</v>
      </c>
      <c r="L1926" s="26">
        <f>IFERROR(SUMIFS(RECEIVING_HISTORY!$I:$I,RECEIVING_HISTORY!$B:$B,MASTER_SHEET!$A1926),0)</f>
        <v>0</v>
      </c>
      <c r="M1926" s="35">
        <f>IFERROR(SUMIF(ISSUANCE_HISTORY!$B:$B,A1926,ISSUANCE_HISTORY!$H:$H),0)</f>
        <v>0</v>
      </c>
      <c r="N1926" s="26">
        <f>IFERROR(SUMIF(ISSUANCE_HISTORY!$B:$B,A1926,ISSUANCE_HISTORY!$I:$I),0)</f>
        <v>0</v>
      </c>
      <c r="O1926" s="112">
        <f t="shared" si="121"/>
        <v>15</v>
      </c>
      <c r="P1926" s="26">
        <f t="shared" si="123"/>
        <v>6750</v>
      </c>
      <c r="Q1926" s="36" t="s">
        <v>1674</v>
      </c>
      <c r="R1926" s="36" t="s">
        <v>1674</v>
      </c>
      <c r="S1926" s="16">
        <v>10</v>
      </c>
      <c r="T1926" s="37" t="str">
        <f t="shared" si="122"/>
        <v>OK</v>
      </c>
      <c r="U1926" s="12"/>
      <c r="V1926" s="16"/>
      <c r="W1926" s="12" t="s">
        <v>4222</v>
      </c>
    </row>
    <row r="1927" spans="1:23" ht="22.35" customHeight="1">
      <c r="A1927" s="12">
        <v>10062061</v>
      </c>
      <c r="B1927" s="137">
        <v>461715006377</v>
      </c>
      <c r="C1927" s="106">
        <v>1004070</v>
      </c>
      <c r="D1927" s="13">
        <v>1017028</v>
      </c>
      <c r="E1927" s="12" t="s">
        <v>2384</v>
      </c>
      <c r="F1927" s="190" t="s">
        <v>4209</v>
      </c>
      <c r="G1927" s="13" t="s">
        <v>21</v>
      </c>
      <c r="H1927" s="15">
        <v>2450</v>
      </c>
      <c r="I1927" s="105">
        <v>15</v>
      </c>
      <c r="J1927" s="26">
        <f t="shared" si="120"/>
        <v>36750</v>
      </c>
      <c r="K1927" s="113">
        <f>IFERROR(SUMIFS(RECEIVING_HISTORY!$H:$H,RECEIVING_HISTORY!$B:$B,MASTER_SHEET!$A1927),0)</f>
        <v>0</v>
      </c>
      <c r="L1927" s="26">
        <f>IFERROR(SUMIFS(RECEIVING_HISTORY!$I:$I,RECEIVING_HISTORY!$B:$B,MASTER_SHEET!$A1927),0)</f>
        <v>0</v>
      </c>
      <c r="M1927" s="35">
        <f>IFERROR(SUMIF(ISSUANCE_HISTORY!$B:$B,A1927,ISSUANCE_HISTORY!$H:$H),0)</f>
        <v>0</v>
      </c>
      <c r="N1927" s="26">
        <f>IFERROR(SUMIF(ISSUANCE_HISTORY!$B:$B,A1927,ISSUANCE_HISTORY!$I:$I),0)</f>
        <v>0</v>
      </c>
      <c r="O1927" s="112">
        <f t="shared" si="121"/>
        <v>15</v>
      </c>
      <c r="P1927" s="26">
        <f t="shared" si="123"/>
        <v>36750</v>
      </c>
      <c r="Q1927" s="36" t="s">
        <v>1674</v>
      </c>
      <c r="R1927" s="36" t="s">
        <v>1674</v>
      </c>
      <c r="S1927" s="16">
        <v>10</v>
      </c>
      <c r="T1927" s="37" t="str">
        <f t="shared" si="122"/>
        <v>OK</v>
      </c>
      <c r="U1927" s="12"/>
      <c r="V1927" s="16"/>
      <c r="W1927" s="12" t="s">
        <v>4222</v>
      </c>
    </row>
    <row r="1928" spans="1:23" ht="22.35" customHeight="1">
      <c r="A1928" s="12">
        <v>10062062</v>
      </c>
      <c r="B1928" s="137">
        <v>1080080077</v>
      </c>
      <c r="C1928" s="106">
        <v>1002867</v>
      </c>
      <c r="D1928" s="13">
        <v>1011030</v>
      </c>
      <c r="E1928" s="12" t="s">
        <v>2385</v>
      </c>
      <c r="F1928" s="190" t="s">
        <v>4209</v>
      </c>
      <c r="G1928" s="13" t="s">
        <v>21</v>
      </c>
      <c r="H1928" s="15">
        <v>25</v>
      </c>
      <c r="I1928" s="105">
        <v>136</v>
      </c>
      <c r="J1928" s="26">
        <f t="shared" si="120"/>
        <v>3400</v>
      </c>
      <c r="K1928" s="113">
        <f>IFERROR(SUMIFS(RECEIVING_HISTORY!$H:$H,RECEIVING_HISTORY!$B:$B,MASTER_SHEET!$A1928),0)</f>
        <v>0</v>
      </c>
      <c r="L1928" s="26">
        <f>IFERROR(SUMIFS(RECEIVING_HISTORY!$I:$I,RECEIVING_HISTORY!$B:$B,MASTER_SHEET!$A1928),0)</f>
        <v>0</v>
      </c>
      <c r="M1928" s="35">
        <f>IFERROR(SUMIF(ISSUANCE_HISTORY!$B:$B,A1928,ISSUANCE_HISTORY!$H:$H),0)</f>
        <v>0</v>
      </c>
      <c r="N1928" s="26">
        <f>IFERROR(SUMIF(ISSUANCE_HISTORY!$B:$B,A1928,ISSUANCE_HISTORY!$I:$I),0)</f>
        <v>0</v>
      </c>
      <c r="O1928" s="112">
        <f t="shared" si="121"/>
        <v>136</v>
      </c>
      <c r="P1928" s="26">
        <f t="shared" si="123"/>
        <v>3400</v>
      </c>
      <c r="Q1928" s="36" t="s">
        <v>2386</v>
      </c>
      <c r="R1928" s="36" t="s">
        <v>2386</v>
      </c>
      <c r="S1928" s="16">
        <v>10</v>
      </c>
      <c r="T1928" s="37" t="str">
        <f t="shared" si="122"/>
        <v>OK</v>
      </c>
      <c r="U1928" s="12"/>
      <c r="V1928" s="16"/>
      <c r="W1928" s="12" t="s">
        <v>4222</v>
      </c>
    </row>
    <row r="1929" spans="1:23" ht="22.35" customHeight="1">
      <c r="A1929" s="12">
        <v>10062063</v>
      </c>
      <c r="B1929" s="137" t="e">
        <v>#N/A</v>
      </c>
      <c r="C1929" s="106">
        <v>1005499</v>
      </c>
      <c r="D1929" s="13">
        <v>1015553</v>
      </c>
      <c r="E1929" s="12" t="s">
        <v>2387</v>
      </c>
      <c r="F1929" s="190" t="s">
        <v>4209</v>
      </c>
      <c r="G1929" s="13" t="s">
        <v>1752</v>
      </c>
      <c r="H1929" s="15">
        <v>0</v>
      </c>
      <c r="I1929" s="105">
        <v>0</v>
      </c>
      <c r="J1929" s="26">
        <f t="shared" si="120"/>
        <v>0</v>
      </c>
      <c r="K1929" s="113">
        <f>IFERROR(SUMIFS(RECEIVING_HISTORY!$H:$H,RECEIVING_HISTORY!$B:$B,MASTER_SHEET!$A1929),0)</f>
        <v>0</v>
      </c>
      <c r="L1929" s="26">
        <f>IFERROR(SUMIFS(RECEIVING_HISTORY!$I:$I,RECEIVING_HISTORY!$B:$B,MASTER_SHEET!$A1929),0)</f>
        <v>0</v>
      </c>
      <c r="M1929" s="35">
        <f>IFERROR(SUMIF(ISSUANCE_HISTORY!$B:$B,A1929,ISSUANCE_HISTORY!$H:$H),0)</f>
        <v>0</v>
      </c>
      <c r="N1929" s="26">
        <f>IFERROR(SUMIF(ISSUANCE_HISTORY!$B:$B,A1929,ISSUANCE_HISTORY!$I:$I),0)</f>
        <v>0</v>
      </c>
      <c r="O1929" s="112">
        <f t="shared" si="121"/>
        <v>0</v>
      </c>
      <c r="P1929" s="26">
        <f t="shared" si="123"/>
        <v>0</v>
      </c>
      <c r="Q1929" s="36" t="e">
        <v>#N/A</v>
      </c>
      <c r="R1929" s="36" t="e">
        <v>#N/A</v>
      </c>
      <c r="S1929" s="16">
        <v>0</v>
      </c>
      <c r="T1929" s="37" t="str">
        <f t="shared" si="122"/>
        <v>OK</v>
      </c>
      <c r="U1929" s="12"/>
      <c r="V1929" s="16"/>
      <c r="W1929" s="12" t="e">
        <v>#N/A</v>
      </c>
    </row>
    <row r="1930" spans="1:23" ht="22.35" customHeight="1">
      <c r="A1930" s="12">
        <v>10062064</v>
      </c>
      <c r="B1930" s="137" t="e">
        <v>#N/A</v>
      </c>
      <c r="C1930" s="106">
        <v>1005500</v>
      </c>
      <c r="D1930" s="13">
        <v>1015554</v>
      </c>
      <c r="E1930" s="12" t="s">
        <v>2388</v>
      </c>
      <c r="F1930" s="190" t="s">
        <v>4209</v>
      </c>
      <c r="G1930" s="13" t="s">
        <v>415</v>
      </c>
      <c r="H1930" s="15">
        <v>0</v>
      </c>
      <c r="I1930" s="105">
        <v>0</v>
      </c>
      <c r="J1930" s="26">
        <f t="shared" si="120"/>
        <v>0</v>
      </c>
      <c r="K1930" s="113">
        <f>IFERROR(SUMIFS(RECEIVING_HISTORY!$H:$H,RECEIVING_HISTORY!$B:$B,MASTER_SHEET!$A1930),0)</f>
        <v>0</v>
      </c>
      <c r="L1930" s="26">
        <f>IFERROR(SUMIFS(RECEIVING_HISTORY!$I:$I,RECEIVING_HISTORY!$B:$B,MASTER_SHEET!$A1930),0)</f>
        <v>0</v>
      </c>
      <c r="M1930" s="35">
        <f>IFERROR(SUMIF(ISSUANCE_HISTORY!$B:$B,A1930,ISSUANCE_HISTORY!$H:$H),0)</f>
        <v>0</v>
      </c>
      <c r="N1930" s="26">
        <f>IFERROR(SUMIF(ISSUANCE_HISTORY!$B:$B,A1930,ISSUANCE_HISTORY!$I:$I),0)</f>
        <v>0</v>
      </c>
      <c r="O1930" s="112">
        <f t="shared" si="121"/>
        <v>0</v>
      </c>
      <c r="P1930" s="26">
        <f t="shared" si="123"/>
        <v>0</v>
      </c>
      <c r="Q1930" s="36" t="e">
        <v>#N/A</v>
      </c>
      <c r="R1930" s="36" t="e">
        <v>#N/A</v>
      </c>
      <c r="S1930" s="16">
        <v>0</v>
      </c>
      <c r="T1930" s="37" t="str">
        <f t="shared" si="122"/>
        <v>OK</v>
      </c>
      <c r="U1930" s="12"/>
      <c r="V1930" s="16"/>
      <c r="W1930" s="12" t="e">
        <v>#N/A</v>
      </c>
    </row>
    <row r="1931" spans="1:23" ht="22.35" customHeight="1">
      <c r="A1931" s="12">
        <v>10062065</v>
      </c>
      <c r="B1931" s="137">
        <v>311628016373</v>
      </c>
      <c r="C1931" s="106">
        <v>1004063</v>
      </c>
      <c r="D1931" s="13">
        <v>1017021</v>
      </c>
      <c r="E1931" s="12" t="s">
        <v>2389</v>
      </c>
      <c r="F1931" s="190" t="s">
        <v>4209</v>
      </c>
      <c r="G1931" s="13" t="s">
        <v>21</v>
      </c>
      <c r="H1931" s="15">
        <v>240</v>
      </c>
      <c r="I1931" s="105">
        <v>5</v>
      </c>
      <c r="J1931" s="26">
        <f t="shared" si="120"/>
        <v>1200</v>
      </c>
      <c r="K1931" s="113">
        <f>IFERROR(SUMIFS(RECEIVING_HISTORY!$H:$H,RECEIVING_HISTORY!$B:$B,MASTER_SHEET!$A1931),0)</f>
        <v>0</v>
      </c>
      <c r="L1931" s="26">
        <f>IFERROR(SUMIFS(RECEIVING_HISTORY!$I:$I,RECEIVING_HISTORY!$B:$B,MASTER_SHEET!$A1931),0)</f>
        <v>0</v>
      </c>
      <c r="M1931" s="35">
        <f>IFERROR(SUMIF(ISSUANCE_HISTORY!$B:$B,A1931,ISSUANCE_HISTORY!$H:$H),0)</f>
        <v>0</v>
      </c>
      <c r="N1931" s="26">
        <f>IFERROR(SUMIF(ISSUANCE_HISTORY!$B:$B,A1931,ISSUANCE_HISTORY!$I:$I),0)</f>
        <v>0</v>
      </c>
      <c r="O1931" s="112">
        <f t="shared" si="121"/>
        <v>5</v>
      </c>
      <c r="P1931" s="26">
        <f t="shared" si="123"/>
        <v>1200</v>
      </c>
      <c r="Q1931" s="36" t="s">
        <v>2386</v>
      </c>
      <c r="R1931" s="36" t="s">
        <v>2386</v>
      </c>
      <c r="S1931" s="16">
        <v>4</v>
      </c>
      <c r="T1931" s="37" t="str">
        <f t="shared" si="122"/>
        <v>OK</v>
      </c>
      <c r="U1931" s="12"/>
      <c r="V1931" s="16"/>
      <c r="W1931" s="12" t="s">
        <v>4222</v>
      </c>
    </row>
    <row r="1932" spans="1:23" ht="22.35" customHeight="1">
      <c r="A1932" s="12">
        <v>10062066</v>
      </c>
      <c r="B1932" s="137">
        <v>311628016374</v>
      </c>
      <c r="C1932" s="106">
        <v>1004064</v>
      </c>
      <c r="D1932" s="13">
        <v>1017022</v>
      </c>
      <c r="E1932" s="12" t="s">
        <v>2390</v>
      </c>
      <c r="F1932" s="190" t="s">
        <v>4209</v>
      </c>
      <c r="G1932" s="13" t="s">
        <v>21</v>
      </c>
      <c r="H1932" s="15">
        <v>184</v>
      </c>
      <c r="I1932" s="105">
        <v>5</v>
      </c>
      <c r="J1932" s="26">
        <f t="shared" si="120"/>
        <v>920</v>
      </c>
      <c r="K1932" s="113">
        <f>IFERROR(SUMIFS(RECEIVING_HISTORY!$H:$H,RECEIVING_HISTORY!$B:$B,MASTER_SHEET!$A1932),0)</f>
        <v>0</v>
      </c>
      <c r="L1932" s="26">
        <f>IFERROR(SUMIFS(RECEIVING_HISTORY!$I:$I,RECEIVING_HISTORY!$B:$B,MASTER_SHEET!$A1932),0)</f>
        <v>0</v>
      </c>
      <c r="M1932" s="35">
        <f>IFERROR(SUMIF(ISSUANCE_HISTORY!$B:$B,A1932,ISSUANCE_HISTORY!$H:$H),0)</f>
        <v>0</v>
      </c>
      <c r="N1932" s="26">
        <f>IFERROR(SUMIF(ISSUANCE_HISTORY!$B:$B,A1932,ISSUANCE_HISTORY!$I:$I),0)</f>
        <v>0</v>
      </c>
      <c r="O1932" s="112">
        <f t="shared" si="121"/>
        <v>5</v>
      </c>
      <c r="P1932" s="26">
        <f t="shared" si="123"/>
        <v>920</v>
      </c>
      <c r="Q1932" s="36" t="s">
        <v>2386</v>
      </c>
      <c r="R1932" s="36" t="s">
        <v>2386</v>
      </c>
      <c r="S1932" s="16">
        <v>4</v>
      </c>
      <c r="T1932" s="37" t="str">
        <f t="shared" si="122"/>
        <v>OK</v>
      </c>
      <c r="U1932" s="12"/>
      <c r="V1932" s="16"/>
      <c r="W1932" s="12" t="s">
        <v>4222</v>
      </c>
    </row>
    <row r="1933" spans="1:23" ht="22.35" customHeight="1">
      <c r="A1933" s="12">
        <v>10062067</v>
      </c>
      <c r="B1933" s="137">
        <v>111117006109</v>
      </c>
      <c r="C1933" s="106">
        <v>1006471</v>
      </c>
      <c r="D1933" s="13">
        <v>1014447</v>
      </c>
      <c r="E1933" s="12" t="s">
        <v>2391</v>
      </c>
      <c r="F1933" s="191" t="s">
        <v>4206</v>
      </c>
      <c r="G1933" s="13" t="s">
        <v>41</v>
      </c>
      <c r="H1933" s="15">
        <v>150</v>
      </c>
      <c r="I1933" s="105">
        <v>1</v>
      </c>
      <c r="J1933" s="26">
        <f t="shared" si="120"/>
        <v>150</v>
      </c>
      <c r="K1933" s="113">
        <f>IFERROR(SUMIFS(RECEIVING_HISTORY!$H:$H,RECEIVING_HISTORY!$B:$B,MASTER_SHEET!$A1933),0)</f>
        <v>0</v>
      </c>
      <c r="L1933" s="26">
        <f>IFERROR(SUMIFS(RECEIVING_HISTORY!$I:$I,RECEIVING_HISTORY!$B:$B,MASTER_SHEET!$A1933),0)</f>
        <v>0</v>
      </c>
      <c r="M1933" s="35">
        <f>IFERROR(SUMIF(ISSUANCE_HISTORY!$B:$B,A1933,ISSUANCE_HISTORY!$H:$H),0)</f>
        <v>0</v>
      </c>
      <c r="N1933" s="26">
        <f>IFERROR(SUMIF(ISSUANCE_HISTORY!$B:$B,A1933,ISSUANCE_HISTORY!$I:$I),0)</f>
        <v>0</v>
      </c>
      <c r="O1933" s="112">
        <f t="shared" si="121"/>
        <v>1</v>
      </c>
      <c r="P1933" s="26">
        <f t="shared" si="123"/>
        <v>150</v>
      </c>
      <c r="Q1933" s="36" t="s">
        <v>2382</v>
      </c>
      <c r="R1933" s="36" t="s">
        <v>2382</v>
      </c>
      <c r="S1933" s="16">
        <v>1</v>
      </c>
      <c r="T1933" s="37" t="str">
        <f t="shared" si="122"/>
        <v>OK</v>
      </c>
      <c r="U1933" s="12"/>
      <c r="V1933" s="16"/>
      <c r="W1933" s="12" t="s">
        <v>4222</v>
      </c>
    </row>
    <row r="1934" spans="1:23" ht="22.35" customHeight="1">
      <c r="A1934" s="12">
        <v>10062068</v>
      </c>
      <c r="B1934" s="137">
        <v>461715006375</v>
      </c>
      <c r="C1934" s="106">
        <v>1004065</v>
      </c>
      <c r="D1934" s="13">
        <v>1017023</v>
      </c>
      <c r="E1934" s="12" t="s">
        <v>2392</v>
      </c>
      <c r="F1934" s="190" t="s">
        <v>4209</v>
      </c>
      <c r="G1934" s="13" t="s">
        <v>21</v>
      </c>
      <c r="H1934" s="15">
        <v>130</v>
      </c>
      <c r="I1934" s="105">
        <v>7</v>
      </c>
      <c r="J1934" s="26">
        <f t="shared" si="120"/>
        <v>910</v>
      </c>
      <c r="K1934" s="113">
        <f>IFERROR(SUMIFS(RECEIVING_HISTORY!$H:$H,RECEIVING_HISTORY!$B:$B,MASTER_SHEET!$A1934),0)</f>
        <v>0</v>
      </c>
      <c r="L1934" s="26">
        <f>IFERROR(SUMIFS(RECEIVING_HISTORY!$I:$I,RECEIVING_HISTORY!$B:$B,MASTER_SHEET!$A1934),0)</f>
        <v>0</v>
      </c>
      <c r="M1934" s="35">
        <f>IFERROR(SUMIF(ISSUANCE_HISTORY!$B:$B,A1934,ISSUANCE_HISTORY!$H:$H),0)</f>
        <v>0</v>
      </c>
      <c r="N1934" s="26">
        <f>IFERROR(SUMIF(ISSUANCE_HISTORY!$B:$B,A1934,ISSUANCE_HISTORY!$I:$I),0)</f>
        <v>0</v>
      </c>
      <c r="O1934" s="112">
        <f t="shared" si="121"/>
        <v>7</v>
      </c>
      <c r="P1934" s="26">
        <f t="shared" si="123"/>
        <v>910</v>
      </c>
      <c r="Q1934" s="36" t="s">
        <v>2001</v>
      </c>
      <c r="R1934" s="36" t="s">
        <v>2001</v>
      </c>
      <c r="S1934" s="16">
        <v>5</v>
      </c>
      <c r="T1934" s="37" t="str">
        <f t="shared" si="122"/>
        <v>OK</v>
      </c>
      <c r="U1934" s="12"/>
      <c r="V1934" s="16"/>
      <c r="W1934" s="12" t="s">
        <v>4222</v>
      </c>
    </row>
    <row r="1935" spans="1:23" ht="22.35" customHeight="1">
      <c r="A1935" s="12">
        <v>10062069</v>
      </c>
      <c r="B1935" s="137">
        <v>311628012662</v>
      </c>
      <c r="C1935" s="106">
        <v>1004066</v>
      </c>
      <c r="D1935" s="29">
        <v>1017024</v>
      </c>
      <c r="E1935" s="12" t="s">
        <v>2393</v>
      </c>
      <c r="F1935" s="190" t="s">
        <v>4209</v>
      </c>
      <c r="G1935" s="13" t="s">
        <v>21</v>
      </c>
      <c r="H1935" s="15">
        <v>128</v>
      </c>
      <c r="I1935" s="105">
        <v>6</v>
      </c>
      <c r="J1935" s="26">
        <f t="shared" si="120"/>
        <v>768</v>
      </c>
      <c r="K1935" s="113">
        <f>IFERROR(SUMIFS(RECEIVING_HISTORY!$H:$H,RECEIVING_HISTORY!$B:$B,MASTER_SHEET!$A1935),0)</f>
        <v>0</v>
      </c>
      <c r="L1935" s="26">
        <f>IFERROR(SUMIFS(RECEIVING_HISTORY!$I:$I,RECEIVING_HISTORY!$B:$B,MASTER_SHEET!$A1935),0)</f>
        <v>0</v>
      </c>
      <c r="M1935" s="35">
        <f>IFERROR(SUMIF(ISSUANCE_HISTORY!$B:$B,A1935,ISSUANCE_HISTORY!$H:$H),0)</f>
        <v>0</v>
      </c>
      <c r="N1935" s="26">
        <f>IFERROR(SUMIF(ISSUANCE_HISTORY!$B:$B,A1935,ISSUANCE_HISTORY!$I:$I),0)</f>
        <v>0</v>
      </c>
      <c r="O1935" s="112">
        <f t="shared" si="121"/>
        <v>6</v>
      </c>
      <c r="P1935" s="26">
        <f t="shared" si="123"/>
        <v>768</v>
      </c>
      <c r="Q1935" s="36" t="s">
        <v>2376</v>
      </c>
      <c r="R1935" s="36" t="s">
        <v>2376</v>
      </c>
      <c r="S1935" s="16">
        <v>6</v>
      </c>
      <c r="T1935" s="37" t="str">
        <f t="shared" si="122"/>
        <v>OK</v>
      </c>
      <c r="U1935" s="12"/>
      <c r="V1935" s="16"/>
      <c r="W1935" s="12" t="s">
        <v>4222</v>
      </c>
    </row>
    <row r="1936" spans="1:23" ht="22.35" customHeight="1">
      <c r="A1936" s="12">
        <v>10062070</v>
      </c>
      <c r="B1936" s="137">
        <v>1120010149</v>
      </c>
      <c r="C1936" s="106">
        <v>1005517</v>
      </c>
      <c r="D1936" s="13">
        <v>1015571</v>
      </c>
      <c r="E1936" s="12" t="s">
        <v>2394</v>
      </c>
      <c r="F1936" s="191" t="s">
        <v>4206</v>
      </c>
      <c r="G1936" s="13" t="s">
        <v>21</v>
      </c>
      <c r="H1936" s="15">
        <v>0.75</v>
      </c>
      <c r="I1936" s="105">
        <v>310</v>
      </c>
      <c r="J1936" s="26">
        <f t="shared" si="120"/>
        <v>232.5</v>
      </c>
      <c r="K1936" s="113">
        <f>IFERROR(SUMIFS(RECEIVING_HISTORY!$H:$H,RECEIVING_HISTORY!$B:$B,MASTER_SHEET!$A1936),0)</f>
        <v>0</v>
      </c>
      <c r="L1936" s="26">
        <f>IFERROR(SUMIFS(RECEIVING_HISTORY!$I:$I,RECEIVING_HISTORY!$B:$B,MASTER_SHEET!$A1936),0)</f>
        <v>0</v>
      </c>
      <c r="M1936" s="35">
        <f>IFERROR(SUMIF(ISSUANCE_HISTORY!$B:$B,A1936,ISSUANCE_HISTORY!$H:$H),0)</f>
        <v>0</v>
      </c>
      <c r="N1936" s="26">
        <f>IFERROR(SUMIF(ISSUANCE_HISTORY!$B:$B,A1936,ISSUANCE_HISTORY!$I:$I),0)</f>
        <v>0</v>
      </c>
      <c r="O1936" s="112">
        <f t="shared" si="121"/>
        <v>310</v>
      </c>
      <c r="P1936" s="26">
        <f t="shared" si="123"/>
        <v>232.5</v>
      </c>
      <c r="Q1936" s="36" t="s">
        <v>2395</v>
      </c>
      <c r="R1936" s="36" t="s">
        <v>2395</v>
      </c>
      <c r="S1936" s="16">
        <v>200</v>
      </c>
      <c r="T1936" s="37" t="str">
        <f t="shared" si="122"/>
        <v>OK</v>
      </c>
      <c r="U1936" s="12"/>
      <c r="V1936" s="16"/>
      <c r="W1936" s="12" t="s">
        <v>4222</v>
      </c>
    </row>
    <row r="1937" spans="1:23" ht="22.35" customHeight="1">
      <c r="A1937" s="12">
        <v>10062071</v>
      </c>
      <c r="B1937" s="137">
        <v>1050340010</v>
      </c>
      <c r="C1937" s="106">
        <v>1006453</v>
      </c>
      <c r="D1937" s="13">
        <v>1014429</v>
      </c>
      <c r="E1937" s="12" t="s">
        <v>2396</v>
      </c>
      <c r="F1937" s="190" t="s">
        <v>4209</v>
      </c>
      <c r="G1937" s="13" t="s">
        <v>21</v>
      </c>
      <c r="H1937" s="15">
        <v>5</v>
      </c>
      <c r="I1937" s="105">
        <v>53</v>
      </c>
      <c r="J1937" s="26">
        <f t="shared" si="120"/>
        <v>265</v>
      </c>
      <c r="K1937" s="113">
        <f>IFERROR(SUMIFS(RECEIVING_HISTORY!$H:$H,RECEIVING_HISTORY!$B:$B,MASTER_SHEET!$A1937),0)</f>
        <v>0</v>
      </c>
      <c r="L1937" s="26">
        <f>IFERROR(SUMIFS(RECEIVING_HISTORY!$I:$I,RECEIVING_HISTORY!$B:$B,MASTER_SHEET!$A1937),0)</f>
        <v>0</v>
      </c>
      <c r="M1937" s="35">
        <f>IFERROR(SUMIF(ISSUANCE_HISTORY!$B:$B,A1937,ISSUANCE_HISTORY!$H:$H),0)</f>
        <v>0</v>
      </c>
      <c r="N1937" s="26">
        <f>IFERROR(SUMIF(ISSUANCE_HISTORY!$B:$B,A1937,ISSUANCE_HISTORY!$I:$I),0)</f>
        <v>0</v>
      </c>
      <c r="O1937" s="112">
        <f t="shared" si="121"/>
        <v>53</v>
      </c>
      <c r="P1937" s="26">
        <f t="shared" si="123"/>
        <v>265</v>
      </c>
      <c r="Q1937" s="36" t="s">
        <v>1282</v>
      </c>
      <c r="R1937" s="36" t="s">
        <v>1282</v>
      </c>
      <c r="S1937" s="16">
        <v>20</v>
      </c>
      <c r="T1937" s="37" t="str">
        <f t="shared" si="122"/>
        <v>OK</v>
      </c>
      <c r="U1937" s="12"/>
      <c r="V1937" s="16"/>
      <c r="W1937" s="12" t="s">
        <v>4222</v>
      </c>
    </row>
    <row r="1938" spans="1:23" ht="22.35" customHeight="1">
      <c r="A1938" s="12">
        <v>10062072</v>
      </c>
      <c r="B1938" s="137">
        <v>391100000690</v>
      </c>
      <c r="C1938" s="106">
        <v>1003980</v>
      </c>
      <c r="D1938" s="13">
        <v>1016938</v>
      </c>
      <c r="E1938" s="12" t="s">
        <v>2397</v>
      </c>
      <c r="F1938" s="190" t="s">
        <v>2049</v>
      </c>
      <c r="G1938" s="13" t="s">
        <v>21</v>
      </c>
      <c r="H1938" s="15">
        <v>62</v>
      </c>
      <c r="I1938" s="105">
        <v>5</v>
      </c>
      <c r="J1938" s="26">
        <f t="shared" si="120"/>
        <v>310</v>
      </c>
      <c r="K1938" s="113">
        <f>IFERROR(SUMIFS(RECEIVING_HISTORY!$H:$H,RECEIVING_HISTORY!$B:$B,MASTER_SHEET!$A1938),0)</f>
        <v>10</v>
      </c>
      <c r="L1938" s="26">
        <f>IFERROR(SUMIFS(RECEIVING_HISTORY!$I:$I,RECEIVING_HISTORY!$B:$B,MASTER_SHEET!$A1938),0)</f>
        <v>620</v>
      </c>
      <c r="M1938" s="35">
        <f>IFERROR(SUMIF(ISSUANCE_HISTORY!$B:$B,A1938,ISSUANCE_HISTORY!$H:$H),0)</f>
        <v>0</v>
      </c>
      <c r="N1938" s="26">
        <f>IFERROR(SUMIF(ISSUANCE_HISTORY!$B:$B,A1938,ISSUANCE_HISTORY!$I:$I),0)</f>
        <v>0</v>
      </c>
      <c r="O1938" s="112">
        <f t="shared" si="121"/>
        <v>15</v>
      </c>
      <c r="P1938" s="26">
        <f t="shared" si="123"/>
        <v>930</v>
      </c>
      <c r="Q1938" s="36" t="s">
        <v>2406</v>
      </c>
      <c r="R1938" s="36" t="s">
        <v>2406</v>
      </c>
      <c r="S1938" s="16">
        <v>5</v>
      </c>
      <c r="T1938" s="37" t="str">
        <f t="shared" si="122"/>
        <v>OK</v>
      </c>
      <c r="U1938" s="12"/>
      <c r="V1938" s="16"/>
      <c r="W1938" s="12" t="s">
        <v>4222</v>
      </c>
    </row>
    <row r="1939" spans="1:23" ht="22.35" customHeight="1">
      <c r="A1939" s="12">
        <v>10062073</v>
      </c>
      <c r="B1939" s="137">
        <v>1050060052</v>
      </c>
      <c r="C1939" s="106">
        <v>1003981</v>
      </c>
      <c r="D1939" s="13">
        <v>1016939</v>
      </c>
      <c r="E1939" s="12" t="s">
        <v>2399</v>
      </c>
      <c r="F1939" s="190" t="s">
        <v>2049</v>
      </c>
      <c r="G1939" s="13" t="s">
        <v>21</v>
      </c>
      <c r="H1939" s="15">
        <v>170</v>
      </c>
      <c r="I1939" s="105">
        <v>5</v>
      </c>
      <c r="J1939" s="26">
        <f t="shared" si="120"/>
        <v>850</v>
      </c>
      <c r="K1939" s="113">
        <f>IFERROR(SUMIFS(RECEIVING_HISTORY!$H:$H,RECEIVING_HISTORY!$B:$B,MASTER_SHEET!$A1939),0)</f>
        <v>5</v>
      </c>
      <c r="L1939" s="26">
        <f>IFERROR(SUMIFS(RECEIVING_HISTORY!$I:$I,RECEIVING_HISTORY!$B:$B,MASTER_SHEET!$A1939),0)</f>
        <v>850</v>
      </c>
      <c r="M1939" s="35">
        <f>IFERROR(SUMIF(ISSUANCE_HISTORY!$B:$B,A1939,ISSUANCE_HISTORY!$H:$H),0)</f>
        <v>0</v>
      </c>
      <c r="N1939" s="26">
        <f>IFERROR(SUMIF(ISSUANCE_HISTORY!$B:$B,A1939,ISSUANCE_HISTORY!$I:$I),0)</f>
        <v>0</v>
      </c>
      <c r="O1939" s="112">
        <f t="shared" si="121"/>
        <v>10</v>
      </c>
      <c r="P1939" s="26">
        <f t="shared" si="123"/>
        <v>1700</v>
      </c>
      <c r="Q1939" s="36" t="s">
        <v>2398</v>
      </c>
      <c r="R1939" s="36" t="s">
        <v>2398</v>
      </c>
      <c r="S1939" s="16">
        <v>5</v>
      </c>
      <c r="T1939" s="37" t="str">
        <f t="shared" si="122"/>
        <v>OK</v>
      </c>
      <c r="U1939" s="12"/>
      <c r="V1939" s="16"/>
      <c r="W1939" s="12" t="s">
        <v>4222</v>
      </c>
    </row>
    <row r="1940" spans="1:23" ht="22.35" customHeight="1">
      <c r="A1940" s="12">
        <v>10062074</v>
      </c>
      <c r="B1940" s="137">
        <v>3000000323</v>
      </c>
      <c r="C1940" s="106">
        <v>1004592</v>
      </c>
      <c r="D1940" s="13">
        <v>1016351</v>
      </c>
      <c r="E1940" s="12" t="s">
        <v>2400</v>
      </c>
      <c r="F1940" s="190" t="s">
        <v>2049</v>
      </c>
      <c r="G1940" s="13" t="s">
        <v>21</v>
      </c>
      <c r="H1940" s="15">
        <v>83.6</v>
      </c>
      <c r="I1940" s="105">
        <v>60</v>
      </c>
      <c r="J1940" s="26">
        <f t="shared" si="120"/>
        <v>5016</v>
      </c>
      <c r="K1940" s="113">
        <f>IFERROR(SUMIFS(RECEIVING_HISTORY!$H:$H,RECEIVING_HISTORY!$B:$B,MASTER_SHEET!$A1940),0)</f>
        <v>0</v>
      </c>
      <c r="L1940" s="26">
        <f>IFERROR(SUMIFS(RECEIVING_HISTORY!$I:$I,RECEIVING_HISTORY!$B:$B,MASTER_SHEET!$A1940),0)</f>
        <v>0</v>
      </c>
      <c r="M1940" s="35">
        <f>IFERROR(SUMIF(ISSUANCE_HISTORY!$B:$B,A1940,ISSUANCE_HISTORY!$H:$H),0)</f>
        <v>0</v>
      </c>
      <c r="N1940" s="26">
        <f>IFERROR(SUMIF(ISSUANCE_HISTORY!$B:$B,A1940,ISSUANCE_HISTORY!$I:$I),0)</f>
        <v>0</v>
      </c>
      <c r="O1940" s="112">
        <f t="shared" si="121"/>
        <v>60</v>
      </c>
      <c r="P1940" s="26">
        <f t="shared" si="123"/>
        <v>5016</v>
      </c>
      <c r="Q1940" s="36" t="s">
        <v>2398</v>
      </c>
      <c r="R1940" s="36" t="s">
        <v>2398</v>
      </c>
      <c r="S1940" s="16">
        <v>20</v>
      </c>
      <c r="T1940" s="37" t="str">
        <f t="shared" si="122"/>
        <v>OK</v>
      </c>
      <c r="U1940" s="12"/>
      <c r="V1940" s="16"/>
      <c r="W1940" s="12" t="s">
        <v>4222</v>
      </c>
    </row>
    <row r="1941" spans="1:23" ht="22.35" customHeight="1">
      <c r="A1941" s="12">
        <v>10062075</v>
      </c>
      <c r="B1941" s="137">
        <v>3000000340</v>
      </c>
      <c r="C1941" s="106">
        <v>1004959</v>
      </c>
      <c r="D1941" s="13">
        <v>1016074</v>
      </c>
      <c r="E1941" s="12" t="s">
        <v>2401</v>
      </c>
      <c r="F1941" s="190" t="s">
        <v>2049</v>
      </c>
      <c r="G1941" s="13" t="s">
        <v>21</v>
      </c>
      <c r="H1941" s="15">
        <v>62.7</v>
      </c>
      <c r="I1941" s="105">
        <v>100</v>
      </c>
      <c r="J1941" s="26">
        <f t="shared" si="120"/>
        <v>6270</v>
      </c>
      <c r="K1941" s="113">
        <f>IFERROR(SUMIFS(RECEIVING_HISTORY!$H:$H,RECEIVING_HISTORY!$B:$B,MASTER_SHEET!$A1941),0)</f>
        <v>0</v>
      </c>
      <c r="L1941" s="26">
        <f>IFERROR(SUMIFS(RECEIVING_HISTORY!$I:$I,RECEIVING_HISTORY!$B:$B,MASTER_SHEET!$A1941),0)</f>
        <v>0</v>
      </c>
      <c r="M1941" s="35">
        <f>IFERROR(SUMIF(ISSUANCE_HISTORY!$B:$B,A1941,ISSUANCE_HISTORY!$H:$H),0)</f>
        <v>0</v>
      </c>
      <c r="N1941" s="26">
        <f>IFERROR(SUMIF(ISSUANCE_HISTORY!$B:$B,A1941,ISSUANCE_HISTORY!$I:$I),0)</f>
        <v>0</v>
      </c>
      <c r="O1941" s="112">
        <f t="shared" si="121"/>
        <v>100</v>
      </c>
      <c r="P1941" s="26">
        <f t="shared" si="123"/>
        <v>6270</v>
      </c>
      <c r="Q1941" s="36" t="s">
        <v>2398</v>
      </c>
      <c r="R1941" s="36" t="s">
        <v>2398</v>
      </c>
      <c r="S1941" s="16">
        <v>20</v>
      </c>
      <c r="T1941" s="37" t="str">
        <f t="shared" si="122"/>
        <v>OK</v>
      </c>
      <c r="U1941" s="12"/>
      <c r="V1941" s="16"/>
      <c r="W1941" s="12" t="s">
        <v>4222</v>
      </c>
    </row>
    <row r="1942" spans="1:23" ht="22.35" customHeight="1">
      <c r="A1942" s="12">
        <v>10062076</v>
      </c>
      <c r="B1942" s="137">
        <v>3000000352</v>
      </c>
      <c r="C1942" s="106">
        <v>1004953</v>
      </c>
      <c r="D1942" s="13">
        <v>1016068</v>
      </c>
      <c r="E1942" s="12" t="s">
        <v>2402</v>
      </c>
      <c r="F1942" s="190" t="s">
        <v>2049</v>
      </c>
      <c r="G1942" s="13" t="s">
        <v>21</v>
      </c>
      <c r="H1942" s="15">
        <v>20</v>
      </c>
      <c r="I1942" s="105">
        <v>20</v>
      </c>
      <c r="J1942" s="26">
        <f t="shared" si="120"/>
        <v>400</v>
      </c>
      <c r="K1942" s="113">
        <f>IFERROR(SUMIFS(RECEIVING_HISTORY!$H:$H,RECEIVING_HISTORY!$B:$B,MASTER_SHEET!$A1942),0)</f>
        <v>0</v>
      </c>
      <c r="L1942" s="26">
        <f>IFERROR(SUMIFS(RECEIVING_HISTORY!$I:$I,RECEIVING_HISTORY!$B:$B,MASTER_SHEET!$A1942),0)</f>
        <v>0</v>
      </c>
      <c r="M1942" s="35">
        <f>IFERROR(SUMIF(ISSUANCE_HISTORY!$B:$B,A1942,ISSUANCE_HISTORY!$H:$H),0)</f>
        <v>0</v>
      </c>
      <c r="N1942" s="26">
        <f>IFERROR(SUMIF(ISSUANCE_HISTORY!$B:$B,A1942,ISSUANCE_HISTORY!$I:$I),0)</f>
        <v>0</v>
      </c>
      <c r="O1942" s="112">
        <f t="shared" si="121"/>
        <v>20</v>
      </c>
      <c r="P1942" s="26">
        <f t="shared" si="123"/>
        <v>400</v>
      </c>
      <c r="Q1942" s="36" t="s">
        <v>2398</v>
      </c>
      <c r="R1942" s="36" t="s">
        <v>2398</v>
      </c>
      <c r="S1942" s="16">
        <v>20</v>
      </c>
      <c r="T1942" s="37" t="str">
        <f t="shared" si="122"/>
        <v>OK</v>
      </c>
      <c r="U1942" s="12"/>
      <c r="V1942" s="16"/>
      <c r="W1942" s="12" t="s">
        <v>4222</v>
      </c>
    </row>
    <row r="1943" spans="1:23" ht="22.35" customHeight="1">
      <c r="A1943" s="12">
        <v>10062077</v>
      </c>
      <c r="B1943" s="137">
        <v>1050060044</v>
      </c>
      <c r="C1943" s="106">
        <v>1004825</v>
      </c>
      <c r="D1943" s="13">
        <v>1016266</v>
      </c>
      <c r="E1943" s="12" t="s">
        <v>2403</v>
      </c>
      <c r="F1943" s="190" t="s">
        <v>2049</v>
      </c>
      <c r="G1943" s="13" t="s">
        <v>21</v>
      </c>
      <c r="H1943" s="15">
        <v>216.7</v>
      </c>
      <c r="I1943" s="105">
        <v>291</v>
      </c>
      <c r="J1943" s="26">
        <f t="shared" si="120"/>
        <v>63059.7</v>
      </c>
      <c r="K1943" s="113">
        <f>IFERROR(SUMIFS(RECEIVING_HISTORY!$H:$H,RECEIVING_HISTORY!$B:$B,MASTER_SHEET!$A1943),0)</f>
        <v>0</v>
      </c>
      <c r="L1943" s="26">
        <f>IFERROR(SUMIFS(RECEIVING_HISTORY!$I:$I,RECEIVING_HISTORY!$B:$B,MASTER_SHEET!$A1943),0)</f>
        <v>0</v>
      </c>
      <c r="M1943" s="35">
        <f>IFERROR(SUMIF(ISSUANCE_HISTORY!$B:$B,A1943,ISSUANCE_HISTORY!$H:$H),0)</f>
        <v>0</v>
      </c>
      <c r="N1943" s="26">
        <f>IFERROR(SUMIF(ISSUANCE_HISTORY!$B:$B,A1943,ISSUANCE_HISTORY!$I:$I),0)</f>
        <v>0</v>
      </c>
      <c r="O1943" s="112">
        <f t="shared" si="121"/>
        <v>291</v>
      </c>
      <c r="P1943" s="26">
        <f t="shared" si="123"/>
        <v>63059.7</v>
      </c>
      <c r="Q1943" s="36" t="s">
        <v>2404</v>
      </c>
      <c r="R1943" s="36" t="s">
        <v>2404</v>
      </c>
      <c r="S1943" s="16">
        <v>20</v>
      </c>
      <c r="T1943" s="37" t="str">
        <f t="shared" si="122"/>
        <v>OK</v>
      </c>
      <c r="U1943" s="12"/>
      <c r="V1943" s="16"/>
      <c r="W1943" s="12" t="s">
        <v>4222</v>
      </c>
    </row>
    <row r="1944" spans="1:23" ht="22.35" customHeight="1">
      <c r="A1944" s="12">
        <v>10062078</v>
      </c>
      <c r="B1944" s="137">
        <v>3000000351</v>
      </c>
      <c r="C1944" s="106">
        <v>1004899</v>
      </c>
      <c r="D1944" s="13">
        <v>1016014</v>
      </c>
      <c r="E1944" s="12" t="s">
        <v>2405</v>
      </c>
      <c r="F1944" s="190" t="s">
        <v>2049</v>
      </c>
      <c r="G1944" s="13" t="s">
        <v>21</v>
      </c>
      <c r="H1944" s="15">
        <v>2312.75</v>
      </c>
      <c r="I1944" s="105">
        <v>1</v>
      </c>
      <c r="J1944" s="26">
        <f t="shared" si="120"/>
        <v>2312.75</v>
      </c>
      <c r="K1944" s="113">
        <f>IFERROR(SUMIFS(RECEIVING_HISTORY!$H:$H,RECEIVING_HISTORY!$B:$B,MASTER_SHEET!$A1944),0)</f>
        <v>0</v>
      </c>
      <c r="L1944" s="26">
        <f>IFERROR(SUMIFS(RECEIVING_HISTORY!$I:$I,RECEIVING_HISTORY!$B:$B,MASTER_SHEET!$A1944),0)</f>
        <v>0</v>
      </c>
      <c r="M1944" s="35">
        <f>IFERROR(SUMIF(ISSUANCE_HISTORY!$B:$B,A1944,ISSUANCE_HISTORY!$H:$H),0)</f>
        <v>0</v>
      </c>
      <c r="N1944" s="26">
        <f>IFERROR(SUMIF(ISSUANCE_HISTORY!$B:$B,A1944,ISSUANCE_HISTORY!$I:$I),0)</f>
        <v>0</v>
      </c>
      <c r="O1944" s="112">
        <f t="shared" si="121"/>
        <v>1</v>
      </c>
      <c r="P1944" s="26">
        <f t="shared" si="123"/>
        <v>2312.75</v>
      </c>
      <c r="Q1944" s="36" t="s">
        <v>3903</v>
      </c>
      <c r="R1944" s="36" t="s">
        <v>3903</v>
      </c>
      <c r="S1944" s="16">
        <v>10</v>
      </c>
      <c r="T1944" s="37" t="str">
        <f t="shared" si="122"/>
        <v>BSR in Process</v>
      </c>
      <c r="U1944" s="12">
        <v>46</v>
      </c>
      <c r="V1944" s="16"/>
      <c r="W1944" s="12" t="s">
        <v>4222</v>
      </c>
    </row>
    <row r="1945" spans="1:23" ht="22.35" customHeight="1">
      <c r="A1945" s="12">
        <v>10062079</v>
      </c>
      <c r="B1945" s="137">
        <v>1120010408</v>
      </c>
      <c r="C1945" s="106">
        <v>1000363</v>
      </c>
      <c r="D1945" s="13">
        <v>1013435</v>
      </c>
      <c r="E1945" s="12" t="s">
        <v>2407</v>
      </c>
      <c r="F1945" s="190" t="s">
        <v>2049</v>
      </c>
      <c r="G1945" s="13" t="s">
        <v>41</v>
      </c>
      <c r="H1945" s="15">
        <v>457</v>
      </c>
      <c r="I1945" s="105">
        <v>2</v>
      </c>
      <c r="J1945" s="26">
        <f t="shared" si="120"/>
        <v>914</v>
      </c>
      <c r="K1945" s="113">
        <f>IFERROR(SUMIFS(RECEIVING_HISTORY!$H:$H,RECEIVING_HISTORY!$B:$B,MASTER_SHEET!$A1945),0)</f>
        <v>3</v>
      </c>
      <c r="L1945" s="26">
        <f>IFERROR(SUMIFS(RECEIVING_HISTORY!$I:$I,RECEIVING_HISTORY!$B:$B,MASTER_SHEET!$A1945),0)</f>
        <v>1371</v>
      </c>
      <c r="M1945" s="35">
        <f>IFERROR(SUMIF(ISSUANCE_HISTORY!$B:$B,A1945,ISSUANCE_HISTORY!$H:$H),0)</f>
        <v>0</v>
      </c>
      <c r="N1945" s="26">
        <f>IFERROR(SUMIF(ISSUANCE_HISTORY!$B:$B,A1945,ISSUANCE_HISTORY!$I:$I),0)</f>
        <v>0</v>
      </c>
      <c r="O1945" s="112">
        <f t="shared" si="121"/>
        <v>5</v>
      </c>
      <c r="P1945" s="26">
        <f t="shared" si="123"/>
        <v>2285</v>
      </c>
      <c r="Q1945" s="36" t="s">
        <v>2408</v>
      </c>
      <c r="R1945" s="36" t="s">
        <v>2408</v>
      </c>
      <c r="S1945" s="16">
        <v>3</v>
      </c>
      <c r="T1945" s="37" t="str">
        <f t="shared" si="122"/>
        <v>OK</v>
      </c>
      <c r="U1945" s="12"/>
      <c r="V1945" s="16"/>
      <c r="W1945" s="12" t="s">
        <v>4222</v>
      </c>
    </row>
    <row r="1946" spans="1:23" ht="22.35" customHeight="1">
      <c r="A1946" s="12">
        <v>10062080</v>
      </c>
      <c r="B1946" s="137">
        <v>1120010409</v>
      </c>
      <c r="C1946" s="106">
        <v>1000362</v>
      </c>
      <c r="D1946" s="13">
        <v>1013434</v>
      </c>
      <c r="E1946" s="12" t="s">
        <v>2409</v>
      </c>
      <c r="F1946" s="190" t="s">
        <v>2049</v>
      </c>
      <c r="G1946" s="13" t="s">
        <v>41</v>
      </c>
      <c r="H1946" s="15">
        <v>363.56</v>
      </c>
      <c r="I1946" s="105">
        <v>2</v>
      </c>
      <c r="J1946" s="26">
        <f t="shared" si="120"/>
        <v>727.12</v>
      </c>
      <c r="K1946" s="113">
        <f>IFERROR(SUMIFS(RECEIVING_HISTORY!$H:$H,RECEIVING_HISTORY!$B:$B,MASTER_SHEET!$A1946),0)</f>
        <v>0</v>
      </c>
      <c r="L1946" s="26">
        <f>IFERROR(SUMIFS(RECEIVING_HISTORY!$I:$I,RECEIVING_HISTORY!$B:$B,MASTER_SHEET!$A1946),0)</f>
        <v>0</v>
      </c>
      <c r="M1946" s="35">
        <f>IFERROR(SUMIF(ISSUANCE_HISTORY!$B:$B,A1946,ISSUANCE_HISTORY!$H:$H),0)</f>
        <v>0</v>
      </c>
      <c r="N1946" s="26">
        <f>IFERROR(SUMIF(ISSUANCE_HISTORY!$B:$B,A1946,ISSUANCE_HISTORY!$I:$I),0)</f>
        <v>0</v>
      </c>
      <c r="O1946" s="112">
        <f t="shared" si="121"/>
        <v>2</v>
      </c>
      <c r="P1946" s="26">
        <f t="shared" si="123"/>
        <v>727.12</v>
      </c>
      <c r="Q1946" s="36" t="s">
        <v>2408</v>
      </c>
      <c r="R1946" s="36" t="s">
        <v>2408</v>
      </c>
      <c r="S1946" s="16">
        <v>2</v>
      </c>
      <c r="T1946" s="37" t="str">
        <f t="shared" si="122"/>
        <v>OK</v>
      </c>
      <c r="U1946" s="12"/>
      <c r="V1946" s="16"/>
      <c r="W1946" s="12" t="s">
        <v>4222</v>
      </c>
    </row>
    <row r="1947" spans="1:23" ht="22.35" customHeight="1">
      <c r="A1947" s="12">
        <v>10062081</v>
      </c>
      <c r="B1947" s="137">
        <v>1120012597</v>
      </c>
      <c r="C1947" s="106">
        <v>1001785</v>
      </c>
      <c r="D1947" s="13">
        <v>1011868</v>
      </c>
      <c r="E1947" s="12" t="s">
        <v>2410</v>
      </c>
      <c r="F1947" s="190" t="s">
        <v>2049</v>
      </c>
      <c r="G1947" s="13" t="s">
        <v>41</v>
      </c>
      <c r="H1947" s="15">
        <v>682.5</v>
      </c>
      <c r="I1947" s="105">
        <v>5</v>
      </c>
      <c r="J1947" s="26">
        <f t="shared" si="120"/>
        <v>3412.5</v>
      </c>
      <c r="K1947" s="113">
        <f>IFERROR(SUMIFS(RECEIVING_HISTORY!$H:$H,RECEIVING_HISTORY!$B:$B,MASTER_SHEET!$A1947),0)</f>
        <v>0</v>
      </c>
      <c r="L1947" s="26">
        <f>IFERROR(SUMIFS(RECEIVING_HISTORY!$I:$I,RECEIVING_HISTORY!$B:$B,MASTER_SHEET!$A1947),0)</f>
        <v>0</v>
      </c>
      <c r="M1947" s="35">
        <f>IFERROR(SUMIF(ISSUANCE_HISTORY!$B:$B,A1947,ISSUANCE_HISTORY!$H:$H),0)</f>
        <v>0</v>
      </c>
      <c r="N1947" s="26">
        <f>IFERROR(SUMIF(ISSUANCE_HISTORY!$B:$B,A1947,ISSUANCE_HISTORY!$I:$I),0)</f>
        <v>0</v>
      </c>
      <c r="O1947" s="112">
        <f t="shared" si="121"/>
        <v>5</v>
      </c>
      <c r="P1947" s="26">
        <f t="shared" si="123"/>
        <v>3412.5</v>
      </c>
      <c r="Q1947" s="36" t="s">
        <v>2408</v>
      </c>
      <c r="R1947" s="36" t="s">
        <v>2408</v>
      </c>
      <c r="S1947" s="16">
        <v>3</v>
      </c>
      <c r="T1947" s="37" t="str">
        <f t="shared" si="122"/>
        <v>OK</v>
      </c>
      <c r="U1947" s="12"/>
      <c r="V1947" s="16"/>
      <c r="W1947" s="12" t="s">
        <v>4222</v>
      </c>
    </row>
    <row r="1948" spans="1:23" ht="22.35" customHeight="1">
      <c r="A1948" s="12">
        <v>10062082</v>
      </c>
      <c r="B1948" s="137">
        <v>1260090560</v>
      </c>
      <c r="C1948" s="106">
        <v>1005121</v>
      </c>
      <c r="D1948" s="13">
        <v>1015950</v>
      </c>
      <c r="E1948" s="173" t="s">
        <v>2411</v>
      </c>
      <c r="F1948" s="190" t="s">
        <v>2049</v>
      </c>
      <c r="G1948" s="13" t="s">
        <v>21</v>
      </c>
      <c r="H1948" s="15">
        <v>735.9</v>
      </c>
      <c r="I1948" s="105">
        <v>94</v>
      </c>
      <c r="J1948" s="26">
        <f t="shared" si="120"/>
        <v>69174.599999999991</v>
      </c>
      <c r="K1948" s="113">
        <f>IFERROR(SUMIFS(RECEIVING_HISTORY!$H:$H,RECEIVING_HISTORY!$B:$B,MASTER_SHEET!$A1948),0)</f>
        <v>0</v>
      </c>
      <c r="L1948" s="26">
        <f>IFERROR(SUMIFS(RECEIVING_HISTORY!$I:$I,RECEIVING_HISTORY!$B:$B,MASTER_SHEET!$A1948),0)</f>
        <v>0</v>
      </c>
      <c r="M1948" s="35">
        <f>IFERROR(SUMIF(ISSUANCE_HISTORY!$B:$B,A1948,ISSUANCE_HISTORY!$H:$H),0)</f>
        <v>8</v>
      </c>
      <c r="N1948" s="26">
        <f>IFERROR(SUMIF(ISSUANCE_HISTORY!$B:$B,A1948,ISSUANCE_HISTORY!$I:$I),0)</f>
        <v>5887.2</v>
      </c>
      <c r="O1948" s="112">
        <f t="shared" si="121"/>
        <v>86</v>
      </c>
      <c r="P1948" s="26">
        <f t="shared" si="123"/>
        <v>63287.399999999994</v>
      </c>
      <c r="Q1948" s="36" t="s">
        <v>4244</v>
      </c>
      <c r="R1948" s="36" t="s">
        <v>4244</v>
      </c>
      <c r="S1948" s="16">
        <v>40</v>
      </c>
      <c r="T1948" s="37" t="str">
        <f t="shared" si="122"/>
        <v>OK</v>
      </c>
      <c r="U1948" s="12"/>
      <c r="V1948" s="16"/>
      <c r="W1948" s="12" t="s">
        <v>4222</v>
      </c>
    </row>
    <row r="1949" spans="1:23" ht="22.35" customHeight="1">
      <c r="A1949" s="12">
        <v>10062083</v>
      </c>
      <c r="B1949" s="137">
        <v>1120011368</v>
      </c>
      <c r="C1949" s="106">
        <v>1000089</v>
      </c>
      <c r="D1949" s="13">
        <v>1013772</v>
      </c>
      <c r="E1949" s="12" t="s">
        <v>2412</v>
      </c>
      <c r="F1949" s="190" t="s">
        <v>2049</v>
      </c>
      <c r="G1949" s="13" t="s">
        <v>37</v>
      </c>
      <c r="H1949" s="15">
        <v>425</v>
      </c>
      <c r="I1949" s="105">
        <v>6</v>
      </c>
      <c r="J1949" s="26">
        <f t="shared" si="120"/>
        <v>2550</v>
      </c>
      <c r="K1949" s="113">
        <f>IFERROR(SUMIFS(RECEIVING_HISTORY!$H:$H,RECEIVING_HISTORY!$B:$B,MASTER_SHEET!$A1949),0)</f>
        <v>0</v>
      </c>
      <c r="L1949" s="26">
        <f>IFERROR(SUMIFS(RECEIVING_HISTORY!$I:$I,RECEIVING_HISTORY!$B:$B,MASTER_SHEET!$A1949),0)</f>
        <v>0</v>
      </c>
      <c r="M1949" s="35">
        <f>IFERROR(SUMIF(ISSUANCE_HISTORY!$B:$B,A1949,ISSUANCE_HISTORY!$H:$H),0)</f>
        <v>0</v>
      </c>
      <c r="N1949" s="26">
        <f>IFERROR(SUMIF(ISSUANCE_HISTORY!$B:$B,A1949,ISSUANCE_HISTORY!$I:$I),0)</f>
        <v>0</v>
      </c>
      <c r="O1949" s="112">
        <f t="shared" si="121"/>
        <v>6</v>
      </c>
      <c r="P1949" s="26">
        <f t="shared" si="123"/>
        <v>2550</v>
      </c>
      <c r="Q1949" s="168" t="s">
        <v>2415</v>
      </c>
      <c r="R1949" s="168" t="s">
        <v>2415</v>
      </c>
      <c r="S1949" s="16">
        <v>4</v>
      </c>
      <c r="T1949" s="37" t="str">
        <f t="shared" si="122"/>
        <v>OK</v>
      </c>
      <c r="U1949" s="12"/>
      <c r="V1949" s="16"/>
      <c r="W1949" s="12" t="s">
        <v>4222</v>
      </c>
    </row>
    <row r="1950" spans="1:23" ht="22.35" customHeight="1">
      <c r="A1950" s="12">
        <v>10062084</v>
      </c>
      <c r="B1950" s="137">
        <v>261216136442</v>
      </c>
      <c r="C1950" s="106">
        <v>1005432</v>
      </c>
      <c r="D1950" s="13">
        <v>1015486</v>
      </c>
      <c r="E1950" s="12" t="s">
        <v>2413</v>
      </c>
      <c r="F1950" s="190" t="s">
        <v>2049</v>
      </c>
      <c r="G1950" s="13" t="s">
        <v>41</v>
      </c>
      <c r="H1950" s="15">
        <v>585</v>
      </c>
      <c r="I1950" s="105">
        <v>9</v>
      </c>
      <c r="J1950" s="26">
        <f t="shared" si="120"/>
        <v>5265</v>
      </c>
      <c r="K1950" s="113">
        <f>IFERROR(SUMIFS(RECEIVING_HISTORY!$H:$H,RECEIVING_HISTORY!$B:$B,MASTER_SHEET!$A1950),0)</f>
        <v>0</v>
      </c>
      <c r="L1950" s="26">
        <f>IFERROR(SUMIFS(RECEIVING_HISTORY!$I:$I,RECEIVING_HISTORY!$B:$B,MASTER_SHEET!$A1950),0)</f>
        <v>0</v>
      </c>
      <c r="M1950" s="35">
        <f>IFERROR(SUMIF(ISSUANCE_HISTORY!$B:$B,A1950,ISSUANCE_HISTORY!$H:$H),0)</f>
        <v>0</v>
      </c>
      <c r="N1950" s="26">
        <f>IFERROR(SUMIF(ISSUANCE_HISTORY!$B:$B,A1950,ISSUANCE_HISTORY!$I:$I),0)</f>
        <v>0</v>
      </c>
      <c r="O1950" s="112">
        <f t="shared" si="121"/>
        <v>9</v>
      </c>
      <c r="P1950" s="26">
        <f t="shared" si="123"/>
        <v>5265</v>
      </c>
      <c r="Q1950" s="36" t="s">
        <v>4227</v>
      </c>
      <c r="R1950" s="36" t="s">
        <v>4227</v>
      </c>
      <c r="S1950" s="16">
        <v>4</v>
      </c>
      <c r="T1950" s="37" t="str">
        <f t="shared" si="122"/>
        <v>OK</v>
      </c>
      <c r="U1950" s="12"/>
      <c r="V1950" s="16"/>
      <c r="W1950" s="12" t="s">
        <v>4222</v>
      </c>
    </row>
    <row r="1951" spans="1:23" ht="22.35" customHeight="1">
      <c r="A1951" s="12">
        <v>10062085</v>
      </c>
      <c r="B1951" s="137">
        <v>3000000072</v>
      </c>
      <c r="C1951" s="106">
        <v>1005433</v>
      </c>
      <c r="D1951" s="13">
        <v>1015487</v>
      </c>
      <c r="E1951" s="12" t="s">
        <v>2414</v>
      </c>
      <c r="F1951" s="190" t="s">
        <v>2049</v>
      </c>
      <c r="G1951" s="13" t="s">
        <v>41</v>
      </c>
      <c r="H1951" s="15">
        <v>425</v>
      </c>
      <c r="I1951" s="105">
        <v>13</v>
      </c>
      <c r="J1951" s="26">
        <f t="shared" si="120"/>
        <v>5525</v>
      </c>
      <c r="K1951" s="113">
        <f>IFERROR(SUMIFS(RECEIVING_HISTORY!$H:$H,RECEIVING_HISTORY!$B:$B,MASTER_SHEET!$A1951),0)</f>
        <v>0</v>
      </c>
      <c r="L1951" s="26">
        <f>IFERROR(SUMIFS(RECEIVING_HISTORY!$I:$I,RECEIVING_HISTORY!$B:$B,MASTER_SHEET!$A1951),0)</f>
        <v>0</v>
      </c>
      <c r="M1951" s="35">
        <f>IFERROR(SUMIF(ISSUANCE_HISTORY!$B:$B,A1951,ISSUANCE_HISTORY!$H:$H),0)</f>
        <v>0</v>
      </c>
      <c r="N1951" s="26">
        <f>IFERROR(SUMIF(ISSUANCE_HISTORY!$B:$B,A1951,ISSUANCE_HISTORY!$I:$I),0)</f>
        <v>0</v>
      </c>
      <c r="O1951" s="112">
        <f t="shared" si="121"/>
        <v>13</v>
      </c>
      <c r="P1951" s="26">
        <f t="shared" si="123"/>
        <v>5525</v>
      </c>
      <c r="Q1951" s="36" t="s">
        <v>4194</v>
      </c>
      <c r="R1951" s="36" t="s">
        <v>4194</v>
      </c>
      <c r="S1951" s="16">
        <v>4</v>
      </c>
      <c r="T1951" s="37" t="str">
        <f t="shared" si="122"/>
        <v>OK</v>
      </c>
      <c r="U1951" s="12"/>
      <c r="V1951" s="16"/>
      <c r="W1951" s="12" t="s">
        <v>4222</v>
      </c>
    </row>
    <row r="1952" spans="1:23" ht="22.35" customHeight="1">
      <c r="A1952" s="12">
        <v>10062086</v>
      </c>
      <c r="B1952" s="137">
        <v>261216136443</v>
      </c>
      <c r="C1952" s="106">
        <v>1005434</v>
      </c>
      <c r="D1952" s="13">
        <v>1015488</v>
      </c>
      <c r="E1952" s="12" t="s">
        <v>2416</v>
      </c>
      <c r="F1952" s="190" t="s">
        <v>2049</v>
      </c>
      <c r="G1952" s="13" t="s">
        <v>41</v>
      </c>
      <c r="H1952" s="15">
        <v>598</v>
      </c>
      <c r="I1952" s="105">
        <v>5.85</v>
      </c>
      <c r="J1952" s="26">
        <f t="shared" si="120"/>
        <v>3498.2999999999997</v>
      </c>
      <c r="K1952" s="113">
        <f>IFERROR(SUMIFS(RECEIVING_HISTORY!$H:$H,RECEIVING_HISTORY!$B:$B,MASTER_SHEET!$A1952),0)</f>
        <v>0</v>
      </c>
      <c r="L1952" s="26">
        <f>IFERROR(SUMIFS(RECEIVING_HISTORY!$I:$I,RECEIVING_HISTORY!$B:$B,MASTER_SHEET!$A1952),0)</f>
        <v>0</v>
      </c>
      <c r="M1952" s="35">
        <f>IFERROR(SUMIF(ISSUANCE_HISTORY!$B:$B,A1952,ISSUANCE_HISTORY!$H:$H),0)</f>
        <v>0</v>
      </c>
      <c r="N1952" s="26">
        <f>IFERROR(SUMIF(ISSUANCE_HISTORY!$B:$B,A1952,ISSUANCE_HISTORY!$I:$I),0)</f>
        <v>0</v>
      </c>
      <c r="O1952" s="112">
        <f t="shared" si="121"/>
        <v>5.85</v>
      </c>
      <c r="P1952" s="26">
        <f t="shared" si="123"/>
        <v>3498.2999999999997</v>
      </c>
      <c r="Q1952" s="168" t="s">
        <v>4231</v>
      </c>
      <c r="R1952" s="168" t="s">
        <v>4231</v>
      </c>
      <c r="S1952" s="16">
        <v>4</v>
      </c>
      <c r="T1952" s="37" t="str">
        <f t="shared" si="122"/>
        <v>OK</v>
      </c>
      <c r="U1952" s="12"/>
      <c r="V1952" s="16"/>
      <c r="W1952" s="12" t="s">
        <v>4222</v>
      </c>
    </row>
    <row r="1953" spans="1:23" ht="22.35" customHeight="1">
      <c r="A1953" s="12">
        <v>10062087</v>
      </c>
      <c r="B1953" s="137">
        <v>261216136129</v>
      </c>
      <c r="C1953" s="106">
        <v>1005435</v>
      </c>
      <c r="D1953" s="13">
        <v>1015489</v>
      </c>
      <c r="E1953" s="12" t="s">
        <v>2417</v>
      </c>
      <c r="F1953" s="190" t="s">
        <v>2049</v>
      </c>
      <c r="G1953" s="13" t="s">
        <v>41</v>
      </c>
      <c r="H1953" s="15">
        <v>498</v>
      </c>
      <c r="I1953" s="105">
        <v>5</v>
      </c>
      <c r="J1953" s="26">
        <f t="shared" si="120"/>
        <v>2490</v>
      </c>
      <c r="K1953" s="113">
        <f>IFERROR(SUMIFS(RECEIVING_HISTORY!$H:$H,RECEIVING_HISTORY!$B:$B,MASTER_SHEET!$A1953),0)</f>
        <v>0</v>
      </c>
      <c r="L1953" s="26">
        <f>IFERROR(SUMIFS(RECEIVING_HISTORY!$I:$I,RECEIVING_HISTORY!$B:$B,MASTER_SHEET!$A1953),0)</f>
        <v>0</v>
      </c>
      <c r="M1953" s="35">
        <f>IFERROR(SUMIF(ISSUANCE_HISTORY!$B:$B,A1953,ISSUANCE_HISTORY!$H:$H),0)</f>
        <v>0</v>
      </c>
      <c r="N1953" s="26">
        <f>IFERROR(SUMIF(ISSUANCE_HISTORY!$B:$B,A1953,ISSUANCE_HISTORY!$I:$I),0)</f>
        <v>0</v>
      </c>
      <c r="O1953" s="112">
        <f t="shared" si="121"/>
        <v>5</v>
      </c>
      <c r="P1953" s="26">
        <f t="shared" si="123"/>
        <v>2490</v>
      </c>
      <c r="Q1953" s="36" t="s">
        <v>2415</v>
      </c>
      <c r="R1953" s="36" t="s">
        <v>2415</v>
      </c>
      <c r="S1953" s="16">
        <v>4</v>
      </c>
      <c r="T1953" s="37" t="str">
        <f t="shared" si="122"/>
        <v>OK</v>
      </c>
      <c r="U1953" s="12"/>
      <c r="V1953" s="16"/>
      <c r="W1953" s="12" t="s">
        <v>4222</v>
      </c>
    </row>
    <row r="1954" spans="1:23" ht="22.35" customHeight="1">
      <c r="A1954" s="12">
        <v>10062088</v>
      </c>
      <c r="B1954" s="137">
        <v>261216136444</v>
      </c>
      <c r="C1954" s="106">
        <v>1005436</v>
      </c>
      <c r="D1954" s="13">
        <v>1015490</v>
      </c>
      <c r="E1954" s="12" t="s">
        <v>2418</v>
      </c>
      <c r="F1954" s="190" t="s">
        <v>2049</v>
      </c>
      <c r="G1954" s="13" t="s">
        <v>41</v>
      </c>
      <c r="H1954" s="15">
        <v>699</v>
      </c>
      <c r="I1954" s="105">
        <v>7</v>
      </c>
      <c r="J1954" s="26">
        <f t="shared" si="120"/>
        <v>4893</v>
      </c>
      <c r="K1954" s="113">
        <f>IFERROR(SUMIFS(RECEIVING_HISTORY!$H:$H,RECEIVING_HISTORY!$B:$B,MASTER_SHEET!$A1954),0)</f>
        <v>0</v>
      </c>
      <c r="L1954" s="26">
        <f>IFERROR(SUMIFS(RECEIVING_HISTORY!$I:$I,RECEIVING_HISTORY!$B:$B,MASTER_SHEET!$A1954),0)</f>
        <v>0</v>
      </c>
      <c r="M1954" s="35">
        <f>IFERROR(SUMIF(ISSUANCE_HISTORY!$B:$B,A1954,ISSUANCE_HISTORY!$H:$H),0)</f>
        <v>0</v>
      </c>
      <c r="N1954" s="26">
        <f>IFERROR(SUMIF(ISSUANCE_HISTORY!$B:$B,A1954,ISSUANCE_HISTORY!$I:$I),0)</f>
        <v>0</v>
      </c>
      <c r="O1954" s="112">
        <f t="shared" si="121"/>
        <v>7</v>
      </c>
      <c r="P1954" s="26">
        <f t="shared" si="123"/>
        <v>4893</v>
      </c>
      <c r="Q1954" s="36" t="s">
        <v>4194</v>
      </c>
      <c r="R1954" s="36" t="s">
        <v>4194</v>
      </c>
      <c r="S1954" s="16">
        <v>4</v>
      </c>
      <c r="T1954" s="37" t="str">
        <f t="shared" si="122"/>
        <v>OK</v>
      </c>
      <c r="U1954" s="12"/>
      <c r="V1954" s="16"/>
      <c r="W1954" s="12" t="s">
        <v>4222</v>
      </c>
    </row>
    <row r="1955" spans="1:23" ht="22.35" customHeight="1">
      <c r="A1955" s="12">
        <v>10062089</v>
      </c>
      <c r="B1955" s="137">
        <v>261216136130</v>
      </c>
      <c r="C1955" s="106">
        <v>1005437</v>
      </c>
      <c r="D1955" s="13">
        <v>1015491</v>
      </c>
      <c r="E1955" s="12" t="s">
        <v>2419</v>
      </c>
      <c r="F1955" s="190" t="s">
        <v>2049</v>
      </c>
      <c r="G1955" s="13" t="s">
        <v>41</v>
      </c>
      <c r="H1955" s="15">
        <v>605</v>
      </c>
      <c r="I1955" s="105">
        <v>3</v>
      </c>
      <c r="J1955" s="26">
        <f t="shared" si="120"/>
        <v>1815</v>
      </c>
      <c r="K1955" s="113">
        <f>IFERROR(SUMIFS(RECEIVING_HISTORY!$H:$H,RECEIVING_HISTORY!$B:$B,MASTER_SHEET!$A1955),0)</f>
        <v>3</v>
      </c>
      <c r="L1955" s="26">
        <f>IFERROR(SUMIFS(RECEIVING_HISTORY!$I:$I,RECEIVING_HISTORY!$B:$B,MASTER_SHEET!$A1955),0)</f>
        <v>1815</v>
      </c>
      <c r="M1955" s="35">
        <f>IFERROR(SUMIF(ISSUANCE_HISTORY!$B:$B,A1955,ISSUANCE_HISTORY!$H:$H),0)</f>
        <v>0</v>
      </c>
      <c r="N1955" s="26">
        <f>IFERROR(SUMIF(ISSUANCE_HISTORY!$B:$B,A1955,ISSUANCE_HISTORY!$I:$I),0)</f>
        <v>0</v>
      </c>
      <c r="O1955" s="112">
        <f t="shared" si="121"/>
        <v>6</v>
      </c>
      <c r="P1955" s="26">
        <f t="shared" si="123"/>
        <v>3630</v>
      </c>
      <c r="Q1955" s="36" t="s">
        <v>4194</v>
      </c>
      <c r="R1955" s="36" t="s">
        <v>4194</v>
      </c>
      <c r="S1955" s="16">
        <v>3</v>
      </c>
      <c r="T1955" s="37" t="str">
        <f t="shared" si="122"/>
        <v>OK</v>
      </c>
      <c r="U1955" s="12"/>
      <c r="V1955" s="16"/>
      <c r="W1955" s="12" t="s">
        <v>4222</v>
      </c>
    </row>
    <row r="1956" spans="1:23" ht="22.35" customHeight="1">
      <c r="A1956" s="12">
        <v>10062090</v>
      </c>
      <c r="B1956" s="137">
        <v>1210040031</v>
      </c>
      <c r="C1956" s="106">
        <v>1001805</v>
      </c>
      <c r="D1956" s="13">
        <v>1011888</v>
      </c>
      <c r="E1956" s="12" t="s">
        <v>2420</v>
      </c>
      <c r="F1956" s="190" t="s">
        <v>2049</v>
      </c>
      <c r="G1956" s="13" t="s">
        <v>41</v>
      </c>
      <c r="H1956" s="15">
        <v>682.5</v>
      </c>
      <c r="I1956" s="105">
        <v>5</v>
      </c>
      <c r="J1956" s="26">
        <f t="shared" si="120"/>
        <v>3412.5</v>
      </c>
      <c r="K1956" s="113">
        <f>IFERROR(SUMIFS(RECEIVING_HISTORY!$H:$H,RECEIVING_HISTORY!$B:$B,MASTER_SHEET!$A1956),0)</f>
        <v>0</v>
      </c>
      <c r="L1956" s="26">
        <f>IFERROR(SUMIFS(RECEIVING_HISTORY!$I:$I,RECEIVING_HISTORY!$B:$B,MASTER_SHEET!$A1956),0)</f>
        <v>0</v>
      </c>
      <c r="M1956" s="35">
        <f>IFERROR(SUMIF(ISSUANCE_HISTORY!$B:$B,A1956,ISSUANCE_HISTORY!$H:$H),0)</f>
        <v>0</v>
      </c>
      <c r="N1956" s="26">
        <f>IFERROR(SUMIF(ISSUANCE_HISTORY!$B:$B,A1956,ISSUANCE_HISTORY!$I:$I),0)</f>
        <v>0</v>
      </c>
      <c r="O1956" s="112">
        <f t="shared" si="121"/>
        <v>5</v>
      </c>
      <c r="P1956" s="26">
        <f t="shared" si="123"/>
        <v>3412.5</v>
      </c>
      <c r="Q1956" s="36" t="s">
        <v>2415</v>
      </c>
      <c r="R1956" s="36" t="s">
        <v>2415</v>
      </c>
      <c r="S1956" s="16">
        <v>4</v>
      </c>
      <c r="T1956" s="37" t="str">
        <f t="shared" si="122"/>
        <v>OK</v>
      </c>
      <c r="U1956" s="12"/>
      <c r="V1956" s="16"/>
      <c r="W1956" s="12" t="s">
        <v>4222</v>
      </c>
    </row>
    <row r="1957" spans="1:23" ht="22.35" customHeight="1">
      <c r="A1957" s="12">
        <v>10062091</v>
      </c>
      <c r="B1957" s="137">
        <v>1120010107</v>
      </c>
      <c r="C1957" s="106">
        <v>1003673</v>
      </c>
      <c r="D1957" s="13">
        <v>1009039</v>
      </c>
      <c r="E1957" s="12" t="s">
        <v>2421</v>
      </c>
      <c r="F1957" s="190" t="s">
        <v>4210</v>
      </c>
      <c r="G1957" s="13" t="s">
        <v>33</v>
      </c>
      <c r="H1957" s="15">
        <v>30</v>
      </c>
      <c r="I1957" s="105">
        <v>213</v>
      </c>
      <c r="J1957" s="26">
        <f t="shared" si="120"/>
        <v>6390</v>
      </c>
      <c r="K1957" s="113">
        <f>IFERROR(SUMIFS(RECEIVING_HISTORY!$H:$H,RECEIVING_HISTORY!$B:$B,MASTER_SHEET!$A1957),0)</f>
        <v>520</v>
      </c>
      <c r="L1957" s="26">
        <f>IFERROR(SUMIFS(RECEIVING_HISTORY!$I:$I,RECEIVING_HISTORY!$B:$B,MASTER_SHEET!$A1957),0)</f>
        <v>15600</v>
      </c>
      <c r="M1957" s="35">
        <f>IFERROR(SUMIF(ISSUANCE_HISTORY!$B:$B,A1957,ISSUANCE_HISTORY!$H:$H),0)</f>
        <v>165</v>
      </c>
      <c r="N1957" s="26">
        <f>IFERROR(SUMIF(ISSUANCE_HISTORY!$B:$B,A1957,ISSUANCE_HISTORY!$I:$I),0)</f>
        <v>4950</v>
      </c>
      <c r="O1957" s="112">
        <f t="shared" si="121"/>
        <v>568</v>
      </c>
      <c r="P1957" s="26">
        <f t="shared" si="123"/>
        <v>17040</v>
      </c>
      <c r="Q1957" s="36" t="s">
        <v>4101</v>
      </c>
      <c r="R1957" s="36" t="s">
        <v>4101</v>
      </c>
      <c r="S1957" s="16">
        <v>300</v>
      </c>
      <c r="T1957" s="37" t="str">
        <f t="shared" si="122"/>
        <v>BSR in Process</v>
      </c>
      <c r="U1957" s="12">
        <v>61</v>
      </c>
      <c r="V1957" s="16"/>
      <c r="W1957" s="12" t="s">
        <v>4222</v>
      </c>
    </row>
    <row r="1958" spans="1:23" ht="22.35" customHeight="1">
      <c r="A1958" s="12">
        <v>10062092</v>
      </c>
      <c r="B1958" s="137" t="e">
        <v>#N/A</v>
      </c>
      <c r="C1958" s="106">
        <v>1002279</v>
      </c>
      <c r="D1958" s="13">
        <v>1011388</v>
      </c>
      <c r="E1958" s="12" t="s">
        <v>2423</v>
      </c>
      <c r="F1958" s="190" t="s">
        <v>4213</v>
      </c>
      <c r="G1958" s="13" t="s">
        <v>21</v>
      </c>
      <c r="H1958" s="15">
        <v>330</v>
      </c>
      <c r="I1958" s="105">
        <v>0</v>
      </c>
      <c r="J1958" s="26">
        <f t="shared" si="120"/>
        <v>0</v>
      </c>
      <c r="K1958" s="113">
        <f>IFERROR(SUMIFS(RECEIVING_HISTORY!$H:$H,RECEIVING_HISTORY!$B:$B,MASTER_SHEET!$A1958),0)</f>
        <v>0</v>
      </c>
      <c r="L1958" s="26">
        <f>IFERROR(SUMIFS(RECEIVING_HISTORY!$I:$I,RECEIVING_HISTORY!$B:$B,MASTER_SHEET!$A1958),0)</f>
        <v>0</v>
      </c>
      <c r="M1958" s="35">
        <f>IFERROR(SUMIF(ISSUANCE_HISTORY!$B:$B,A1958,ISSUANCE_HISTORY!$H:$H),0)</f>
        <v>0</v>
      </c>
      <c r="N1958" s="26">
        <f>IFERROR(SUMIF(ISSUANCE_HISTORY!$B:$B,A1958,ISSUANCE_HISTORY!$I:$I),0)</f>
        <v>0</v>
      </c>
      <c r="O1958" s="112">
        <f t="shared" si="121"/>
        <v>0</v>
      </c>
      <c r="P1958" s="26">
        <f t="shared" si="123"/>
        <v>0</v>
      </c>
      <c r="Q1958" s="36" t="e">
        <v>#N/A</v>
      </c>
      <c r="R1958" s="36" t="e">
        <v>#N/A</v>
      </c>
      <c r="S1958" s="16"/>
      <c r="T1958" s="37" t="str">
        <f t="shared" si="122"/>
        <v/>
      </c>
      <c r="U1958" s="12"/>
      <c r="V1958" s="16"/>
      <c r="W1958" s="12" t="e">
        <v>#N/A</v>
      </c>
    </row>
    <row r="1959" spans="1:23" ht="22.35" customHeight="1">
      <c r="A1959" s="12">
        <v>10062093</v>
      </c>
      <c r="B1959" s="137">
        <v>1120010469</v>
      </c>
      <c r="C1959" s="106">
        <v>1006944</v>
      </c>
      <c r="D1959" s="13">
        <v>1014041</v>
      </c>
      <c r="E1959" s="12" t="s">
        <v>2424</v>
      </c>
      <c r="F1959" s="190" t="s">
        <v>4205</v>
      </c>
      <c r="G1959" s="13" t="s">
        <v>37</v>
      </c>
      <c r="H1959" s="15">
        <v>20</v>
      </c>
      <c r="I1959" s="105">
        <v>519</v>
      </c>
      <c r="J1959" s="26">
        <f t="shared" si="120"/>
        <v>10380</v>
      </c>
      <c r="K1959" s="113">
        <f>IFERROR(SUMIFS(RECEIVING_HISTORY!$H:$H,RECEIVING_HISTORY!$B:$B,MASTER_SHEET!$A1959),0)</f>
        <v>0</v>
      </c>
      <c r="L1959" s="26">
        <f>IFERROR(SUMIFS(RECEIVING_HISTORY!$I:$I,RECEIVING_HISTORY!$B:$B,MASTER_SHEET!$A1959),0)</f>
        <v>0</v>
      </c>
      <c r="M1959" s="35">
        <f>IFERROR(SUMIF(ISSUANCE_HISTORY!$B:$B,A1959,ISSUANCE_HISTORY!$H:$H),0)</f>
        <v>0</v>
      </c>
      <c r="N1959" s="26">
        <f>IFERROR(SUMIF(ISSUANCE_HISTORY!$B:$B,A1959,ISSUANCE_HISTORY!$I:$I),0)</f>
        <v>0</v>
      </c>
      <c r="O1959" s="112">
        <f t="shared" si="121"/>
        <v>519</v>
      </c>
      <c r="P1959" s="26">
        <f t="shared" si="123"/>
        <v>10380</v>
      </c>
      <c r="Q1959" s="168" t="s">
        <v>4438</v>
      </c>
      <c r="R1959" s="168" t="s">
        <v>4438</v>
      </c>
      <c r="S1959" s="16">
        <v>500</v>
      </c>
      <c r="T1959" s="37" t="str">
        <f t="shared" si="122"/>
        <v>OK</v>
      </c>
      <c r="U1959" s="12"/>
      <c r="V1959" s="16"/>
      <c r="W1959" s="12" t="s">
        <v>4222</v>
      </c>
    </row>
    <row r="1960" spans="1:23" ht="22.35" customHeight="1">
      <c r="A1960" s="12">
        <v>10062094</v>
      </c>
      <c r="B1960" s="137">
        <v>1120010470</v>
      </c>
      <c r="C1960" s="106">
        <v>1001760</v>
      </c>
      <c r="D1960" s="13">
        <v>1012175</v>
      </c>
      <c r="E1960" s="12" t="s">
        <v>2425</v>
      </c>
      <c r="F1960" s="190" t="s">
        <v>4205</v>
      </c>
      <c r="G1960" s="13" t="s">
        <v>37</v>
      </c>
      <c r="H1960" s="15">
        <v>30</v>
      </c>
      <c r="I1960" s="105">
        <v>1144</v>
      </c>
      <c r="J1960" s="26">
        <f t="shared" si="120"/>
        <v>34320</v>
      </c>
      <c r="K1960" s="113">
        <f>IFERROR(SUMIFS(RECEIVING_HISTORY!$H:$H,RECEIVING_HISTORY!$B:$B,MASTER_SHEET!$A1960),0)</f>
        <v>0</v>
      </c>
      <c r="L1960" s="26">
        <f>IFERROR(SUMIFS(RECEIVING_HISTORY!$I:$I,RECEIVING_HISTORY!$B:$B,MASTER_SHEET!$A1960),0)</f>
        <v>0</v>
      </c>
      <c r="M1960" s="35">
        <f>IFERROR(SUMIF(ISSUANCE_HISTORY!$B:$B,A1960,ISSUANCE_HISTORY!$H:$H),0)</f>
        <v>0</v>
      </c>
      <c r="N1960" s="26">
        <f>IFERROR(SUMIF(ISSUANCE_HISTORY!$B:$B,A1960,ISSUANCE_HISTORY!$I:$I),0)</f>
        <v>0</v>
      </c>
      <c r="O1960" s="112">
        <f t="shared" si="121"/>
        <v>1144</v>
      </c>
      <c r="P1960" s="26">
        <f t="shared" si="123"/>
        <v>34320</v>
      </c>
      <c r="Q1960" s="36" t="s">
        <v>4117</v>
      </c>
      <c r="R1960" s="36" t="s">
        <v>4117</v>
      </c>
      <c r="S1960" s="16">
        <v>1000</v>
      </c>
      <c r="T1960" s="37" t="str">
        <f t="shared" si="122"/>
        <v>OK</v>
      </c>
      <c r="U1960" s="12"/>
      <c r="V1960" s="16"/>
      <c r="W1960" s="12" t="s">
        <v>4222</v>
      </c>
    </row>
    <row r="1961" spans="1:23" ht="22.35" customHeight="1">
      <c r="A1961" s="12">
        <v>10062095</v>
      </c>
      <c r="B1961" s="137" t="e">
        <v>#N/A</v>
      </c>
      <c r="C1961" s="106">
        <v>1006945</v>
      </c>
      <c r="D1961" s="13">
        <v>1014042</v>
      </c>
      <c r="E1961" s="12" t="s">
        <v>2426</v>
      </c>
      <c r="F1961" s="190" t="s">
        <v>4205</v>
      </c>
      <c r="G1961" s="13" t="s">
        <v>37</v>
      </c>
      <c r="H1961" s="15">
        <v>22</v>
      </c>
      <c r="I1961" s="105">
        <v>169</v>
      </c>
      <c r="J1961" s="26">
        <f t="shared" si="120"/>
        <v>3718</v>
      </c>
      <c r="K1961" s="113">
        <f>IFERROR(SUMIFS(RECEIVING_HISTORY!$H:$H,RECEIVING_HISTORY!$B:$B,MASTER_SHEET!$A1961),0)</f>
        <v>500</v>
      </c>
      <c r="L1961" s="26">
        <f>IFERROR(SUMIFS(RECEIVING_HISTORY!$I:$I,RECEIVING_HISTORY!$B:$B,MASTER_SHEET!$A1961),0)</f>
        <v>11000</v>
      </c>
      <c r="M1961" s="35">
        <f>IFERROR(SUMIF(ISSUANCE_HISTORY!$B:$B,A1961,ISSUANCE_HISTORY!$H:$H),0)</f>
        <v>0</v>
      </c>
      <c r="N1961" s="26">
        <f>IFERROR(SUMIF(ISSUANCE_HISTORY!$B:$B,A1961,ISSUANCE_HISTORY!$I:$I),0)</f>
        <v>0</v>
      </c>
      <c r="O1961" s="112">
        <f t="shared" si="121"/>
        <v>669</v>
      </c>
      <c r="P1961" s="26">
        <f t="shared" si="123"/>
        <v>14718</v>
      </c>
      <c r="Q1961" s="36" t="s">
        <v>4116</v>
      </c>
      <c r="R1961" s="36" t="s">
        <v>4116</v>
      </c>
      <c r="S1961" s="16">
        <v>500</v>
      </c>
      <c r="T1961" s="37" t="str">
        <f t="shared" si="122"/>
        <v>OK</v>
      </c>
      <c r="U1961" s="12"/>
      <c r="V1961" s="16"/>
      <c r="W1961" s="12" t="e">
        <v>#N/A</v>
      </c>
    </row>
    <row r="1962" spans="1:23" ht="22.35" customHeight="1">
      <c r="A1962" s="12">
        <v>10062096</v>
      </c>
      <c r="B1962" s="137">
        <v>1120010471</v>
      </c>
      <c r="C1962" s="106">
        <v>1006946</v>
      </c>
      <c r="D1962" s="13">
        <v>1014043</v>
      </c>
      <c r="E1962" s="12" t="s">
        <v>2427</v>
      </c>
      <c r="F1962" s="190" t="s">
        <v>4205</v>
      </c>
      <c r="G1962" s="13" t="s">
        <v>37</v>
      </c>
      <c r="H1962" s="15">
        <v>30</v>
      </c>
      <c r="I1962" s="105">
        <v>748</v>
      </c>
      <c r="J1962" s="26">
        <f t="shared" si="120"/>
        <v>22440</v>
      </c>
      <c r="K1962" s="113">
        <f>IFERROR(SUMIFS(RECEIVING_HISTORY!$H:$H,RECEIVING_HISTORY!$B:$B,MASTER_SHEET!$A1962),0)</f>
        <v>900</v>
      </c>
      <c r="L1962" s="26">
        <f>IFERROR(SUMIFS(RECEIVING_HISTORY!$I:$I,RECEIVING_HISTORY!$B:$B,MASTER_SHEET!$A1962),0)</f>
        <v>27000</v>
      </c>
      <c r="M1962" s="35">
        <f>IFERROR(SUMIF(ISSUANCE_HISTORY!$B:$B,A1962,ISSUANCE_HISTORY!$H:$H),0)</f>
        <v>0</v>
      </c>
      <c r="N1962" s="26">
        <f>IFERROR(SUMIF(ISSUANCE_HISTORY!$B:$B,A1962,ISSUANCE_HISTORY!$I:$I),0)</f>
        <v>0</v>
      </c>
      <c r="O1962" s="112">
        <f t="shared" si="121"/>
        <v>1648</v>
      </c>
      <c r="P1962" s="26">
        <f t="shared" si="123"/>
        <v>49440</v>
      </c>
      <c r="Q1962" s="36" t="s">
        <v>4117</v>
      </c>
      <c r="R1962" s="36" t="s">
        <v>4117</v>
      </c>
      <c r="S1962" s="16">
        <v>1000</v>
      </c>
      <c r="T1962" s="37" t="str">
        <f t="shared" si="122"/>
        <v>OK</v>
      </c>
      <c r="U1962" s="12"/>
      <c r="V1962" s="16"/>
      <c r="W1962" s="12" t="s">
        <v>4222</v>
      </c>
    </row>
    <row r="1963" spans="1:23" ht="22.35" customHeight="1">
      <c r="A1963" s="12">
        <v>10062097</v>
      </c>
      <c r="B1963" s="137" t="e">
        <v>#N/A</v>
      </c>
      <c r="C1963" s="106">
        <v>1006947</v>
      </c>
      <c r="D1963" s="13">
        <v>1014044</v>
      </c>
      <c r="E1963" s="12" t="s">
        <v>2428</v>
      </c>
      <c r="F1963" s="190" t="s">
        <v>4205</v>
      </c>
      <c r="G1963" s="13" t="s">
        <v>37</v>
      </c>
      <c r="H1963" s="15">
        <v>445</v>
      </c>
      <c r="I1963" s="105">
        <v>0</v>
      </c>
      <c r="J1963" s="26">
        <f t="shared" si="120"/>
        <v>0</v>
      </c>
      <c r="K1963" s="113">
        <f>IFERROR(SUMIFS(RECEIVING_HISTORY!$H:$H,RECEIVING_HISTORY!$B:$B,MASTER_SHEET!$A1963),0)</f>
        <v>0</v>
      </c>
      <c r="L1963" s="26">
        <f>IFERROR(SUMIFS(RECEIVING_HISTORY!$I:$I,RECEIVING_HISTORY!$B:$B,MASTER_SHEET!$A1963),0)</f>
        <v>0</v>
      </c>
      <c r="M1963" s="35">
        <f>IFERROR(SUMIF(ISSUANCE_HISTORY!$B:$B,A1963,ISSUANCE_HISTORY!$H:$H),0)</f>
        <v>0</v>
      </c>
      <c r="N1963" s="26">
        <f>IFERROR(SUMIF(ISSUANCE_HISTORY!$B:$B,A1963,ISSUANCE_HISTORY!$I:$I),0)</f>
        <v>0</v>
      </c>
      <c r="O1963" s="112">
        <f t="shared" si="121"/>
        <v>0</v>
      </c>
      <c r="P1963" s="26">
        <f t="shared" si="123"/>
        <v>0</v>
      </c>
      <c r="Q1963" s="36" t="e">
        <v>#N/A</v>
      </c>
      <c r="R1963" s="36" t="e">
        <v>#N/A</v>
      </c>
      <c r="S1963" s="16"/>
      <c r="T1963" s="37" t="str">
        <f t="shared" si="122"/>
        <v/>
      </c>
      <c r="U1963" s="12"/>
      <c r="V1963" s="16"/>
      <c r="W1963" s="12" t="e">
        <v>#N/A</v>
      </c>
    </row>
    <row r="1964" spans="1:23" ht="22.35" customHeight="1">
      <c r="A1964" s="12">
        <v>10062098</v>
      </c>
      <c r="B1964" s="137" t="e">
        <v>#N/A</v>
      </c>
      <c r="C1964" s="106">
        <v>1006948</v>
      </c>
      <c r="D1964" s="13">
        <v>1014045</v>
      </c>
      <c r="E1964" s="12" t="s">
        <v>2429</v>
      </c>
      <c r="F1964" s="190" t="s">
        <v>4205</v>
      </c>
      <c r="G1964" s="13" t="s">
        <v>37</v>
      </c>
      <c r="H1964" s="15">
        <v>49</v>
      </c>
      <c r="I1964" s="105">
        <v>0</v>
      </c>
      <c r="J1964" s="26">
        <f t="shared" si="120"/>
        <v>0</v>
      </c>
      <c r="K1964" s="113">
        <f>IFERROR(SUMIFS(RECEIVING_HISTORY!$H:$H,RECEIVING_HISTORY!$B:$B,MASTER_SHEET!$A1964),0)</f>
        <v>0</v>
      </c>
      <c r="L1964" s="26">
        <f>IFERROR(SUMIFS(RECEIVING_HISTORY!$I:$I,RECEIVING_HISTORY!$B:$B,MASTER_SHEET!$A1964),0)</f>
        <v>0</v>
      </c>
      <c r="M1964" s="35">
        <f>IFERROR(SUMIF(ISSUANCE_HISTORY!$B:$B,A1964,ISSUANCE_HISTORY!$H:$H),0)</f>
        <v>0</v>
      </c>
      <c r="N1964" s="26">
        <f>IFERROR(SUMIF(ISSUANCE_HISTORY!$B:$B,A1964,ISSUANCE_HISTORY!$I:$I),0)</f>
        <v>0</v>
      </c>
      <c r="O1964" s="112">
        <f t="shared" si="121"/>
        <v>0</v>
      </c>
      <c r="P1964" s="26">
        <f t="shared" si="123"/>
        <v>0</v>
      </c>
      <c r="Q1964" s="36" t="e">
        <v>#N/A</v>
      </c>
      <c r="R1964" s="36" t="e">
        <v>#N/A</v>
      </c>
      <c r="S1964" s="16"/>
      <c r="T1964" s="37" t="str">
        <f t="shared" si="122"/>
        <v/>
      </c>
      <c r="U1964" s="12"/>
      <c r="V1964" s="16"/>
      <c r="W1964" s="12" t="e">
        <v>#N/A</v>
      </c>
    </row>
    <row r="1965" spans="1:23" ht="22.35" customHeight="1">
      <c r="A1965" s="12">
        <v>10062099</v>
      </c>
      <c r="B1965" s="137" t="e">
        <v>#N/A</v>
      </c>
      <c r="C1965" s="106">
        <v>1006949</v>
      </c>
      <c r="D1965" s="13">
        <v>1014046</v>
      </c>
      <c r="E1965" s="12" t="s">
        <v>2430</v>
      </c>
      <c r="F1965" s="190" t="s">
        <v>4205</v>
      </c>
      <c r="G1965" s="13" t="s">
        <v>37</v>
      </c>
      <c r="H1965" s="15">
        <v>10</v>
      </c>
      <c r="I1965" s="105">
        <v>0</v>
      </c>
      <c r="J1965" s="26">
        <f t="shared" si="120"/>
        <v>0</v>
      </c>
      <c r="K1965" s="113">
        <f>IFERROR(SUMIFS(RECEIVING_HISTORY!$H:$H,RECEIVING_HISTORY!$B:$B,MASTER_SHEET!$A1965),0)</f>
        <v>0</v>
      </c>
      <c r="L1965" s="26">
        <f>IFERROR(SUMIFS(RECEIVING_HISTORY!$I:$I,RECEIVING_HISTORY!$B:$B,MASTER_SHEET!$A1965),0)</f>
        <v>0</v>
      </c>
      <c r="M1965" s="35">
        <f>IFERROR(SUMIF(ISSUANCE_HISTORY!$B:$B,A1965,ISSUANCE_HISTORY!$H:$H),0)</f>
        <v>0</v>
      </c>
      <c r="N1965" s="26">
        <f>IFERROR(SUMIF(ISSUANCE_HISTORY!$B:$B,A1965,ISSUANCE_HISTORY!$I:$I),0)</f>
        <v>0</v>
      </c>
      <c r="O1965" s="112">
        <f t="shared" si="121"/>
        <v>0</v>
      </c>
      <c r="P1965" s="26">
        <f t="shared" si="123"/>
        <v>0</v>
      </c>
      <c r="Q1965" s="36" t="e">
        <v>#N/A</v>
      </c>
      <c r="R1965" s="36" t="e">
        <v>#N/A</v>
      </c>
      <c r="S1965" s="16"/>
      <c r="T1965" s="37" t="str">
        <f t="shared" si="122"/>
        <v/>
      </c>
      <c r="U1965" s="12"/>
      <c r="V1965" s="16"/>
      <c r="W1965" s="12" t="e">
        <v>#N/A</v>
      </c>
    </row>
    <row r="1966" spans="1:23" ht="22.35" customHeight="1">
      <c r="A1966" s="12">
        <v>10062100</v>
      </c>
      <c r="B1966" s="137" t="e">
        <v>#N/A</v>
      </c>
      <c r="C1966" s="106">
        <v>1006951</v>
      </c>
      <c r="D1966" s="13">
        <v>1014048</v>
      </c>
      <c r="E1966" s="12" t="s">
        <v>2431</v>
      </c>
      <c r="F1966" s="190" t="s">
        <v>4205</v>
      </c>
      <c r="G1966" s="13" t="s">
        <v>37</v>
      </c>
      <c r="H1966" s="15">
        <v>40</v>
      </c>
      <c r="I1966" s="105">
        <v>0</v>
      </c>
      <c r="J1966" s="26">
        <f t="shared" si="120"/>
        <v>0</v>
      </c>
      <c r="K1966" s="113">
        <f>IFERROR(SUMIFS(RECEIVING_HISTORY!$H:$H,RECEIVING_HISTORY!$B:$B,MASTER_SHEET!$A1966),0)</f>
        <v>0</v>
      </c>
      <c r="L1966" s="26">
        <f>IFERROR(SUMIFS(RECEIVING_HISTORY!$I:$I,RECEIVING_HISTORY!$B:$B,MASTER_SHEET!$A1966),0)</f>
        <v>0</v>
      </c>
      <c r="M1966" s="35">
        <f>IFERROR(SUMIF(ISSUANCE_HISTORY!$B:$B,A1966,ISSUANCE_HISTORY!$H:$H),0)</f>
        <v>0</v>
      </c>
      <c r="N1966" s="26">
        <f>IFERROR(SUMIF(ISSUANCE_HISTORY!$B:$B,A1966,ISSUANCE_HISTORY!$I:$I),0)</f>
        <v>0</v>
      </c>
      <c r="O1966" s="112">
        <f t="shared" si="121"/>
        <v>0</v>
      </c>
      <c r="P1966" s="26">
        <f t="shared" si="123"/>
        <v>0</v>
      </c>
      <c r="Q1966" s="36" t="e">
        <v>#N/A</v>
      </c>
      <c r="R1966" s="36" t="e">
        <v>#N/A</v>
      </c>
      <c r="S1966" s="16"/>
      <c r="T1966" s="37" t="str">
        <f t="shared" si="122"/>
        <v/>
      </c>
      <c r="U1966" s="12"/>
      <c r="V1966" s="16"/>
      <c r="W1966" s="12" t="e">
        <v>#N/A</v>
      </c>
    </row>
    <row r="1967" spans="1:23" ht="22.35" customHeight="1">
      <c r="A1967" s="12">
        <v>10062101</v>
      </c>
      <c r="B1967" s="137" t="e">
        <v>#N/A</v>
      </c>
      <c r="C1967" s="106">
        <v>1006950</v>
      </c>
      <c r="D1967" s="13">
        <v>1014047</v>
      </c>
      <c r="E1967" s="12" t="s">
        <v>2432</v>
      </c>
      <c r="F1967" s="190" t="s">
        <v>4205</v>
      </c>
      <c r="G1967" s="13" t="s">
        <v>37</v>
      </c>
      <c r="H1967" s="15">
        <v>69</v>
      </c>
      <c r="I1967" s="105">
        <v>0</v>
      </c>
      <c r="J1967" s="26">
        <f t="shared" si="120"/>
        <v>0</v>
      </c>
      <c r="K1967" s="113">
        <f>IFERROR(SUMIFS(RECEIVING_HISTORY!$H:$H,RECEIVING_HISTORY!$B:$B,MASTER_SHEET!$A1967),0)</f>
        <v>0</v>
      </c>
      <c r="L1967" s="26">
        <f>IFERROR(SUMIFS(RECEIVING_HISTORY!$I:$I,RECEIVING_HISTORY!$B:$B,MASTER_SHEET!$A1967),0)</f>
        <v>0</v>
      </c>
      <c r="M1967" s="35">
        <f>IFERROR(SUMIF(ISSUANCE_HISTORY!$B:$B,A1967,ISSUANCE_HISTORY!$H:$H),0)</f>
        <v>0</v>
      </c>
      <c r="N1967" s="26">
        <f>IFERROR(SUMIF(ISSUANCE_HISTORY!$B:$B,A1967,ISSUANCE_HISTORY!$I:$I),0)</f>
        <v>0</v>
      </c>
      <c r="O1967" s="112">
        <f t="shared" si="121"/>
        <v>0</v>
      </c>
      <c r="P1967" s="26">
        <f t="shared" si="123"/>
        <v>0</v>
      </c>
      <c r="Q1967" s="36" t="e">
        <v>#N/A</v>
      </c>
      <c r="R1967" s="36" t="e">
        <v>#N/A</v>
      </c>
      <c r="S1967" s="16"/>
      <c r="T1967" s="37" t="str">
        <f t="shared" si="122"/>
        <v/>
      </c>
      <c r="U1967" s="12"/>
      <c r="V1967" s="16"/>
      <c r="W1967" s="12" t="e">
        <v>#N/A</v>
      </c>
    </row>
    <row r="1968" spans="1:23" ht="22.35" customHeight="1">
      <c r="A1968" s="12">
        <v>10062102</v>
      </c>
      <c r="B1968" s="137">
        <v>1120010475</v>
      </c>
      <c r="C1968" s="106">
        <v>1000334</v>
      </c>
      <c r="D1968" s="13">
        <v>1013406</v>
      </c>
      <c r="E1968" s="12" t="s">
        <v>2433</v>
      </c>
      <c r="F1968" s="190" t="s">
        <v>4205</v>
      </c>
      <c r="G1968" s="13" t="s">
        <v>37</v>
      </c>
      <c r="H1968" s="15">
        <v>32</v>
      </c>
      <c r="I1968" s="105">
        <v>810</v>
      </c>
      <c r="J1968" s="26">
        <f t="shared" si="120"/>
        <v>25920</v>
      </c>
      <c r="K1968" s="113">
        <f>IFERROR(SUMIFS(RECEIVING_HISTORY!$H:$H,RECEIVING_HISTORY!$B:$B,MASTER_SHEET!$A1968),0)</f>
        <v>0</v>
      </c>
      <c r="L1968" s="26">
        <f>IFERROR(SUMIFS(RECEIVING_HISTORY!$I:$I,RECEIVING_HISTORY!$B:$B,MASTER_SHEET!$A1968),0)</f>
        <v>0</v>
      </c>
      <c r="M1968" s="35">
        <f>IFERROR(SUMIF(ISSUANCE_HISTORY!$B:$B,A1968,ISSUANCE_HISTORY!$H:$H),0)</f>
        <v>150</v>
      </c>
      <c r="N1968" s="26">
        <f>IFERROR(SUMIF(ISSUANCE_HISTORY!$B:$B,A1968,ISSUANCE_HISTORY!$I:$I),0)</f>
        <v>4800</v>
      </c>
      <c r="O1968" s="112">
        <f t="shared" si="121"/>
        <v>660</v>
      </c>
      <c r="P1968" s="26">
        <f t="shared" si="123"/>
        <v>21120</v>
      </c>
      <c r="Q1968" s="36" t="s">
        <v>4438</v>
      </c>
      <c r="R1968" s="36" t="s">
        <v>4438</v>
      </c>
      <c r="S1968" s="16">
        <v>200</v>
      </c>
      <c r="T1968" s="37" t="str">
        <f t="shared" si="122"/>
        <v>OK</v>
      </c>
      <c r="U1968" s="12"/>
      <c r="V1968" s="16"/>
      <c r="W1968" s="12" t="s">
        <v>4222</v>
      </c>
    </row>
    <row r="1969" spans="1:23" ht="22.35" customHeight="1">
      <c r="A1969" s="12">
        <v>10062103</v>
      </c>
      <c r="B1969" s="137">
        <v>1120010476</v>
      </c>
      <c r="C1969" s="106">
        <v>1000335</v>
      </c>
      <c r="D1969" s="13">
        <v>1013407</v>
      </c>
      <c r="E1969" s="12" t="s">
        <v>2435</v>
      </c>
      <c r="F1969" s="190" t="s">
        <v>4205</v>
      </c>
      <c r="G1969" s="13" t="s">
        <v>37</v>
      </c>
      <c r="H1969" s="15">
        <v>63</v>
      </c>
      <c r="I1969" s="105">
        <v>1155</v>
      </c>
      <c r="J1969" s="26">
        <f t="shared" si="120"/>
        <v>72765</v>
      </c>
      <c r="K1969" s="113">
        <f>IFERROR(SUMIFS(RECEIVING_HISTORY!$H:$H,RECEIVING_HISTORY!$B:$B,MASTER_SHEET!$A1969),0)</f>
        <v>0</v>
      </c>
      <c r="L1969" s="26">
        <f>IFERROR(SUMIFS(RECEIVING_HISTORY!$I:$I,RECEIVING_HISTORY!$B:$B,MASTER_SHEET!$A1969),0)</f>
        <v>0</v>
      </c>
      <c r="M1969" s="35">
        <f>IFERROR(SUMIF(ISSUANCE_HISTORY!$B:$B,A1969,ISSUANCE_HISTORY!$H:$H),0)</f>
        <v>25</v>
      </c>
      <c r="N1969" s="26">
        <f>IFERROR(SUMIF(ISSUANCE_HISTORY!$B:$B,A1969,ISSUANCE_HISTORY!$I:$I),0)</f>
        <v>1575</v>
      </c>
      <c r="O1969" s="112">
        <f t="shared" si="121"/>
        <v>1130</v>
      </c>
      <c r="P1969" s="26">
        <f t="shared" si="123"/>
        <v>71190</v>
      </c>
      <c r="Q1969" s="168" t="s">
        <v>4438</v>
      </c>
      <c r="R1969" s="168" t="s">
        <v>4438</v>
      </c>
      <c r="S1969" s="16">
        <v>200</v>
      </c>
      <c r="T1969" s="37" t="str">
        <f t="shared" si="122"/>
        <v>OK</v>
      </c>
      <c r="U1969" s="12"/>
      <c r="V1969" s="16"/>
      <c r="W1969" s="12" t="s">
        <v>4222</v>
      </c>
    </row>
    <row r="1970" spans="1:23" ht="22.35" customHeight="1">
      <c r="A1970" s="12">
        <v>10062104</v>
      </c>
      <c r="B1970" s="137">
        <v>1930010047</v>
      </c>
      <c r="C1970" s="106">
        <v>1002571</v>
      </c>
      <c r="D1970" s="13">
        <v>1011061</v>
      </c>
      <c r="E1970" s="12" t="s">
        <v>2436</v>
      </c>
      <c r="F1970" s="190" t="s">
        <v>2049</v>
      </c>
      <c r="G1970" s="13" t="s">
        <v>21</v>
      </c>
      <c r="H1970" s="15">
        <v>12</v>
      </c>
      <c r="I1970" s="105">
        <v>21</v>
      </c>
      <c r="J1970" s="26">
        <f t="shared" si="120"/>
        <v>252</v>
      </c>
      <c r="K1970" s="113">
        <f>IFERROR(SUMIFS(RECEIVING_HISTORY!$H:$H,RECEIVING_HISTORY!$B:$B,MASTER_SHEET!$A1970),0)</f>
        <v>0</v>
      </c>
      <c r="L1970" s="26">
        <f>IFERROR(SUMIFS(RECEIVING_HISTORY!$I:$I,RECEIVING_HISTORY!$B:$B,MASTER_SHEET!$A1970),0)</f>
        <v>0</v>
      </c>
      <c r="M1970" s="35">
        <f>IFERROR(SUMIF(ISSUANCE_HISTORY!$B:$B,A1970,ISSUANCE_HISTORY!$H:$H),0)</f>
        <v>0</v>
      </c>
      <c r="N1970" s="26">
        <f>IFERROR(SUMIF(ISSUANCE_HISTORY!$B:$B,A1970,ISSUANCE_HISTORY!$I:$I),0)</f>
        <v>0</v>
      </c>
      <c r="O1970" s="112">
        <f t="shared" si="121"/>
        <v>21</v>
      </c>
      <c r="P1970" s="26">
        <f t="shared" si="123"/>
        <v>252</v>
      </c>
      <c r="Q1970" s="36" t="s">
        <v>4466</v>
      </c>
      <c r="R1970" s="36" t="s">
        <v>4466</v>
      </c>
      <c r="S1970" s="16">
        <v>10</v>
      </c>
      <c r="T1970" s="37" t="str">
        <f t="shared" si="122"/>
        <v>OK</v>
      </c>
      <c r="U1970" s="12"/>
      <c r="V1970" s="16"/>
      <c r="W1970" s="12" t="s">
        <v>4222</v>
      </c>
    </row>
    <row r="1971" spans="1:23" ht="22.35" customHeight="1">
      <c r="A1971" s="12">
        <v>10062105</v>
      </c>
      <c r="B1971" s="137">
        <v>1090020068</v>
      </c>
      <c r="C1971" s="106">
        <v>1005644</v>
      </c>
      <c r="D1971" s="13">
        <v>1015401</v>
      </c>
      <c r="E1971" s="12" t="s">
        <v>2437</v>
      </c>
      <c r="F1971" s="190" t="s">
        <v>4209</v>
      </c>
      <c r="G1971" s="13" t="s">
        <v>21</v>
      </c>
      <c r="H1971" s="15">
        <v>686</v>
      </c>
      <c r="I1971" s="105">
        <v>3</v>
      </c>
      <c r="J1971" s="26">
        <f t="shared" si="120"/>
        <v>2058</v>
      </c>
      <c r="K1971" s="113">
        <f>IFERROR(SUMIFS(RECEIVING_HISTORY!$H:$H,RECEIVING_HISTORY!$B:$B,MASTER_SHEET!$A1971),0)</f>
        <v>0</v>
      </c>
      <c r="L1971" s="26">
        <f>IFERROR(SUMIFS(RECEIVING_HISTORY!$I:$I,RECEIVING_HISTORY!$B:$B,MASTER_SHEET!$A1971),0)</f>
        <v>0</v>
      </c>
      <c r="M1971" s="35">
        <f>IFERROR(SUMIF(ISSUANCE_HISTORY!$B:$B,A1971,ISSUANCE_HISTORY!$H:$H),0)</f>
        <v>0</v>
      </c>
      <c r="N1971" s="26">
        <f>IFERROR(SUMIF(ISSUANCE_HISTORY!$B:$B,A1971,ISSUANCE_HISTORY!$I:$I),0)</f>
        <v>0</v>
      </c>
      <c r="O1971" s="112">
        <f t="shared" si="121"/>
        <v>3</v>
      </c>
      <c r="P1971" s="26">
        <f t="shared" si="123"/>
        <v>2058</v>
      </c>
      <c r="Q1971" s="36" t="s">
        <v>4084</v>
      </c>
      <c r="R1971" s="36" t="s">
        <v>4084</v>
      </c>
      <c r="S1971" s="16">
        <v>3</v>
      </c>
      <c r="T1971" s="37" t="str">
        <f t="shared" si="122"/>
        <v>OK</v>
      </c>
      <c r="U1971" s="12"/>
      <c r="V1971" s="16"/>
      <c r="W1971" s="12" t="s">
        <v>4222</v>
      </c>
    </row>
    <row r="1972" spans="1:23" ht="22.35" customHeight="1">
      <c r="A1972" s="12">
        <v>10062106</v>
      </c>
      <c r="B1972" s="137">
        <v>1090020077</v>
      </c>
      <c r="C1972" s="106">
        <v>1005648</v>
      </c>
      <c r="D1972" s="13">
        <v>1015405</v>
      </c>
      <c r="E1972" s="12" t="s">
        <v>2438</v>
      </c>
      <c r="F1972" s="190" t="s">
        <v>4209</v>
      </c>
      <c r="G1972" s="13" t="s">
        <v>21</v>
      </c>
      <c r="H1972" s="15">
        <v>575</v>
      </c>
      <c r="I1972" s="105">
        <v>3</v>
      </c>
      <c r="J1972" s="26">
        <f t="shared" si="120"/>
        <v>1725</v>
      </c>
      <c r="K1972" s="113">
        <f>IFERROR(SUMIFS(RECEIVING_HISTORY!$H:$H,RECEIVING_HISTORY!$B:$B,MASTER_SHEET!$A1972),0)</f>
        <v>0</v>
      </c>
      <c r="L1972" s="26">
        <f>IFERROR(SUMIFS(RECEIVING_HISTORY!$I:$I,RECEIVING_HISTORY!$B:$B,MASTER_SHEET!$A1972),0)</f>
        <v>0</v>
      </c>
      <c r="M1972" s="35">
        <f>IFERROR(SUMIF(ISSUANCE_HISTORY!$B:$B,A1972,ISSUANCE_HISTORY!$H:$H),0)</f>
        <v>0</v>
      </c>
      <c r="N1972" s="26">
        <f>IFERROR(SUMIF(ISSUANCE_HISTORY!$B:$B,A1972,ISSUANCE_HISTORY!$I:$I),0)</f>
        <v>0</v>
      </c>
      <c r="O1972" s="112">
        <f t="shared" si="121"/>
        <v>3</v>
      </c>
      <c r="P1972" s="26">
        <f t="shared" si="123"/>
        <v>1725</v>
      </c>
      <c r="Q1972" s="36" t="s">
        <v>4084</v>
      </c>
      <c r="R1972" s="36" t="s">
        <v>4084</v>
      </c>
      <c r="S1972" s="16">
        <v>3</v>
      </c>
      <c r="T1972" s="37" t="str">
        <f t="shared" si="122"/>
        <v>OK</v>
      </c>
      <c r="U1972" s="12"/>
      <c r="V1972" s="16"/>
      <c r="W1972" s="12" t="s">
        <v>4222</v>
      </c>
    </row>
    <row r="1973" spans="1:23" ht="22.35" customHeight="1">
      <c r="A1973" s="12">
        <v>10062107</v>
      </c>
      <c r="B1973" s="137">
        <v>1090020083</v>
      </c>
      <c r="C1973" s="106">
        <v>1005784</v>
      </c>
      <c r="D1973" s="13">
        <v>1015264</v>
      </c>
      <c r="E1973" s="12" t="s">
        <v>2439</v>
      </c>
      <c r="F1973" s="190" t="s">
        <v>4209</v>
      </c>
      <c r="G1973" s="13" t="s">
        <v>37</v>
      </c>
      <c r="H1973" s="15">
        <v>2615</v>
      </c>
      <c r="I1973" s="105">
        <v>0.6</v>
      </c>
      <c r="J1973" s="26">
        <f t="shared" si="120"/>
        <v>1569</v>
      </c>
      <c r="K1973" s="113">
        <f>IFERROR(SUMIFS(RECEIVING_HISTORY!$H:$H,RECEIVING_HISTORY!$B:$B,MASTER_SHEET!$A1973),0)</f>
        <v>2</v>
      </c>
      <c r="L1973" s="26">
        <f>IFERROR(SUMIFS(RECEIVING_HISTORY!$I:$I,RECEIVING_HISTORY!$B:$B,MASTER_SHEET!$A1973),0)</f>
        <v>5230</v>
      </c>
      <c r="M1973" s="35">
        <f>IFERROR(SUMIF(ISSUANCE_HISTORY!$B:$B,A1973,ISSUANCE_HISTORY!$H:$H),0)</f>
        <v>0</v>
      </c>
      <c r="N1973" s="26">
        <f>IFERROR(SUMIF(ISSUANCE_HISTORY!$B:$B,A1973,ISSUANCE_HISTORY!$I:$I),0)</f>
        <v>0</v>
      </c>
      <c r="O1973" s="112">
        <f t="shared" si="121"/>
        <v>2.6</v>
      </c>
      <c r="P1973" s="26">
        <f t="shared" si="123"/>
        <v>6799</v>
      </c>
      <c r="Q1973" s="36" t="s">
        <v>4084</v>
      </c>
      <c r="R1973" s="36" t="s">
        <v>4084</v>
      </c>
      <c r="S1973" s="16">
        <v>0.5</v>
      </c>
      <c r="T1973" s="37" t="str">
        <f t="shared" si="122"/>
        <v>OK</v>
      </c>
      <c r="U1973" s="12"/>
      <c r="V1973" s="16"/>
      <c r="W1973" s="12" t="s">
        <v>4222</v>
      </c>
    </row>
    <row r="1974" spans="1:23" ht="22.35" customHeight="1">
      <c r="A1974" s="12">
        <v>10062108</v>
      </c>
      <c r="B1974" s="137">
        <v>1090020092</v>
      </c>
      <c r="C1974" s="106">
        <v>1005788</v>
      </c>
      <c r="D1974" s="13">
        <v>1015268</v>
      </c>
      <c r="E1974" s="12" t="s">
        <v>2440</v>
      </c>
      <c r="F1974" s="190" t="s">
        <v>4209</v>
      </c>
      <c r="G1974" s="13" t="s">
        <v>37</v>
      </c>
      <c r="H1974" s="15">
        <v>1650</v>
      </c>
      <c r="I1974" s="105">
        <v>2</v>
      </c>
      <c r="J1974" s="26">
        <f t="shared" si="120"/>
        <v>3300</v>
      </c>
      <c r="K1974" s="113">
        <f>IFERROR(SUMIFS(RECEIVING_HISTORY!$H:$H,RECEIVING_HISTORY!$B:$B,MASTER_SHEET!$A1974),0)</f>
        <v>0</v>
      </c>
      <c r="L1974" s="26">
        <f>IFERROR(SUMIFS(RECEIVING_HISTORY!$I:$I,RECEIVING_HISTORY!$B:$B,MASTER_SHEET!$A1974),0)</f>
        <v>0</v>
      </c>
      <c r="M1974" s="35">
        <f>IFERROR(SUMIF(ISSUANCE_HISTORY!$B:$B,A1974,ISSUANCE_HISTORY!$H:$H),0)</f>
        <v>0</v>
      </c>
      <c r="N1974" s="26">
        <f>IFERROR(SUMIF(ISSUANCE_HISTORY!$B:$B,A1974,ISSUANCE_HISTORY!$I:$I),0)</f>
        <v>0</v>
      </c>
      <c r="O1974" s="112">
        <f t="shared" si="121"/>
        <v>2</v>
      </c>
      <c r="P1974" s="26">
        <f t="shared" si="123"/>
        <v>3300</v>
      </c>
      <c r="Q1974" s="36" t="s">
        <v>4180</v>
      </c>
      <c r="R1974" s="36" t="s">
        <v>4180</v>
      </c>
      <c r="S1974" s="16">
        <v>1</v>
      </c>
      <c r="T1974" s="37" t="str">
        <f t="shared" si="122"/>
        <v>OK</v>
      </c>
      <c r="U1974" s="12"/>
      <c r="V1974" s="16"/>
      <c r="W1974" s="12" t="s">
        <v>4222</v>
      </c>
    </row>
    <row r="1975" spans="1:23" ht="22.35" customHeight="1">
      <c r="A1975" s="12">
        <v>10062109</v>
      </c>
      <c r="B1975" s="137">
        <v>1010390021</v>
      </c>
      <c r="C1975" s="106">
        <v>1006504</v>
      </c>
      <c r="D1975" s="13">
        <v>1014480</v>
      </c>
      <c r="E1975" s="12" t="s">
        <v>2441</v>
      </c>
      <c r="F1975" s="190" t="s">
        <v>1262</v>
      </c>
      <c r="G1975" s="13" t="s">
        <v>21</v>
      </c>
      <c r="H1975" s="15">
        <v>1631.15</v>
      </c>
      <c r="I1975" s="105">
        <v>15</v>
      </c>
      <c r="J1975" s="26">
        <f t="shared" si="120"/>
        <v>24467.25</v>
      </c>
      <c r="K1975" s="113">
        <f>IFERROR(SUMIFS(RECEIVING_HISTORY!$H:$H,RECEIVING_HISTORY!$B:$B,MASTER_SHEET!$A1975),0)</f>
        <v>0</v>
      </c>
      <c r="L1975" s="26">
        <f>IFERROR(SUMIFS(RECEIVING_HISTORY!$I:$I,RECEIVING_HISTORY!$B:$B,MASTER_SHEET!$A1975),0)</f>
        <v>0</v>
      </c>
      <c r="M1975" s="35">
        <f>IFERROR(SUMIF(ISSUANCE_HISTORY!$B:$B,A1975,ISSUANCE_HISTORY!$H:$H),0)</f>
        <v>0</v>
      </c>
      <c r="N1975" s="26">
        <f>IFERROR(SUMIF(ISSUANCE_HISTORY!$B:$B,A1975,ISSUANCE_HISTORY!$I:$I),0)</f>
        <v>0</v>
      </c>
      <c r="O1975" s="112">
        <f t="shared" si="121"/>
        <v>15</v>
      </c>
      <c r="P1975" s="26">
        <f t="shared" si="123"/>
        <v>24467.25</v>
      </c>
      <c r="Q1975" s="36" t="s">
        <v>4262</v>
      </c>
      <c r="R1975" s="36" t="s">
        <v>4262</v>
      </c>
      <c r="S1975" s="16">
        <v>10</v>
      </c>
      <c r="T1975" s="37" t="str">
        <f t="shared" si="122"/>
        <v>OK</v>
      </c>
      <c r="U1975" s="12"/>
      <c r="V1975" s="16"/>
      <c r="W1975" s="12" t="s">
        <v>4222</v>
      </c>
    </row>
    <row r="1976" spans="1:23" ht="22.35" customHeight="1">
      <c r="A1976" s="12">
        <v>10062110</v>
      </c>
      <c r="B1976" s="137">
        <v>1090020073</v>
      </c>
      <c r="C1976" s="106">
        <v>1005647</v>
      </c>
      <c r="D1976" s="13">
        <v>1015404</v>
      </c>
      <c r="E1976" s="12" t="s">
        <v>2442</v>
      </c>
      <c r="F1976" s="190" t="s">
        <v>4209</v>
      </c>
      <c r="G1976" s="13" t="s">
        <v>21</v>
      </c>
      <c r="H1976" s="15">
        <v>425</v>
      </c>
      <c r="I1976" s="105">
        <v>3</v>
      </c>
      <c r="J1976" s="26">
        <f t="shared" si="120"/>
        <v>1275</v>
      </c>
      <c r="K1976" s="113">
        <f>IFERROR(SUMIFS(RECEIVING_HISTORY!$H:$H,RECEIVING_HISTORY!$B:$B,MASTER_SHEET!$A1976),0)</f>
        <v>0</v>
      </c>
      <c r="L1976" s="26">
        <f>IFERROR(SUMIFS(RECEIVING_HISTORY!$I:$I,RECEIVING_HISTORY!$B:$B,MASTER_SHEET!$A1976),0)</f>
        <v>0</v>
      </c>
      <c r="M1976" s="35">
        <f>IFERROR(SUMIF(ISSUANCE_HISTORY!$B:$B,A1976,ISSUANCE_HISTORY!$H:$H),0)</f>
        <v>0</v>
      </c>
      <c r="N1976" s="26">
        <f>IFERROR(SUMIF(ISSUANCE_HISTORY!$B:$B,A1976,ISSUANCE_HISTORY!$I:$I),0)</f>
        <v>0</v>
      </c>
      <c r="O1976" s="112">
        <f t="shared" si="121"/>
        <v>3</v>
      </c>
      <c r="P1976" s="26">
        <f t="shared" si="123"/>
        <v>1275</v>
      </c>
      <c r="Q1976" s="36" t="s">
        <v>4084</v>
      </c>
      <c r="R1976" s="36" t="s">
        <v>4084</v>
      </c>
      <c r="S1976" s="16">
        <v>3</v>
      </c>
      <c r="T1976" s="37" t="str">
        <f t="shared" si="122"/>
        <v>OK</v>
      </c>
      <c r="U1976" s="12"/>
      <c r="V1976" s="16"/>
      <c r="W1976" s="12" t="s">
        <v>4222</v>
      </c>
    </row>
    <row r="1977" spans="1:23" ht="22.35" customHeight="1">
      <c r="A1977" s="12">
        <v>10062111</v>
      </c>
      <c r="B1977" s="137">
        <v>301717005704</v>
      </c>
      <c r="C1977" s="106">
        <v>1006192</v>
      </c>
      <c r="D1977" s="13">
        <v>1014842</v>
      </c>
      <c r="E1977" s="12" t="s">
        <v>2443</v>
      </c>
      <c r="F1977" s="190" t="s">
        <v>4209</v>
      </c>
      <c r="G1977" s="13" t="s">
        <v>37</v>
      </c>
      <c r="H1977" s="15">
        <v>275</v>
      </c>
      <c r="I1977" s="105">
        <v>21</v>
      </c>
      <c r="J1977" s="26">
        <f t="shared" si="120"/>
        <v>5775</v>
      </c>
      <c r="K1977" s="113">
        <f>IFERROR(SUMIFS(RECEIVING_HISTORY!$H:$H,RECEIVING_HISTORY!$B:$B,MASTER_SHEET!$A1977),0)</f>
        <v>0</v>
      </c>
      <c r="L1977" s="26">
        <f>IFERROR(SUMIFS(RECEIVING_HISTORY!$I:$I,RECEIVING_HISTORY!$B:$B,MASTER_SHEET!$A1977),0)</f>
        <v>0</v>
      </c>
      <c r="M1977" s="35">
        <f>IFERROR(SUMIF(ISSUANCE_HISTORY!$B:$B,A1977,ISSUANCE_HISTORY!$H:$H),0)</f>
        <v>0</v>
      </c>
      <c r="N1977" s="26">
        <f>IFERROR(SUMIF(ISSUANCE_HISTORY!$B:$B,A1977,ISSUANCE_HISTORY!$I:$I),0)</f>
        <v>0</v>
      </c>
      <c r="O1977" s="112">
        <f t="shared" si="121"/>
        <v>21</v>
      </c>
      <c r="P1977" s="26">
        <f t="shared" si="123"/>
        <v>5775</v>
      </c>
      <c r="Q1977" s="36" t="s">
        <v>4084</v>
      </c>
      <c r="R1977" s="36" t="s">
        <v>4084</v>
      </c>
      <c r="S1977" s="16">
        <v>10</v>
      </c>
      <c r="T1977" s="37" t="str">
        <f t="shared" si="122"/>
        <v>OK</v>
      </c>
      <c r="U1977" s="12"/>
      <c r="V1977" s="16"/>
      <c r="W1977" s="12" t="s">
        <v>4222</v>
      </c>
    </row>
    <row r="1978" spans="1:23" ht="22.35" customHeight="1">
      <c r="A1978" s="12">
        <v>10062112</v>
      </c>
      <c r="B1978" s="137">
        <v>1010380144</v>
      </c>
      <c r="C1978" s="106">
        <v>1005271</v>
      </c>
      <c r="D1978" s="13">
        <v>1015643</v>
      </c>
      <c r="E1978" s="12" t="s">
        <v>2444</v>
      </c>
      <c r="F1978" s="190" t="s">
        <v>4209</v>
      </c>
      <c r="G1978" s="13" t="s">
        <v>21</v>
      </c>
      <c r="H1978" s="15">
        <v>9</v>
      </c>
      <c r="I1978" s="105">
        <v>116</v>
      </c>
      <c r="J1978" s="26">
        <f t="shared" si="120"/>
        <v>1044</v>
      </c>
      <c r="K1978" s="113">
        <f>IFERROR(SUMIFS(RECEIVING_HISTORY!$H:$H,RECEIVING_HISTORY!$B:$B,MASTER_SHEET!$A1978),0)</f>
        <v>0</v>
      </c>
      <c r="L1978" s="26">
        <f>IFERROR(SUMIFS(RECEIVING_HISTORY!$I:$I,RECEIVING_HISTORY!$B:$B,MASTER_SHEET!$A1978),0)</f>
        <v>0</v>
      </c>
      <c r="M1978" s="35">
        <f>IFERROR(SUMIF(ISSUANCE_HISTORY!$B:$B,A1978,ISSUANCE_HISTORY!$H:$H),0)</f>
        <v>0</v>
      </c>
      <c r="N1978" s="26">
        <f>IFERROR(SUMIF(ISSUANCE_HISTORY!$B:$B,A1978,ISSUANCE_HISTORY!$I:$I),0)</f>
        <v>0</v>
      </c>
      <c r="O1978" s="112">
        <f t="shared" si="121"/>
        <v>116</v>
      </c>
      <c r="P1978" s="26">
        <f t="shared" si="123"/>
        <v>1044</v>
      </c>
      <c r="Q1978" s="36" t="s">
        <v>4203</v>
      </c>
      <c r="R1978" s="36" t="s">
        <v>4203</v>
      </c>
      <c r="S1978" s="16">
        <v>40</v>
      </c>
      <c r="T1978" s="37" t="str">
        <f t="shared" si="122"/>
        <v>OK</v>
      </c>
      <c r="U1978" s="12"/>
      <c r="V1978" s="16"/>
      <c r="W1978" s="12" t="s">
        <v>4222</v>
      </c>
    </row>
    <row r="1979" spans="1:23" ht="22.35" customHeight="1">
      <c r="A1979" s="12">
        <v>10062113</v>
      </c>
      <c r="B1979" s="137">
        <v>231522045712</v>
      </c>
      <c r="C1979" s="106">
        <v>1005266</v>
      </c>
      <c r="D1979" s="27">
        <v>1015638</v>
      </c>
      <c r="E1979" s="12" t="s">
        <v>2445</v>
      </c>
      <c r="F1979" s="190" t="s">
        <v>4209</v>
      </c>
      <c r="G1979" s="13" t="s">
        <v>21</v>
      </c>
      <c r="H1979" s="15">
        <v>172.5</v>
      </c>
      <c r="I1979" s="105">
        <v>60</v>
      </c>
      <c r="J1979" s="26">
        <f t="shared" si="120"/>
        <v>10350</v>
      </c>
      <c r="K1979" s="113">
        <f>IFERROR(SUMIFS(RECEIVING_HISTORY!$H:$H,RECEIVING_HISTORY!$B:$B,MASTER_SHEET!$A1979),0)</f>
        <v>0</v>
      </c>
      <c r="L1979" s="26">
        <f>IFERROR(SUMIFS(RECEIVING_HISTORY!$I:$I,RECEIVING_HISTORY!$B:$B,MASTER_SHEET!$A1979),0)</f>
        <v>0</v>
      </c>
      <c r="M1979" s="35">
        <f>IFERROR(SUMIF(ISSUANCE_HISTORY!$B:$B,A1979,ISSUANCE_HISTORY!$H:$H),0)</f>
        <v>0</v>
      </c>
      <c r="N1979" s="26">
        <f>IFERROR(SUMIF(ISSUANCE_HISTORY!$B:$B,A1979,ISSUANCE_HISTORY!$I:$I),0)</f>
        <v>0</v>
      </c>
      <c r="O1979" s="112">
        <f t="shared" si="121"/>
        <v>60</v>
      </c>
      <c r="P1979" s="26">
        <f t="shared" si="123"/>
        <v>10350</v>
      </c>
      <c r="Q1979" s="36" t="s">
        <v>4190</v>
      </c>
      <c r="R1979" s="36" t="s">
        <v>4190</v>
      </c>
      <c r="S1979" s="16">
        <v>20</v>
      </c>
      <c r="T1979" s="37" t="str">
        <f t="shared" si="122"/>
        <v>OK</v>
      </c>
      <c r="U1979" s="12"/>
      <c r="V1979" s="16"/>
      <c r="W1979" s="12" t="s">
        <v>4222</v>
      </c>
    </row>
    <row r="1980" spans="1:23" ht="22.35" customHeight="1">
      <c r="A1980" s="12">
        <v>10062114</v>
      </c>
      <c r="B1980" s="137">
        <v>3000000338</v>
      </c>
      <c r="C1980" s="106">
        <v>1005137</v>
      </c>
      <c r="D1980" s="13">
        <v>1015966</v>
      </c>
      <c r="E1980" s="12" t="s">
        <v>2446</v>
      </c>
      <c r="F1980" s="190" t="s">
        <v>2049</v>
      </c>
      <c r="G1980" s="13" t="s">
        <v>21</v>
      </c>
      <c r="H1980" s="15">
        <v>333.85</v>
      </c>
      <c r="I1980" s="105">
        <v>93</v>
      </c>
      <c r="J1980" s="26">
        <f t="shared" si="120"/>
        <v>31048.050000000003</v>
      </c>
      <c r="K1980" s="113">
        <f>IFERROR(SUMIFS(RECEIVING_HISTORY!$H:$H,RECEIVING_HISTORY!$B:$B,MASTER_SHEET!$A1980),0)</f>
        <v>0</v>
      </c>
      <c r="L1980" s="26">
        <f>IFERROR(SUMIFS(RECEIVING_HISTORY!$I:$I,RECEIVING_HISTORY!$B:$B,MASTER_SHEET!$A1980),0)</f>
        <v>0</v>
      </c>
      <c r="M1980" s="35">
        <f>IFERROR(SUMIF(ISSUANCE_HISTORY!$B:$B,A1980,ISSUANCE_HISTORY!$H:$H),0)</f>
        <v>0</v>
      </c>
      <c r="N1980" s="26">
        <f>IFERROR(SUMIF(ISSUANCE_HISTORY!$B:$B,A1980,ISSUANCE_HISTORY!$I:$I),0)</f>
        <v>0</v>
      </c>
      <c r="O1980" s="112">
        <f t="shared" si="121"/>
        <v>93</v>
      </c>
      <c r="P1980" s="26">
        <f t="shared" si="123"/>
        <v>31048.050000000003</v>
      </c>
      <c r="Q1980" s="36" t="s">
        <v>4250</v>
      </c>
      <c r="R1980" s="36" t="s">
        <v>4250</v>
      </c>
      <c r="S1980" s="16">
        <v>20</v>
      </c>
      <c r="T1980" s="37" t="str">
        <f t="shared" si="122"/>
        <v>OK</v>
      </c>
      <c r="U1980" s="12"/>
      <c r="V1980" s="16"/>
      <c r="W1980" s="12" t="s">
        <v>4222</v>
      </c>
    </row>
    <row r="1981" spans="1:23" ht="22.35" customHeight="1">
      <c r="A1981" s="12">
        <v>10062115</v>
      </c>
      <c r="B1981" s="137">
        <v>301815066301</v>
      </c>
      <c r="C1981" s="106">
        <v>1006347</v>
      </c>
      <c r="D1981" s="13">
        <v>1014711</v>
      </c>
      <c r="E1981" s="12" t="s">
        <v>2447</v>
      </c>
      <c r="F1981" s="190" t="s">
        <v>1262</v>
      </c>
      <c r="G1981" s="13" t="s">
        <v>21</v>
      </c>
      <c r="H1981" s="15">
        <v>797.3</v>
      </c>
      <c r="I1981" s="105">
        <v>5</v>
      </c>
      <c r="J1981" s="26">
        <f t="shared" si="120"/>
        <v>3986.5</v>
      </c>
      <c r="K1981" s="113">
        <f>IFERROR(SUMIFS(RECEIVING_HISTORY!$H:$H,RECEIVING_HISTORY!$B:$B,MASTER_SHEET!$A1981),0)</f>
        <v>0</v>
      </c>
      <c r="L1981" s="26">
        <f>IFERROR(SUMIFS(RECEIVING_HISTORY!$I:$I,RECEIVING_HISTORY!$B:$B,MASTER_SHEET!$A1981),0)</f>
        <v>0</v>
      </c>
      <c r="M1981" s="35">
        <f>IFERROR(SUMIF(ISSUANCE_HISTORY!$B:$B,A1981,ISSUANCE_HISTORY!$H:$H),0)</f>
        <v>0</v>
      </c>
      <c r="N1981" s="26">
        <f>IFERROR(SUMIF(ISSUANCE_HISTORY!$B:$B,A1981,ISSUANCE_HISTORY!$I:$I),0)</f>
        <v>0</v>
      </c>
      <c r="O1981" s="112">
        <f t="shared" si="121"/>
        <v>5</v>
      </c>
      <c r="P1981" s="26">
        <f t="shared" si="123"/>
        <v>3986.5</v>
      </c>
      <c r="Q1981" s="36" t="s">
        <v>2642</v>
      </c>
      <c r="R1981" s="36" t="s">
        <v>2642</v>
      </c>
      <c r="S1981" s="16">
        <v>5</v>
      </c>
      <c r="T1981" s="37" t="str">
        <f t="shared" si="122"/>
        <v>OK</v>
      </c>
      <c r="U1981" s="12"/>
      <c r="V1981" s="16"/>
      <c r="W1981" s="12" t="s">
        <v>4222</v>
      </c>
    </row>
    <row r="1982" spans="1:23" ht="22.35" customHeight="1">
      <c r="A1982" s="12">
        <v>10062116</v>
      </c>
      <c r="B1982" s="137">
        <v>1120013436</v>
      </c>
      <c r="C1982" s="106">
        <v>1004302</v>
      </c>
      <c r="D1982" s="13">
        <v>1016662</v>
      </c>
      <c r="E1982" s="12" t="s">
        <v>2448</v>
      </c>
      <c r="F1982" s="190" t="s">
        <v>1262</v>
      </c>
      <c r="G1982" s="13" t="s">
        <v>21</v>
      </c>
      <c r="H1982" s="15">
        <v>75</v>
      </c>
      <c r="I1982" s="105">
        <v>457</v>
      </c>
      <c r="J1982" s="26">
        <f t="shared" si="120"/>
        <v>34275</v>
      </c>
      <c r="K1982" s="113">
        <f>IFERROR(SUMIFS(RECEIVING_HISTORY!$H:$H,RECEIVING_HISTORY!$B:$B,MASTER_SHEET!$A1982),0)</f>
        <v>0</v>
      </c>
      <c r="L1982" s="26">
        <f>IFERROR(SUMIFS(RECEIVING_HISTORY!$I:$I,RECEIVING_HISTORY!$B:$B,MASTER_SHEET!$A1982),0)</f>
        <v>0</v>
      </c>
      <c r="M1982" s="35">
        <f>IFERROR(SUMIF(ISSUANCE_HISTORY!$B:$B,A1982,ISSUANCE_HISTORY!$H:$H),0)</f>
        <v>0</v>
      </c>
      <c r="N1982" s="26">
        <f>IFERROR(SUMIF(ISSUANCE_HISTORY!$B:$B,A1982,ISSUANCE_HISTORY!$I:$I),0)</f>
        <v>0</v>
      </c>
      <c r="O1982" s="112">
        <f t="shared" si="121"/>
        <v>457</v>
      </c>
      <c r="P1982" s="26">
        <f t="shared" si="123"/>
        <v>34275</v>
      </c>
      <c r="Q1982" s="36" t="s">
        <v>4238</v>
      </c>
      <c r="R1982" s="36" t="s">
        <v>4238</v>
      </c>
      <c r="S1982" s="16">
        <v>100</v>
      </c>
      <c r="T1982" s="37" t="str">
        <f t="shared" si="122"/>
        <v>OK</v>
      </c>
      <c r="U1982" s="12"/>
      <c r="V1982" s="16"/>
      <c r="W1982" s="12" t="s">
        <v>4222</v>
      </c>
    </row>
    <row r="1983" spans="1:23" ht="22.35" customHeight="1">
      <c r="A1983" s="12">
        <v>10062117</v>
      </c>
      <c r="B1983" s="137">
        <v>1090020082</v>
      </c>
      <c r="C1983" s="106">
        <v>1005783</v>
      </c>
      <c r="D1983" s="13">
        <v>1015263</v>
      </c>
      <c r="E1983" s="12" t="s">
        <v>2449</v>
      </c>
      <c r="F1983" s="190" t="s">
        <v>4209</v>
      </c>
      <c r="G1983" s="13" t="s">
        <v>21</v>
      </c>
      <c r="H1983" s="15">
        <v>1178</v>
      </c>
      <c r="I1983" s="105">
        <v>0.5</v>
      </c>
      <c r="J1983" s="26">
        <f t="shared" ref="J1983:J2046" si="124">I1983*H1983</f>
        <v>589</v>
      </c>
      <c r="K1983" s="113">
        <f>IFERROR(SUMIFS(RECEIVING_HISTORY!$H:$H,RECEIVING_HISTORY!$B:$B,MASTER_SHEET!$A1983),0)</f>
        <v>0</v>
      </c>
      <c r="L1983" s="26">
        <f>IFERROR(SUMIFS(RECEIVING_HISTORY!$I:$I,RECEIVING_HISTORY!$B:$B,MASTER_SHEET!$A1983),0)</f>
        <v>0</v>
      </c>
      <c r="M1983" s="35">
        <f>IFERROR(SUMIF(ISSUANCE_HISTORY!$B:$B,A1983,ISSUANCE_HISTORY!$H:$H),0)</f>
        <v>0</v>
      </c>
      <c r="N1983" s="26">
        <f>IFERROR(SUMIF(ISSUANCE_HISTORY!$B:$B,A1983,ISSUANCE_HISTORY!$I:$I),0)</f>
        <v>0</v>
      </c>
      <c r="O1983" s="112">
        <f t="shared" ref="O1983:O2046" si="125">N(I1983)+N(K1983)-N(M1983)</f>
        <v>0.5</v>
      </c>
      <c r="P1983" s="26">
        <f t="shared" si="123"/>
        <v>589</v>
      </c>
      <c r="Q1983" s="36" t="s">
        <v>2642</v>
      </c>
      <c r="R1983" s="36" t="s">
        <v>2642</v>
      </c>
      <c r="S1983" s="16">
        <v>0.5</v>
      </c>
      <c r="T1983" s="37" t="str">
        <f t="shared" si="122"/>
        <v>OK</v>
      </c>
      <c r="U1983" s="12"/>
      <c r="V1983" s="16"/>
      <c r="W1983" s="12" t="s">
        <v>4222</v>
      </c>
    </row>
    <row r="1984" spans="1:23" ht="22.35" customHeight="1">
      <c r="A1984" s="12">
        <v>10062118</v>
      </c>
      <c r="B1984" s="137">
        <v>1090020084</v>
      </c>
      <c r="C1984" s="106">
        <v>1005785</v>
      </c>
      <c r="D1984" s="13">
        <v>1015265</v>
      </c>
      <c r="E1984" s="12" t="s">
        <v>2450</v>
      </c>
      <c r="F1984" s="190" t="s">
        <v>4209</v>
      </c>
      <c r="G1984" s="13" t="s">
        <v>21</v>
      </c>
      <c r="H1984" s="15">
        <v>549</v>
      </c>
      <c r="I1984" s="105">
        <v>16</v>
      </c>
      <c r="J1984" s="26">
        <f t="shared" si="124"/>
        <v>8784</v>
      </c>
      <c r="K1984" s="113">
        <f>IFERROR(SUMIFS(RECEIVING_HISTORY!$H:$H,RECEIVING_HISTORY!$B:$B,MASTER_SHEET!$A1984),0)</f>
        <v>0</v>
      </c>
      <c r="L1984" s="26">
        <f>IFERROR(SUMIFS(RECEIVING_HISTORY!$I:$I,RECEIVING_HISTORY!$B:$B,MASTER_SHEET!$A1984),0)</f>
        <v>0</v>
      </c>
      <c r="M1984" s="35">
        <f>IFERROR(SUMIF(ISSUANCE_HISTORY!$B:$B,A1984,ISSUANCE_HISTORY!$H:$H),0)</f>
        <v>0</v>
      </c>
      <c r="N1984" s="26">
        <f>IFERROR(SUMIF(ISSUANCE_HISTORY!$B:$B,A1984,ISSUANCE_HISTORY!$I:$I),0)</f>
        <v>0</v>
      </c>
      <c r="O1984" s="112">
        <f t="shared" si="125"/>
        <v>16</v>
      </c>
      <c r="P1984" s="26">
        <f t="shared" si="123"/>
        <v>8784</v>
      </c>
      <c r="Q1984" s="36" t="s">
        <v>4467</v>
      </c>
      <c r="R1984" s="36" t="s">
        <v>4467</v>
      </c>
      <c r="S1984" s="16">
        <v>1</v>
      </c>
      <c r="T1984" s="37" t="str">
        <f t="shared" si="122"/>
        <v>OK</v>
      </c>
      <c r="U1984" s="12"/>
      <c r="V1984" s="16"/>
      <c r="W1984" s="12" t="s">
        <v>4222</v>
      </c>
    </row>
    <row r="1985" spans="1:23" ht="22.35" customHeight="1">
      <c r="A1985" s="12">
        <v>10062119</v>
      </c>
      <c r="B1985" s="137" t="e">
        <v>#N/A</v>
      </c>
      <c r="C1985" s="106">
        <v>1009087</v>
      </c>
      <c r="D1985" s="13"/>
      <c r="E1985" s="12" t="s">
        <v>2451</v>
      </c>
      <c r="F1985" s="190" t="s">
        <v>1262</v>
      </c>
      <c r="G1985" s="13" t="s">
        <v>21</v>
      </c>
      <c r="H1985" s="15">
        <v>295</v>
      </c>
      <c r="I1985" s="105">
        <v>14</v>
      </c>
      <c r="J1985" s="26">
        <f t="shared" si="124"/>
        <v>4130</v>
      </c>
      <c r="K1985" s="113">
        <f>IFERROR(SUMIFS(RECEIVING_HISTORY!$H:$H,RECEIVING_HISTORY!$B:$B,MASTER_SHEET!$A1985),0)</f>
        <v>0</v>
      </c>
      <c r="L1985" s="26">
        <f>IFERROR(SUMIFS(RECEIVING_HISTORY!$I:$I,RECEIVING_HISTORY!$B:$B,MASTER_SHEET!$A1985),0)</f>
        <v>0</v>
      </c>
      <c r="M1985" s="35">
        <f>IFERROR(SUMIF(ISSUANCE_HISTORY!$B:$B,A1985,ISSUANCE_HISTORY!$H:$H),0)</f>
        <v>0</v>
      </c>
      <c r="N1985" s="26">
        <f>IFERROR(SUMIF(ISSUANCE_HISTORY!$B:$B,A1985,ISSUANCE_HISTORY!$I:$I),0)</f>
        <v>0</v>
      </c>
      <c r="O1985" s="112">
        <f t="shared" si="125"/>
        <v>14</v>
      </c>
      <c r="P1985" s="26">
        <f t="shared" si="123"/>
        <v>4130</v>
      </c>
      <c r="Q1985" s="36" t="s">
        <v>29</v>
      </c>
      <c r="R1985" s="36" t="s">
        <v>29</v>
      </c>
      <c r="S1985" s="16">
        <v>10</v>
      </c>
      <c r="T1985" s="37" t="str">
        <f t="shared" si="122"/>
        <v>OK</v>
      </c>
      <c r="U1985" s="12"/>
      <c r="V1985" s="16"/>
      <c r="W1985" s="12" t="e">
        <v>#N/A</v>
      </c>
    </row>
    <row r="1986" spans="1:23" ht="22.35" customHeight="1">
      <c r="A1986" s="12">
        <v>10062120</v>
      </c>
      <c r="B1986" s="137" t="e">
        <v>#N/A</v>
      </c>
      <c r="C1986" s="106"/>
      <c r="D1986" s="13">
        <v>1010249</v>
      </c>
      <c r="E1986" s="12" t="s">
        <v>2452</v>
      </c>
      <c r="F1986" s="190" t="s">
        <v>4212</v>
      </c>
      <c r="G1986" s="13" t="s">
        <v>21</v>
      </c>
      <c r="H1986" s="15">
        <v>550</v>
      </c>
      <c r="I1986" s="105">
        <v>0</v>
      </c>
      <c r="J1986" s="26">
        <f t="shared" si="124"/>
        <v>0</v>
      </c>
      <c r="K1986" s="113">
        <f>IFERROR(SUMIFS(RECEIVING_HISTORY!$H:$H,RECEIVING_HISTORY!$B:$B,MASTER_SHEET!$A1986),0)</f>
        <v>0</v>
      </c>
      <c r="L1986" s="26">
        <f>IFERROR(SUMIFS(RECEIVING_HISTORY!$I:$I,RECEIVING_HISTORY!$B:$B,MASTER_SHEET!$A1986),0)</f>
        <v>0</v>
      </c>
      <c r="M1986" s="35">
        <f>IFERROR(SUMIF(ISSUANCE_HISTORY!$B:$B,A1986,ISSUANCE_HISTORY!$H:$H),0)</f>
        <v>0</v>
      </c>
      <c r="N1986" s="26">
        <f>IFERROR(SUMIF(ISSUANCE_HISTORY!$B:$B,A1986,ISSUANCE_HISTORY!$I:$I),0)</f>
        <v>0</v>
      </c>
      <c r="O1986" s="112">
        <f t="shared" si="125"/>
        <v>0</v>
      </c>
      <c r="P1986" s="26">
        <f t="shared" si="123"/>
        <v>0</v>
      </c>
      <c r="Q1986" s="36" t="e">
        <v>#N/A</v>
      </c>
      <c r="R1986" s="36" t="e">
        <v>#N/A</v>
      </c>
      <c r="S1986" s="16"/>
      <c r="T1986" s="37" t="str">
        <f t="shared" ref="T1986:T2049" si="126">IF(S1986="", "", IF(U1986&lt;&gt;"", "BSR in Process", IF(O1986&lt;S1986, "Re-Order Now", "OK")))</f>
        <v/>
      </c>
      <c r="U1986" s="12"/>
      <c r="V1986" s="16"/>
      <c r="W1986" s="12" t="e">
        <v>#N/A</v>
      </c>
    </row>
    <row r="1987" spans="1:23" ht="22.35" customHeight="1">
      <c r="A1987" s="12">
        <v>10062123</v>
      </c>
      <c r="B1987" s="137">
        <v>1820180025</v>
      </c>
      <c r="C1987" s="106">
        <v>1003678</v>
      </c>
      <c r="D1987" s="13">
        <v>1009044</v>
      </c>
      <c r="E1987" s="12" t="s">
        <v>2453</v>
      </c>
      <c r="F1987" s="190" t="s">
        <v>4210</v>
      </c>
      <c r="G1987" s="13" t="s">
        <v>33</v>
      </c>
      <c r="H1987" s="15">
        <v>58</v>
      </c>
      <c r="I1987" s="105">
        <v>126</v>
      </c>
      <c r="J1987" s="26">
        <f t="shared" si="124"/>
        <v>7308</v>
      </c>
      <c r="K1987" s="113">
        <f>IFERROR(SUMIFS(RECEIVING_HISTORY!$H:$H,RECEIVING_HISTORY!$B:$B,MASTER_SHEET!$A1987),0)</f>
        <v>0</v>
      </c>
      <c r="L1987" s="26">
        <f>IFERROR(SUMIFS(RECEIVING_HISTORY!$I:$I,RECEIVING_HISTORY!$B:$B,MASTER_SHEET!$A1987),0)</f>
        <v>0</v>
      </c>
      <c r="M1987" s="35">
        <f>IFERROR(SUMIF(ISSUANCE_HISTORY!$B:$B,A1987,ISSUANCE_HISTORY!$H:$H),0)</f>
        <v>3</v>
      </c>
      <c r="N1987" s="26">
        <f>IFERROR(SUMIF(ISSUANCE_HISTORY!$B:$B,A1987,ISSUANCE_HISTORY!$I:$I),0)</f>
        <v>174</v>
      </c>
      <c r="O1987" s="112">
        <f t="shared" si="125"/>
        <v>123</v>
      </c>
      <c r="P1987" s="26">
        <f t="shared" ref="P1987:P2050" si="127">N(J1987)+N(L1987)-N(N1987)</f>
        <v>7134</v>
      </c>
      <c r="Q1987" s="36" t="s">
        <v>27</v>
      </c>
      <c r="R1987" s="36" t="s">
        <v>27</v>
      </c>
      <c r="S1987" s="16">
        <v>150</v>
      </c>
      <c r="T1987" s="37" t="str">
        <f t="shared" si="126"/>
        <v>BSR in Process</v>
      </c>
      <c r="U1987" s="12">
        <v>62</v>
      </c>
      <c r="V1987" s="16"/>
      <c r="W1987" s="12" t="s">
        <v>4222</v>
      </c>
    </row>
    <row r="1988" spans="1:23" ht="22.35" customHeight="1">
      <c r="A1988" s="12">
        <v>10062125</v>
      </c>
      <c r="B1988" s="137">
        <v>1120010369</v>
      </c>
      <c r="C1988" s="106">
        <v>1006195</v>
      </c>
      <c r="D1988" s="13">
        <v>1014845</v>
      </c>
      <c r="E1988" s="12" t="s">
        <v>2454</v>
      </c>
      <c r="F1988" s="191" t="s">
        <v>4206</v>
      </c>
      <c r="G1988" s="13" t="s">
        <v>41</v>
      </c>
      <c r="H1988" s="15">
        <v>33</v>
      </c>
      <c r="I1988" s="105">
        <v>330</v>
      </c>
      <c r="J1988" s="26">
        <f t="shared" si="124"/>
        <v>10890</v>
      </c>
      <c r="K1988" s="113">
        <f>IFERROR(SUMIFS(RECEIVING_HISTORY!$H:$H,RECEIVING_HISTORY!$B:$B,MASTER_SHEET!$A1988),0)</f>
        <v>0</v>
      </c>
      <c r="L1988" s="26">
        <f>IFERROR(SUMIFS(RECEIVING_HISTORY!$I:$I,RECEIVING_HISTORY!$B:$B,MASTER_SHEET!$A1988),0)</f>
        <v>0</v>
      </c>
      <c r="M1988" s="35">
        <f>IFERROR(SUMIF(ISSUANCE_HISTORY!$B:$B,A1988,ISSUANCE_HISTORY!$H:$H),0)</f>
        <v>0</v>
      </c>
      <c r="N1988" s="26">
        <f>IFERROR(SUMIF(ISSUANCE_HISTORY!$B:$B,A1988,ISSUANCE_HISTORY!$I:$I),0)</f>
        <v>0</v>
      </c>
      <c r="O1988" s="112">
        <f t="shared" si="125"/>
        <v>330</v>
      </c>
      <c r="P1988" s="26">
        <f t="shared" si="127"/>
        <v>10890</v>
      </c>
      <c r="Q1988" s="36" t="s">
        <v>27</v>
      </c>
      <c r="R1988" s="36" t="s">
        <v>27</v>
      </c>
      <c r="S1988" s="16">
        <v>200</v>
      </c>
      <c r="T1988" s="37" t="str">
        <f t="shared" si="126"/>
        <v>OK</v>
      </c>
      <c r="U1988" s="12"/>
      <c r="V1988" s="16"/>
      <c r="W1988" s="12" t="s">
        <v>4222</v>
      </c>
    </row>
    <row r="1989" spans="1:23" ht="22.35" customHeight="1">
      <c r="A1989" s="12">
        <v>10062126</v>
      </c>
      <c r="B1989" s="137">
        <v>1120010109</v>
      </c>
      <c r="C1989" s="106">
        <v>1003677</v>
      </c>
      <c r="D1989" s="13">
        <v>1009043</v>
      </c>
      <c r="E1989" s="12" t="s">
        <v>2455</v>
      </c>
      <c r="F1989" s="190" t="s">
        <v>4210</v>
      </c>
      <c r="G1989" s="13" t="s">
        <v>33</v>
      </c>
      <c r="H1989" s="15">
        <v>55</v>
      </c>
      <c r="I1989" s="105">
        <v>845</v>
      </c>
      <c r="J1989" s="26">
        <f t="shared" si="124"/>
        <v>46475</v>
      </c>
      <c r="K1989" s="113">
        <f>IFERROR(SUMIFS(RECEIVING_HISTORY!$H:$H,RECEIVING_HISTORY!$B:$B,MASTER_SHEET!$A1989),0)</f>
        <v>1290</v>
      </c>
      <c r="L1989" s="26">
        <f>IFERROR(SUMIFS(RECEIVING_HISTORY!$I:$I,RECEIVING_HISTORY!$B:$B,MASTER_SHEET!$A1989),0)</f>
        <v>70950</v>
      </c>
      <c r="M1989" s="35">
        <f>IFERROR(SUMIF(ISSUANCE_HISTORY!$B:$B,A1989,ISSUANCE_HISTORY!$H:$H),0)</f>
        <v>495</v>
      </c>
      <c r="N1989" s="26">
        <f>IFERROR(SUMIF(ISSUANCE_HISTORY!$B:$B,A1989,ISSUANCE_HISTORY!$I:$I),0)</f>
        <v>29700</v>
      </c>
      <c r="O1989" s="112">
        <f>N(I1989)+N(K1989)-N(M1989)</f>
        <v>1640</v>
      </c>
      <c r="P1989" s="26">
        <f t="shared" si="127"/>
        <v>87725</v>
      </c>
      <c r="Q1989" s="36" t="s">
        <v>4468</v>
      </c>
      <c r="R1989" s="36" t="s">
        <v>4468</v>
      </c>
      <c r="S1989" s="16">
        <v>1200</v>
      </c>
      <c r="T1989" s="37" t="str">
        <f t="shared" si="126"/>
        <v>OK</v>
      </c>
      <c r="U1989" s="12"/>
      <c r="V1989" s="16"/>
      <c r="W1989" s="12" t="s">
        <v>4222</v>
      </c>
    </row>
    <row r="1990" spans="1:23" ht="22.35" customHeight="1">
      <c r="A1990" s="12">
        <v>10062127</v>
      </c>
      <c r="B1990" s="137" t="e">
        <v>#N/A</v>
      </c>
      <c r="C1990" s="106">
        <v>1003913</v>
      </c>
      <c r="D1990" s="13">
        <v>1009073</v>
      </c>
      <c r="E1990" s="12" t="s">
        <v>2456</v>
      </c>
      <c r="F1990" s="190" t="s">
        <v>4211</v>
      </c>
      <c r="G1990" s="13" t="s">
        <v>21</v>
      </c>
      <c r="H1990" s="15">
        <v>1953</v>
      </c>
      <c r="I1990" s="105">
        <v>0</v>
      </c>
      <c r="J1990" s="26">
        <f t="shared" si="124"/>
        <v>0</v>
      </c>
      <c r="K1990" s="113">
        <f>IFERROR(SUMIFS(RECEIVING_HISTORY!$H:$H,RECEIVING_HISTORY!$B:$B,MASTER_SHEET!$A1990),0)</f>
        <v>0</v>
      </c>
      <c r="L1990" s="26">
        <f>IFERROR(SUMIFS(RECEIVING_HISTORY!$I:$I,RECEIVING_HISTORY!$B:$B,MASTER_SHEET!$A1990),0)</f>
        <v>0</v>
      </c>
      <c r="M1990" s="35">
        <f>IFERROR(SUMIF(ISSUANCE_HISTORY!$B:$B,A1990,ISSUANCE_HISTORY!$H:$H),0)</f>
        <v>0</v>
      </c>
      <c r="N1990" s="26">
        <f>IFERROR(SUMIF(ISSUANCE_HISTORY!$B:$B,A1990,ISSUANCE_HISTORY!$I:$I),0)</f>
        <v>0</v>
      </c>
      <c r="O1990" s="112">
        <f t="shared" si="125"/>
        <v>0</v>
      </c>
      <c r="P1990" s="26">
        <f t="shared" si="127"/>
        <v>0</v>
      </c>
      <c r="Q1990" s="36" t="e">
        <v>#N/A</v>
      </c>
      <c r="R1990" s="36" t="e">
        <v>#N/A</v>
      </c>
      <c r="S1990" s="16"/>
      <c r="T1990" s="37" t="str">
        <f t="shared" si="126"/>
        <v/>
      </c>
      <c r="U1990" s="12"/>
      <c r="V1990" s="16"/>
      <c r="W1990" s="12" t="e">
        <v>#N/A</v>
      </c>
    </row>
    <row r="1991" spans="1:23" ht="22.35" customHeight="1">
      <c r="A1991" s="12">
        <v>10062128</v>
      </c>
      <c r="B1991" s="137" t="e">
        <v>#N/A</v>
      </c>
      <c r="C1991" s="106">
        <v>1006147</v>
      </c>
      <c r="D1991" s="13">
        <v>1014797</v>
      </c>
      <c r="E1991" s="12" t="s">
        <v>2457</v>
      </c>
      <c r="F1991" s="190" t="s">
        <v>4214</v>
      </c>
      <c r="G1991" s="13" t="s">
        <v>37</v>
      </c>
      <c r="H1991" s="15">
        <v>660</v>
      </c>
      <c r="I1991" s="105">
        <v>0</v>
      </c>
      <c r="J1991" s="26">
        <f t="shared" si="124"/>
        <v>0</v>
      </c>
      <c r="K1991" s="113">
        <f>IFERROR(SUMIFS(RECEIVING_HISTORY!$H:$H,RECEIVING_HISTORY!$B:$B,MASTER_SHEET!$A1991),0)</f>
        <v>0</v>
      </c>
      <c r="L1991" s="26">
        <f>IFERROR(SUMIFS(RECEIVING_HISTORY!$I:$I,RECEIVING_HISTORY!$B:$B,MASTER_SHEET!$A1991),0)</f>
        <v>0</v>
      </c>
      <c r="M1991" s="35">
        <f>IFERROR(SUMIF(ISSUANCE_HISTORY!$B:$B,A1991,ISSUANCE_HISTORY!$H:$H),0)</f>
        <v>0</v>
      </c>
      <c r="N1991" s="26">
        <f>IFERROR(SUMIF(ISSUANCE_HISTORY!$B:$B,A1991,ISSUANCE_HISTORY!$I:$I),0)</f>
        <v>0</v>
      </c>
      <c r="O1991" s="112">
        <f t="shared" si="125"/>
        <v>0</v>
      </c>
      <c r="P1991" s="26">
        <f t="shared" si="127"/>
        <v>0</v>
      </c>
      <c r="Q1991" s="36" t="e">
        <v>#N/A</v>
      </c>
      <c r="R1991" s="36" t="e">
        <v>#N/A</v>
      </c>
      <c r="S1991" s="16"/>
      <c r="T1991" s="37" t="str">
        <f t="shared" si="126"/>
        <v/>
      </c>
      <c r="U1991" s="12"/>
      <c r="V1991" s="16"/>
      <c r="W1991" s="12" t="e">
        <v>#N/A</v>
      </c>
    </row>
    <row r="1992" spans="1:23" ht="22.35" customHeight="1">
      <c r="A1992" s="12">
        <v>10062129</v>
      </c>
      <c r="B1992" s="137" t="e">
        <v>#N/A</v>
      </c>
      <c r="C1992" s="106">
        <v>1006148</v>
      </c>
      <c r="D1992" s="13">
        <v>1014798</v>
      </c>
      <c r="E1992" s="12" t="s">
        <v>2458</v>
      </c>
      <c r="F1992" s="190" t="s">
        <v>4214</v>
      </c>
      <c r="G1992" s="13" t="s">
        <v>37</v>
      </c>
      <c r="H1992" s="15">
        <v>65</v>
      </c>
      <c r="I1992" s="105">
        <v>0</v>
      </c>
      <c r="J1992" s="26">
        <f t="shared" si="124"/>
        <v>0</v>
      </c>
      <c r="K1992" s="113">
        <f>IFERROR(SUMIFS(RECEIVING_HISTORY!$H:$H,RECEIVING_HISTORY!$B:$B,MASTER_SHEET!$A1992),0)</f>
        <v>0</v>
      </c>
      <c r="L1992" s="26">
        <f>IFERROR(SUMIFS(RECEIVING_HISTORY!$I:$I,RECEIVING_HISTORY!$B:$B,MASTER_SHEET!$A1992),0)</f>
        <v>0</v>
      </c>
      <c r="M1992" s="35">
        <f>IFERROR(SUMIF(ISSUANCE_HISTORY!$B:$B,A1992,ISSUANCE_HISTORY!$H:$H),0)</f>
        <v>0</v>
      </c>
      <c r="N1992" s="26">
        <f>IFERROR(SUMIF(ISSUANCE_HISTORY!$B:$B,A1992,ISSUANCE_HISTORY!$I:$I),0)</f>
        <v>0</v>
      </c>
      <c r="O1992" s="112">
        <f t="shared" si="125"/>
        <v>0</v>
      </c>
      <c r="P1992" s="26">
        <f t="shared" si="127"/>
        <v>0</v>
      </c>
      <c r="Q1992" s="36" t="e">
        <v>#N/A</v>
      </c>
      <c r="R1992" s="36" t="e">
        <v>#N/A</v>
      </c>
      <c r="S1992" s="16"/>
      <c r="T1992" s="37" t="str">
        <f t="shared" si="126"/>
        <v/>
      </c>
      <c r="U1992" s="12"/>
      <c r="V1992" s="16"/>
      <c r="W1992" s="12" t="e">
        <v>#N/A</v>
      </c>
    </row>
    <row r="1993" spans="1:23" ht="22.35" customHeight="1">
      <c r="A1993" s="12">
        <v>10062130</v>
      </c>
      <c r="B1993" s="137" t="e">
        <v>#N/A</v>
      </c>
      <c r="C1993" s="106">
        <v>1006149</v>
      </c>
      <c r="D1993" s="13">
        <v>1014799</v>
      </c>
      <c r="E1993" s="12" t="s">
        <v>2459</v>
      </c>
      <c r="F1993" s="190" t="s">
        <v>4214</v>
      </c>
      <c r="G1993" s="13" t="s">
        <v>37</v>
      </c>
      <c r="H1993" s="15">
        <v>395</v>
      </c>
      <c r="I1993" s="105">
        <v>0</v>
      </c>
      <c r="J1993" s="26">
        <f t="shared" si="124"/>
        <v>0</v>
      </c>
      <c r="K1993" s="113">
        <f>IFERROR(SUMIFS(RECEIVING_HISTORY!$H:$H,RECEIVING_HISTORY!$B:$B,MASTER_SHEET!$A1993),0)</f>
        <v>0</v>
      </c>
      <c r="L1993" s="26">
        <f>IFERROR(SUMIFS(RECEIVING_HISTORY!$I:$I,RECEIVING_HISTORY!$B:$B,MASTER_SHEET!$A1993),0)</f>
        <v>0</v>
      </c>
      <c r="M1993" s="35">
        <f>IFERROR(SUMIF(ISSUANCE_HISTORY!$B:$B,A1993,ISSUANCE_HISTORY!$H:$H),0)</f>
        <v>0</v>
      </c>
      <c r="N1993" s="26">
        <f>IFERROR(SUMIF(ISSUANCE_HISTORY!$B:$B,A1993,ISSUANCE_HISTORY!$I:$I),0)</f>
        <v>0</v>
      </c>
      <c r="O1993" s="112">
        <f t="shared" si="125"/>
        <v>0</v>
      </c>
      <c r="P1993" s="26">
        <f t="shared" si="127"/>
        <v>0</v>
      </c>
      <c r="Q1993" s="36" t="e">
        <v>#N/A</v>
      </c>
      <c r="R1993" s="36" t="e">
        <v>#N/A</v>
      </c>
      <c r="S1993" s="16">
        <v>0</v>
      </c>
      <c r="T1993" s="37" t="str">
        <f t="shared" si="126"/>
        <v>OK</v>
      </c>
      <c r="U1993" s="12"/>
      <c r="V1993" s="16"/>
      <c r="W1993" s="12" t="e">
        <v>#N/A</v>
      </c>
    </row>
    <row r="1994" spans="1:23" ht="22.35" customHeight="1">
      <c r="A1994" s="12">
        <v>10062131</v>
      </c>
      <c r="B1994" s="137" t="e">
        <v>#N/A</v>
      </c>
      <c r="C1994" s="106">
        <v>1006456</v>
      </c>
      <c r="D1994" s="13">
        <v>1014432</v>
      </c>
      <c r="E1994" s="12" t="s">
        <v>2460</v>
      </c>
      <c r="F1994" s="190" t="s">
        <v>4205</v>
      </c>
      <c r="G1994" s="13" t="s">
        <v>21</v>
      </c>
      <c r="H1994" s="15">
        <v>9</v>
      </c>
      <c r="I1994" s="105">
        <v>75</v>
      </c>
      <c r="J1994" s="26">
        <f t="shared" si="124"/>
        <v>675</v>
      </c>
      <c r="K1994" s="113">
        <f>IFERROR(SUMIFS(RECEIVING_HISTORY!$H:$H,RECEIVING_HISTORY!$B:$B,MASTER_SHEET!$A1994),0)</f>
        <v>125</v>
      </c>
      <c r="L1994" s="26">
        <f>IFERROR(SUMIFS(RECEIVING_HISTORY!$I:$I,RECEIVING_HISTORY!$B:$B,MASTER_SHEET!$A1994),0)</f>
        <v>1125</v>
      </c>
      <c r="M1994" s="35">
        <f>IFERROR(SUMIF(ISSUANCE_HISTORY!$B:$B,A1994,ISSUANCE_HISTORY!$H:$H),0)</f>
        <v>0</v>
      </c>
      <c r="N1994" s="26">
        <f>IFERROR(SUMIF(ISSUANCE_HISTORY!$B:$B,A1994,ISSUANCE_HISTORY!$I:$I),0)</f>
        <v>0</v>
      </c>
      <c r="O1994" s="112">
        <f t="shared" si="125"/>
        <v>200</v>
      </c>
      <c r="P1994" s="26">
        <f t="shared" si="127"/>
        <v>1800</v>
      </c>
      <c r="Q1994" s="36" t="s">
        <v>2461</v>
      </c>
      <c r="R1994" s="36" t="s">
        <v>2461</v>
      </c>
      <c r="S1994" s="16">
        <v>125</v>
      </c>
      <c r="T1994" s="37" t="str">
        <f t="shared" si="126"/>
        <v>OK</v>
      </c>
      <c r="U1994" s="12"/>
      <c r="V1994" s="16"/>
      <c r="W1994" s="12" t="e">
        <v>#N/A</v>
      </c>
    </row>
    <row r="1995" spans="1:23" ht="22.35" customHeight="1">
      <c r="A1995" s="12">
        <v>10062132</v>
      </c>
      <c r="B1995" s="137" t="e">
        <v>#N/A</v>
      </c>
      <c r="C1995" s="106">
        <v>1006455</v>
      </c>
      <c r="D1995" s="13">
        <v>1014431</v>
      </c>
      <c r="E1995" s="12" t="s">
        <v>2462</v>
      </c>
      <c r="F1995" s="190" t="s">
        <v>4205</v>
      </c>
      <c r="G1995" s="13" t="s">
        <v>21</v>
      </c>
      <c r="H1995" s="15">
        <v>10</v>
      </c>
      <c r="I1995" s="105">
        <v>150</v>
      </c>
      <c r="J1995" s="26">
        <f t="shared" si="124"/>
        <v>1500</v>
      </c>
      <c r="K1995" s="113">
        <f>IFERROR(SUMIFS(RECEIVING_HISTORY!$H:$H,RECEIVING_HISTORY!$B:$B,MASTER_SHEET!$A1995),0)</f>
        <v>0</v>
      </c>
      <c r="L1995" s="26">
        <f>IFERROR(SUMIFS(RECEIVING_HISTORY!$I:$I,RECEIVING_HISTORY!$B:$B,MASTER_SHEET!$A1995),0)</f>
        <v>0</v>
      </c>
      <c r="M1995" s="35">
        <f>IFERROR(SUMIF(ISSUANCE_HISTORY!$B:$B,A1995,ISSUANCE_HISTORY!$H:$H),0)</f>
        <v>0</v>
      </c>
      <c r="N1995" s="26">
        <f>IFERROR(SUMIF(ISSUANCE_HISTORY!$B:$B,A1995,ISSUANCE_HISTORY!$I:$I),0)</f>
        <v>0</v>
      </c>
      <c r="O1995" s="112">
        <f t="shared" si="125"/>
        <v>150</v>
      </c>
      <c r="P1995" s="26">
        <f t="shared" si="127"/>
        <v>1500</v>
      </c>
      <c r="Q1995" s="36" t="s">
        <v>2461</v>
      </c>
      <c r="R1995" s="36" t="s">
        <v>2461</v>
      </c>
      <c r="S1995" s="16">
        <v>125</v>
      </c>
      <c r="T1995" s="37" t="str">
        <f t="shared" si="126"/>
        <v>OK</v>
      </c>
      <c r="U1995" s="12"/>
      <c r="V1995" s="16"/>
      <c r="W1995" s="12" t="e">
        <v>#N/A</v>
      </c>
    </row>
    <row r="1996" spans="1:23" ht="22.35" customHeight="1">
      <c r="A1996" s="12">
        <v>10062133</v>
      </c>
      <c r="B1996" s="137" t="e">
        <v>#N/A</v>
      </c>
      <c r="C1996" s="106">
        <v>1006304</v>
      </c>
      <c r="D1996" s="13">
        <v>1014605</v>
      </c>
      <c r="E1996" s="12" t="s">
        <v>2463</v>
      </c>
      <c r="F1996" s="190" t="s">
        <v>4205</v>
      </c>
      <c r="G1996" s="13" t="s">
        <v>21</v>
      </c>
      <c r="H1996" s="15">
        <v>395</v>
      </c>
      <c r="I1996" s="105">
        <v>0</v>
      </c>
      <c r="J1996" s="26">
        <f t="shared" si="124"/>
        <v>0</v>
      </c>
      <c r="K1996" s="113">
        <f>IFERROR(SUMIFS(RECEIVING_HISTORY!$H:$H,RECEIVING_HISTORY!$B:$B,MASTER_SHEET!$A1996),0)</f>
        <v>0</v>
      </c>
      <c r="L1996" s="26">
        <f>IFERROR(SUMIFS(RECEIVING_HISTORY!$I:$I,RECEIVING_HISTORY!$B:$B,MASTER_SHEET!$A1996),0)</f>
        <v>0</v>
      </c>
      <c r="M1996" s="35">
        <f>IFERROR(SUMIF(ISSUANCE_HISTORY!$B:$B,A1996,ISSUANCE_HISTORY!$H:$H),0)</f>
        <v>0</v>
      </c>
      <c r="N1996" s="26">
        <f>IFERROR(SUMIF(ISSUANCE_HISTORY!$B:$B,A1996,ISSUANCE_HISTORY!$I:$I),0)</f>
        <v>0</v>
      </c>
      <c r="O1996" s="112">
        <f t="shared" si="125"/>
        <v>0</v>
      </c>
      <c r="P1996" s="26">
        <f t="shared" si="127"/>
        <v>0</v>
      </c>
      <c r="Q1996" s="36" t="e">
        <v>#N/A</v>
      </c>
      <c r="R1996" s="36" t="e">
        <v>#N/A</v>
      </c>
      <c r="S1996" s="16"/>
      <c r="T1996" s="37" t="str">
        <f t="shared" si="126"/>
        <v/>
      </c>
      <c r="U1996" s="12"/>
      <c r="V1996" s="16"/>
      <c r="W1996" s="12" t="e">
        <v>#N/A</v>
      </c>
    </row>
    <row r="1997" spans="1:23" ht="22.35" customHeight="1">
      <c r="A1997" s="12">
        <v>10062134</v>
      </c>
      <c r="B1997" s="137" t="e">
        <v>#N/A</v>
      </c>
      <c r="C1997" s="106">
        <v>1006305</v>
      </c>
      <c r="D1997" s="13">
        <v>1014606</v>
      </c>
      <c r="E1997" s="12" t="s">
        <v>2464</v>
      </c>
      <c r="F1997" s="190" t="s">
        <v>4205</v>
      </c>
      <c r="G1997" s="13" t="s">
        <v>21</v>
      </c>
      <c r="H1997" s="15">
        <v>10</v>
      </c>
      <c r="I1997" s="105">
        <v>0</v>
      </c>
      <c r="J1997" s="26">
        <f t="shared" si="124"/>
        <v>0</v>
      </c>
      <c r="K1997" s="113">
        <f>IFERROR(SUMIFS(RECEIVING_HISTORY!$H:$H,RECEIVING_HISTORY!$B:$B,MASTER_SHEET!$A1997),0)</f>
        <v>0</v>
      </c>
      <c r="L1997" s="26">
        <f>IFERROR(SUMIFS(RECEIVING_HISTORY!$I:$I,RECEIVING_HISTORY!$B:$B,MASTER_SHEET!$A1997),0)</f>
        <v>0</v>
      </c>
      <c r="M1997" s="35">
        <f>IFERROR(SUMIF(ISSUANCE_HISTORY!$B:$B,A1997,ISSUANCE_HISTORY!$H:$H),0)</f>
        <v>0</v>
      </c>
      <c r="N1997" s="26">
        <f>IFERROR(SUMIF(ISSUANCE_HISTORY!$B:$B,A1997,ISSUANCE_HISTORY!$I:$I),0)</f>
        <v>0</v>
      </c>
      <c r="O1997" s="112">
        <f t="shared" si="125"/>
        <v>0</v>
      </c>
      <c r="P1997" s="26">
        <f t="shared" si="127"/>
        <v>0</v>
      </c>
      <c r="Q1997" s="36" t="e">
        <v>#N/A</v>
      </c>
      <c r="R1997" s="36" t="e">
        <v>#N/A</v>
      </c>
      <c r="S1997" s="16"/>
      <c r="T1997" s="37" t="str">
        <f t="shared" si="126"/>
        <v/>
      </c>
      <c r="U1997" s="12"/>
      <c r="V1997" s="16"/>
      <c r="W1997" s="12" t="e">
        <v>#N/A</v>
      </c>
    </row>
    <row r="1998" spans="1:23" ht="22.35" customHeight="1">
      <c r="A1998" s="12">
        <v>10062135</v>
      </c>
      <c r="B1998" s="137">
        <v>1090190009</v>
      </c>
      <c r="C1998" s="106">
        <v>1006171</v>
      </c>
      <c r="D1998" s="13">
        <v>1014821</v>
      </c>
      <c r="E1998" s="12" t="s">
        <v>2465</v>
      </c>
      <c r="F1998" s="190" t="s">
        <v>4209</v>
      </c>
      <c r="G1998" s="13" t="s">
        <v>37</v>
      </c>
      <c r="H1998" s="15">
        <v>500</v>
      </c>
      <c r="I1998" s="105">
        <v>7</v>
      </c>
      <c r="J1998" s="26">
        <f t="shared" si="124"/>
        <v>3500</v>
      </c>
      <c r="K1998" s="113">
        <f>IFERROR(SUMIFS(RECEIVING_HISTORY!$H:$H,RECEIVING_HISTORY!$B:$B,MASTER_SHEET!$A1998),0)</f>
        <v>0</v>
      </c>
      <c r="L1998" s="26">
        <f>IFERROR(SUMIFS(RECEIVING_HISTORY!$I:$I,RECEIVING_HISTORY!$B:$B,MASTER_SHEET!$A1998),0)</f>
        <v>0</v>
      </c>
      <c r="M1998" s="35">
        <f>IFERROR(SUMIF(ISSUANCE_HISTORY!$B:$B,A1998,ISSUANCE_HISTORY!$H:$H),0)</f>
        <v>0</v>
      </c>
      <c r="N1998" s="26">
        <f>IFERROR(SUMIF(ISSUANCE_HISTORY!$B:$B,A1998,ISSUANCE_HISTORY!$I:$I),0)</f>
        <v>0</v>
      </c>
      <c r="O1998" s="112">
        <f t="shared" si="125"/>
        <v>7</v>
      </c>
      <c r="P1998" s="26">
        <f t="shared" si="127"/>
        <v>3500</v>
      </c>
      <c r="Q1998" s="36" t="s">
        <v>410</v>
      </c>
      <c r="R1998" s="36" t="s">
        <v>410</v>
      </c>
      <c r="S1998" s="16">
        <v>5</v>
      </c>
      <c r="T1998" s="37" t="str">
        <f t="shared" si="126"/>
        <v>OK</v>
      </c>
      <c r="U1998" s="12"/>
      <c r="V1998" s="16"/>
      <c r="W1998" s="12" t="s">
        <v>4222</v>
      </c>
    </row>
    <row r="1999" spans="1:23" ht="22.35" customHeight="1">
      <c r="A1999" s="12">
        <v>10062136</v>
      </c>
      <c r="B1999" s="137">
        <v>1120011580</v>
      </c>
      <c r="C1999" s="106">
        <v>1006172</v>
      </c>
      <c r="D1999" s="13">
        <v>1014822</v>
      </c>
      <c r="E1999" s="12" t="s">
        <v>2466</v>
      </c>
      <c r="F1999" s="190" t="s">
        <v>4209</v>
      </c>
      <c r="G1999" s="13" t="s">
        <v>37</v>
      </c>
      <c r="H1999" s="15">
        <v>630</v>
      </c>
      <c r="I1999" s="105">
        <v>10</v>
      </c>
      <c r="J1999" s="26">
        <f t="shared" si="124"/>
        <v>6300</v>
      </c>
      <c r="K1999" s="113">
        <f>IFERROR(SUMIFS(RECEIVING_HISTORY!$H:$H,RECEIVING_HISTORY!$B:$B,MASTER_SHEET!$A1999),0)</f>
        <v>0</v>
      </c>
      <c r="L1999" s="26">
        <f>IFERROR(SUMIFS(RECEIVING_HISTORY!$I:$I,RECEIVING_HISTORY!$B:$B,MASTER_SHEET!$A1999),0)</f>
        <v>0</v>
      </c>
      <c r="M1999" s="35">
        <f>IFERROR(SUMIF(ISSUANCE_HISTORY!$B:$B,A1999,ISSUANCE_HISTORY!$H:$H),0)</f>
        <v>0</v>
      </c>
      <c r="N1999" s="26">
        <f>IFERROR(SUMIF(ISSUANCE_HISTORY!$B:$B,A1999,ISSUANCE_HISTORY!$I:$I),0)</f>
        <v>0</v>
      </c>
      <c r="O1999" s="112">
        <f t="shared" si="125"/>
        <v>10</v>
      </c>
      <c r="P1999" s="26">
        <f t="shared" si="127"/>
        <v>6300</v>
      </c>
      <c r="Q1999" s="36" t="s">
        <v>3880</v>
      </c>
      <c r="R1999" s="36" t="s">
        <v>3880</v>
      </c>
      <c r="S1999" s="16">
        <v>5</v>
      </c>
      <c r="T1999" s="37" t="str">
        <f t="shared" si="126"/>
        <v>OK</v>
      </c>
      <c r="U1999" s="12"/>
      <c r="V1999" s="16"/>
      <c r="W1999" s="12" t="s">
        <v>4222</v>
      </c>
    </row>
    <row r="2000" spans="1:23" ht="22.35" customHeight="1">
      <c r="A2000" s="12">
        <v>10062137</v>
      </c>
      <c r="B2000" s="137">
        <v>1120011648</v>
      </c>
      <c r="C2000" s="106">
        <v>1006173</v>
      </c>
      <c r="D2000" s="13">
        <v>1014823</v>
      </c>
      <c r="E2000" s="12" t="s">
        <v>2467</v>
      </c>
      <c r="F2000" s="190" t="s">
        <v>4209</v>
      </c>
      <c r="G2000" s="13" t="s">
        <v>37</v>
      </c>
      <c r="H2000" s="15">
        <v>325</v>
      </c>
      <c r="I2000" s="105">
        <v>7</v>
      </c>
      <c r="J2000" s="26">
        <f t="shared" si="124"/>
        <v>2275</v>
      </c>
      <c r="K2000" s="113">
        <f>IFERROR(SUMIFS(RECEIVING_HISTORY!$H:$H,RECEIVING_HISTORY!$B:$B,MASTER_SHEET!$A2000),0)</f>
        <v>0</v>
      </c>
      <c r="L2000" s="26">
        <f>IFERROR(SUMIFS(RECEIVING_HISTORY!$I:$I,RECEIVING_HISTORY!$B:$B,MASTER_SHEET!$A2000),0)</f>
        <v>0</v>
      </c>
      <c r="M2000" s="35">
        <f>IFERROR(SUMIF(ISSUANCE_HISTORY!$B:$B,A2000,ISSUANCE_HISTORY!$H:$H),0)</f>
        <v>0</v>
      </c>
      <c r="N2000" s="26">
        <f>IFERROR(SUMIF(ISSUANCE_HISTORY!$B:$B,A2000,ISSUANCE_HISTORY!$I:$I),0)</f>
        <v>0</v>
      </c>
      <c r="O2000" s="112">
        <f t="shared" si="125"/>
        <v>7</v>
      </c>
      <c r="P2000" s="26">
        <f t="shared" si="127"/>
        <v>2275</v>
      </c>
      <c r="Q2000" s="36" t="s">
        <v>2652</v>
      </c>
      <c r="R2000" s="36" t="s">
        <v>2652</v>
      </c>
      <c r="S2000" s="16">
        <v>5</v>
      </c>
      <c r="T2000" s="37" t="str">
        <f t="shared" si="126"/>
        <v>OK</v>
      </c>
      <c r="U2000" s="12"/>
      <c r="V2000" s="16"/>
      <c r="W2000" s="12" t="s">
        <v>4222</v>
      </c>
    </row>
    <row r="2001" spans="1:23" ht="22.35" customHeight="1">
      <c r="A2001" s="12">
        <v>10062138</v>
      </c>
      <c r="B2001" s="137">
        <v>1090190010</v>
      </c>
      <c r="C2001" s="106">
        <v>1006174</v>
      </c>
      <c r="D2001" s="13">
        <v>1014824</v>
      </c>
      <c r="E2001" s="12" t="s">
        <v>2468</v>
      </c>
      <c r="F2001" s="190" t="s">
        <v>4209</v>
      </c>
      <c r="G2001" s="13" t="s">
        <v>37</v>
      </c>
      <c r="H2001" s="15">
        <v>480</v>
      </c>
      <c r="I2001" s="105">
        <v>5</v>
      </c>
      <c r="J2001" s="26">
        <f t="shared" si="124"/>
        <v>2400</v>
      </c>
      <c r="K2001" s="113">
        <f>IFERROR(SUMIFS(RECEIVING_HISTORY!$H:$H,RECEIVING_HISTORY!$B:$B,MASTER_SHEET!$A2001),0)</f>
        <v>0</v>
      </c>
      <c r="L2001" s="26">
        <f>IFERROR(SUMIFS(RECEIVING_HISTORY!$I:$I,RECEIVING_HISTORY!$B:$B,MASTER_SHEET!$A2001),0)</f>
        <v>0</v>
      </c>
      <c r="M2001" s="35">
        <f>IFERROR(SUMIF(ISSUANCE_HISTORY!$B:$B,A2001,ISSUANCE_HISTORY!$H:$H),0)</f>
        <v>0</v>
      </c>
      <c r="N2001" s="26">
        <f>IFERROR(SUMIF(ISSUANCE_HISTORY!$B:$B,A2001,ISSUANCE_HISTORY!$I:$I),0)</f>
        <v>0</v>
      </c>
      <c r="O2001" s="112">
        <f t="shared" si="125"/>
        <v>5</v>
      </c>
      <c r="P2001" s="26">
        <f t="shared" si="127"/>
        <v>2400</v>
      </c>
      <c r="Q2001" s="36" t="s">
        <v>3880</v>
      </c>
      <c r="R2001" s="36" t="s">
        <v>3880</v>
      </c>
      <c r="S2001" s="16">
        <v>5</v>
      </c>
      <c r="T2001" s="37" t="str">
        <f t="shared" si="126"/>
        <v>OK</v>
      </c>
      <c r="U2001" s="12"/>
      <c r="V2001" s="16"/>
      <c r="W2001" s="12" t="s">
        <v>4222</v>
      </c>
    </row>
    <row r="2002" spans="1:23" ht="22.35" customHeight="1">
      <c r="A2002" s="12">
        <v>10062139</v>
      </c>
      <c r="B2002" s="137">
        <v>1090190008</v>
      </c>
      <c r="C2002" s="106">
        <v>1006164</v>
      </c>
      <c r="D2002" s="13">
        <v>1014814</v>
      </c>
      <c r="E2002" s="12" t="s">
        <v>2469</v>
      </c>
      <c r="F2002" s="190" t="s">
        <v>4209</v>
      </c>
      <c r="G2002" s="13" t="s">
        <v>37</v>
      </c>
      <c r="H2002" s="15">
        <v>224</v>
      </c>
      <c r="I2002" s="105">
        <v>22</v>
      </c>
      <c r="J2002" s="26">
        <f t="shared" si="124"/>
        <v>4928</v>
      </c>
      <c r="K2002" s="113">
        <f>IFERROR(SUMIFS(RECEIVING_HISTORY!$H:$H,RECEIVING_HISTORY!$B:$B,MASTER_SHEET!$A2002),0)</f>
        <v>0</v>
      </c>
      <c r="L2002" s="26">
        <f>IFERROR(SUMIFS(RECEIVING_HISTORY!$I:$I,RECEIVING_HISTORY!$B:$B,MASTER_SHEET!$A2002),0)</f>
        <v>0</v>
      </c>
      <c r="M2002" s="35">
        <f>IFERROR(SUMIF(ISSUANCE_HISTORY!$B:$B,A2002,ISSUANCE_HISTORY!$H:$H),0)</f>
        <v>0</v>
      </c>
      <c r="N2002" s="26">
        <f>IFERROR(SUMIF(ISSUANCE_HISTORY!$B:$B,A2002,ISSUANCE_HISTORY!$I:$I),0)</f>
        <v>0</v>
      </c>
      <c r="O2002" s="112">
        <f t="shared" si="125"/>
        <v>22</v>
      </c>
      <c r="P2002" s="26">
        <f t="shared" si="127"/>
        <v>4928</v>
      </c>
      <c r="Q2002" s="36" t="s">
        <v>4098</v>
      </c>
      <c r="R2002" s="36" t="s">
        <v>4098</v>
      </c>
      <c r="S2002" s="16">
        <v>5</v>
      </c>
      <c r="T2002" s="37" t="str">
        <f t="shared" si="126"/>
        <v>OK</v>
      </c>
      <c r="U2002" s="12"/>
      <c r="V2002" s="16"/>
      <c r="W2002" s="12" t="s">
        <v>4222</v>
      </c>
    </row>
    <row r="2003" spans="1:23" ht="22.35" customHeight="1">
      <c r="A2003" s="12">
        <v>10062140</v>
      </c>
      <c r="B2003" s="137">
        <v>1090190073</v>
      </c>
      <c r="C2003" s="106">
        <v>1006165</v>
      </c>
      <c r="D2003" s="13">
        <v>1014815</v>
      </c>
      <c r="E2003" s="12" t="s">
        <v>2470</v>
      </c>
      <c r="F2003" s="190" t="s">
        <v>4209</v>
      </c>
      <c r="G2003" s="13" t="s">
        <v>37</v>
      </c>
      <c r="H2003" s="15">
        <v>135</v>
      </c>
      <c r="I2003" s="105">
        <v>4</v>
      </c>
      <c r="J2003" s="26">
        <f t="shared" si="124"/>
        <v>540</v>
      </c>
      <c r="K2003" s="113">
        <f>IFERROR(SUMIFS(RECEIVING_HISTORY!$H:$H,RECEIVING_HISTORY!$B:$B,MASTER_SHEET!$A2003),0)</f>
        <v>10</v>
      </c>
      <c r="L2003" s="26">
        <f>IFERROR(SUMIFS(RECEIVING_HISTORY!$I:$I,RECEIVING_HISTORY!$B:$B,MASTER_SHEET!$A2003),0)</f>
        <v>1350</v>
      </c>
      <c r="M2003" s="35">
        <f>IFERROR(SUMIF(ISSUANCE_HISTORY!$B:$B,A2003,ISSUANCE_HISTORY!$H:$H),0)</f>
        <v>0</v>
      </c>
      <c r="N2003" s="26">
        <f>IFERROR(SUMIF(ISSUANCE_HISTORY!$B:$B,A2003,ISSUANCE_HISTORY!$I:$I),0)</f>
        <v>0</v>
      </c>
      <c r="O2003" s="112">
        <f t="shared" si="125"/>
        <v>14</v>
      </c>
      <c r="P2003" s="26">
        <f t="shared" si="127"/>
        <v>1890</v>
      </c>
      <c r="Q2003" s="36" t="s">
        <v>410</v>
      </c>
      <c r="R2003" s="36" t="s">
        <v>410</v>
      </c>
      <c r="S2003" s="16">
        <v>5</v>
      </c>
      <c r="T2003" s="37" t="str">
        <f t="shared" si="126"/>
        <v>OK</v>
      </c>
      <c r="U2003" s="12"/>
      <c r="V2003" s="16"/>
      <c r="W2003" s="12" t="s">
        <v>4222</v>
      </c>
    </row>
    <row r="2004" spans="1:23" ht="22.35" customHeight="1">
      <c r="A2004" s="12">
        <v>10062141</v>
      </c>
      <c r="B2004" s="137">
        <v>1090190005</v>
      </c>
      <c r="C2004" s="106">
        <v>1006166</v>
      </c>
      <c r="D2004" s="13">
        <v>1014816</v>
      </c>
      <c r="E2004" s="12" t="s">
        <v>2471</v>
      </c>
      <c r="F2004" s="190" t="s">
        <v>4209</v>
      </c>
      <c r="G2004" s="13" t="s">
        <v>37</v>
      </c>
      <c r="H2004" s="15">
        <v>113.5</v>
      </c>
      <c r="I2004" s="105">
        <v>10</v>
      </c>
      <c r="J2004" s="26">
        <f t="shared" si="124"/>
        <v>1135</v>
      </c>
      <c r="K2004" s="113">
        <f>IFERROR(SUMIFS(RECEIVING_HISTORY!$H:$H,RECEIVING_HISTORY!$B:$B,MASTER_SHEET!$A2004),0)</f>
        <v>0</v>
      </c>
      <c r="L2004" s="26">
        <f>IFERROR(SUMIFS(RECEIVING_HISTORY!$I:$I,RECEIVING_HISTORY!$B:$B,MASTER_SHEET!$A2004),0)</f>
        <v>0</v>
      </c>
      <c r="M2004" s="35">
        <f>IFERROR(SUMIF(ISSUANCE_HISTORY!$B:$B,A2004,ISSUANCE_HISTORY!$H:$H),0)</f>
        <v>0</v>
      </c>
      <c r="N2004" s="26">
        <f>IFERROR(SUMIF(ISSUANCE_HISTORY!$B:$B,A2004,ISSUANCE_HISTORY!$I:$I),0)</f>
        <v>0</v>
      </c>
      <c r="O2004" s="112">
        <f t="shared" si="125"/>
        <v>10</v>
      </c>
      <c r="P2004" s="26">
        <f t="shared" si="127"/>
        <v>1135</v>
      </c>
      <c r="Q2004" s="36" t="s">
        <v>3881</v>
      </c>
      <c r="R2004" s="36" t="s">
        <v>3881</v>
      </c>
      <c r="S2004" s="16">
        <v>5</v>
      </c>
      <c r="T2004" s="37" t="str">
        <f t="shared" si="126"/>
        <v>OK</v>
      </c>
      <c r="U2004" s="12"/>
      <c r="V2004" s="16"/>
      <c r="W2004" s="12" t="s">
        <v>4222</v>
      </c>
    </row>
    <row r="2005" spans="1:23" ht="22.35" customHeight="1">
      <c r="A2005" s="12">
        <v>10062142</v>
      </c>
      <c r="B2005" s="137">
        <v>1090190012</v>
      </c>
      <c r="C2005" s="106">
        <v>1006167</v>
      </c>
      <c r="D2005" s="13">
        <v>1014817</v>
      </c>
      <c r="E2005" s="12" t="s">
        <v>2472</v>
      </c>
      <c r="F2005" s="190" t="s">
        <v>4209</v>
      </c>
      <c r="G2005" s="13" t="s">
        <v>37</v>
      </c>
      <c r="H2005" s="15">
        <v>101</v>
      </c>
      <c r="I2005" s="105">
        <v>8</v>
      </c>
      <c r="J2005" s="26">
        <f t="shared" si="124"/>
        <v>808</v>
      </c>
      <c r="K2005" s="113">
        <f>IFERROR(SUMIFS(RECEIVING_HISTORY!$H:$H,RECEIVING_HISTORY!$B:$B,MASTER_SHEET!$A2005),0)</f>
        <v>0</v>
      </c>
      <c r="L2005" s="26">
        <f>IFERROR(SUMIFS(RECEIVING_HISTORY!$I:$I,RECEIVING_HISTORY!$B:$B,MASTER_SHEET!$A2005),0)</f>
        <v>0</v>
      </c>
      <c r="M2005" s="35">
        <f>IFERROR(SUMIF(ISSUANCE_HISTORY!$B:$B,A2005,ISSUANCE_HISTORY!$H:$H),0)</f>
        <v>0</v>
      </c>
      <c r="N2005" s="26">
        <f>IFERROR(SUMIF(ISSUANCE_HISTORY!$B:$B,A2005,ISSUANCE_HISTORY!$I:$I),0)</f>
        <v>0</v>
      </c>
      <c r="O2005" s="112">
        <f t="shared" si="125"/>
        <v>8</v>
      </c>
      <c r="P2005" s="26">
        <f t="shared" si="127"/>
        <v>808</v>
      </c>
      <c r="Q2005" s="36" t="s">
        <v>4099</v>
      </c>
      <c r="R2005" s="36" t="s">
        <v>4099</v>
      </c>
      <c r="S2005" s="16">
        <v>4</v>
      </c>
      <c r="T2005" s="37" t="str">
        <f t="shared" si="126"/>
        <v>OK</v>
      </c>
      <c r="U2005" s="12"/>
      <c r="V2005" s="16"/>
      <c r="W2005" s="12" t="s">
        <v>4222</v>
      </c>
    </row>
    <row r="2006" spans="1:23" ht="22.35" customHeight="1">
      <c r="A2006" s="12">
        <v>10062143</v>
      </c>
      <c r="B2006" s="137" t="e">
        <v>#N/A</v>
      </c>
      <c r="C2006" s="106">
        <v>1006307</v>
      </c>
      <c r="D2006" s="13">
        <v>1014608</v>
      </c>
      <c r="E2006" s="12" t="s">
        <v>2473</v>
      </c>
      <c r="F2006" s="191" t="s">
        <v>4206</v>
      </c>
      <c r="G2006" s="13" t="s">
        <v>353</v>
      </c>
      <c r="H2006" s="15">
        <v>890</v>
      </c>
      <c r="I2006" s="105">
        <v>0</v>
      </c>
      <c r="J2006" s="26">
        <f t="shared" si="124"/>
        <v>0</v>
      </c>
      <c r="K2006" s="113">
        <f>IFERROR(SUMIFS(RECEIVING_HISTORY!$H:$H,RECEIVING_HISTORY!$B:$B,MASTER_SHEET!$A2006),0)</f>
        <v>0</v>
      </c>
      <c r="L2006" s="26">
        <f>IFERROR(SUMIFS(RECEIVING_HISTORY!$I:$I,RECEIVING_HISTORY!$B:$B,MASTER_SHEET!$A2006),0)</f>
        <v>0</v>
      </c>
      <c r="M2006" s="35">
        <f>IFERROR(SUMIF(ISSUANCE_HISTORY!$B:$B,A2006,ISSUANCE_HISTORY!$H:$H),0)</f>
        <v>0</v>
      </c>
      <c r="N2006" s="26">
        <f>IFERROR(SUMIF(ISSUANCE_HISTORY!$B:$B,A2006,ISSUANCE_HISTORY!$I:$I),0)</f>
        <v>0</v>
      </c>
      <c r="O2006" s="112">
        <f t="shared" si="125"/>
        <v>0</v>
      </c>
      <c r="P2006" s="26">
        <f t="shared" si="127"/>
        <v>0</v>
      </c>
      <c r="Q2006" s="36" t="e">
        <v>#N/A</v>
      </c>
      <c r="R2006" s="36" t="e">
        <v>#N/A</v>
      </c>
      <c r="S2006" s="16">
        <v>5</v>
      </c>
      <c r="T2006" s="37" t="str">
        <f t="shared" si="126"/>
        <v>BSR in Process</v>
      </c>
      <c r="U2006" s="12">
        <v>54</v>
      </c>
      <c r="V2006" s="16"/>
      <c r="W2006" s="12" t="e">
        <v>#N/A</v>
      </c>
    </row>
    <row r="2007" spans="1:23" ht="22.35" customHeight="1">
      <c r="A2007" s="12">
        <v>10062144</v>
      </c>
      <c r="B2007" s="137">
        <v>1120012018</v>
      </c>
      <c r="C2007" s="106">
        <v>1006168</v>
      </c>
      <c r="D2007" s="13">
        <v>1014818</v>
      </c>
      <c r="E2007" s="12" t="s">
        <v>2474</v>
      </c>
      <c r="F2007" s="190" t="s">
        <v>4209</v>
      </c>
      <c r="G2007" s="13" t="s">
        <v>37</v>
      </c>
      <c r="H2007" s="15">
        <v>95</v>
      </c>
      <c r="I2007" s="105">
        <v>10</v>
      </c>
      <c r="J2007" s="26">
        <f t="shared" si="124"/>
        <v>950</v>
      </c>
      <c r="K2007" s="113">
        <f>IFERROR(SUMIFS(RECEIVING_HISTORY!$H:$H,RECEIVING_HISTORY!$B:$B,MASTER_SHEET!$A2007),0)</f>
        <v>0</v>
      </c>
      <c r="L2007" s="26">
        <f>IFERROR(SUMIFS(RECEIVING_HISTORY!$I:$I,RECEIVING_HISTORY!$B:$B,MASTER_SHEET!$A2007),0)</f>
        <v>0</v>
      </c>
      <c r="M2007" s="35">
        <f>IFERROR(SUMIF(ISSUANCE_HISTORY!$B:$B,A2007,ISSUANCE_HISTORY!$H:$H),0)</f>
        <v>0</v>
      </c>
      <c r="N2007" s="26">
        <f>IFERROR(SUMIF(ISSUANCE_HISTORY!$B:$B,A2007,ISSUANCE_HISTORY!$I:$I),0)</f>
        <v>0</v>
      </c>
      <c r="O2007" s="112">
        <f t="shared" si="125"/>
        <v>10</v>
      </c>
      <c r="P2007" s="26">
        <f t="shared" si="127"/>
        <v>950</v>
      </c>
      <c r="Q2007" s="36" t="s">
        <v>3880</v>
      </c>
      <c r="R2007" s="36" t="s">
        <v>3880</v>
      </c>
      <c r="S2007" s="16">
        <v>5</v>
      </c>
      <c r="T2007" s="37" t="str">
        <f t="shared" si="126"/>
        <v>OK</v>
      </c>
      <c r="U2007" s="12"/>
      <c r="V2007" s="16"/>
      <c r="W2007" s="12" t="s">
        <v>4222</v>
      </c>
    </row>
    <row r="2008" spans="1:23" ht="22.35" customHeight="1">
      <c r="A2008" s="12">
        <v>10062145</v>
      </c>
      <c r="B2008" s="137">
        <v>521215096110</v>
      </c>
      <c r="C2008" s="106">
        <v>1006169</v>
      </c>
      <c r="D2008" s="13">
        <v>1014819</v>
      </c>
      <c r="E2008" s="12" t="s">
        <v>2475</v>
      </c>
      <c r="F2008" s="190" t="s">
        <v>4209</v>
      </c>
      <c r="G2008" s="13" t="s">
        <v>37</v>
      </c>
      <c r="H2008" s="15">
        <v>109</v>
      </c>
      <c r="I2008" s="105">
        <v>25</v>
      </c>
      <c r="J2008" s="26">
        <f t="shared" si="124"/>
        <v>2725</v>
      </c>
      <c r="K2008" s="113">
        <f>IFERROR(SUMIFS(RECEIVING_HISTORY!$H:$H,RECEIVING_HISTORY!$B:$B,MASTER_SHEET!$A2008),0)</f>
        <v>0</v>
      </c>
      <c r="L2008" s="26">
        <f>IFERROR(SUMIFS(RECEIVING_HISTORY!$I:$I,RECEIVING_HISTORY!$B:$B,MASTER_SHEET!$A2008),0)</f>
        <v>0</v>
      </c>
      <c r="M2008" s="35">
        <f>IFERROR(SUMIF(ISSUANCE_HISTORY!$B:$B,A2008,ISSUANCE_HISTORY!$H:$H),0)</f>
        <v>0</v>
      </c>
      <c r="N2008" s="26">
        <f>IFERROR(SUMIF(ISSUANCE_HISTORY!$B:$B,A2008,ISSUANCE_HISTORY!$I:$I),0)</f>
        <v>0</v>
      </c>
      <c r="O2008" s="112">
        <f t="shared" si="125"/>
        <v>25</v>
      </c>
      <c r="P2008" s="26">
        <f t="shared" si="127"/>
        <v>2725</v>
      </c>
      <c r="Q2008" s="36" t="s">
        <v>3880</v>
      </c>
      <c r="R2008" s="36" t="s">
        <v>3880</v>
      </c>
      <c r="S2008" s="16">
        <v>5</v>
      </c>
      <c r="T2008" s="37" t="str">
        <f t="shared" si="126"/>
        <v>OK</v>
      </c>
      <c r="U2008" s="12"/>
      <c r="V2008" s="16"/>
      <c r="W2008" s="12" t="s">
        <v>4222</v>
      </c>
    </row>
    <row r="2009" spans="1:23" ht="22.35" customHeight="1">
      <c r="A2009" s="12">
        <v>10062146</v>
      </c>
      <c r="B2009" s="137">
        <v>521215096111</v>
      </c>
      <c r="C2009" s="106">
        <v>1002410</v>
      </c>
      <c r="D2009" s="13">
        <v>1011213</v>
      </c>
      <c r="E2009" s="12" t="s">
        <v>2476</v>
      </c>
      <c r="F2009" s="190" t="s">
        <v>4209</v>
      </c>
      <c r="G2009" s="13" t="s">
        <v>21</v>
      </c>
      <c r="H2009" s="15">
        <v>35</v>
      </c>
      <c r="I2009" s="105">
        <v>13</v>
      </c>
      <c r="J2009" s="26">
        <f t="shared" si="124"/>
        <v>455</v>
      </c>
      <c r="K2009" s="113">
        <f>IFERROR(SUMIFS(RECEIVING_HISTORY!$H:$H,RECEIVING_HISTORY!$B:$B,MASTER_SHEET!$A2009),0)</f>
        <v>0</v>
      </c>
      <c r="L2009" s="26">
        <f>IFERROR(SUMIFS(RECEIVING_HISTORY!$I:$I,RECEIVING_HISTORY!$B:$B,MASTER_SHEET!$A2009),0)</f>
        <v>0</v>
      </c>
      <c r="M2009" s="35">
        <f>IFERROR(SUMIF(ISSUANCE_HISTORY!$B:$B,A2009,ISSUANCE_HISTORY!$H:$H),0)</f>
        <v>0</v>
      </c>
      <c r="N2009" s="26">
        <f>IFERROR(SUMIF(ISSUANCE_HISTORY!$B:$B,A2009,ISSUANCE_HISTORY!$I:$I),0)</f>
        <v>0</v>
      </c>
      <c r="O2009" s="112">
        <f t="shared" si="125"/>
        <v>13</v>
      </c>
      <c r="P2009" s="26">
        <f t="shared" si="127"/>
        <v>455</v>
      </c>
      <c r="Q2009" s="36" t="s">
        <v>4084</v>
      </c>
      <c r="R2009" s="36" t="s">
        <v>4084</v>
      </c>
      <c r="S2009" s="16">
        <v>5</v>
      </c>
      <c r="T2009" s="37" t="str">
        <f t="shared" si="126"/>
        <v>OK</v>
      </c>
      <c r="U2009" s="12"/>
      <c r="V2009" s="16"/>
      <c r="W2009" s="12" t="s">
        <v>4222</v>
      </c>
    </row>
    <row r="2010" spans="1:23" ht="22.35" customHeight="1">
      <c r="A2010" s="12">
        <v>10062147</v>
      </c>
      <c r="B2010" s="137">
        <v>1120013129</v>
      </c>
      <c r="C2010" s="106">
        <v>1006589</v>
      </c>
      <c r="D2010" s="13">
        <v>1014310</v>
      </c>
      <c r="E2010" s="12" t="s">
        <v>2477</v>
      </c>
      <c r="F2010" s="190" t="s">
        <v>4209</v>
      </c>
      <c r="G2010" s="13" t="s">
        <v>21</v>
      </c>
      <c r="H2010" s="15">
        <v>135</v>
      </c>
      <c r="I2010" s="105">
        <v>26</v>
      </c>
      <c r="J2010" s="26">
        <f t="shared" si="124"/>
        <v>3510</v>
      </c>
      <c r="K2010" s="113">
        <f>IFERROR(SUMIFS(RECEIVING_HISTORY!$H:$H,RECEIVING_HISTORY!$B:$B,MASTER_SHEET!$A2010),0)</f>
        <v>0</v>
      </c>
      <c r="L2010" s="26">
        <f>IFERROR(SUMIFS(RECEIVING_HISTORY!$I:$I,RECEIVING_HISTORY!$B:$B,MASTER_SHEET!$A2010),0)</f>
        <v>0</v>
      </c>
      <c r="M2010" s="35">
        <f>IFERROR(SUMIF(ISSUANCE_HISTORY!$B:$B,A2010,ISSUANCE_HISTORY!$H:$H),0)</f>
        <v>0</v>
      </c>
      <c r="N2010" s="26">
        <f>IFERROR(SUMIF(ISSUANCE_HISTORY!$B:$B,A2010,ISSUANCE_HISTORY!$I:$I),0)</f>
        <v>0</v>
      </c>
      <c r="O2010" s="112">
        <f t="shared" si="125"/>
        <v>26</v>
      </c>
      <c r="P2010" s="26">
        <f t="shared" si="127"/>
        <v>3510</v>
      </c>
      <c r="Q2010" s="36" t="s">
        <v>4084</v>
      </c>
      <c r="R2010" s="36" t="s">
        <v>4084</v>
      </c>
      <c r="S2010" s="16">
        <v>5</v>
      </c>
      <c r="T2010" s="37" t="str">
        <f t="shared" si="126"/>
        <v>OK</v>
      </c>
      <c r="U2010" s="12"/>
      <c r="V2010" s="16"/>
      <c r="W2010" s="12" t="s">
        <v>4222</v>
      </c>
    </row>
    <row r="2011" spans="1:23" ht="22.35" customHeight="1">
      <c r="A2011" s="12">
        <v>10062148</v>
      </c>
      <c r="B2011" s="137">
        <v>1010450001</v>
      </c>
      <c r="C2011" s="106">
        <v>1006459</v>
      </c>
      <c r="D2011" s="13">
        <v>1014435</v>
      </c>
      <c r="E2011" s="12" t="s">
        <v>2478</v>
      </c>
      <c r="F2011" s="190" t="s">
        <v>4209</v>
      </c>
      <c r="G2011" s="13" t="s">
        <v>21</v>
      </c>
      <c r="H2011" s="15">
        <v>88</v>
      </c>
      <c r="I2011" s="105">
        <v>23</v>
      </c>
      <c r="J2011" s="26">
        <f t="shared" si="124"/>
        <v>2024</v>
      </c>
      <c r="K2011" s="113">
        <f>IFERROR(SUMIFS(RECEIVING_HISTORY!$H:$H,RECEIVING_HISTORY!$B:$B,MASTER_SHEET!$A2011),0)</f>
        <v>0</v>
      </c>
      <c r="L2011" s="26">
        <f>IFERROR(SUMIFS(RECEIVING_HISTORY!$I:$I,RECEIVING_HISTORY!$B:$B,MASTER_SHEET!$A2011),0)</f>
        <v>0</v>
      </c>
      <c r="M2011" s="35">
        <f>IFERROR(SUMIF(ISSUANCE_HISTORY!$B:$B,A2011,ISSUANCE_HISTORY!$H:$H),0)</f>
        <v>4</v>
      </c>
      <c r="N2011" s="26">
        <f>IFERROR(SUMIF(ISSUANCE_HISTORY!$B:$B,A2011,ISSUANCE_HISTORY!$I:$I),0)</f>
        <v>352</v>
      </c>
      <c r="O2011" s="112">
        <f t="shared" si="125"/>
        <v>19</v>
      </c>
      <c r="P2011" s="26">
        <f t="shared" si="127"/>
        <v>1672</v>
      </c>
      <c r="Q2011" s="36" t="s">
        <v>4084</v>
      </c>
      <c r="R2011" s="36" t="s">
        <v>4084</v>
      </c>
      <c r="S2011" s="16">
        <v>5</v>
      </c>
      <c r="T2011" s="37" t="str">
        <f t="shared" si="126"/>
        <v>OK</v>
      </c>
      <c r="U2011" s="12"/>
      <c r="V2011" s="16"/>
      <c r="W2011" s="12" t="s">
        <v>4222</v>
      </c>
    </row>
    <row r="2012" spans="1:23" ht="22.35" customHeight="1">
      <c r="A2012" s="12">
        <v>10062149</v>
      </c>
      <c r="B2012" s="137">
        <v>1010450010</v>
      </c>
      <c r="C2012" s="106">
        <v>1006458</v>
      </c>
      <c r="D2012" s="13">
        <v>1014434</v>
      </c>
      <c r="E2012" s="12" t="s">
        <v>2479</v>
      </c>
      <c r="F2012" s="190" t="s">
        <v>4209</v>
      </c>
      <c r="G2012" s="13" t="s">
        <v>21</v>
      </c>
      <c r="H2012" s="15">
        <v>160</v>
      </c>
      <c r="I2012" s="105">
        <v>28</v>
      </c>
      <c r="J2012" s="26">
        <f t="shared" si="124"/>
        <v>4480</v>
      </c>
      <c r="K2012" s="113">
        <f>IFERROR(SUMIFS(RECEIVING_HISTORY!$H:$H,RECEIVING_HISTORY!$B:$B,MASTER_SHEET!$A2012),0)</f>
        <v>0</v>
      </c>
      <c r="L2012" s="26">
        <f>IFERROR(SUMIFS(RECEIVING_HISTORY!$I:$I,RECEIVING_HISTORY!$B:$B,MASTER_SHEET!$A2012),0)</f>
        <v>0</v>
      </c>
      <c r="M2012" s="35">
        <f>IFERROR(SUMIF(ISSUANCE_HISTORY!$B:$B,A2012,ISSUANCE_HISTORY!$H:$H),0)</f>
        <v>2</v>
      </c>
      <c r="N2012" s="26">
        <f>IFERROR(SUMIF(ISSUANCE_HISTORY!$B:$B,A2012,ISSUANCE_HISTORY!$I:$I),0)</f>
        <v>320</v>
      </c>
      <c r="O2012" s="112">
        <f t="shared" si="125"/>
        <v>26</v>
      </c>
      <c r="P2012" s="26">
        <f t="shared" si="127"/>
        <v>4160</v>
      </c>
      <c r="Q2012" s="36" t="s">
        <v>4084</v>
      </c>
      <c r="R2012" s="36" t="s">
        <v>4084</v>
      </c>
      <c r="S2012" s="16">
        <v>5</v>
      </c>
      <c r="T2012" s="37" t="str">
        <f t="shared" si="126"/>
        <v>OK</v>
      </c>
      <c r="U2012" s="12"/>
      <c r="V2012" s="16"/>
      <c r="W2012" s="12" t="s">
        <v>4222</v>
      </c>
    </row>
    <row r="2013" spans="1:23" ht="22.35" customHeight="1">
      <c r="A2013" s="12">
        <v>10062150</v>
      </c>
      <c r="B2013" s="137">
        <v>1010450014</v>
      </c>
      <c r="C2013" s="106">
        <v>1006187</v>
      </c>
      <c r="D2013" s="13">
        <v>1014837</v>
      </c>
      <c r="E2013" s="12" t="s">
        <v>2480</v>
      </c>
      <c r="F2013" s="190" t="s">
        <v>4209</v>
      </c>
      <c r="G2013" s="13" t="s">
        <v>37</v>
      </c>
      <c r="H2013" s="15">
        <v>88</v>
      </c>
      <c r="I2013" s="105">
        <v>8</v>
      </c>
      <c r="J2013" s="26">
        <f t="shared" si="124"/>
        <v>704</v>
      </c>
      <c r="K2013" s="113">
        <f>IFERROR(SUMIFS(RECEIVING_HISTORY!$H:$H,RECEIVING_HISTORY!$B:$B,MASTER_SHEET!$A2013),0)</f>
        <v>0</v>
      </c>
      <c r="L2013" s="26">
        <f>IFERROR(SUMIFS(RECEIVING_HISTORY!$I:$I,RECEIVING_HISTORY!$B:$B,MASTER_SHEET!$A2013),0)</f>
        <v>0</v>
      </c>
      <c r="M2013" s="35">
        <f>IFERROR(SUMIF(ISSUANCE_HISTORY!$B:$B,A2013,ISSUANCE_HISTORY!$H:$H),0)</f>
        <v>0</v>
      </c>
      <c r="N2013" s="26">
        <f>IFERROR(SUMIF(ISSUANCE_HISTORY!$B:$B,A2013,ISSUANCE_HISTORY!$I:$I),0)</f>
        <v>0</v>
      </c>
      <c r="O2013" s="112">
        <f t="shared" si="125"/>
        <v>8</v>
      </c>
      <c r="P2013" s="26">
        <f t="shared" si="127"/>
        <v>704</v>
      </c>
      <c r="Q2013" s="36" t="s">
        <v>4084</v>
      </c>
      <c r="R2013" s="36" t="s">
        <v>4084</v>
      </c>
      <c r="S2013" s="16">
        <v>5</v>
      </c>
      <c r="T2013" s="37" t="str">
        <f t="shared" si="126"/>
        <v>OK</v>
      </c>
      <c r="U2013" s="12"/>
      <c r="V2013" s="16"/>
      <c r="W2013" s="12" t="s">
        <v>4222</v>
      </c>
    </row>
    <row r="2014" spans="1:23" ht="22.35" customHeight="1">
      <c r="A2014" s="12">
        <v>10062151</v>
      </c>
      <c r="B2014" s="137">
        <v>401830006112</v>
      </c>
      <c r="C2014" s="106">
        <v>1006102</v>
      </c>
      <c r="D2014" s="13">
        <v>1014996</v>
      </c>
      <c r="E2014" s="12" t="s">
        <v>2481</v>
      </c>
      <c r="F2014" s="190" t="s">
        <v>4209</v>
      </c>
      <c r="G2014" s="13" t="s">
        <v>21</v>
      </c>
      <c r="H2014" s="15">
        <v>82</v>
      </c>
      <c r="I2014" s="105">
        <v>4</v>
      </c>
      <c r="J2014" s="26">
        <f t="shared" si="124"/>
        <v>328</v>
      </c>
      <c r="K2014" s="113">
        <f>IFERROR(SUMIFS(RECEIVING_HISTORY!$H:$H,RECEIVING_HISTORY!$B:$B,MASTER_SHEET!$A2014),0)</f>
        <v>0</v>
      </c>
      <c r="L2014" s="26">
        <f>IFERROR(SUMIFS(RECEIVING_HISTORY!$I:$I,RECEIVING_HISTORY!$B:$B,MASTER_SHEET!$A2014),0)</f>
        <v>0</v>
      </c>
      <c r="M2014" s="35">
        <f>IFERROR(SUMIF(ISSUANCE_HISTORY!$B:$B,A2014,ISSUANCE_HISTORY!$H:$H),0)</f>
        <v>0</v>
      </c>
      <c r="N2014" s="26">
        <f>IFERROR(SUMIF(ISSUANCE_HISTORY!$B:$B,A2014,ISSUANCE_HISTORY!$I:$I),0)</f>
        <v>0</v>
      </c>
      <c r="O2014" s="112">
        <f t="shared" si="125"/>
        <v>4</v>
      </c>
      <c r="P2014" s="26">
        <f t="shared" si="127"/>
        <v>328</v>
      </c>
      <c r="Q2014" s="36" t="s">
        <v>4440</v>
      </c>
      <c r="R2014" s="36" t="s">
        <v>4440</v>
      </c>
      <c r="S2014" s="16">
        <v>4</v>
      </c>
      <c r="T2014" s="37" t="str">
        <f t="shared" si="126"/>
        <v>OK</v>
      </c>
      <c r="U2014" s="12"/>
      <c r="V2014" s="16"/>
      <c r="W2014" s="12" t="s">
        <v>4222</v>
      </c>
    </row>
    <row r="2015" spans="1:23" ht="22.35" customHeight="1">
      <c r="A2015" s="12">
        <v>10062152</v>
      </c>
      <c r="B2015" s="137">
        <v>441221016430</v>
      </c>
      <c r="C2015" s="106">
        <v>1005906</v>
      </c>
      <c r="D2015" s="13">
        <v>1015092</v>
      </c>
      <c r="E2015" s="12" t="s">
        <v>2482</v>
      </c>
      <c r="F2015" s="190" t="s">
        <v>4209</v>
      </c>
      <c r="G2015" s="13" t="s">
        <v>37</v>
      </c>
      <c r="H2015" s="15">
        <v>106.25</v>
      </c>
      <c r="I2015" s="105">
        <v>13</v>
      </c>
      <c r="J2015" s="26">
        <f t="shared" si="124"/>
        <v>1381.25</v>
      </c>
      <c r="K2015" s="113">
        <f>IFERROR(SUMIFS(RECEIVING_HISTORY!$H:$H,RECEIVING_HISTORY!$B:$B,MASTER_SHEET!$A2015),0)</f>
        <v>0</v>
      </c>
      <c r="L2015" s="26">
        <f>IFERROR(SUMIFS(RECEIVING_HISTORY!$I:$I,RECEIVING_HISTORY!$B:$B,MASTER_SHEET!$A2015),0)</f>
        <v>0</v>
      </c>
      <c r="M2015" s="35">
        <f>IFERROR(SUMIF(ISSUANCE_HISTORY!$B:$B,A2015,ISSUANCE_HISTORY!$H:$H),0)</f>
        <v>0</v>
      </c>
      <c r="N2015" s="26">
        <f>IFERROR(SUMIF(ISSUANCE_HISTORY!$B:$B,A2015,ISSUANCE_HISTORY!$I:$I),0)</f>
        <v>0</v>
      </c>
      <c r="O2015" s="112">
        <f t="shared" si="125"/>
        <v>13</v>
      </c>
      <c r="P2015" s="26">
        <f t="shared" si="127"/>
        <v>1381.25</v>
      </c>
      <c r="Q2015" s="36" t="s">
        <v>4258</v>
      </c>
      <c r="R2015" s="36" t="s">
        <v>4258</v>
      </c>
      <c r="S2015" s="16">
        <v>5</v>
      </c>
      <c r="T2015" s="37" t="str">
        <f t="shared" si="126"/>
        <v>OK</v>
      </c>
      <c r="U2015" s="12"/>
      <c r="V2015" s="16"/>
      <c r="W2015" s="12" t="s">
        <v>4222</v>
      </c>
    </row>
    <row r="2016" spans="1:23" ht="22.35" customHeight="1">
      <c r="A2016" s="12">
        <v>10062153</v>
      </c>
      <c r="B2016" s="137">
        <v>1120012244</v>
      </c>
      <c r="C2016" s="106">
        <v>1003100</v>
      </c>
      <c r="D2016" s="13">
        <v>1010625</v>
      </c>
      <c r="E2016" s="12" t="s">
        <v>2483</v>
      </c>
      <c r="F2016" s="190" t="s">
        <v>4210</v>
      </c>
      <c r="G2016" s="13" t="s">
        <v>169</v>
      </c>
      <c r="H2016" s="15">
        <v>2.266</v>
      </c>
      <c r="I2016" s="105">
        <v>4220</v>
      </c>
      <c r="J2016" s="26">
        <f t="shared" si="124"/>
        <v>9562.52</v>
      </c>
      <c r="K2016" s="113">
        <f>IFERROR(SUMIFS(RECEIVING_HISTORY!$H:$H,RECEIVING_HISTORY!$B:$B,MASTER_SHEET!$A2016),0)</f>
        <v>0</v>
      </c>
      <c r="L2016" s="26">
        <f>IFERROR(SUMIFS(RECEIVING_HISTORY!$I:$I,RECEIVING_HISTORY!$B:$B,MASTER_SHEET!$A2016),0)</f>
        <v>0</v>
      </c>
      <c r="M2016" s="35">
        <f>IFERROR(SUMIF(ISSUANCE_HISTORY!$B:$B,A2016,ISSUANCE_HISTORY!$H:$H),0)</f>
        <v>0</v>
      </c>
      <c r="N2016" s="26">
        <f>IFERROR(SUMIF(ISSUANCE_HISTORY!$B:$B,A2016,ISSUANCE_HISTORY!$I:$I),0)</f>
        <v>0</v>
      </c>
      <c r="O2016" s="112">
        <f t="shared" si="125"/>
        <v>4220</v>
      </c>
      <c r="P2016" s="26">
        <f t="shared" si="127"/>
        <v>9562.52</v>
      </c>
      <c r="Q2016" s="36" t="s">
        <v>2434</v>
      </c>
      <c r="R2016" s="36" t="s">
        <v>2434</v>
      </c>
      <c r="S2016" s="16">
        <v>5</v>
      </c>
      <c r="T2016" s="37" t="str">
        <f t="shared" si="126"/>
        <v>OK</v>
      </c>
      <c r="U2016" s="12"/>
      <c r="V2016" s="16"/>
      <c r="W2016" s="12" t="s">
        <v>4222</v>
      </c>
    </row>
    <row r="2017" spans="1:23" ht="22.35" customHeight="1">
      <c r="A2017" s="12">
        <v>10062154</v>
      </c>
      <c r="B2017" s="137">
        <v>3000000049</v>
      </c>
      <c r="C2017" s="106">
        <v>1005933</v>
      </c>
      <c r="D2017" s="13">
        <v>1015119</v>
      </c>
      <c r="E2017" s="12" t="s">
        <v>2484</v>
      </c>
      <c r="F2017" s="190" t="s">
        <v>4209</v>
      </c>
      <c r="G2017" s="13" t="s">
        <v>37</v>
      </c>
      <c r="H2017" s="15">
        <v>330</v>
      </c>
      <c r="I2017" s="105">
        <v>9</v>
      </c>
      <c r="J2017" s="26">
        <f t="shared" si="124"/>
        <v>2970</v>
      </c>
      <c r="K2017" s="113">
        <f>IFERROR(SUMIFS(RECEIVING_HISTORY!$H:$H,RECEIVING_HISTORY!$B:$B,MASTER_SHEET!$A2017),0)</f>
        <v>0</v>
      </c>
      <c r="L2017" s="26">
        <f>IFERROR(SUMIFS(RECEIVING_HISTORY!$I:$I,RECEIVING_HISTORY!$B:$B,MASTER_SHEET!$A2017),0)</f>
        <v>0</v>
      </c>
      <c r="M2017" s="35">
        <f>IFERROR(SUMIF(ISSUANCE_HISTORY!$B:$B,A2017,ISSUANCE_HISTORY!$H:$H),0)</f>
        <v>0</v>
      </c>
      <c r="N2017" s="26">
        <f>IFERROR(SUMIF(ISSUANCE_HISTORY!$B:$B,A2017,ISSUANCE_HISTORY!$I:$I),0)</f>
        <v>0</v>
      </c>
      <c r="O2017" s="112">
        <f t="shared" si="125"/>
        <v>9</v>
      </c>
      <c r="P2017" s="26">
        <f t="shared" si="127"/>
        <v>2970</v>
      </c>
      <c r="Q2017" s="36" t="s">
        <v>410</v>
      </c>
      <c r="R2017" s="36" t="s">
        <v>410</v>
      </c>
      <c r="S2017" s="16">
        <v>5</v>
      </c>
      <c r="T2017" s="37" t="str">
        <f t="shared" si="126"/>
        <v>OK</v>
      </c>
      <c r="U2017" s="12"/>
      <c r="V2017" s="16"/>
      <c r="W2017" s="12" t="s">
        <v>4222</v>
      </c>
    </row>
    <row r="2018" spans="1:23" ht="22.35" customHeight="1">
      <c r="A2018" s="12">
        <v>10062155</v>
      </c>
      <c r="B2018" s="137" t="e">
        <v>#N/A</v>
      </c>
      <c r="C2018" s="106">
        <v>1005981</v>
      </c>
      <c r="D2018" s="13">
        <v>1015167</v>
      </c>
      <c r="E2018" s="12" t="s">
        <v>2485</v>
      </c>
      <c r="F2018" s="190" t="s">
        <v>4205</v>
      </c>
      <c r="G2018" s="13" t="s">
        <v>21</v>
      </c>
      <c r="H2018" s="15">
        <v>140</v>
      </c>
      <c r="I2018" s="105">
        <v>0</v>
      </c>
      <c r="J2018" s="26">
        <f t="shared" si="124"/>
        <v>0</v>
      </c>
      <c r="K2018" s="113">
        <f>IFERROR(SUMIFS(RECEIVING_HISTORY!$H:$H,RECEIVING_HISTORY!$B:$B,MASTER_SHEET!$A2018),0)</f>
        <v>0</v>
      </c>
      <c r="L2018" s="26">
        <f>IFERROR(SUMIFS(RECEIVING_HISTORY!$I:$I,RECEIVING_HISTORY!$B:$B,MASTER_SHEET!$A2018),0)</f>
        <v>0</v>
      </c>
      <c r="M2018" s="35">
        <f>IFERROR(SUMIF(ISSUANCE_HISTORY!$B:$B,A2018,ISSUANCE_HISTORY!$H:$H),0)</f>
        <v>0</v>
      </c>
      <c r="N2018" s="26">
        <f>IFERROR(SUMIF(ISSUANCE_HISTORY!$B:$B,A2018,ISSUANCE_HISTORY!$I:$I),0)</f>
        <v>0</v>
      </c>
      <c r="O2018" s="112">
        <f t="shared" si="125"/>
        <v>0</v>
      </c>
      <c r="P2018" s="26">
        <f t="shared" si="127"/>
        <v>0</v>
      </c>
      <c r="Q2018" s="36" t="e">
        <v>#N/A</v>
      </c>
      <c r="R2018" s="36" t="e">
        <v>#N/A</v>
      </c>
      <c r="S2018" s="16"/>
      <c r="T2018" s="37" t="str">
        <f t="shared" si="126"/>
        <v/>
      </c>
      <c r="U2018" s="12"/>
      <c r="V2018" s="16"/>
      <c r="W2018" s="12" t="e">
        <v>#N/A</v>
      </c>
    </row>
    <row r="2019" spans="1:23" ht="22.35" customHeight="1">
      <c r="A2019" s="12">
        <v>10062156</v>
      </c>
      <c r="B2019" s="137">
        <v>301317047327</v>
      </c>
      <c r="C2019" s="106">
        <v>1005935</v>
      </c>
      <c r="D2019" s="13">
        <v>1015121</v>
      </c>
      <c r="E2019" s="12" t="s">
        <v>2486</v>
      </c>
      <c r="F2019" s="190" t="s">
        <v>4209</v>
      </c>
      <c r="G2019" s="13" t="s">
        <v>37</v>
      </c>
      <c r="H2019" s="15">
        <v>14</v>
      </c>
      <c r="I2019" s="105">
        <v>80</v>
      </c>
      <c r="J2019" s="26">
        <f t="shared" si="124"/>
        <v>1120</v>
      </c>
      <c r="K2019" s="113">
        <f>IFERROR(SUMIFS(RECEIVING_HISTORY!$H:$H,RECEIVING_HISTORY!$B:$B,MASTER_SHEET!$A2019),0)</f>
        <v>0</v>
      </c>
      <c r="L2019" s="26">
        <f>IFERROR(SUMIFS(RECEIVING_HISTORY!$I:$I,RECEIVING_HISTORY!$B:$B,MASTER_SHEET!$A2019),0)</f>
        <v>0</v>
      </c>
      <c r="M2019" s="35">
        <f>IFERROR(SUMIF(ISSUANCE_HISTORY!$B:$B,A2019,ISSUANCE_HISTORY!$H:$H),0)</f>
        <v>0</v>
      </c>
      <c r="N2019" s="26">
        <f>IFERROR(SUMIF(ISSUANCE_HISTORY!$B:$B,A2019,ISSUANCE_HISTORY!$I:$I),0)</f>
        <v>0</v>
      </c>
      <c r="O2019" s="112">
        <f t="shared" si="125"/>
        <v>80</v>
      </c>
      <c r="P2019" s="26">
        <f t="shared" si="127"/>
        <v>1120</v>
      </c>
      <c r="Q2019" s="36" t="s">
        <v>4050</v>
      </c>
      <c r="R2019" s="36" t="s">
        <v>4050</v>
      </c>
      <c r="S2019" s="16">
        <v>80</v>
      </c>
      <c r="T2019" s="37" t="str">
        <f t="shared" si="126"/>
        <v>OK</v>
      </c>
      <c r="U2019" s="12"/>
      <c r="V2019" s="16"/>
      <c r="W2019" s="12" t="s">
        <v>4222</v>
      </c>
    </row>
    <row r="2020" spans="1:23" ht="22.35" customHeight="1">
      <c r="A2020" s="12">
        <v>10062157</v>
      </c>
      <c r="B2020" s="137" t="e">
        <v>#N/A</v>
      </c>
      <c r="C2020" s="106">
        <v>1006100</v>
      </c>
      <c r="D2020" s="13">
        <v>1014994</v>
      </c>
      <c r="E2020" s="12" t="s">
        <v>2488</v>
      </c>
      <c r="F2020" s="190" t="s">
        <v>4209</v>
      </c>
      <c r="G2020" s="13" t="s">
        <v>28</v>
      </c>
      <c r="H2020" s="15">
        <v>155</v>
      </c>
      <c r="I2020" s="105">
        <v>20</v>
      </c>
      <c r="J2020" s="26">
        <f t="shared" si="124"/>
        <v>3100</v>
      </c>
      <c r="K2020" s="113">
        <f>IFERROR(SUMIFS(RECEIVING_HISTORY!$H:$H,RECEIVING_HISTORY!$B:$B,MASTER_SHEET!$A2020),0)</f>
        <v>0</v>
      </c>
      <c r="L2020" s="26">
        <f>IFERROR(SUMIFS(RECEIVING_HISTORY!$I:$I,RECEIVING_HISTORY!$B:$B,MASTER_SHEET!$A2020),0)</f>
        <v>0</v>
      </c>
      <c r="M2020" s="35">
        <f>IFERROR(SUMIF(ISSUANCE_HISTORY!$B:$B,A2020,ISSUANCE_HISTORY!$H:$H),0)</f>
        <v>0</v>
      </c>
      <c r="N2020" s="26">
        <f>IFERROR(SUMIF(ISSUANCE_HISTORY!$B:$B,A2020,ISSUANCE_HISTORY!$I:$I),0)</f>
        <v>0</v>
      </c>
      <c r="O2020" s="112">
        <f t="shared" si="125"/>
        <v>20</v>
      </c>
      <c r="P2020" s="26">
        <f t="shared" si="127"/>
        <v>3100</v>
      </c>
      <c r="Q2020" s="36" t="s">
        <v>4262</v>
      </c>
      <c r="R2020" s="36" t="s">
        <v>4262</v>
      </c>
      <c r="S2020" s="16">
        <v>2</v>
      </c>
      <c r="T2020" s="37" t="str">
        <f t="shared" si="126"/>
        <v>OK</v>
      </c>
      <c r="U2020" s="12"/>
      <c r="V2020" s="16"/>
      <c r="W2020" s="12" t="e">
        <v>#N/A</v>
      </c>
    </row>
    <row r="2021" spans="1:23" ht="22.35" customHeight="1">
      <c r="A2021" s="12">
        <v>10062158</v>
      </c>
      <c r="B2021" s="137">
        <v>301317046113</v>
      </c>
      <c r="C2021" s="106">
        <v>1005749</v>
      </c>
      <c r="D2021" s="13">
        <v>1015229</v>
      </c>
      <c r="E2021" s="12" t="s">
        <v>2489</v>
      </c>
      <c r="F2021" s="190" t="s">
        <v>4209</v>
      </c>
      <c r="G2021" s="13" t="s">
        <v>21</v>
      </c>
      <c r="H2021" s="15">
        <v>59.76</v>
      </c>
      <c r="I2021" s="105">
        <v>445</v>
      </c>
      <c r="J2021" s="26">
        <f t="shared" si="124"/>
        <v>26593.200000000001</v>
      </c>
      <c r="K2021" s="113">
        <f>IFERROR(SUMIFS(RECEIVING_HISTORY!$H:$H,RECEIVING_HISTORY!$B:$B,MASTER_SHEET!$A2021),0)</f>
        <v>0</v>
      </c>
      <c r="L2021" s="26">
        <f>IFERROR(SUMIFS(RECEIVING_HISTORY!$I:$I,RECEIVING_HISTORY!$B:$B,MASTER_SHEET!$A2021),0)</f>
        <v>0</v>
      </c>
      <c r="M2021" s="35">
        <f>IFERROR(SUMIF(ISSUANCE_HISTORY!$B:$B,A2021,ISSUANCE_HISTORY!$H:$H),0)</f>
        <v>0</v>
      </c>
      <c r="N2021" s="26">
        <f>IFERROR(SUMIF(ISSUANCE_HISTORY!$B:$B,A2021,ISSUANCE_HISTORY!$I:$I),0)</f>
        <v>0</v>
      </c>
      <c r="O2021" s="112">
        <f t="shared" si="125"/>
        <v>445</v>
      </c>
      <c r="P2021" s="26">
        <f t="shared" si="127"/>
        <v>26593.200000000001</v>
      </c>
      <c r="Q2021" s="36" t="s">
        <v>4084</v>
      </c>
      <c r="R2021" s="36" t="s">
        <v>4084</v>
      </c>
      <c r="S2021" s="16">
        <v>300</v>
      </c>
      <c r="T2021" s="37" t="str">
        <f t="shared" si="126"/>
        <v>OK</v>
      </c>
      <c r="U2021" s="12"/>
      <c r="V2021" s="16"/>
      <c r="W2021" s="12" t="s">
        <v>4222</v>
      </c>
    </row>
    <row r="2022" spans="1:23" ht="22.35" customHeight="1">
      <c r="A2022" s="12">
        <v>10062159</v>
      </c>
      <c r="B2022" s="137">
        <v>1240200093</v>
      </c>
      <c r="C2022" s="106">
        <v>1005463</v>
      </c>
      <c r="D2022" s="13">
        <v>1015517</v>
      </c>
      <c r="E2022" s="12" t="s">
        <v>2490</v>
      </c>
      <c r="F2022" s="190" t="s">
        <v>1262</v>
      </c>
      <c r="G2022" s="13" t="s">
        <v>21</v>
      </c>
      <c r="H2022" s="15">
        <v>560</v>
      </c>
      <c r="I2022" s="105">
        <v>8</v>
      </c>
      <c r="J2022" s="26">
        <f t="shared" si="124"/>
        <v>4480</v>
      </c>
      <c r="K2022" s="113">
        <f>IFERROR(SUMIFS(RECEIVING_HISTORY!$H:$H,RECEIVING_HISTORY!$B:$B,MASTER_SHEET!$A2022),0)</f>
        <v>0</v>
      </c>
      <c r="L2022" s="26">
        <f>IFERROR(SUMIFS(RECEIVING_HISTORY!$I:$I,RECEIVING_HISTORY!$B:$B,MASTER_SHEET!$A2022),0)</f>
        <v>0</v>
      </c>
      <c r="M2022" s="35">
        <f>IFERROR(SUMIF(ISSUANCE_HISTORY!$B:$B,A2022,ISSUANCE_HISTORY!$H:$H),0)</f>
        <v>0</v>
      </c>
      <c r="N2022" s="26">
        <f>IFERROR(SUMIF(ISSUANCE_HISTORY!$B:$B,A2022,ISSUANCE_HISTORY!$I:$I),0)</f>
        <v>0</v>
      </c>
      <c r="O2022" s="112">
        <f t="shared" si="125"/>
        <v>8</v>
      </c>
      <c r="P2022" s="26">
        <f t="shared" si="127"/>
        <v>4480</v>
      </c>
      <c r="Q2022" s="36" t="s">
        <v>4189</v>
      </c>
      <c r="R2022" s="36" t="s">
        <v>4189</v>
      </c>
      <c r="S2022" s="16">
        <v>4</v>
      </c>
      <c r="T2022" s="37" t="str">
        <f t="shared" si="126"/>
        <v>OK</v>
      </c>
      <c r="U2022" s="12"/>
      <c r="V2022" s="16"/>
      <c r="W2022" s="12" t="s">
        <v>4223</v>
      </c>
    </row>
    <row r="2023" spans="1:23" ht="22.35" customHeight="1">
      <c r="A2023" s="12">
        <v>10062160</v>
      </c>
      <c r="B2023" s="137">
        <v>1270010320</v>
      </c>
      <c r="C2023" s="106">
        <v>1006188</v>
      </c>
      <c r="D2023" s="13">
        <v>1014838</v>
      </c>
      <c r="E2023" s="12" t="s">
        <v>2491</v>
      </c>
      <c r="F2023" s="190" t="s">
        <v>4209</v>
      </c>
      <c r="G2023" s="13" t="s">
        <v>37</v>
      </c>
      <c r="H2023" s="15">
        <v>19</v>
      </c>
      <c r="I2023" s="105">
        <v>42</v>
      </c>
      <c r="J2023" s="26">
        <f t="shared" si="124"/>
        <v>798</v>
      </c>
      <c r="K2023" s="113">
        <f>IFERROR(SUMIFS(RECEIVING_HISTORY!$H:$H,RECEIVING_HISTORY!$B:$B,MASTER_SHEET!$A2023),0)</f>
        <v>0</v>
      </c>
      <c r="L2023" s="26">
        <f>IFERROR(SUMIFS(RECEIVING_HISTORY!$I:$I,RECEIVING_HISTORY!$B:$B,MASTER_SHEET!$A2023),0)</f>
        <v>0</v>
      </c>
      <c r="M2023" s="35">
        <f>IFERROR(SUMIF(ISSUANCE_HISTORY!$B:$B,A2023,ISSUANCE_HISTORY!$H:$H),0)</f>
        <v>0</v>
      </c>
      <c r="N2023" s="26">
        <f>IFERROR(SUMIF(ISSUANCE_HISTORY!$B:$B,A2023,ISSUANCE_HISTORY!$I:$I),0)</f>
        <v>0</v>
      </c>
      <c r="O2023" s="112">
        <f t="shared" si="125"/>
        <v>42</v>
      </c>
      <c r="P2023" s="26">
        <f t="shared" si="127"/>
        <v>798</v>
      </c>
      <c r="Q2023" s="36" t="s">
        <v>34</v>
      </c>
      <c r="R2023" s="36" t="s">
        <v>34</v>
      </c>
      <c r="S2023" s="16">
        <v>20</v>
      </c>
      <c r="T2023" s="37" t="str">
        <f t="shared" si="126"/>
        <v>OK</v>
      </c>
      <c r="U2023" s="12"/>
      <c r="V2023" s="16"/>
      <c r="W2023" s="12" t="s">
        <v>4223</v>
      </c>
    </row>
    <row r="2024" spans="1:23" ht="22.35" customHeight="1">
      <c r="A2024" s="12">
        <v>10062161</v>
      </c>
      <c r="B2024" s="137">
        <v>301317047328</v>
      </c>
      <c r="C2024" s="106">
        <v>1005273</v>
      </c>
      <c r="D2024" s="13">
        <v>1015645</v>
      </c>
      <c r="E2024" s="12" t="s">
        <v>2492</v>
      </c>
      <c r="F2024" s="190" t="s">
        <v>4209</v>
      </c>
      <c r="G2024" s="13" t="s">
        <v>21</v>
      </c>
      <c r="H2024" s="15">
        <v>27.17</v>
      </c>
      <c r="I2024" s="105">
        <v>335</v>
      </c>
      <c r="J2024" s="26">
        <f t="shared" si="124"/>
        <v>9101.9500000000007</v>
      </c>
      <c r="K2024" s="113">
        <f>IFERROR(SUMIFS(RECEIVING_HISTORY!$H:$H,RECEIVING_HISTORY!$B:$B,MASTER_SHEET!$A2024),0)</f>
        <v>0</v>
      </c>
      <c r="L2024" s="26">
        <f>IFERROR(SUMIFS(RECEIVING_HISTORY!$I:$I,RECEIVING_HISTORY!$B:$B,MASTER_SHEET!$A2024),0)</f>
        <v>0</v>
      </c>
      <c r="M2024" s="35">
        <f>IFERROR(SUMIF(ISSUANCE_HISTORY!$B:$B,A2024,ISSUANCE_HISTORY!$H:$H),0)</f>
        <v>0</v>
      </c>
      <c r="N2024" s="26">
        <f>IFERROR(SUMIF(ISSUANCE_HISTORY!$B:$B,A2024,ISSUANCE_HISTORY!$I:$I),0)</f>
        <v>0</v>
      </c>
      <c r="O2024" s="112">
        <f t="shared" si="125"/>
        <v>335</v>
      </c>
      <c r="P2024" s="26">
        <f t="shared" si="127"/>
        <v>9101.9500000000007</v>
      </c>
      <c r="Q2024" s="36" t="s">
        <v>4230</v>
      </c>
      <c r="R2024" s="36" t="s">
        <v>4230</v>
      </c>
      <c r="S2024" s="16">
        <v>100</v>
      </c>
      <c r="T2024" s="37" t="str">
        <f t="shared" si="126"/>
        <v>OK</v>
      </c>
      <c r="U2024" s="12"/>
      <c r="V2024" s="16"/>
      <c r="W2024" s="12" t="s">
        <v>4222</v>
      </c>
    </row>
    <row r="2025" spans="1:23" ht="22.35" customHeight="1">
      <c r="A2025" s="12">
        <v>10062162</v>
      </c>
      <c r="B2025" s="137">
        <v>1240270046</v>
      </c>
      <c r="C2025" s="106">
        <v>1005602</v>
      </c>
      <c r="D2025" s="13">
        <v>1015358</v>
      </c>
      <c r="E2025" s="12" t="s">
        <v>2493</v>
      </c>
      <c r="F2025" s="190" t="s">
        <v>4209</v>
      </c>
      <c r="G2025" s="13" t="s">
        <v>21</v>
      </c>
      <c r="H2025" s="15">
        <v>24</v>
      </c>
      <c r="I2025" s="105">
        <v>208</v>
      </c>
      <c r="J2025" s="26">
        <f t="shared" si="124"/>
        <v>4992</v>
      </c>
      <c r="K2025" s="113">
        <f>IFERROR(SUMIFS(RECEIVING_HISTORY!$H:$H,RECEIVING_HISTORY!$B:$B,MASTER_SHEET!$A2025),0)</f>
        <v>0</v>
      </c>
      <c r="L2025" s="26">
        <f>IFERROR(SUMIFS(RECEIVING_HISTORY!$I:$I,RECEIVING_HISTORY!$B:$B,MASTER_SHEET!$A2025),0)</f>
        <v>0</v>
      </c>
      <c r="M2025" s="35">
        <f>IFERROR(SUMIF(ISSUANCE_HISTORY!$B:$B,A2025,ISSUANCE_HISTORY!$H:$H),0)</f>
        <v>0</v>
      </c>
      <c r="N2025" s="26">
        <f>IFERROR(SUMIF(ISSUANCE_HISTORY!$B:$B,A2025,ISSUANCE_HISTORY!$I:$I),0)</f>
        <v>0</v>
      </c>
      <c r="O2025" s="112">
        <f t="shared" si="125"/>
        <v>208</v>
      </c>
      <c r="P2025" s="26">
        <f t="shared" si="127"/>
        <v>4992</v>
      </c>
      <c r="Q2025" s="36" t="s">
        <v>4237</v>
      </c>
      <c r="R2025" s="36" t="s">
        <v>4237</v>
      </c>
      <c r="S2025" s="16">
        <v>100</v>
      </c>
      <c r="T2025" s="37" t="str">
        <f t="shared" si="126"/>
        <v>OK</v>
      </c>
      <c r="U2025" s="12"/>
      <c r="V2025" s="16"/>
      <c r="W2025" s="12" t="s">
        <v>4222</v>
      </c>
    </row>
    <row r="2026" spans="1:23" ht="22.35" customHeight="1">
      <c r="A2026" s="12">
        <v>10062163</v>
      </c>
      <c r="B2026" s="137">
        <v>1120012451</v>
      </c>
      <c r="C2026" s="106">
        <v>1003931</v>
      </c>
      <c r="D2026" s="13">
        <v>1008991</v>
      </c>
      <c r="E2026" s="12" t="s">
        <v>2494</v>
      </c>
      <c r="F2026" s="190" t="s">
        <v>4210</v>
      </c>
      <c r="G2026" s="13" t="s">
        <v>33</v>
      </c>
      <c r="H2026" s="15">
        <v>60</v>
      </c>
      <c r="I2026" s="105">
        <v>49</v>
      </c>
      <c r="J2026" s="26">
        <f t="shared" si="124"/>
        <v>2940</v>
      </c>
      <c r="K2026" s="113">
        <f>IFERROR(SUMIFS(RECEIVING_HISTORY!$H:$H,RECEIVING_HISTORY!$B:$B,MASTER_SHEET!$A2026),0)</f>
        <v>190</v>
      </c>
      <c r="L2026" s="26">
        <f>IFERROR(SUMIFS(RECEIVING_HISTORY!$I:$I,RECEIVING_HISTORY!$B:$B,MASTER_SHEET!$A2026),0)</f>
        <v>11400</v>
      </c>
      <c r="M2026" s="35">
        <f>IFERROR(SUMIF(ISSUANCE_HISTORY!$B:$B,A2026,ISSUANCE_HISTORY!$H:$H),0)</f>
        <v>48</v>
      </c>
      <c r="N2026" s="26">
        <f>IFERROR(SUMIF(ISSUANCE_HISTORY!$B:$B,A2026,ISSUANCE_HISTORY!$I:$I),0)</f>
        <v>2880</v>
      </c>
      <c r="O2026" s="112">
        <f t="shared" si="125"/>
        <v>191</v>
      </c>
      <c r="P2026" s="26">
        <f t="shared" si="127"/>
        <v>11460</v>
      </c>
      <c r="Q2026" s="36" t="s">
        <v>34</v>
      </c>
      <c r="R2026" s="36" t="s">
        <v>34</v>
      </c>
      <c r="S2026" s="16">
        <v>200</v>
      </c>
      <c r="T2026" s="37" t="str">
        <f t="shared" si="126"/>
        <v>BSR in Process</v>
      </c>
      <c r="U2026" s="12">
        <v>62</v>
      </c>
      <c r="V2026" s="16"/>
      <c r="W2026" s="12" t="s">
        <v>4222</v>
      </c>
    </row>
    <row r="2027" spans="1:23" ht="22.35" customHeight="1">
      <c r="A2027" s="12">
        <v>10062164</v>
      </c>
      <c r="B2027" s="137">
        <v>241115007013</v>
      </c>
      <c r="C2027" s="106">
        <v>1005596</v>
      </c>
      <c r="D2027" s="13">
        <v>1015352</v>
      </c>
      <c r="E2027" s="12" t="s">
        <v>2495</v>
      </c>
      <c r="F2027" s="190" t="s">
        <v>4210</v>
      </c>
      <c r="G2027" s="13" t="s">
        <v>33</v>
      </c>
      <c r="H2027" s="15">
        <v>60</v>
      </c>
      <c r="I2027" s="105">
        <v>323</v>
      </c>
      <c r="J2027" s="26">
        <f t="shared" si="124"/>
        <v>19380</v>
      </c>
      <c r="K2027" s="113">
        <f>IFERROR(SUMIFS(RECEIVING_HISTORY!$H:$H,RECEIVING_HISTORY!$B:$B,MASTER_SHEET!$A2027),0)</f>
        <v>0</v>
      </c>
      <c r="L2027" s="26">
        <f>IFERROR(SUMIFS(RECEIVING_HISTORY!$I:$I,RECEIVING_HISTORY!$B:$B,MASTER_SHEET!$A2027),0)</f>
        <v>0</v>
      </c>
      <c r="M2027" s="35">
        <f>IFERROR(SUMIF(ISSUANCE_HISTORY!$B:$B,A2027,ISSUANCE_HISTORY!$H:$H),0)</f>
        <v>100</v>
      </c>
      <c r="N2027" s="26">
        <f>IFERROR(SUMIF(ISSUANCE_HISTORY!$B:$B,A2027,ISSUANCE_HISTORY!$I:$I),0)</f>
        <v>6000</v>
      </c>
      <c r="O2027" s="112">
        <f t="shared" si="125"/>
        <v>223</v>
      </c>
      <c r="P2027" s="26">
        <f t="shared" si="127"/>
        <v>13380</v>
      </c>
      <c r="Q2027" s="36" t="s">
        <v>34</v>
      </c>
      <c r="R2027" s="36" t="s">
        <v>34</v>
      </c>
      <c r="S2027" s="16">
        <v>150</v>
      </c>
      <c r="T2027" s="37" t="str">
        <f t="shared" si="126"/>
        <v>OK</v>
      </c>
      <c r="U2027" s="12"/>
      <c r="V2027" s="16"/>
      <c r="W2027" s="12" t="s">
        <v>4222</v>
      </c>
    </row>
    <row r="2028" spans="1:23" ht="22.35" customHeight="1">
      <c r="A2028" s="12">
        <v>10062165</v>
      </c>
      <c r="B2028" s="137">
        <v>241115007014</v>
      </c>
      <c r="C2028" s="106">
        <v>1005597</v>
      </c>
      <c r="D2028" s="13">
        <v>1015353</v>
      </c>
      <c r="E2028" s="12" t="s">
        <v>2496</v>
      </c>
      <c r="F2028" s="190" t="s">
        <v>4210</v>
      </c>
      <c r="G2028" s="13" t="s">
        <v>33</v>
      </c>
      <c r="H2028" s="15">
        <v>60</v>
      </c>
      <c r="I2028" s="105">
        <v>79</v>
      </c>
      <c r="J2028" s="26">
        <f t="shared" si="124"/>
        <v>4740</v>
      </c>
      <c r="K2028" s="113">
        <f>IFERROR(SUMIFS(RECEIVING_HISTORY!$H:$H,RECEIVING_HISTORY!$B:$B,MASTER_SHEET!$A2028),0)</f>
        <v>0</v>
      </c>
      <c r="L2028" s="26">
        <f>IFERROR(SUMIFS(RECEIVING_HISTORY!$I:$I,RECEIVING_HISTORY!$B:$B,MASTER_SHEET!$A2028),0)</f>
        <v>0</v>
      </c>
      <c r="M2028" s="35">
        <f>IFERROR(SUMIF(ISSUANCE_HISTORY!$B:$B,A2028,ISSUANCE_HISTORY!$H:$H),0)</f>
        <v>54</v>
      </c>
      <c r="N2028" s="26">
        <f>IFERROR(SUMIF(ISSUANCE_HISTORY!$B:$B,A2028,ISSUANCE_HISTORY!$I:$I),0)</f>
        <v>3240</v>
      </c>
      <c r="O2028" s="112">
        <f t="shared" si="125"/>
        <v>25</v>
      </c>
      <c r="P2028" s="26">
        <f t="shared" si="127"/>
        <v>1500</v>
      </c>
      <c r="Q2028" s="36" t="s">
        <v>34</v>
      </c>
      <c r="R2028" s="36" t="s">
        <v>34</v>
      </c>
      <c r="S2028" s="16">
        <v>120</v>
      </c>
      <c r="T2028" s="37" t="str">
        <f t="shared" si="126"/>
        <v>Re-Order Now</v>
      </c>
      <c r="U2028" s="12"/>
      <c r="V2028" s="16" t="s">
        <v>4000</v>
      </c>
      <c r="W2028" s="12" t="s">
        <v>4222</v>
      </c>
    </row>
    <row r="2029" spans="1:23" ht="22.35" customHeight="1">
      <c r="A2029" s="12">
        <v>10062166</v>
      </c>
      <c r="B2029" s="137">
        <v>312115086431</v>
      </c>
      <c r="C2029" s="106">
        <v>1005848</v>
      </c>
      <c r="D2029" s="13">
        <v>1015034</v>
      </c>
      <c r="E2029" s="12" t="s">
        <v>2497</v>
      </c>
      <c r="F2029" s="190" t="s">
        <v>4209</v>
      </c>
      <c r="G2029" s="13" t="s">
        <v>37</v>
      </c>
      <c r="H2029" s="15">
        <v>175</v>
      </c>
      <c r="I2029" s="105">
        <v>14</v>
      </c>
      <c r="J2029" s="26">
        <f t="shared" si="124"/>
        <v>2450</v>
      </c>
      <c r="K2029" s="113">
        <f>IFERROR(SUMIFS(RECEIVING_HISTORY!$H:$H,RECEIVING_HISTORY!$B:$B,MASTER_SHEET!$A2029),0)</f>
        <v>0</v>
      </c>
      <c r="L2029" s="26">
        <f>IFERROR(SUMIFS(RECEIVING_HISTORY!$I:$I,RECEIVING_HISTORY!$B:$B,MASTER_SHEET!$A2029),0)</f>
        <v>0</v>
      </c>
      <c r="M2029" s="35">
        <f>IFERROR(SUMIF(ISSUANCE_HISTORY!$B:$B,A2029,ISSUANCE_HISTORY!$H:$H),0)</f>
        <v>0</v>
      </c>
      <c r="N2029" s="26">
        <f>IFERROR(SUMIF(ISSUANCE_HISTORY!$B:$B,A2029,ISSUANCE_HISTORY!$I:$I),0)</f>
        <v>0</v>
      </c>
      <c r="O2029" s="112">
        <f t="shared" si="125"/>
        <v>14</v>
      </c>
      <c r="P2029" s="26">
        <f t="shared" si="127"/>
        <v>2450</v>
      </c>
      <c r="Q2029" s="36" t="s">
        <v>4101</v>
      </c>
      <c r="R2029" s="36" t="s">
        <v>4101</v>
      </c>
      <c r="S2029" s="16">
        <v>6</v>
      </c>
      <c r="T2029" s="37" t="str">
        <f t="shared" si="126"/>
        <v>OK</v>
      </c>
      <c r="U2029" s="12"/>
      <c r="V2029" s="16"/>
      <c r="W2029" s="12" t="s">
        <v>4222</v>
      </c>
    </row>
    <row r="2030" spans="1:23" ht="22.35" customHeight="1">
      <c r="A2030" s="12">
        <v>10062167</v>
      </c>
      <c r="B2030" s="137">
        <v>301717007335</v>
      </c>
      <c r="C2030" s="106">
        <v>1005849</v>
      </c>
      <c r="D2030" s="13">
        <v>1015035</v>
      </c>
      <c r="E2030" s="12" t="s">
        <v>2498</v>
      </c>
      <c r="F2030" s="190" t="s">
        <v>4209</v>
      </c>
      <c r="G2030" s="13" t="s">
        <v>37</v>
      </c>
      <c r="H2030" s="15">
        <v>175</v>
      </c>
      <c r="I2030" s="105">
        <v>6</v>
      </c>
      <c r="J2030" s="26">
        <f t="shared" si="124"/>
        <v>1050</v>
      </c>
      <c r="K2030" s="113">
        <f>IFERROR(SUMIFS(RECEIVING_HISTORY!$H:$H,RECEIVING_HISTORY!$B:$B,MASTER_SHEET!$A2030),0)</f>
        <v>0</v>
      </c>
      <c r="L2030" s="26">
        <f>IFERROR(SUMIFS(RECEIVING_HISTORY!$I:$I,RECEIVING_HISTORY!$B:$B,MASTER_SHEET!$A2030),0)</f>
        <v>0</v>
      </c>
      <c r="M2030" s="35">
        <f>IFERROR(SUMIF(ISSUANCE_HISTORY!$B:$B,A2030,ISSUANCE_HISTORY!$H:$H),0)</f>
        <v>0</v>
      </c>
      <c r="N2030" s="26">
        <f>IFERROR(SUMIF(ISSUANCE_HISTORY!$B:$B,A2030,ISSUANCE_HISTORY!$I:$I),0)</f>
        <v>0</v>
      </c>
      <c r="O2030" s="112">
        <f t="shared" si="125"/>
        <v>6</v>
      </c>
      <c r="P2030" s="26">
        <f t="shared" si="127"/>
        <v>1050</v>
      </c>
      <c r="Q2030" s="36" t="s">
        <v>27</v>
      </c>
      <c r="R2030" s="36" t="s">
        <v>27</v>
      </c>
      <c r="S2030" s="16">
        <v>6</v>
      </c>
      <c r="T2030" s="37" t="str">
        <f t="shared" si="126"/>
        <v>OK</v>
      </c>
      <c r="U2030" s="12"/>
      <c r="V2030" s="16"/>
      <c r="W2030" s="12" t="s">
        <v>4222</v>
      </c>
    </row>
    <row r="2031" spans="1:23" ht="22.35" customHeight="1">
      <c r="A2031" s="12">
        <v>10062168</v>
      </c>
      <c r="B2031" s="137">
        <v>312115086432</v>
      </c>
      <c r="C2031" s="106">
        <v>1005850</v>
      </c>
      <c r="D2031" s="13">
        <v>1015036</v>
      </c>
      <c r="E2031" s="12" t="s">
        <v>2499</v>
      </c>
      <c r="F2031" s="190" t="s">
        <v>4209</v>
      </c>
      <c r="G2031" s="13" t="s">
        <v>37</v>
      </c>
      <c r="H2031" s="15">
        <v>675</v>
      </c>
      <c r="I2031" s="105">
        <v>23</v>
      </c>
      <c r="J2031" s="26">
        <f t="shared" si="124"/>
        <v>15525</v>
      </c>
      <c r="K2031" s="113">
        <f>IFERROR(SUMIFS(RECEIVING_HISTORY!$H:$H,RECEIVING_HISTORY!$B:$B,MASTER_SHEET!$A2031),0)</f>
        <v>0</v>
      </c>
      <c r="L2031" s="26">
        <f>IFERROR(SUMIFS(RECEIVING_HISTORY!$I:$I,RECEIVING_HISTORY!$B:$B,MASTER_SHEET!$A2031),0)</f>
        <v>0</v>
      </c>
      <c r="M2031" s="35">
        <f>IFERROR(SUMIF(ISSUANCE_HISTORY!$B:$B,A2031,ISSUANCE_HISTORY!$H:$H),0)</f>
        <v>0</v>
      </c>
      <c r="N2031" s="26">
        <f>IFERROR(SUMIF(ISSUANCE_HISTORY!$B:$B,A2031,ISSUANCE_HISTORY!$I:$I),0)</f>
        <v>0</v>
      </c>
      <c r="O2031" s="112">
        <f t="shared" si="125"/>
        <v>23</v>
      </c>
      <c r="P2031" s="26">
        <f t="shared" si="127"/>
        <v>15525</v>
      </c>
      <c r="Q2031" s="36" t="s">
        <v>4084</v>
      </c>
      <c r="R2031" s="36" t="s">
        <v>4084</v>
      </c>
      <c r="S2031" s="16">
        <v>10</v>
      </c>
      <c r="T2031" s="37" t="str">
        <f t="shared" si="126"/>
        <v>OK</v>
      </c>
      <c r="U2031" s="12"/>
      <c r="V2031" s="16"/>
      <c r="W2031" s="12" t="s">
        <v>4222</v>
      </c>
    </row>
    <row r="2032" spans="1:23" ht="22.35" customHeight="1">
      <c r="A2032" s="12">
        <v>10062169</v>
      </c>
      <c r="B2032" s="137">
        <v>1090190062</v>
      </c>
      <c r="C2032" s="106">
        <v>1005607</v>
      </c>
      <c r="D2032" s="13">
        <v>1015363</v>
      </c>
      <c r="E2032" s="12" t="s">
        <v>2500</v>
      </c>
      <c r="F2032" s="190" t="s">
        <v>4209</v>
      </c>
      <c r="G2032" s="13" t="s">
        <v>21</v>
      </c>
      <c r="H2032" s="15">
        <v>300</v>
      </c>
      <c r="I2032" s="105">
        <v>16</v>
      </c>
      <c r="J2032" s="26">
        <f t="shared" si="124"/>
        <v>4800</v>
      </c>
      <c r="K2032" s="113">
        <f>IFERROR(SUMIFS(RECEIVING_HISTORY!$H:$H,RECEIVING_HISTORY!$B:$B,MASTER_SHEET!$A2032),0)</f>
        <v>0</v>
      </c>
      <c r="L2032" s="26">
        <f>IFERROR(SUMIFS(RECEIVING_HISTORY!$I:$I,RECEIVING_HISTORY!$B:$B,MASTER_SHEET!$A2032),0)</f>
        <v>0</v>
      </c>
      <c r="M2032" s="35">
        <f>IFERROR(SUMIF(ISSUANCE_HISTORY!$B:$B,A2032,ISSUANCE_HISTORY!$H:$H),0)</f>
        <v>0</v>
      </c>
      <c r="N2032" s="26">
        <f>IFERROR(SUMIF(ISSUANCE_HISTORY!$B:$B,A2032,ISSUANCE_HISTORY!$I:$I),0)</f>
        <v>0</v>
      </c>
      <c r="O2032" s="112">
        <f t="shared" si="125"/>
        <v>16</v>
      </c>
      <c r="P2032" s="26">
        <f t="shared" si="127"/>
        <v>4800</v>
      </c>
      <c r="Q2032" s="36" t="s">
        <v>4084</v>
      </c>
      <c r="R2032" s="36" t="s">
        <v>4084</v>
      </c>
      <c r="S2032" s="16">
        <v>6</v>
      </c>
      <c r="T2032" s="37" t="str">
        <f t="shared" si="126"/>
        <v>OK</v>
      </c>
      <c r="U2032" s="12"/>
      <c r="V2032" s="16"/>
      <c r="W2032" s="12" t="s">
        <v>4222</v>
      </c>
    </row>
    <row r="2033" spans="1:23" ht="22.35" customHeight="1">
      <c r="A2033" s="12">
        <v>10062170</v>
      </c>
      <c r="B2033" s="137">
        <v>1010340016</v>
      </c>
      <c r="C2033" s="106">
        <v>1005768</v>
      </c>
      <c r="D2033" s="13">
        <v>1015248</v>
      </c>
      <c r="E2033" s="12" t="s">
        <v>2501</v>
      </c>
      <c r="F2033" s="190" t="s">
        <v>1262</v>
      </c>
      <c r="G2033" s="13" t="s">
        <v>21</v>
      </c>
      <c r="H2033" s="15">
        <v>580</v>
      </c>
      <c r="I2033" s="105">
        <v>25</v>
      </c>
      <c r="J2033" s="26">
        <f t="shared" si="124"/>
        <v>14500</v>
      </c>
      <c r="K2033" s="113">
        <f>IFERROR(SUMIFS(RECEIVING_HISTORY!$H:$H,RECEIVING_HISTORY!$B:$B,MASTER_SHEET!$A2033),0)</f>
        <v>0</v>
      </c>
      <c r="L2033" s="26">
        <f>IFERROR(SUMIFS(RECEIVING_HISTORY!$I:$I,RECEIVING_HISTORY!$B:$B,MASTER_SHEET!$A2033),0)</f>
        <v>0</v>
      </c>
      <c r="M2033" s="35">
        <f>IFERROR(SUMIF(ISSUANCE_HISTORY!$B:$B,A2033,ISSUANCE_HISTORY!$H:$H),0)</f>
        <v>0</v>
      </c>
      <c r="N2033" s="26">
        <f>IFERROR(SUMIF(ISSUANCE_HISTORY!$B:$B,A2033,ISSUANCE_HISTORY!$I:$I),0)</f>
        <v>0</v>
      </c>
      <c r="O2033" s="112">
        <f t="shared" si="125"/>
        <v>25</v>
      </c>
      <c r="P2033" s="26">
        <f t="shared" si="127"/>
        <v>14500</v>
      </c>
      <c r="Q2033" s="36" t="s">
        <v>4256</v>
      </c>
      <c r="R2033" s="36" t="s">
        <v>4256</v>
      </c>
      <c r="S2033" s="16">
        <v>10</v>
      </c>
      <c r="T2033" s="37" t="str">
        <f t="shared" si="126"/>
        <v>OK</v>
      </c>
      <c r="U2033" s="12"/>
      <c r="V2033" s="16"/>
      <c r="W2033" s="12" t="s">
        <v>4222</v>
      </c>
    </row>
    <row r="2034" spans="1:23" ht="22.35" customHeight="1">
      <c r="A2034" s="12">
        <v>10062171</v>
      </c>
      <c r="B2034" s="137">
        <v>1120013239</v>
      </c>
      <c r="C2034" s="106">
        <v>1004941</v>
      </c>
      <c r="D2034" s="13">
        <v>1016056</v>
      </c>
      <c r="E2034" s="12" t="s">
        <v>2502</v>
      </c>
      <c r="F2034" s="191" t="s">
        <v>4206</v>
      </c>
      <c r="G2034" s="13" t="s">
        <v>2503</v>
      </c>
      <c r="H2034" s="15">
        <v>75</v>
      </c>
      <c r="I2034" s="105">
        <v>34</v>
      </c>
      <c r="J2034" s="26">
        <f t="shared" si="124"/>
        <v>2550</v>
      </c>
      <c r="K2034" s="113">
        <f>IFERROR(SUMIFS(RECEIVING_HISTORY!$H:$H,RECEIVING_HISTORY!$B:$B,MASTER_SHEET!$A2034),0)</f>
        <v>0</v>
      </c>
      <c r="L2034" s="26">
        <f>IFERROR(SUMIFS(RECEIVING_HISTORY!$I:$I,RECEIVING_HISTORY!$B:$B,MASTER_SHEET!$A2034),0)</f>
        <v>0</v>
      </c>
      <c r="M2034" s="35">
        <f>IFERROR(SUMIF(ISSUANCE_HISTORY!$B:$B,A2034,ISSUANCE_HISTORY!$H:$H),0)</f>
        <v>0</v>
      </c>
      <c r="N2034" s="26">
        <f>IFERROR(SUMIF(ISSUANCE_HISTORY!$B:$B,A2034,ISSUANCE_HISTORY!$I:$I),0)</f>
        <v>0</v>
      </c>
      <c r="O2034" s="112">
        <f t="shared" si="125"/>
        <v>34</v>
      </c>
      <c r="P2034" s="26">
        <f t="shared" si="127"/>
        <v>2550</v>
      </c>
      <c r="Q2034" s="36" t="s">
        <v>2551</v>
      </c>
      <c r="R2034" s="36" t="s">
        <v>2551</v>
      </c>
      <c r="S2034" s="16">
        <v>40</v>
      </c>
      <c r="T2034" s="37" t="str">
        <f t="shared" si="126"/>
        <v>BSR in Process</v>
      </c>
      <c r="U2034" s="12">
        <v>63</v>
      </c>
      <c r="V2034" s="16"/>
      <c r="W2034" s="12" t="s">
        <v>4222</v>
      </c>
    </row>
    <row r="2035" spans="1:23" ht="22.35" customHeight="1">
      <c r="A2035" s="12">
        <v>10062172</v>
      </c>
      <c r="B2035" s="137">
        <v>1010450005</v>
      </c>
      <c r="C2035" s="106">
        <v>1006186</v>
      </c>
      <c r="D2035" s="13">
        <v>1014836</v>
      </c>
      <c r="E2035" s="12" t="s">
        <v>3896</v>
      </c>
      <c r="F2035" s="190" t="s">
        <v>4209</v>
      </c>
      <c r="G2035" s="13" t="s">
        <v>37</v>
      </c>
      <c r="H2035" s="15">
        <v>135</v>
      </c>
      <c r="I2035" s="105">
        <v>19</v>
      </c>
      <c r="J2035" s="26">
        <f t="shared" si="124"/>
        <v>2565</v>
      </c>
      <c r="K2035" s="113">
        <f>IFERROR(SUMIFS(RECEIVING_HISTORY!$H:$H,RECEIVING_HISTORY!$B:$B,MASTER_SHEET!$A2035),0)</f>
        <v>0</v>
      </c>
      <c r="L2035" s="26">
        <f>IFERROR(SUMIFS(RECEIVING_HISTORY!$I:$I,RECEIVING_HISTORY!$B:$B,MASTER_SHEET!$A2035),0)</f>
        <v>0</v>
      </c>
      <c r="M2035" s="35">
        <f>IFERROR(SUMIF(ISSUANCE_HISTORY!$B:$B,A2035,ISSUANCE_HISTORY!$H:$H),0)</f>
        <v>0</v>
      </c>
      <c r="N2035" s="26">
        <f>IFERROR(SUMIF(ISSUANCE_HISTORY!$B:$B,A2035,ISSUANCE_HISTORY!$I:$I),0)</f>
        <v>0</v>
      </c>
      <c r="O2035" s="112">
        <f t="shared" si="125"/>
        <v>19</v>
      </c>
      <c r="P2035" s="26">
        <f t="shared" si="127"/>
        <v>2565</v>
      </c>
      <c r="Q2035" s="36" t="s">
        <v>4084</v>
      </c>
      <c r="R2035" s="36" t="s">
        <v>4084</v>
      </c>
      <c r="S2035" s="16">
        <v>10</v>
      </c>
      <c r="T2035" s="37" t="str">
        <f t="shared" si="126"/>
        <v>OK</v>
      </c>
      <c r="U2035" s="12"/>
      <c r="V2035" s="16"/>
      <c r="W2035" s="12" t="s">
        <v>4222</v>
      </c>
    </row>
    <row r="2036" spans="1:23" ht="22.35" customHeight="1">
      <c r="A2036" s="12">
        <v>10062173</v>
      </c>
      <c r="B2036" s="137">
        <v>1010450008</v>
      </c>
      <c r="C2036" s="106">
        <v>1006208</v>
      </c>
      <c r="D2036" s="13">
        <v>1014858</v>
      </c>
      <c r="E2036" s="12" t="s">
        <v>2504</v>
      </c>
      <c r="F2036" s="190" t="s">
        <v>4209</v>
      </c>
      <c r="G2036" s="13" t="s">
        <v>37</v>
      </c>
      <c r="H2036" s="15">
        <v>135</v>
      </c>
      <c r="I2036" s="105">
        <v>50</v>
      </c>
      <c r="J2036" s="26">
        <f t="shared" si="124"/>
        <v>6750</v>
      </c>
      <c r="K2036" s="113">
        <f>IFERROR(SUMIFS(RECEIVING_HISTORY!$H:$H,RECEIVING_HISTORY!$B:$B,MASTER_SHEET!$A2036),0)</f>
        <v>0</v>
      </c>
      <c r="L2036" s="26">
        <f>IFERROR(SUMIFS(RECEIVING_HISTORY!$I:$I,RECEIVING_HISTORY!$B:$B,MASTER_SHEET!$A2036),0)</f>
        <v>0</v>
      </c>
      <c r="M2036" s="35">
        <f>IFERROR(SUMIF(ISSUANCE_HISTORY!$B:$B,A2036,ISSUANCE_HISTORY!$H:$H),0)</f>
        <v>0</v>
      </c>
      <c r="N2036" s="26">
        <f>IFERROR(SUMIF(ISSUANCE_HISTORY!$B:$B,A2036,ISSUANCE_HISTORY!$I:$I),0)</f>
        <v>0</v>
      </c>
      <c r="O2036" s="112">
        <f t="shared" si="125"/>
        <v>50</v>
      </c>
      <c r="P2036" s="26">
        <f t="shared" si="127"/>
        <v>6750</v>
      </c>
      <c r="Q2036" s="36" t="s">
        <v>34</v>
      </c>
      <c r="R2036" s="36" t="s">
        <v>34</v>
      </c>
      <c r="S2036" s="16">
        <v>10</v>
      </c>
      <c r="T2036" s="37" t="str">
        <f t="shared" si="126"/>
        <v>OK</v>
      </c>
      <c r="U2036" s="12"/>
      <c r="V2036" s="16"/>
      <c r="W2036" s="12" t="s">
        <v>4222</v>
      </c>
    </row>
    <row r="2037" spans="1:23" ht="22.35" customHeight="1">
      <c r="A2037" s="12">
        <v>10062174</v>
      </c>
      <c r="B2037" s="137">
        <v>1010450006</v>
      </c>
      <c r="C2037" s="106">
        <v>1005619</v>
      </c>
      <c r="D2037" s="13">
        <v>1015375</v>
      </c>
      <c r="E2037" s="12" t="s">
        <v>3897</v>
      </c>
      <c r="F2037" s="190" t="s">
        <v>4209</v>
      </c>
      <c r="G2037" s="13" t="s">
        <v>21</v>
      </c>
      <c r="H2037" s="15">
        <v>154</v>
      </c>
      <c r="I2037" s="105">
        <v>20</v>
      </c>
      <c r="J2037" s="26">
        <f t="shared" si="124"/>
        <v>3080</v>
      </c>
      <c r="K2037" s="113">
        <f>IFERROR(SUMIFS(RECEIVING_HISTORY!$H:$H,RECEIVING_HISTORY!$B:$B,MASTER_SHEET!$A2037),0)</f>
        <v>0</v>
      </c>
      <c r="L2037" s="26">
        <f>IFERROR(SUMIFS(RECEIVING_HISTORY!$I:$I,RECEIVING_HISTORY!$B:$B,MASTER_SHEET!$A2037),0)</f>
        <v>0</v>
      </c>
      <c r="M2037" s="35">
        <f>IFERROR(SUMIF(ISSUANCE_HISTORY!$B:$B,A2037,ISSUANCE_HISTORY!$H:$H),0)</f>
        <v>0</v>
      </c>
      <c r="N2037" s="26">
        <f>IFERROR(SUMIF(ISSUANCE_HISTORY!$B:$B,A2037,ISSUANCE_HISTORY!$I:$I),0)</f>
        <v>0</v>
      </c>
      <c r="O2037" s="112">
        <f t="shared" si="125"/>
        <v>20</v>
      </c>
      <c r="P2037" s="26">
        <f t="shared" si="127"/>
        <v>3080</v>
      </c>
      <c r="Q2037" s="36" t="s">
        <v>4084</v>
      </c>
      <c r="R2037" s="36" t="s">
        <v>4084</v>
      </c>
      <c r="S2037" s="16">
        <v>5</v>
      </c>
      <c r="T2037" s="37" t="str">
        <f t="shared" si="126"/>
        <v>OK</v>
      </c>
      <c r="U2037" s="12"/>
      <c r="V2037" s="16"/>
      <c r="W2037" s="12" t="s">
        <v>4222</v>
      </c>
    </row>
    <row r="2038" spans="1:23" ht="22.35" customHeight="1">
      <c r="A2038" s="12">
        <v>10062175</v>
      </c>
      <c r="B2038" s="137">
        <v>1010450002</v>
      </c>
      <c r="C2038" s="106">
        <v>1005620</v>
      </c>
      <c r="D2038" s="13">
        <v>1015376</v>
      </c>
      <c r="E2038" s="12" t="s">
        <v>2505</v>
      </c>
      <c r="F2038" s="190" t="s">
        <v>4209</v>
      </c>
      <c r="G2038" s="13" t="s">
        <v>21</v>
      </c>
      <c r="H2038" s="15">
        <v>135.80000000000001</v>
      </c>
      <c r="I2038" s="105">
        <v>15</v>
      </c>
      <c r="J2038" s="26">
        <f t="shared" si="124"/>
        <v>2037.0000000000002</v>
      </c>
      <c r="K2038" s="113">
        <f>IFERROR(SUMIFS(RECEIVING_HISTORY!$H:$H,RECEIVING_HISTORY!$B:$B,MASTER_SHEET!$A2038),0)</f>
        <v>0</v>
      </c>
      <c r="L2038" s="26">
        <f>IFERROR(SUMIFS(RECEIVING_HISTORY!$I:$I,RECEIVING_HISTORY!$B:$B,MASTER_SHEET!$A2038),0)</f>
        <v>0</v>
      </c>
      <c r="M2038" s="35">
        <f>IFERROR(SUMIF(ISSUANCE_HISTORY!$B:$B,A2038,ISSUANCE_HISTORY!$H:$H),0)</f>
        <v>0</v>
      </c>
      <c r="N2038" s="26">
        <f>IFERROR(SUMIF(ISSUANCE_HISTORY!$B:$B,A2038,ISSUANCE_HISTORY!$I:$I),0)</f>
        <v>0</v>
      </c>
      <c r="O2038" s="112">
        <f t="shared" si="125"/>
        <v>15</v>
      </c>
      <c r="P2038" s="26">
        <f t="shared" si="127"/>
        <v>2037.0000000000002</v>
      </c>
      <c r="Q2038" s="36" t="s">
        <v>4084</v>
      </c>
      <c r="R2038" s="36" t="s">
        <v>4084</v>
      </c>
      <c r="S2038" s="16">
        <v>15</v>
      </c>
      <c r="T2038" s="37" t="str">
        <f t="shared" si="126"/>
        <v>OK</v>
      </c>
      <c r="U2038" s="12"/>
      <c r="V2038" s="16"/>
      <c r="W2038" s="12" t="s">
        <v>4222</v>
      </c>
    </row>
    <row r="2039" spans="1:23" ht="22.35" customHeight="1">
      <c r="A2039" s="12">
        <v>10062176</v>
      </c>
      <c r="B2039" s="137">
        <v>1010450004</v>
      </c>
      <c r="C2039" s="106">
        <v>1005621</v>
      </c>
      <c r="D2039" s="13">
        <v>1015377</v>
      </c>
      <c r="E2039" s="12" t="s">
        <v>2506</v>
      </c>
      <c r="F2039" s="190" t="s">
        <v>4209</v>
      </c>
      <c r="G2039" s="13" t="s">
        <v>21</v>
      </c>
      <c r="H2039" s="15">
        <v>168</v>
      </c>
      <c r="I2039" s="105">
        <v>50</v>
      </c>
      <c r="J2039" s="26">
        <f t="shared" si="124"/>
        <v>8400</v>
      </c>
      <c r="K2039" s="113">
        <f>IFERROR(SUMIFS(RECEIVING_HISTORY!$H:$H,RECEIVING_HISTORY!$B:$B,MASTER_SHEET!$A2039),0)</f>
        <v>0</v>
      </c>
      <c r="L2039" s="26">
        <f>IFERROR(SUMIFS(RECEIVING_HISTORY!$I:$I,RECEIVING_HISTORY!$B:$B,MASTER_SHEET!$A2039),0)</f>
        <v>0</v>
      </c>
      <c r="M2039" s="35">
        <f>IFERROR(SUMIF(ISSUANCE_HISTORY!$B:$B,A2039,ISSUANCE_HISTORY!$H:$H),0)</f>
        <v>1</v>
      </c>
      <c r="N2039" s="26">
        <f>IFERROR(SUMIF(ISSUANCE_HISTORY!$B:$B,A2039,ISSUANCE_HISTORY!$I:$I),0)</f>
        <v>168</v>
      </c>
      <c r="O2039" s="112">
        <f t="shared" si="125"/>
        <v>49</v>
      </c>
      <c r="P2039" s="26">
        <f t="shared" si="127"/>
        <v>8232</v>
      </c>
      <c r="Q2039" s="36" t="s">
        <v>4084</v>
      </c>
      <c r="R2039" s="36" t="s">
        <v>4084</v>
      </c>
      <c r="S2039" s="16">
        <v>20</v>
      </c>
      <c r="T2039" s="37" t="str">
        <f t="shared" si="126"/>
        <v>OK</v>
      </c>
      <c r="U2039" s="12"/>
      <c r="V2039" s="16"/>
      <c r="W2039" s="12" t="s">
        <v>4222</v>
      </c>
    </row>
    <row r="2040" spans="1:23" ht="22.35" customHeight="1">
      <c r="A2040" s="12">
        <v>10062177</v>
      </c>
      <c r="B2040" s="137">
        <v>1010450007</v>
      </c>
      <c r="C2040" s="106">
        <v>1005622</v>
      </c>
      <c r="D2040" s="13">
        <v>1015378</v>
      </c>
      <c r="E2040" s="12" t="s">
        <v>3898</v>
      </c>
      <c r="F2040" s="190" t="s">
        <v>4209</v>
      </c>
      <c r="G2040" s="13" t="s">
        <v>21</v>
      </c>
      <c r="H2040" s="15">
        <v>70</v>
      </c>
      <c r="I2040" s="105">
        <v>9</v>
      </c>
      <c r="J2040" s="26">
        <f t="shared" si="124"/>
        <v>630</v>
      </c>
      <c r="K2040" s="113">
        <f>IFERROR(SUMIFS(RECEIVING_HISTORY!$H:$H,RECEIVING_HISTORY!$B:$B,MASTER_SHEET!$A2040),0)</f>
        <v>0</v>
      </c>
      <c r="L2040" s="26">
        <f>IFERROR(SUMIFS(RECEIVING_HISTORY!$I:$I,RECEIVING_HISTORY!$B:$B,MASTER_SHEET!$A2040),0)</f>
        <v>0</v>
      </c>
      <c r="M2040" s="35">
        <f>IFERROR(SUMIF(ISSUANCE_HISTORY!$B:$B,A2040,ISSUANCE_HISTORY!$H:$H),0)</f>
        <v>0</v>
      </c>
      <c r="N2040" s="26">
        <f>IFERROR(SUMIF(ISSUANCE_HISTORY!$B:$B,A2040,ISSUANCE_HISTORY!$I:$I),0)</f>
        <v>0</v>
      </c>
      <c r="O2040" s="112">
        <f t="shared" si="125"/>
        <v>9</v>
      </c>
      <c r="P2040" s="26">
        <f t="shared" si="127"/>
        <v>630</v>
      </c>
      <c r="Q2040" s="36" t="s">
        <v>4485</v>
      </c>
      <c r="R2040" s="36" t="s">
        <v>4485</v>
      </c>
      <c r="S2040" s="16">
        <v>5</v>
      </c>
      <c r="T2040" s="37" t="str">
        <f t="shared" si="126"/>
        <v>OK</v>
      </c>
      <c r="U2040" s="12"/>
      <c r="V2040" s="16"/>
      <c r="W2040" s="12" t="s">
        <v>4222</v>
      </c>
    </row>
    <row r="2041" spans="1:23" ht="22.35" customHeight="1">
      <c r="A2041" s="12">
        <v>10062178</v>
      </c>
      <c r="B2041" s="137" t="e">
        <v>#N/A</v>
      </c>
      <c r="C2041" s="106">
        <v>1003929</v>
      </c>
      <c r="D2041" s="13">
        <v>1008989</v>
      </c>
      <c r="E2041" s="12" t="s">
        <v>2507</v>
      </c>
      <c r="F2041" s="190" t="s">
        <v>4210</v>
      </c>
      <c r="G2041" s="13" t="s">
        <v>33</v>
      </c>
      <c r="H2041" s="15">
        <v>105</v>
      </c>
      <c r="I2041" s="105">
        <v>0</v>
      </c>
      <c r="J2041" s="26">
        <f t="shared" si="124"/>
        <v>0</v>
      </c>
      <c r="K2041" s="113">
        <f>IFERROR(SUMIFS(RECEIVING_HISTORY!$H:$H,RECEIVING_HISTORY!$B:$B,MASTER_SHEET!$A2041),0)</f>
        <v>0</v>
      </c>
      <c r="L2041" s="26">
        <f>IFERROR(SUMIFS(RECEIVING_HISTORY!$I:$I,RECEIVING_HISTORY!$B:$B,MASTER_SHEET!$A2041),0)</f>
        <v>0</v>
      </c>
      <c r="M2041" s="35">
        <f>IFERROR(SUMIF(ISSUANCE_HISTORY!$B:$B,A2041,ISSUANCE_HISTORY!$H:$H),0)</f>
        <v>0</v>
      </c>
      <c r="N2041" s="26">
        <f>IFERROR(SUMIF(ISSUANCE_HISTORY!$B:$B,A2041,ISSUANCE_HISTORY!$I:$I),0)</f>
        <v>0</v>
      </c>
      <c r="O2041" s="112">
        <f t="shared" si="125"/>
        <v>0</v>
      </c>
      <c r="P2041" s="26">
        <f t="shared" si="127"/>
        <v>0</v>
      </c>
      <c r="Q2041" s="36" t="e">
        <v>#N/A</v>
      </c>
      <c r="R2041" s="36" t="e">
        <v>#N/A</v>
      </c>
      <c r="S2041" s="16"/>
      <c r="T2041" s="37" t="str">
        <f t="shared" si="126"/>
        <v/>
      </c>
      <c r="U2041" s="12"/>
      <c r="V2041" s="16"/>
      <c r="W2041" s="12" t="e">
        <v>#N/A</v>
      </c>
    </row>
    <row r="2042" spans="1:23" ht="22.35" customHeight="1">
      <c r="A2042" s="12">
        <v>10062179</v>
      </c>
      <c r="B2042" s="137">
        <v>1010380143</v>
      </c>
      <c r="C2042" s="106">
        <v>1005272</v>
      </c>
      <c r="D2042" s="13">
        <v>1015644</v>
      </c>
      <c r="E2042" s="12" t="s">
        <v>2508</v>
      </c>
      <c r="F2042" s="190" t="s">
        <v>4209</v>
      </c>
      <c r="G2042" s="13" t="s">
        <v>21</v>
      </c>
      <c r="H2042" s="15">
        <v>10</v>
      </c>
      <c r="I2042" s="105">
        <v>180</v>
      </c>
      <c r="J2042" s="26">
        <f t="shared" si="124"/>
        <v>1800</v>
      </c>
      <c r="K2042" s="113">
        <f>IFERROR(SUMIFS(RECEIVING_HISTORY!$H:$H,RECEIVING_HISTORY!$B:$B,MASTER_SHEET!$A2042),0)</f>
        <v>0</v>
      </c>
      <c r="L2042" s="26">
        <f>IFERROR(SUMIFS(RECEIVING_HISTORY!$I:$I,RECEIVING_HISTORY!$B:$B,MASTER_SHEET!$A2042),0)</f>
        <v>0</v>
      </c>
      <c r="M2042" s="35">
        <f>IFERROR(SUMIF(ISSUANCE_HISTORY!$B:$B,A2042,ISSUANCE_HISTORY!$H:$H),0)</f>
        <v>0</v>
      </c>
      <c r="N2042" s="26">
        <f>IFERROR(SUMIF(ISSUANCE_HISTORY!$B:$B,A2042,ISSUANCE_HISTORY!$I:$I),0)</f>
        <v>0</v>
      </c>
      <c r="O2042" s="112">
        <f t="shared" si="125"/>
        <v>180</v>
      </c>
      <c r="P2042" s="26">
        <f t="shared" si="127"/>
        <v>1800</v>
      </c>
      <c r="Q2042" s="36" t="s">
        <v>4240</v>
      </c>
      <c r="R2042" s="36" t="s">
        <v>4240</v>
      </c>
      <c r="S2042" s="16">
        <v>60</v>
      </c>
      <c r="T2042" s="37" t="str">
        <f t="shared" si="126"/>
        <v>OK</v>
      </c>
      <c r="U2042" s="12"/>
      <c r="V2042" s="16"/>
      <c r="W2042" s="12" t="s">
        <v>4223</v>
      </c>
    </row>
    <row r="2043" spans="1:23" ht="22.35" customHeight="1">
      <c r="A2043" s="12">
        <v>10062180</v>
      </c>
      <c r="B2043" s="137">
        <v>302637006433</v>
      </c>
      <c r="C2043" s="106">
        <v>1005401</v>
      </c>
      <c r="D2043" s="13">
        <v>1015455</v>
      </c>
      <c r="E2043" s="12" t="s">
        <v>2509</v>
      </c>
      <c r="F2043" s="190" t="s">
        <v>4209</v>
      </c>
      <c r="G2043" s="13" t="s">
        <v>37</v>
      </c>
      <c r="H2043" s="15">
        <v>225</v>
      </c>
      <c r="I2043" s="105">
        <v>2</v>
      </c>
      <c r="J2043" s="26">
        <f t="shared" si="124"/>
        <v>450</v>
      </c>
      <c r="K2043" s="113">
        <f>IFERROR(SUMIFS(RECEIVING_HISTORY!$H:$H,RECEIVING_HISTORY!$B:$B,MASTER_SHEET!$A2043),0)</f>
        <v>0</v>
      </c>
      <c r="L2043" s="26">
        <f>IFERROR(SUMIFS(RECEIVING_HISTORY!$I:$I,RECEIVING_HISTORY!$B:$B,MASTER_SHEET!$A2043),0)</f>
        <v>0</v>
      </c>
      <c r="M2043" s="35">
        <f>IFERROR(SUMIF(ISSUANCE_HISTORY!$B:$B,A2043,ISSUANCE_HISTORY!$H:$H),0)</f>
        <v>0</v>
      </c>
      <c r="N2043" s="26">
        <f>IFERROR(SUMIF(ISSUANCE_HISTORY!$B:$B,A2043,ISSUANCE_HISTORY!$I:$I),0)</f>
        <v>0</v>
      </c>
      <c r="O2043" s="112">
        <f t="shared" si="125"/>
        <v>2</v>
      </c>
      <c r="P2043" s="26">
        <f t="shared" si="127"/>
        <v>450</v>
      </c>
      <c r="Q2043" s="36" t="s">
        <v>161</v>
      </c>
      <c r="R2043" s="36" t="s">
        <v>161</v>
      </c>
      <c r="S2043" s="16">
        <v>2</v>
      </c>
      <c r="T2043" s="37" t="str">
        <f t="shared" si="126"/>
        <v>OK</v>
      </c>
      <c r="U2043" s="12"/>
      <c r="V2043" s="16"/>
      <c r="W2043" s="12" t="s">
        <v>4222</v>
      </c>
    </row>
    <row r="2044" spans="1:23" ht="22.35" customHeight="1">
      <c r="A2044" s="12">
        <v>10062181</v>
      </c>
      <c r="B2044" s="137">
        <v>302637006438</v>
      </c>
      <c r="C2044" s="106">
        <v>1005653</v>
      </c>
      <c r="D2044" s="13">
        <v>1015410</v>
      </c>
      <c r="E2044" s="12" t="s">
        <v>2510</v>
      </c>
      <c r="F2044" s="190" t="s">
        <v>4209</v>
      </c>
      <c r="G2044" s="13" t="s">
        <v>21</v>
      </c>
      <c r="H2044" s="15">
        <v>300</v>
      </c>
      <c r="I2044" s="105">
        <v>17</v>
      </c>
      <c r="J2044" s="26">
        <f t="shared" si="124"/>
        <v>5100</v>
      </c>
      <c r="K2044" s="113">
        <f>IFERROR(SUMIFS(RECEIVING_HISTORY!$H:$H,RECEIVING_HISTORY!$B:$B,MASTER_SHEET!$A2044),0)</f>
        <v>0</v>
      </c>
      <c r="L2044" s="26">
        <f>IFERROR(SUMIFS(RECEIVING_HISTORY!$I:$I,RECEIVING_HISTORY!$B:$B,MASTER_SHEET!$A2044),0)</f>
        <v>0</v>
      </c>
      <c r="M2044" s="35">
        <f>IFERROR(SUMIF(ISSUANCE_HISTORY!$B:$B,A2044,ISSUANCE_HISTORY!$H:$H),0)</f>
        <v>0</v>
      </c>
      <c r="N2044" s="26">
        <f>IFERROR(SUMIF(ISSUANCE_HISTORY!$B:$B,A2044,ISSUANCE_HISTORY!$I:$I),0)</f>
        <v>0</v>
      </c>
      <c r="O2044" s="112">
        <f t="shared" si="125"/>
        <v>17</v>
      </c>
      <c r="P2044" s="26">
        <f t="shared" si="127"/>
        <v>5100</v>
      </c>
      <c r="Q2044" s="36" t="s">
        <v>4084</v>
      </c>
      <c r="R2044" s="36" t="s">
        <v>4084</v>
      </c>
      <c r="S2044" s="16">
        <v>10</v>
      </c>
      <c r="T2044" s="37" t="str">
        <f t="shared" si="126"/>
        <v>OK</v>
      </c>
      <c r="U2044" s="12"/>
      <c r="V2044" s="16"/>
      <c r="W2044" s="12" t="s">
        <v>4222</v>
      </c>
    </row>
    <row r="2045" spans="1:23" ht="22.35" customHeight="1">
      <c r="A2045" s="12">
        <v>10062182</v>
      </c>
      <c r="B2045" s="137" t="e">
        <v>#N/A</v>
      </c>
      <c r="C2045" s="106">
        <v>1005601</v>
      </c>
      <c r="D2045" s="13">
        <v>1015357</v>
      </c>
      <c r="E2045" s="12" t="s">
        <v>2511</v>
      </c>
      <c r="F2045" s="190" t="s">
        <v>4209</v>
      </c>
      <c r="G2045" s="13" t="s">
        <v>2512</v>
      </c>
      <c r="H2045" s="15">
        <v>49</v>
      </c>
      <c r="I2045" s="105">
        <v>0</v>
      </c>
      <c r="J2045" s="26">
        <f t="shared" si="124"/>
        <v>0</v>
      </c>
      <c r="K2045" s="113">
        <f>IFERROR(SUMIFS(RECEIVING_HISTORY!$H:$H,RECEIVING_HISTORY!$B:$B,MASTER_SHEET!$A2045),0)</f>
        <v>0</v>
      </c>
      <c r="L2045" s="26">
        <f>IFERROR(SUMIFS(RECEIVING_HISTORY!$I:$I,RECEIVING_HISTORY!$B:$B,MASTER_SHEET!$A2045),0)</f>
        <v>0</v>
      </c>
      <c r="M2045" s="35">
        <f>IFERROR(SUMIF(ISSUANCE_HISTORY!$B:$B,A2045,ISSUANCE_HISTORY!$H:$H),0)</f>
        <v>0</v>
      </c>
      <c r="N2045" s="26">
        <f>IFERROR(SUMIF(ISSUANCE_HISTORY!$B:$B,A2045,ISSUANCE_HISTORY!$I:$I),0)</f>
        <v>0</v>
      </c>
      <c r="O2045" s="112">
        <f t="shared" si="125"/>
        <v>0</v>
      </c>
      <c r="P2045" s="26">
        <f t="shared" si="127"/>
        <v>0</v>
      </c>
      <c r="Q2045" s="36" t="e">
        <v>#N/A</v>
      </c>
      <c r="R2045" s="36" t="e">
        <v>#N/A</v>
      </c>
      <c r="S2045" s="16"/>
      <c r="T2045" s="37" t="str">
        <f t="shared" si="126"/>
        <v/>
      </c>
      <c r="U2045" s="12"/>
      <c r="V2045" s="16"/>
      <c r="W2045" s="12" t="e">
        <v>#N/A</v>
      </c>
    </row>
    <row r="2046" spans="1:23" ht="22.35" customHeight="1">
      <c r="A2046" s="12">
        <v>10062183</v>
      </c>
      <c r="B2046" s="137" t="e">
        <v>#N/A</v>
      </c>
      <c r="C2046" s="106">
        <v>1005093</v>
      </c>
      <c r="D2046" s="13">
        <v>1015922</v>
      </c>
      <c r="E2046" s="12" t="s">
        <v>2513</v>
      </c>
      <c r="F2046" s="190" t="s">
        <v>4210</v>
      </c>
      <c r="G2046" s="13" t="s">
        <v>21</v>
      </c>
      <c r="H2046" s="15">
        <v>29</v>
      </c>
      <c r="I2046" s="105">
        <v>0</v>
      </c>
      <c r="J2046" s="26">
        <f t="shared" si="124"/>
        <v>0</v>
      </c>
      <c r="K2046" s="113">
        <f>IFERROR(SUMIFS(RECEIVING_HISTORY!$H:$H,RECEIVING_HISTORY!$B:$B,MASTER_SHEET!$A2046),0)</f>
        <v>0</v>
      </c>
      <c r="L2046" s="26">
        <f>IFERROR(SUMIFS(RECEIVING_HISTORY!$I:$I,RECEIVING_HISTORY!$B:$B,MASTER_SHEET!$A2046),0)</f>
        <v>0</v>
      </c>
      <c r="M2046" s="35">
        <f>IFERROR(SUMIF(ISSUANCE_HISTORY!$B:$B,A2046,ISSUANCE_HISTORY!$H:$H),0)</f>
        <v>0</v>
      </c>
      <c r="N2046" s="26">
        <f>IFERROR(SUMIF(ISSUANCE_HISTORY!$B:$B,A2046,ISSUANCE_HISTORY!$I:$I),0)</f>
        <v>0</v>
      </c>
      <c r="O2046" s="112">
        <f t="shared" si="125"/>
        <v>0</v>
      </c>
      <c r="P2046" s="26">
        <f t="shared" si="127"/>
        <v>0</v>
      </c>
      <c r="Q2046" s="36" t="e">
        <v>#N/A</v>
      </c>
      <c r="R2046" s="36" t="e">
        <v>#N/A</v>
      </c>
      <c r="S2046" s="16"/>
      <c r="T2046" s="37" t="str">
        <f t="shared" si="126"/>
        <v/>
      </c>
      <c r="U2046" s="12"/>
      <c r="V2046" s="16"/>
      <c r="W2046" s="12" t="e">
        <v>#N/A</v>
      </c>
    </row>
    <row r="2047" spans="1:23" ht="22.35" customHeight="1">
      <c r="A2047" s="12">
        <v>10062184</v>
      </c>
      <c r="B2047" s="137" t="e">
        <v>#N/A</v>
      </c>
      <c r="C2047" s="106">
        <v>1005094</v>
      </c>
      <c r="D2047" s="13">
        <v>1015923</v>
      </c>
      <c r="E2047" s="12" t="s">
        <v>2514</v>
      </c>
      <c r="F2047" s="190" t="s">
        <v>4210</v>
      </c>
      <c r="G2047" s="13" t="s">
        <v>21</v>
      </c>
      <c r="H2047" s="15">
        <v>26</v>
      </c>
      <c r="I2047" s="105">
        <v>0</v>
      </c>
      <c r="J2047" s="26">
        <f t="shared" ref="J2047:J2108" si="128">I2047*H2047</f>
        <v>0</v>
      </c>
      <c r="K2047" s="113">
        <f>IFERROR(SUMIFS(RECEIVING_HISTORY!$H:$H,RECEIVING_HISTORY!$B:$B,MASTER_SHEET!$A2047),0)</f>
        <v>0</v>
      </c>
      <c r="L2047" s="26">
        <f>IFERROR(SUMIFS(RECEIVING_HISTORY!$I:$I,RECEIVING_HISTORY!$B:$B,MASTER_SHEET!$A2047),0)</f>
        <v>0</v>
      </c>
      <c r="M2047" s="35">
        <f>IFERROR(SUMIF(ISSUANCE_HISTORY!$B:$B,A2047,ISSUANCE_HISTORY!$H:$H),0)</f>
        <v>0</v>
      </c>
      <c r="N2047" s="26">
        <f>IFERROR(SUMIF(ISSUANCE_HISTORY!$B:$B,A2047,ISSUANCE_HISTORY!$I:$I),0)</f>
        <v>0</v>
      </c>
      <c r="O2047" s="112">
        <f t="shared" ref="O2047:O2108" si="129">N(I2047)+N(K2047)-N(M2047)</f>
        <v>0</v>
      </c>
      <c r="P2047" s="26">
        <f t="shared" si="127"/>
        <v>0</v>
      </c>
      <c r="Q2047" s="36" t="e">
        <v>#N/A</v>
      </c>
      <c r="R2047" s="36" t="e">
        <v>#N/A</v>
      </c>
      <c r="S2047" s="16"/>
      <c r="T2047" s="37" t="str">
        <f t="shared" si="126"/>
        <v/>
      </c>
      <c r="U2047" s="12"/>
      <c r="V2047" s="16"/>
      <c r="W2047" s="12" t="e">
        <v>#N/A</v>
      </c>
    </row>
    <row r="2048" spans="1:23" ht="22.35" customHeight="1">
      <c r="A2048" s="12">
        <v>10062185</v>
      </c>
      <c r="B2048" s="137">
        <v>1120120127</v>
      </c>
      <c r="C2048" s="106">
        <v>1006219</v>
      </c>
      <c r="D2048" s="13">
        <v>1014870</v>
      </c>
      <c r="E2048" s="12" t="s">
        <v>2515</v>
      </c>
      <c r="F2048" s="190" t="s">
        <v>4209</v>
      </c>
      <c r="G2048" s="13" t="s">
        <v>37</v>
      </c>
      <c r="H2048" s="15">
        <v>35</v>
      </c>
      <c r="I2048" s="105">
        <v>38</v>
      </c>
      <c r="J2048" s="26">
        <f t="shared" si="128"/>
        <v>1330</v>
      </c>
      <c r="K2048" s="113">
        <f>IFERROR(SUMIFS(RECEIVING_HISTORY!$H:$H,RECEIVING_HISTORY!$B:$B,MASTER_SHEET!$A2048),0)</f>
        <v>0</v>
      </c>
      <c r="L2048" s="26">
        <f>IFERROR(SUMIFS(RECEIVING_HISTORY!$I:$I,RECEIVING_HISTORY!$B:$B,MASTER_SHEET!$A2048),0)</f>
        <v>0</v>
      </c>
      <c r="M2048" s="35">
        <f>IFERROR(SUMIF(ISSUANCE_HISTORY!$B:$B,A2048,ISSUANCE_HISTORY!$H:$H),0)</f>
        <v>10</v>
      </c>
      <c r="N2048" s="26">
        <f>IFERROR(SUMIF(ISSUANCE_HISTORY!$B:$B,A2048,ISSUANCE_HISTORY!$I:$I),0)</f>
        <v>350</v>
      </c>
      <c r="O2048" s="112">
        <f t="shared" si="129"/>
        <v>28</v>
      </c>
      <c r="P2048" s="26">
        <f t="shared" si="127"/>
        <v>980</v>
      </c>
      <c r="Q2048" s="36" t="s">
        <v>4102</v>
      </c>
      <c r="R2048" s="36" t="s">
        <v>4102</v>
      </c>
      <c r="S2048" s="16">
        <v>20</v>
      </c>
      <c r="T2048" s="37" t="str">
        <f t="shared" si="126"/>
        <v>OK</v>
      </c>
      <c r="U2048" s="12"/>
      <c r="V2048" s="16"/>
      <c r="W2048" s="12" t="s">
        <v>4222</v>
      </c>
    </row>
    <row r="2049" spans="1:23" ht="22.35" customHeight="1">
      <c r="A2049" s="12">
        <v>10062186</v>
      </c>
      <c r="B2049" s="137">
        <v>441119006116</v>
      </c>
      <c r="C2049" s="106">
        <v>1004861</v>
      </c>
      <c r="D2049" s="13">
        <v>1016302</v>
      </c>
      <c r="E2049" s="12" t="s">
        <v>2516</v>
      </c>
      <c r="F2049" s="190" t="s">
        <v>4209</v>
      </c>
      <c r="G2049" s="13" t="s">
        <v>21</v>
      </c>
      <c r="H2049" s="15">
        <v>25</v>
      </c>
      <c r="I2049" s="105">
        <v>25</v>
      </c>
      <c r="J2049" s="26">
        <f t="shared" si="128"/>
        <v>625</v>
      </c>
      <c r="K2049" s="113">
        <f>IFERROR(SUMIFS(RECEIVING_HISTORY!$H:$H,RECEIVING_HISTORY!$B:$B,MASTER_SHEET!$A2049),0)</f>
        <v>0</v>
      </c>
      <c r="L2049" s="26">
        <f>IFERROR(SUMIFS(RECEIVING_HISTORY!$I:$I,RECEIVING_HISTORY!$B:$B,MASTER_SHEET!$A2049),0)</f>
        <v>0</v>
      </c>
      <c r="M2049" s="35">
        <f>IFERROR(SUMIF(ISSUANCE_HISTORY!$B:$B,A2049,ISSUANCE_HISTORY!$H:$H),0)</f>
        <v>0</v>
      </c>
      <c r="N2049" s="26">
        <f>IFERROR(SUMIF(ISSUANCE_HISTORY!$B:$B,A2049,ISSUANCE_HISTORY!$I:$I),0)</f>
        <v>0</v>
      </c>
      <c r="O2049" s="112">
        <f t="shared" si="129"/>
        <v>25</v>
      </c>
      <c r="P2049" s="26">
        <f t="shared" si="127"/>
        <v>625</v>
      </c>
      <c r="Q2049" s="36" t="s">
        <v>2487</v>
      </c>
      <c r="R2049" s="36" t="s">
        <v>2487</v>
      </c>
      <c r="S2049" s="16"/>
      <c r="T2049" s="37" t="str">
        <f t="shared" si="126"/>
        <v/>
      </c>
      <c r="U2049" s="12"/>
      <c r="V2049" s="16"/>
      <c r="W2049" s="12" t="s">
        <v>4222</v>
      </c>
    </row>
    <row r="2050" spans="1:23" ht="22.35" customHeight="1">
      <c r="A2050" s="12">
        <v>10062187</v>
      </c>
      <c r="B2050" s="137">
        <v>1530200006</v>
      </c>
      <c r="C2050" s="106">
        <v>1005371</v>
      </c>
      <c r="D2050" s="13">
        <v>1015744</v>
      </c>
      <c r="E2050" s="12" t="s">
        <v>2517</v>
      </c>
      <c r="F2050" s="191" t="s">
        <v>4206</v>
      </c>
      <c r="G2050" s="13" t="s">
        <v>349</v>
      </c>
      <c r="H2050" s="15">
        <v>620</v>
      </c>
      <c r="I2050" s="105">
        <v>1</v>
      </c>
      <c r="J2050" s="26">
        <f t="shared" si="128"/>
        <v>620</v>
      </c>
      <c r="K2050" s="113">
        <f>IFERROR(SUMIFS(RECEIVING_HISTORY!$H:$H,RECEIVING_HISTORY!$B:$B,MASTER_SHEET!$A2050),0)</f>
        <v>20</v>
      </c>
      <c r="L2050" s="26">
        <f>IFERROR(SUMIFS(RECEIVING_HISTORY!$I:$I,RECEIVING_HISTORY!$B:$B,MASTER_SHEET!$A2050),0)</f>
        <v>12400</v>
      </c>
      <c r="M2050" s="35">
        <f>IFERROR(SUMIF(ISSUANCE_HISTORY!$B:$B,A2050,ISSUANCE_HISTORY!$H:$H),0)</f>
        <v>10</v>
      </c>
      <c r="N2050" s="26">
        <f>IFERROR(SUMIF(ISSUANCE_HISTORY!$B:$B,A2050,ISSUANCE_HISTORY!$I:$I),0)</f>
        <v>6200</v>
      </c>
      <c r="O2050" s="112">
        <f t="shared" si="129"/>
        <v>11</v>
      </c>
      <c r="P2050" s="26">
        <f t="shared" si="127"/>
        <v>6820</v>
      </c>
      <c r="Q2050" s="36" t="s">
        <v>4147</v>
      </c>
      <c r="R2050" s="36" t="s">
        <v>4147</v>
      </c>
      <c r="S2050" s="16">
        <v>8</v>
      </c>
      <c r="T2050" s="37" t="str">
        <f t="shared" ref="T2050:T2113" si="130">IF(S2050="", "", IF(U2050&lt;&gt;"", "BSR in Process", IF(O2050&lt;S2050, "Re-Order Now", "OK")))</f>
        <v>OK</v>
      </c>
      <c r="U2050" s="12"/>
      <c r="V2050" s="16"/>
      <c r="W2050" s="12" t="s">
        <v>4222</v>
      </c>
    </row>
    <row r="2051" spans="1:23" ht="22.35" customHeight="1">
      <c r="A2051" s="12">
        <v>10062188</v>
      </c>
      <c r="B2051" s="137">
        <v>1530200004</v>
      </c>
      <c r="C2051" s="106">
        <v>1006451</v>
      </c>
      <c r="D2051" s="13">
        <v>1014427</v>
      </c>
      <c r="E2051" s="12" t="s">
        <v>2518</v>
      </c>
      <c r="F2051" s="191" t="s">
        <v>4206</v>
      </c>
      <c r="G2051" s="13" t="s">
        <v>41</v>
      </c>
      <c r="H2051" s="15">
        <v>126</v>
      </c>
      <c r="I2051" s="105">
        <v>28</v>
      </c>
      <c r="J2051" s="26">
        <f t="shared" si="128"/>
        <v>3528</v>
      </c>
      <c r="K2051" s="113">
        <f>IFERROR(SUMIFS(RECEIVING_HISTORY!$H:$H,RECEIVING_HISTORY!$B:$B,MASTER_SHEET!$A2051),0)</f>
        <v>0</v>
      </c>
      <c r="L2051" s="26">
        <f>IFERROR(SUMIFS(RECEIVING_HISTORY!$I:$I,RECEIVING_HISTORY!$B:$B,MASTER_SHEET!$A2051),0)</f>
        <v>0</v>
      </c>
      <c r="M2051" s="35">
        <f>IFERROR(SUMIF(ISSUANCE_HISTORY!$B:$B,A2051,ISSUANCE_HISTORY!$H:$H),0)</f>
        <v>0</v>
      </c>
      <c r="N2051" s="26">
        <f>IFERROR(SUMIF(ISSUANCE_HISTORY!$B:$B,A2051,ISSUANCE_HISTORY!$I:$I),0)</f>
        <v>0</v>
      </c>
      <c r="O2051" s="112">
        <f t="shared" si="129"/>
        <v>28</v>
      </c>
      <c r="P2051" s="26">
        <f t="shared" ref="P2051:P2114" si="131">N(J2051)+N(L2051)-N(N2051)</f>
        <v>3528</v>
      </c>
      <c r="Q2051" s="36" t="s">
        <v>4102</v>
      </c>
      <c r="R2051" s="36" t="s">
        <v>4102</v>
      </c>
      <c r="S2051" s="16">
        <v>20</v>
      </c>
      <c r="T2051" s="37" t="str">
        <f t="shared" si="130"/>
        <v>OK</v>
      </c>
      <c r="U2051" s="12"/>
      <c r="V2051" s="16"/>
      <c r="W2051" s="12" t="s">
        <v>4222</v>
      </c>
    </row>
    <row r="2052" spans="1:23" ht="22.35" customHeight="1">
      <c r="A2052" s="12">
        <v>10062189</v>
      </c>
      <c r="B2052" s="137">
        <v>521215096117</v>
      </c>
      <c r="C2052" s="106">
        <v>1005799</v>
      </c>
      <c r="D2052" s="13">
        <v>1015279</v>
      </c>
      <c r="E2052" s="12" t="s">
        <v>2519</v>
      </c>
      <c r="F2052" s="190" t="s">
        <v>4209</v>
      </c>
      <c r="G2052" s="13" t="s">
        <v>37</v>
      </c>
      <c r="H2052" s="15">
        <v>74</v>
      </c>
      <c r="I2052" s="105">
        <v>24</v>
      </c>
      <c r="J2052" s="26">
        <f t="shared" si="128"/>
        <v>1776</v>
      </c>
      <c r="K2052" s="113">
        <f>IFERROR(SUMIFS(RECEIVING_HISTORY!$H:$H,RECEIVING_HISTORY!$B:$B,MASTER_SHEET!$A2052),0)</f>
        <v>0</v>
      </c>
      <c r="L2052" s="26">
        <f>IFERROR(SUMIFS(RECEIVING_HISTORY!$I:$I,RECEIVING_HISTORY!$B:$B,MASTER_SHEET!$A2052),0)</f>
        <v>0</v>
      </c>
      <c r="M2052" s="35">
        <f>IFERROR(SUMIF(ISSUANCE_HISTORY!$B:$B,A2052,ISSUANCE_HISTORY!$H:$H),0)</f>
        <v>0</v>
      </c>
      <c r="N2052" s="26">
        <f>IFERROR(SUMIF(ISSUANCE_HISTORY!$B:$B,A2052,ISSUANCE_HISTORY!$I:$I),0)</f>
        <v>0</v>
      </c>
      <c r="O2052" s="112">
        <f t="shared" si="129"/>
        <v>24</v>
      </c>
      <c r="P2052" s="26">
        <f t="shared" si="131"/>
        <v>1776</v>
      </c>
      <c r="Q2052" s="36" t="s">
        <v>4084</v>
      </c>
      <c r="R2052" s="36" t="s">
        <v>4084</v>
      </c>
      <c r="S2052" s="16">
        <v>10</v>
      </c>
      <c r="T2052" s="37" t="str">
        <f t="shared" si="130"/>
        <v>OK</v>
      </c>
      <c r="U2052" s="12"/>
      <c r="V2052" s="16"/>
      <c r="W2052" s="12" t="s">
        <v>4222</v>
      </c>
    </row>
    <row r="2053" spans="1:23" ht="22.35" customHeight="1">
      <c r="A2053" s="12">
        <v>10062190</v>
      </c>
      <c r="B2053" s="137">
        <v>1090020051</v>
      </c>
      <c r="C2053" s="106">
        <v>1005775</v>
      </c>
      <c r="D2053" s="13">
        <v>1015255</v>
      </c>
      <c r="E2053" s="12" t="s">
        <v>2520</v>
      </c>
      <c r="F2053" s="190" t="s">
        <v>4209</v>
      </c>
      <c r="G2053" s="13" t="s">
        <v>37</v>
      </c>
      <c r="H2053" s="15">
        <v>643.5</v>
      </c>
      <c r="I2053" s="105">
        <v>6</v>
      </c>
      <c r="J2053" s="26">
        <f t="shared" si="128"/>
        <v>3861</v>
      </c>
      <c r="K2053" s="113">
        <f>IFERROR(SUMIFS(RECEIVING_HISTORY!$H:$H,RECEIVING_HISTORY!$B:$B,MASTER_SHEET!$A2053),0)</f>
        <v>0</v>
      </c>
      <c r="L2053" s="26">
        <f>IFERROR(SUMIFS(RECEIVING_HISTORY!$I:$I,RECEIVING_HISTORY!$B:$B,MASTER_SHEET!$A2053),0)</f>
        <v>0</v>
      </c>
      <c r="M2053" s="35">
        <f>IFERROR(SUMIF(ISSUANCE_HISTORY!$B:$B,A2053,ISSUANCE_HISTORY!$H:$H),0)</f>
        <v>0</v>
      </c>
      <c r="N2053" s="26">
        <f>IFERROR(SUMIF(ISSUANCE_HISTORY!$B:$B,A2053,ISSUANCE_HISTORY!$I:$I),0)</f>
        <v>0</v>
      </c>
      <c r="O2053" s="112">
        <f t="shared" si="129"/>
        <v>6</v>
      </c>
      <c r="P2053" s="26">
        <f t="shared" si="131"/>
        <v>3861</v>
      </c>
      <c r="Q2053" s="36" t="s">
        <v>4084</v>
      </c>
      <c r="R2053" s="36" t="s">
        <v>4084</v>
      </c>
      <c r="S2053" s="16">
        <v>4</v>
      </c>
      <c r="T2053" s="37" t="str">
        <f t="shared" si="130"/>
        <v>OK</v>
      </c>
      <c r="U2053" s="12"/>
      <c r="V2053" s="16"/>
      <c r="W2053" s="12" t="s">
        <v>4222</v>
      </c>
    </row>
    <row r="2054" spans="1:23" ht="22.35" customHeight="1">
      <c r="A2054" s="12">
        <v>10062191</v>
      </c>
      <c r="B2054" s="137">
        <v>1090020052</v>
      </c>
      <c r="C2054" s="106">
        <v>1005776</v>
      </c>
      <c r="D2054" s="13">
        <v>1015256</v>
      </c>
      <c r="E2054" s="12" t="s">
        <v>2521</v>
      </c>
      <c r="F2054" s="190" t="s">
        <v>4209</v>
      </c>
      <c r="G2054" s="13" t="s">
        <v>37</v>
      </c>
      <c r="H2054" s="15">
        <v>1380</v>
      </c>
      <c r="I2054" s="105">
        <v>2</v>
      </c>
      <c r="J2054" s="26">
        <f t="shared" si="128"/>
        <v>2760</v>
      </c>
      <c r="K2054" s="113">
        <f>IFERROR(SUMIFS(RECEIVING_HISTORY!$H:$H,RECEIVING_HISTORY!$B:$B,MASTER_SHEET!$A2054),0)</f>
        <v>0</v>
      </c>
      <c r="L2054" s="26">
        <f>IFERROR(SUMIFS(RECEIVING_HISTORY!$I:$I,RECEIVING_HISTORY!$B:$B,MASTER_SHEET!$A2054),0)</f>
        <v>0</v>
      </c>
      <c r="M2054" s="35">
        <f>IFERROR(SUMIF(ISSUANCE_HISTORY!$B:$B,A2054,ISSUANCE_HISTORY!$H:$H),0)</f>
        <v>0</v>
      </c>
      <c r="N2054" s="26">
        <f>IFERROR(SUMIF(ISSUANCE_HISTORY!$B:$B,A2054,ISSUANCE_HISTORY!$I:$I),0)</f>
        <v>0</v>
      </c>
      <c r="O2054" s="112">
        <f t="shared" si="129"/>
        <v>2</v>
      </c>
      <c r="P2054" s="26">
        <f t="shared" si="131"/>
        <v>2760</v>
      </c>
      <c r="Q2054" s="36" t="s">
        <v>4084</v>
      </c>
      <c r="R2054" s="36" t="s">
        <v>4084</v>
      </c>
      <c r="S2054" s="16">
        <v>2</v>
      </c>
      <c r="T2054" s="37" t="str">
        <f t="shared" si="130"/>
        <v>OK</v>
      </c>
      <c r="U2054" s="12"/>
      <c r="V2054" s="16"/>
      <c r="W2054" s="12" t="s">
        <v>4222</v>
      </c>
    </row>
    <row r="2055" spans="1:23" ht="22.35" customHeight="1">
      <c r="A2055" s="12">
        <v>10062192</v>
      </c>
      <c r="B2055" s="137">
        <v>311628008092</v>
      </c>
      <c r="C2055" s="106">
        <v>1004317</v>
      </c>
      <c r="D2055" s="13">
        <v>1016677</v>
      </c>
      <c r="E2055" s="12" t="s">
        <v>2522</v>
      </c>
      <c r="F2055" s="190" t="s">
        <v>1262</v>
      </c>
      <c r="G2055" s="13" t="s">
        <v>21</v>
      </c>
      <c r="H2055" s="15">
        <v>110</v>
      </c>
      <c r="I2055" s="105">
        <v>298</v>
      </c>
      <c r="J2055" s="26">
        <f t="shared" si="128"/>
        <v>32780</v>
      </c>
      <c r="K2055" s="113">
        <f>IFERROR(SUMIFS(RECEIVING_HISTORY!$H:$H,RECEIVING_HISTORY!$B:$B,MASTER_SHEET!$A2055),0)</f>
        <v>0</v>
      </c>
      <c r="L2055" s="26">
        <f>IFERROR(SUMIFS(RECEIVING_HISTORY!$I:$I,RECEIVING_HISTORY!$B:$B,MASTER_SHEET!$A2055),0)</f>
        <v>0</v>
      </c>
      <c r="M2055" s="35">
        <f>IFERROR(SUMIF(ISSUANCE_HISTORY!$B:$B,A2055,ISSUANCE_HISTORY!$H:$H),0)</f>
        <v>0</v>
      </c>
      <c r="N2055" s="26">
        <f>IFERROR(SUMIF(ISSUANCE_HISTORY!$B:$B,A2055,ISSUANCE_HISTORY!$I:$I),0)</f>
        <v>0</v>
      </c>
      <c r="O2055" s="112">
        <f t="shared" si="129"/>
        <v>298</v>
      </c>
      <c r="P2055" s="26">
        <f t="shared" si="131"/>
        <v>32780</v>
      </c>
      <c r="Q2055" s="36" t="s">
        <v>4239</v>
      </c>
      <c r="R2055" s="36" t="s">
        <v>4239</v>
      </c>
      <c r="S2055" s="16">
        <v>100</v>
      </c>
      <c r="T2055" s="37" t="str">
        <f t="shared" si="130"/>
        <v>OK</v>
      </c>
      <c r="U2055" s="12"/>
      <c r="V2055" s="16"/>
      <c r="W2055" s="12" t="s">
        <v>4222</v>
      </c>
    </row>
    <row r="2056" spans="1:23" ht="22.35" customHeight="1">
      <c r="A2056" s="12">
        <v>10062193</v>
      </c>
      <c r="B2056" s="137">
        <v>301317042663</v>
      </c>
      <c r="C2056" s="106">
        <v>1005603</v>
      </c>
      <c r="D2056" s="29">
        <v>1015359</v>
      </c>
      <c r="E2056" s="12" t="s">
        <v>2523</v>
      </c>
      <c r="F2056" s="190" t="s">
        <v>4209</v>
      </c>
      <c r="G2056" s="13" t="s">
        <v>21</v>
      </c>
      <c r="H2056" s="15">
        <v>78.11</v>
      </c>
      <c r="I2056" s="105">
        <v>84</v>
      </c>
      <c r="J2056" s="26">
        <f t="shared" si="128"/>
        <v>6561.24</v>
      </c>
      <c r="K2056" s="113">
        <f>IFERROR(SUMIFS(RECEIVING_HISTORY!$H:$H,RECEIVING_HISTORY!$B:$B,MASTER_SHEET!$A2056),0)</f>
        <v>0</v>
      </c>
      <c r="L2056" s="26">
        <f>IFERROR(SUMIFS(RECEIVING_HISTORY!$I:$I,RECEIVING_HISTORY!$B:$B,MASTER_SHEET!$A2056),0)</f>
        <v>0</v>
      </c>
      <c r="M2056" s="35">
        <f>IFERROR(SUMIF(ISSUANCE_HISTORY!$B:$B,A2056,ISSUANCE_HISTORY!$H:$H),0)</f>
        <v>0</v>
      </c>
      <c r="N2056" s="26">
        <f>IFERROR(SUMIF(ISSUANCE_HISTORY!$B:$B,A2056,ISSUANCE_HISTORY!$I:$I),0)</f>
        <v>0</v>
      </c>
      <c r="O2056" s="112">
        <f t="shared" si="129"/>
        <v>84</v>
      </c>
      <c r="P2056" s="26">
        <f t="shared" si="131"/>
        <v>6561.24</v>
      </c>
      <c r="Q2056" s="36" t="s">
        <v>4228</v>
      </c>
      <c r="R2056" s="36" t="s">
        <v>4228</v>
      </c>
      <c r="S2056" s="16">
        <v>60</v>
      </c>
      <c r="T2056" s="37" t="str">
        <f t="shared" si="130"/>
        <v>OK</v>
      </c>
      <c r="U2056" s="12"/>
      <c r="V2056" s="16"/>
      <c r="W2056" s="12" t="s">
        <v>4222</v>
      </c>
    </row>
    <row r="2057" spans="1:23" ht="22.35" customHeight="1">
      <c r="A2057" s="12">
        <v>10062194</v>
      </c>
      <c r="B2057" s="137">
        <v>401617006367</v>
      </c>
      <c r="C2057" s="106">
        <v>1006350</v>
      </c>
      <c r="D2057" s="13">
        <v>1014714</v>
      </c>
      <c r="E2057" s="12" t="s">
        <v>2524</v>
      </c>
      <c r="F2057" s="190" t="s">
        <v>1262</v>
      </c>
      <c r="G2057" s="13" t="s">
        <v>21</v>
      </c>
      <c r="H2057" s="15">
        <v>433.5</v>
      </c>
      <c r="I2057" s="105">
        <v>10</v>
      </c>
      <c r="J2057" s="26">
        <f t="shared" si="128"/>
        <v>4335</v>
      </c>
      <c r="K2057" s="113">
        <f>IFERROR(SUMIFS(RECEIVING_HISTORY!$H:$H,RECEIVING_HISTORY!$B:$B,MASTER_SHEET!$A2057),0)</f>
        <v>0</v>
      </c>
      <c r="L2057" s="26">
        <f>IFERROR(SUMIFS(RECEIVING_HISTORY!$I:$I,RECEIVING_HISTORY!$B:$B,MASTER_SHEET!$A2057),0)</f>
        <v>0</v>
      </c>
      <c r="M2057" s="35">
        <f>IFERROR(SUMIF(ISSUANCE_HISTORY!$B:$B,A2057,ISSUANCE_HISTORY!$H:$H),0)</f>
        <v>0</v>
      </c>
      <c r="N2057" s="26">
        <f>IFERROR(SUMIF(ISSUANCE_HISTORY!$B:$B,A2057,ISSUANCE_HISTORY!$I:$I),0)</f>
        <v>0</v>
      </c>
      <c r="O2057" s="112">
        <f t="shared" si="129"/>
        <v>10</v>
      </c>
      <c r="P2057" s="26">
        <f t="shared" si="131"/>
        <v>4335</v>
      </c>
      <c r="Q2057" s="36" t="s">
        <v>436</v>
      </c>
      <c r="R2057" s="36" t="s">
        <v>436</v>
      </c>
      <c r="S2057" s="16">
        <v>6</v>
      </c>
      <c r="T2057" s="37" t="str">
        <f t="shared" si="130"/>
        <v>OK</v>
      </c>
      <c r="U2057" s="12"/>
      <c r="V2057" s="16"/>
      <c r="W2057" s="12" t="s">
        <v>4222</v>
      </c>
    </row>
    <row r="2058" spans="1:23" ht="22.35" customHeight="1">
      <c r="A2058" s="12">
        <v>10062195</v>
      </c>
      <c r="B2058" s="137">
        <v>3000000354</v>
      </c>
      <c r="C2058" s="106">
        <v>1005125</v>
      </c>
      <c r="D2058" s="13">
        <v>1015954</v>
      </c>
      <c r="E2058" s="12" t="s">
        <v>2525</v>
      </c>
      <c r="F2058" s="190" t="s">
        <v>2049</v>
      </c>
      <c r="G2058" s="13" t="s">
        <v>21</v>
      </c>
      <c r="H2058" s="15">
        <v>152.35</v>
      </c>
      <c r="I2058" s="105">
        <v>100</v>
      </c>
      <c r="J2058" s="26">
        <f t="shared" si="128"/>
        <v>15235</v>
      </c>
      <c r="K2058" s="113">
        <f>IFERROR(SUMIFS(RECEIVING_HISTORY!$H:$H,RECEIVING_HISTORY!$B:$B,MASTER_SHEET!$A2058),0)</f>
        <v>0</v>
      </c>
      <c r="L2058" s="26">
        <f>IFERROR(SUMIFS(RECEIVING_HISTORY!$I:$I,RECEIVING_HISTORY!$B:$B,MASTER_SHEET!$A2058),0)</f>
        <v>0</v>
      </c>
      <c r="M2058" s="35">
        <f>IFERROR(SUMIF(ISSUANCE_HISTORY!$B:$B,A2058,ISSUANCE_HISTORY!$H:$H),0)</f>
        <v>0</v>
      </c>
      <c r="N2058" s="26">
        <f>IFERROR(SUMIF(ISSUANCE_HISTORY!$B:$B,A2058,ISSUANCE_HISTORY!$I:$I),0)</f>
        <v>0</v>
      </c>
      <c r="O2058" s="112">
        <f t="shared" si="129"/>
        <v>100</v>
      </c>
      <c r="P2058" s="26">
        <f t="shared" si="131"/>
        <v>15235</v>
      </c>
      <c r="Q2058" s="36" t="s">
        <v>4245</v>
      </c>
      <c r="R2058" s="36" t="s">
        <v>4245</v>
      </c>
      <c r="S2058" s="16">
        <v>20</v>
      </c>
      <c r="T2058" s="37" t="str">
        <f t="shared" si="130"/>
        <v>OK</v>
      </c>
      <c r="U2058" s="12"/>
      <c r="V2058" s="16"/>
      <c r="W2058" s="12" t="s">
        <v>4222</v>
      </c>
    </row>
    <row r="2059" spans="1:23" ht="22.35" customHeight="1">
      <c r="A2059" s="12">
        <v>10062196</v>
      </c>
      <c r="B2059" s="137" t="e">
        <v>#N/A</v>
      </c>
      <c r="C2059" s="106">
        <v>1004902</v>
      </c>
      <c r="D2059" s="13">
        <v>1016017</v>
      </c>
      <c r="E2059" s="12" t="s">
        <v>2526</v>
      </c>
      <c r="F2059" s="190" t="s">
        <v>2049</v>
      </c>
      <c r="G2059" s="13" t="s">
        <v>21</v>
      </c>
      <c r="H2059" s="15">
        <v>167.2</v>
      </c>
      <c r="I2059" s="105">
        <v>0</v>
      </c>
      <c r="J2059" s="26">
        <f t="shared" si="128"/>
        <v>0</v>
      </c>
      <c r="K2059" s="113">
        <f>IFERROR(SUMIFS(RECEIVING_HISTORY!$H:$H,RECEIVING_HISTORY!$B:$B,MASTER_SHEET!$A2059),0)</f>
        <v>0</v>
      </c>
      <c r="L2059" s="26">
        <f>IFERROR(SUMIFS(RECEIVING_HISTORY!$I:$I,RECEIVING_HISTORY!$B:$B,MASTER_SHEET!$A2059),0)</f>
        <v>0</v>
      </c>
      <c r="M2059" s="35">
        <f>IFERROR(SUMIF(ISSUANCE_HISTORY!$B:$B,A2059,ISSUANCE_HISTORY!$H:$H),0)</f>
        <v>0</v>
      </c>
      <c r="N2059" s="26">
        <f>IFERROR(SUMIF(ISSUANCE_HISTORY!$B:$B,A2059,ISSUANCE_HISTORY!$I:$I),0)</f>
        <v>0</v>
      </c>
      <c r="O2059" s="112">
        <f t="shared" si="129"/>
        <v>0</v>
      </c>
      <c r="P2059" s="26">
        <f t="shared" si="131"/>
        <v>0</v>
      </c>
      <c r="Q2059" s="36" t="e">
        <v>#N/A</v>
      </c>
      <c r="R2059" s="36" t="e">
        <v>#N/A</v>
      </c>
      <c r="S2059" s="16"/>
      <c r="T2059" s="37" t="str">
        <f t="shared" si="130"/>
        <v/>
      </c>
      <c r="U2059" s="12"/>
      <c r="V2059" s="16"/>
      <c r="W2059" s="12" t="e">
        <v>#N/A</v>
      </c>
    </row>
    <row r="2060" spans="1:23" ht="22.35" customHeight="1">
      <c r="A2060" s="12">
        <v>10062197</v>
      </c>
      <c r="B2060" s="137">
        <v>3000000355</v>
      </c>
      <c r="C2060" s="106">
        <v>1004913</v>
      </c>
      <c r="D2060" s="13">
        <v>1016028</v>
      </c>
      <c r="E2060" s="12" t="s">
        <v>2527</v>
      </c>
      <c r="F2060" s="190" t="s">
        <v>2049</v>
      </c>
      <c r="G2060" s="13" t="s">
        <v>21</v>
      </c>
      <c r="H2060" s="15">
        <v>167.2</v>
      </c>
      <c r="I2060" s="105">
        <v>195</v>
      </c>
      <c r="J2060" s="26">
        <f t="shared" si="128"/>
        <v>32603.999999999996</v>
      </c>
      <c r="K2060" s="113">
        <f>IFERROR(SUMIFS(RECEIVING_HISTORY!$H:$H,RECEIVING_HISTORY!$B:$B,MASTER_SHEET!$A2060),0)</f>
        <v>0</v>
      </c>
      <c r="L2060" s="26">
        <f>IFERROR(SUMIFS(RECEIVING_HISTORY!$I:$I,RECEIVING_HISTORY!$B:$B,MASTER_SHEET!$A2060),0)</f>
        <v>0</v>
      </c>
      <c r="M2060" s="35">
        <f>IFERROR(SUMIF(ISSUANCE_HISTORY!$B:$B,A2060,ISSUANCE_HISTORY!$H:$H),0)</f>
        <v>0</v>
      </c>
      <c r="N2060" s="26">
        <f>IFERROR(SUMIF(ISSUANCE_HISTORY!$B:$B,A2060,ISSUANCE_HISTORY!$I:$I),0)</f>
        <v>0</v>
      </c>
      <c r="O2060" s="112">
        <f t="shared" si="129"/>
        <v>195</v>
      </c>
      <c r="P2060" s="26">
        <f t="shared" si="131"/>
        <v>32603.999999999996</v>
      </c>
      <c r="Q2060" s="36" t="s">
        <v>4236</v>
      </c>
      <c r="R2060" s="36" t="s">
        <v>4236</v>
      </c>
      <c r="S2060" s="16">
        <v>20</v>
      </c>
      <c r="T2060" s="37" t="str">
        <f t="shared" si="130"/>
        <v>OK</v>
      </c>
      <c r="U2060" s="12"/>
      <c r="V2060" s="16"/>
      <c r="W2060" s="12" t="s">
        <v>4222</v>
      </c>
    </row>
    <row r="2061" spans="1:23" ht="22.35" customHeight="1">
      <c r="A2061" s="12">
        <v>10062198</v>
      </c>
      <c r="B2061" s="137">
        <v>391100007844</v>
      </c>
      <c r="C2061" s="106">
        <v>1004911</v>
      </c>
      <c r="D2061" s="13">
        <v>1016026</v>
      </c>
      <c r="E2061" s="12" t="s">
        <v>2528</v>
      </c>
      <c r="F2061" s="190" t="s">
        <v>2049</v>
      </c>
      <c r="G2061" s="13" t="s">
        <v>21</v>
      </c>
      <c r="H2061" s="15">
        <v>1095.75</v>
      </c>
      <c r="I2061" s="105">
        <v>50</v>
      </c>
      <c r="J2061" s="26">
        <f t="shared" si="128"/>
        <v>54787.5</v>
      </c>
      <c r="K2061" s="113">
        <f>IFERROR(SUMIFS(RECEIVING_HISTORY!$H:$H,RECEIVING_HISTORY!$B:$B,MASTER_SHEET!$A2061),0)</f>
        <v>0</v>
      </c>
      <c r="L2061" s="26">
        <f>IFERROR(SUMIFS(RECEIVING_HISTORY!$I:$I,RECEIVING_HISTORY!$B:$B,MASTER_SHEET!$A2061),0)</f>
        <v>0</v>
      </c>
      <c r="M2061" s="35">
        <f>IFERROR(SUMIF(ISSUANCE_HISTORY!$B:$B,A2061,ISSUANCE_HISTORY!$H:$H),0)</f>
        <v>0</v>
      </c>
      <c r="N2061" s="26">
        <f>IFERROR(SUMIF(ISSUANCE_HISTORY!$B:$B,A2061,ISSUANCE_HISTORY!$I:$I),0)</f>
        <v>0</v>
      </c>
      <c r="O2061" s="112">
        <f t="shared" si="129"/>
        <v>50</v>
      </c>
      <c r="P2061" s="26">
        <f t="shared" si="131"/>
        <v>54787.5</v>
      </c>
      <c r="Q2061" s="36" t="s">
        <v>4520</v>
      </c>
      <c r="R2061" s="36" t="s">
        <v>4520</v>
      </c>
      <c r="S2061" s="16">
        <v>20</v>
      </c>
      <c r="T2061" s="37" t="str">
        <f t="shared" si="130"/>
        <v>OK</v>
      </c>
      <c r="U2061" s="12"/>
      <c r="V2061" s="16"/>
      <c r="W2061" s="12" t="s">
        <v>4222</v>
      </c>
    </row>
    <row r="2062" spans="1:23" ht="22.35" customHeight="1">
      <c r="A2062" s="12">
        <v>10062200</v>
      </c>
      <c r="B2062" s="137">
        <v>3000000342</v>
      </c>
      <c r="C2062" s="106">
        <v>1004957</v>
      </c>
      <c r="D2062" s="13">
        <v>1016072</v>
      </c>
      <c r="E2062" s="12" t="s">
        <v>2529</v>
      </c>
      <c r="F2062" s="190" t="s">
        <v>2049</v>
      </c>
      <c r="G2062" s="13" t="s">
        <v>21</v>
      </c>
      <c r="H2062" s="15">
        <v>84.7</v>
      </c>
      <c r="I2062" s="105">
        <v>100</v>
      </c>
      <c r="J2062" s="26">
        <f t="shared" si="128"/>
        <v>8470</v>
      </c>
      <c r="K2062" s="113">
        <f>IFERROR(SUMIFS(RECEIVING_HISTORY!$H:$H,RECEIVING_HISTORY!$B:$B,MASTER_SHEET!$A2062),0)</f>
        <v>0</v>
      </c>
      <c r="L2062" s="26">
        <f>IFERROR(SUMIFS(RECEIVING_HISTORY!$I:$I,RECEIVING_HISTORY!$B:$B,MASTER_SHEET!$A2062),0)</f>
        <v>0</v>
      </c>
      <c r="M2062" s="35">
        <f>IFERROR(SUMIF(ISSUANCE_HISTORY!$B:$B,A2062,ISSUANCE_HISTORY!$H:$H),0)</f>
        <v>0</v>
      </c>
      <c r="N2062" s="26">
        <f>IFERROR(SUMIF(ISSUANCE_HISTORY!$B:$B,A2062,ISSUANCE_HISTORY!$I:$I),0)</f>
        <v>0</v>
      </c>
      <c r="O2062" s="112">
        <f t="shared" si="129"/>
        <v>100</v>
      </c>
      <c r="P2062" s="26">
        <f t="shared" si="131"/>
        <v>8470</v>
      </c>
      <c r="Q2062" s="36" t="s">
        <v>4155</v>
      </c>
      <c r="R2062" s="36" t="s">
        <v>4155</v>
      </c>
      <c r="S2062" s="16">
        <v>20</v>
      </c>
      <c r="T2062" s="37" t="str">
        <f t="shared" si="130"/>
        <v>OK</v>
      </c>
      <c r="U2062" s="12"/>
      <c r="V2062" s="16"/>
      <c r="W2062" s="12" t="s">
        <v>4222</v>
      </c>
    </row>
    <row r="2063" spans="1:23" ht="22.35" customHeight="1">
      <c r="A2063" s="12">
        <v>10062201</v>
      </c>
      <c r="B2063" s="137">
        <v>3000000360</v>
      </c>
      <c r="C2063" s="106">
        <v>1004906</v>
      </c>
      <c r="D2063" s="13">
        <v>1016021</v>
      </c>
      <c r="E2063" s="12" t="s">
        <v>2530</v>
      </c>
      <c r="F2063" s="190" t="s">
        <v>2049</v>
      </c>
      <c r="G2063" s="13" t="s">
        <v>21</v>
      </c>
      <c r="H2063" s="15">
        <v>1527.35</v>
      </c>
      <c r="I2063" s="105">
        <v>50</v>
      </c>
      <c r="J2063" s="26">
        <f t="shared" si="128"/>
        <v>76367.5</v>
      </c>
      <c r="K2063" s="113">
        <f>IFERROR(SUMIFS(RECEIVING_HISTORY!$H:$H,RECEIVING_HISTORY!$B:$B,MASTER_SHEET!$A2063),0)</f>
        <v>0</v>
      </c>
      <c r="L2063" s="26">
        <f>IFERROR(SUMIFS(RECEIVING_HISTORY!$I:$I,RECEIVING_HISTORY!$B:$B,MASTER_SHEET!$A2063),0)</f>
        <v>0</v>
      </c>
      <c r="M2063" s="35">
        <f>IFERROR(SUMIF(ISSUANCE_HISTORY!$B:$B,A2063,ISSUANCE_HISTORY!$H:$H),0)</f>
        <v>0</v>
      </c>
      <c r="N2063" s="26">
        <f>IFERROR(SUMIF(ISSUANCE_HISTORY!$B:$B,A2063,ISSUANCE_HISTORY!$I:$I),0)</f>
        <v>0</v>
      </c>
      <c r="O2063" s="112">
        <f t="shared" si="129"/>
        <v>50</v>
      </c>
      <c r="P2063" s="26">
        <f t="shared" si="131"/>
        <v>76367.5</v>
      </c>
      <c r="Q2063" s="36" t="s">
        <v>4432</v>
      </c>
      <c r="R2063" s="36" t="s">
        <v>4432</v>
      </c>
      <c r="S2063" s="16">
        <v>20</v>
      </c>
      <c r="T2063" s="37" t="str">
        <f t="shared" si="130"/>
        <v>OK</v>
      </c>
      <c r="U2063" s="12"/>
      <c r="V2063" s="16"/>
      <c r="W2063" s="12" t="s">
        <v>4222</v>
      </c>
    </row>
    <row r="2064" spans="1:23" ht="22.35" customHeight="1">
      <c r="A2064" s="12">
        <v>10062202</v>
      </c>
      <c r="B2064" s="137">
        <v>3000000357</v>
      </c>
      <c r="C2064" s="106">
        <v>1004905</v>
      </c>
      <c r="D2064" s="13">
        <v>1016020</v>
      </c>
      <c r="E2064" s="12" t="s">
        <v>2531</v>
      </c>
      <c r="F2064" s="190" t="s">
        <v>2049</v>
      </c>
      <c r="G2064" s="13" t="s">
        <v>21</v>
      </c>
      <c r="H2064" s="15">
        <v>917.95</v>
      </c>
      <c r="I2064" s="105">
        <v>49</v>
      </c>
      <c r="J2064" s="26">
        <f t="shared" si="128"/>
        <v>44979.55</v>
      </c>
      <c r="K2064" s="113">
        <f>IFERROR(SUMIFS(RECEIVING_HISTORY!$H:$H,RECEIVING_HISTORY!$B:$B,MASTER_SHEET!$A2064),0)</f>
        <v>0</v>
      </c>
      <c r="L2064" s="26">
        <f>IFERROR(SUMIFS(RECEIVING_HISTORY!$I:$I,RECEIVING_HISTORY!$B:$B,MASTER_SHEET!$A2064),0)</f>
        <v>0</v>
      </c>
      <c r="M2064" s="35">
        <f>IFERROR(SUMIF(ISSUANCE_HISTORY!$B:$B,A2064,ISSUANCE_HISTORY!$H:$H),0)</f>
        <v>0</v>
      </c>
      <c r="N2064" s="26">
        <f>IFERROR(SUMIF(ISSUANCE_HISTORY!$B:$B,A2064,ISSUANCE_HISTORY!$I:$I),0)</f>
        <v>0</v>
      </c>
      <c r="O2064" s="112">
        <f t="shared" si="129"/>
        <v>49</v>
      </c>
      <c r="P2064" s="26">
        <f t="shared" si="131"/>
        <v>44979.55</v>
      </c>
      <c r="Q2064" s="36" t="s">
        <v>4520</v>
      </c>
      <c r="R2064" s="36" t="s">
        <v>4520</v>
      </c>
      <c r="S2064" s="16">
        <v>20</v>
      </c>
      <c r="T2064" s="37" t="str">
        <f t="shared" si="130"/>
        <v>OK</v>
      </c>
      <c r="U2064" s="12"/>
      <c r="V2064" s="16"/>
      <c r="W2064" s="12" t="s">
        <v>4222</v>
      </c>
    </row>
    <row r="2065" spans="1:23" ht="22.35" customHeight="1">
      <c r="A2065" s="12">
        <v>10062203</v>
      </c>
      <c r="B2065" s="137">
        <v>3000000339</v>
      </c>
      <c r="C2065" s="106">
        <v>1005138</v>
      </c>
      <c r="D2065" s="13">
        <v>1015967</v>
      </c>
      <c r="E2065" s="12" t="s">
        <v>2532</v>
      </c>
      <c r="F2065" s="190" t="s">
        <v>2049</v>
      </c>
      <c r="G2065" s="13" t="s">
        <v>21</v>
      </c>
      <c r="H2065" s="15">
        <v>1023</v>
      </c>
      <c r="I2065" s="105">
        <v>50</v>
      </c>
      <c r="J2065" s="26">
        <f t="shared" si="128"/>
        <v>51150</v>
      </c>
      <c r="K2065" s="113">
        <f>IFERROR(SUMIFS(RECEIVING_HISTORY!$H:$H,RECEIVING_HISTORY!$B:$B,MASTER_SHEET!$A2065),0)</f>
        <v>0</v>
      </c>
      <c r="L2065" s="26">
        <f>IFERROR(SUMIFS(RECEIVING_HISTORY!$I:$I,RECEIVING_HISTORY!$B:$B,MASTER_SHEET!$A2065),0)</f>
        <v>0</v>
      </c>
      <c r="M2065" s="35">
        <f>IFERROR(SUMIF(ISSUANCE_HISTORY!$B:$B,A2065,ISSUANCE_HISTORY!$H:$H),0)</f>
        <v>0</v>
      </c>
      <c r="N2065" s="26">
        <f>IFERROR(SUMIF(ISSUANCE_HISTORY!$B:$B,A2065,ISSUANCE_HISTORY!$I:$I),0)</f>
        <v>0</v>
      </c>
      <c r="O2065" s="112">
        <f t="shared" si="129"/>
        <v>50</v>
      </c>
      <c r="P2065" s="26">
        <f t="shared" si="131"/>
        <v>51150</v>
      </c>
      <c r="Q2065" s="36" t="s">
        <v>4535</v>
      </c>
      <c r="R2065" s="36" t="s">
        <v>4535</v>
      </c>
      <c r="S2065" s="16">
        <v>20</v>
      </c>
      <c r="T2065" s="37" t="str">
        <f t="shared" si="130"/>
        <v>OK</v>
      </c>
      <c r="U2065" s="12"/>
      <c r="V2065" s="16"/>
      <c r="W2065" s="12" t="s">
        <v>4222</v>
      </c>
    </row>
    <row r="2066" spans="1:23" ht="22.35" customHeight="1">
      <c r="A2066" s="12">
        <v>10062205</v>
      </c>
      <c r="B2066" s="137">
        <v>3000000359</v>
      </c>
      <c r="C2066" s="106">
        <v>1004958</v>
      </c>
      <c r="D2066" s="13">
        <v>1016073</v>
      </c>
      <c r="E2066" s="12" t="s">
        <v>2533</v>
      </c>
      <c r="F2066" s="190" t="s">
        <v>2049</v>
      </c>
      <c r="G2066" s="13" t="s">
        <v>21</v>
      </c>
      <c r="H2066" s="15">
        <v>40.700000000000003</v>
      </c>
      <c r="I2066" s="105">
        <v>49</v>
      </c>
      <c r="J2066" s="26">
        <f t="shared" si="128"/>
        <v>1994.3000000000002</v>
      </c>
      <c r="K2066" s="113">
        <f>IFERROR(SUMIFS(RECEIVING_HISTORY!$H:$H,RECEIVING_HISTORY!$B:$B,MASTER_SHEET!$A2066),0)</f>
        <v>0</v>
      </c>
      <c r="L2066" s="26">
        <f>IFERROR(SUMIFS(RECEIVING_HISTORY!$I:$I,RECEIVING_HISTORY!$B:$B,MASTER_SHEET!$A2066),0)</f>
        <v>0</v>
      </c>
      <c r="M2066" s="35">
        <f>IFERROR(SUMIF(ISSUANCE_HISTORY!$B:$B,A2066,ISSUANCE_HISTORY!$H:$H),0)</f>
        <v>0</v>
      </c>
      <c r="N2066" s="26">
        <f>IFERROR(SUMIF(ISSUANCE_HISTORY!$B:$B,A2066,ISSUANCE_HISTORY!$I:$I),0)</f>
        <v>0</v>
      </c>
      <c r="O2066" s="112">
        <f t="shared" si="129"/>
        <v>49</v>
      </c>
      <c r="P2066" s="26">
        <f t="shared" si="131"/>
        <v>1994.3000000000002</v>
      </c>
      <c r="Q2066" s="36" t="s">
        <v>4535</v>
      </c>
      <c r="R2066" s="36" t="s">
        <v>4535</v>
      </c>
      <c r="S2066" s="16">
        <v>20</v>
      </c>
      <c r="T2066" s="37" t="str">
        <f t="shared" si="130"/>
        <v>OK</v>
      </c>
      <c r="U2066" s="12"/>
      <c r="V2066" s="16"/>
      <c r="W2066" s="12" t="s">
        <v>4222</v>
      </c>
    </row>
    <row r="2067" spans="1:23" ht="22.35" customHeight="1">
      <c r="A2067" s="12">
        <v>10062206</v>
      </c>
      <c r="B2067" s="137">
        <v>3000000324</v>
      </c>
      <c r="C2067" s="106">
        <v>1004593</v>
      </c>
      <c r="D2067" s="13">
        <v>1016352</v>
      </c>
      <c r="E2067" s="12" t="s">
        <v>2534</v>
      </c>
      <c r="F2067" s="190" t="s">
        <v>2049</v>
      </c>
      <c r="G2067" s="13" t="s">
        <v>21</v>
      </c>
      <c r="H2067" s="15">
        <v>68.2</v>
      </c>
      <c r="I2067" s="105">
        <v>40</v>
      </c>
      <c r="J2067" s="26">
        <f t="shared" si="128"/>
        <v>2728</v>
      </c>
      <c r="K2067" s="113">
        <f>IFERROR(SUMIFS(RECEIVING_HISTORY!$H:$H,RECEIVING_HISTORY!$B:$B,MASTER_SHEET!$A2067),0)</f>
        <v>0</v>
      </c>
      <c r="L2067" s="26">
        <f>IFERROR(SUMIFS(RECEIVING_HISTORY!$I:$I,RECEIVING_HISTORY!$B:$B,MASTER_SHEET!$A2067),0)</f>
        <v>0</v>
      </c>
      <c r="M2067" s="35">
        <f>IFERROR(SUMIF(ISSUANCE_HISTORY!$B:$B,A2067,ISSUANCE_HISTORY!$H:$H),0)</f>
        <v>0</v>
      </c>
      <c r="N2067" s="26">
        <f>IFERROR(SUMIF(ISSUANCE_HISTORY!$B:$B,A2067,ISSUANCE_HISTORY!$I:$I),0)</f>
        <v>0</v>
      </c>
      <c r="O2067" s="112">
        <f t="shared" si="129"/>
        <v>40</v>
      </c>
      <c r="P2067" s="26">
        <f t="shared" si="131"/>
        <v>2728</v>
      </c>
      <c r="Q2067" s="36" t="s">
        <v>4535</v>
      </c>
      <c r="R2067" s="36" t="s">
        <v>4535</v>
      </c>
      <c r="S2067" s="16">
        <v>20</v>
      </c>
      <c r="T2067" s="37" t="str">
        <f t="shared" si="130"/>
        <v>OK</v>
      </c>
      <c r="U2067" s="12"/>
      <c r="V2067" s="16"/>
      <c r="W2067" s="12" t="s">
        <v>4222</v>
      </c>
    </row>
    <row r="2068" spans="1:23" ht="22.35" customHeight="1">
      <c r="A2068" s="12">
        <v>10062207</v>
      </c>
      <c r="B2068" s="137">
        <v>3000000325</v>
      </c>
      <c r="C2068" s="106">
        <v>1004594</v>
      </c>
      <c r="D2068" s="13">
        <v>1016353</v>
      </c>
      <c r="E2068" s="12" t="s">
        <v>2535</v>
      </c>
      <c r="F2068" s="190" t="s">
        <v>2049</v>
      </c>
      <c r="G2068" s="13" t="s">
        <v>21</v>
      </c>
      <c r="H2068" s="15">
        <v>1454.2</v>
      </c>
      <c r="I2068" s="105">
        <v>20</v>
      </c>
      <c r="J2068" s="26">
        <f t="shared" si="128"/>
        <v>29084</v>
      </c>
      <c r="K2068" s="113">
        <f>IFERROR(SUMIFS(RECEIVING_HISTORY!$H:$H,RECEIVING_HISTORY!$B:$B,MASTER_SHEET!$A2068),0)</f>
        <v>0</v>
      </c>
      <c r="L2068" s="26">
        <f>IFERROR(SUMIFS(RECEIVING_HISTORY!$I:$I,RECEIVING_HISTORY!$B:$B,MASTER_SHEET!$A2068),0)</f>
        <v>0</v>
      </c>
      <c r="M2068" s="35">
        <f>IFERROR(SUMIF(ISSUANCE_HISTORY!$B:$B,A2068,ISSUANCE_HISTORY!$H:$H),0)</f>
        <v>0</v>
      </c>
      <c r="N2068" s="26">
        <f>IFERROR(SUMIF(ISSUANCE_HISTORY!$B:$B,A2068,ISSUANCE_HISTORY!$I:$I),0)</f>
        <v>0</v>
      </c>
      <c r="O2068" s="112">
        <f t="shared" si="129"/>
        <v>20</v>
      </c>
      <c r="P2068" s="26">
        <f t="shared" si="131"/>
        <v>29084</v>
      </c>
      <c r="Q2068" s="36" t="s">
        <v>4535</v>
      </c>
      <c r="R2068" s="36" t="s">
        <v>4535</v>
      </c>
      <c r="S2068" s="16">
        <v>10</v>
      </c>
      <c r="T2068" s="37" t="str">
        <f t="shared" si="130"/>
        <v>OK</v>
      </c>
      <c r="U2068" s="12"/>
      <c r="V2068" s="16"/>
      <c r="W2068" s="12" t="s">
        <v>4222</v>
      </c>
    </row>
    <row r="2069" spans="1:23" ht="22.35" customHeight="1">
      <c r="A2069" s="12">
        <v>10062208</v>
      </c>
      <c r="B2069" s="137">
        <v>3000000326</v>
      </c>
      <c r="C2069" s="106">
        <v>1004595</v>
      </c>
      <c r="D2069" s="13">
        <v>1016354</v>
      </c>
      <c r="E2069" s="12" t="s">
        <v>2536</v>
      </c>
      <c r="F2069" s="190" t="s">
        <v>2049</v>
      </c>
      <c r="G2069" s="13" t="s">
        <v>21</v>
      </c>
      <c r="H2069" s="15">
        <v>1168.75</v>
      </c>
      <c r="I2069" s="105">
        <v>20</v>
      </c>
      <c r="J2069" s="26">
        <f t="shared" si="128"/>
        <v>23375</v>
      </c>
      <c r="K2069" s="113">
        <f>IFERROR(SUMIFS(RECEIVING_HISTORY!$H:$H,RECEIVING_HISTORY!$B:$B,MASTER_SHEET!$A2069),0)</f>
        <v>0</v>
      </c>
      <c r="L2069" s="26">
        <f>IFERROR(SUMIFS(RECEIVING_HISTORY!$I:$I,RECEIVING_HISTORY!$B:$B,MASTER_SHEET!$A2069),0)</f>
        <v>0</v>
      </c>
      <c r="M2069" s="35">
        <f>IFERROR(SUMIF(ISSUANCE_HISTORY!$B:$B,A2069,ISSUANCE_HISTORY!$H:$H),0)</f>
        <v>0</v>
      </c>
      <c r="N2069" s="26">
        <f>IFERROR(SUMIF(ISSUANCE_HISTORY!$B:$B,A2069,ISSUANCE_HISTORY!$I:$I),0)</f>
        <v>0</v>
      </c>
      <c r="O2069" s="112">
        <f t="shared" si="129"/>
        <v>20</v>
      </c>
      <c r="P2069" s="26">
        <f t="shared" si="131"/>
        <v>23375</v>
      </c>
      <c r="Q2069" s="36" t="s">
        <v>4535</v>
      </c>
      <c r="R2069" s="36" t="s">
        <v>4535</v>
      </c>
      <c r="S2069" s="16">
        <v>10</v>
      </c>
      <c r="T2069" s="37" t="str">
        <f t="shared" si="130"/>
        <v>OK</v>
      </c>
      <c r="U2069" s="12"/>
      <c r="V2069" s="16"/>
      <c r="W2069" s="12" t="s">
        <v>4222</v>
      </c>
    </row>
    <row r="2070" spans="1:23" ht="22.35" customHeight="1">
      <c r="A2070" s="12">
        <v>10062209</v>
      </c>
      <c r="B2070" s="137">
        <v>401417007845</v>
      </c>
      <c r="C2070" s="106">
        <v>1004596</v>
      </c>
      <c r="D2070" s="13">
        <v>1016355</v>
      </c>
      <c r="E2070" s="12" t="s">
        <v>2537</v>
      </c>
      <c r="F2070" s="190" t="s">
        <v>2049</v>
      </c>
      <c r="G2070" s="13" t="s">
        <v>21</v>
      </c>
      <c r="H2070" s="15">
        <v>50.5</v>
      </c>
      <c r="I2070" s="105">
        <v>20</v>
      </c>
      <c r="J2070" s="26">
        <f t="shared" si="128"/>
        <v>1010</v>
      </c>
      <c r="K2070" s="113">
        <f>IFERROR(SUMIFS(RECEIVING_HISTORY!$H:$H,RECEIVING_HISTORY!$B:$B,MASTER_SHEET!$A2070),0)</f>
        <v>0</v>
      </c>
      <c r="L2070" s="26">
        <f>IFERROR(SUMIFS(RECEIVING_HISTORY!$I:$I,RECEIVING_HISTORY!$B:$B,MASTER_SHEET!$A2070),0)</f>
        <v>0</v>
      </c>
      <c r="M2070" s="35">
        <f>IFERROR(SUMIF(ISSUANCE_HISTORY!$B:$B,A2070,ISSUANCE_HISTORY!$H:$H),0)</f>
        <v>0</v>
      </c>
      <c r="N2070" s="26">
        <f>IFERROR(SUMIF(ISSUANCE_HISTORY!$B:$B,A2070,ISSUANCE_HISTORY!$I:$I),0)</f>
        <v>0</v>
      </c>
      <c r="O2070" s="112">
        <f t="shared" si="129"/>
        <v>20</v>
      </c>
      <c r="P2070" s="26">
        <f t="shared" si="131"/>
        <v>1010</v>
      </c>
      <c r="Q2070" s="36" t="s">
        <v>4243</v>
      </c>
      <c r="R2070" s="36" t="s">
        <v>4243</v>
      </c>
      <c r="S2070" s="16">
        <v>10</v>
      </c>
      <c r="T2070" s="37" t="str">
        <f t="shared" si="130"/>
        <v>OK</v>
      </c>
      <c r="U2070" s="12"/>
      <c r="V2070" s="16"/>
      <c r="W2070" s="12" t="s">
        <v>4222</v>
      </c>
    </row>
    <row r="2071" spans="1:23" ht="22.35" customHeight="1">
      <c r="A2071" s="12">
        <v>10062210</v>
      </c>
      <c r="B2071" s="137">
        <v>3000000341</v>
      </c>
      <c r="C2071" s="106">
        <v>1004955</v>
      </c>
      <c r="D2071" s="13">
        <v>1016070</v>
      </c>
      <c r="E2071" s="12" t="s">
        <v>2538</v>
      </c>
      <c r="F2071" s="190" t="s">
        <v>2049</v>
      </c>
      <c r="G2071" s="13" t="s">
        <v>21</v>
      </c>
      <c r="H2071" s="15">
        <v>40.700000000000003</v>
      </c>
      <c r="I2071" s="105">
        <v>50</v>
      </c>
      <c r="J2071" s="26">
        <f t="shared" si="128"/>
        <v>2035.0000000000002</v>
      </c>
      <c r="K2071" s="113">
        <f>IFERROR(SUMIFS(RECEIVING_HISTORY!$H:$H,RECEIVING_HISTORY!$B:$B,MASTER_SHEET!$A2071),0)</f>
        <v>0</v>
      </c>
      <c r="L2071" s="26">
        <f>IFERROR(SUMIFS(RECEIVING_HISTORY!$I:$I,RECEIVING_HISTORY!$B:$B,MASTER_SHEET!$A2071),0)</f>
        <v>0</v>
      </c>
      <c r="M2071" s="35">
        <f>IFERROR(SUMIF(ISSUANCE_HISTORY!$B:$B,A2071,ISSUANCE_HISTORY!$H:$H),0)</f>
        <v>0</v>
      </c>
      <c r="N2071" s="26">
        <f>IFERROR(SUMIF(ISSUANCE_HISTORY!$B:$B,A2071,ISSUANCE_HISTORY!$I:$I),0)</f>
        <v>0</v>
      </c>
      <c r="O2071" s="112">
        <f t="shared" si="129"/>
        <v>50</v>
      </c>
      <c r="P2071" s="26">
        <f t="shared" si="131"/>
        <v>2035.0000000000002</v>
      </c>
      <c r="Q2071" s="36" t="s">
        <v>4155</v>
      </c>
      <c r="R2071" s="36" t="s">
        <v>4155</v>
      </c>
      <c r="S2071" s="16">
        <v>20</v>
      </c>
      <c r="T2071" s="37" t="str">
        <f t="shared" si="130"/>
        <v>OK</v>
      </c>
      <c r="U2071" s="12"/>
      <c r="V2071" s="16"/>
      <c r="W2071" s="12" t="s">
        <v>4222</v>
      </c>
    </row>
    <row r="2072" spans="1:23" ht="22.35" customHeight="1">
      <c r="A2072" s="12">
        <v>10062211</v>
      </c>
      <c r="B2072" s="137">
        <v>3000000356</v>
      </c>
      <c r="C2072" s="106">
        <v>1005127</v>
      </c>
      <c r="D2072" s="13">
        <v>1015956</v>
      </c>
      <c r="E2072" s="12" t="s">
        <v>2539</v>
      </c>
      <c r="F2072" s="190" t="s">
        <v>2049</v>
      </c>
      <c r="G2072" s="13" t="s">
        <v>21</v>
      </c>
      <c r="H2072" s="15">
        <v>235.95</v>
      </c>
      <c r="I2072" s="105">
        <v>35</v>
      </c>
      <c r="J2072" s="26">
        <f t="shared" si="128"/>
        <v>8258.25</v>
      </c>
      <c r="K2072" s="113">
        <f>IFERROR(SUMIFS(RECEIVING_HISTORY!$H:$H,RECEIVING_HISTORY!$B:$B,MASTER_SHEET!$A2072),0)</f>
        <v>0</v>
      </c>
      <c r="L2072" s="26">
        <f>IFERROR(SUMIFS(RECEIVING_HISTORY!$I:$I,RECEIVING_HISTORY!$B:$B,MASTER_SHEET!$A2072),0)</f>
        <v>0</v>
      </c>
      <c r="M2072" s="35">
        <f>IFERROR(SUMIF(ISSUANCE_HISTORY!$B:$B,A2072,ISSUANCE_HISTORY!$H:$H),0)</f>
        <v>0</v>
      </c>
      <c r="N2072" s="26">
        <f>IFERROR(SUMIF(ISSUANCE_HISTORY!$B:$B,A2072,ISSUANCE_HISTORY!$I:$I),0)</f>
        <v>0</v>
      </c>
      <c r="O2072" s="112">
        <f t="shared" si="129"/>
        <v>35</v>
      </c>
      <c r="P2072" s="26">
        <f t="shared" si="131"/>
        <v>8258.25</v>
      </c>
      <c r="Q2072" s="36" t="s">
        <v>4535</v>
      </c>
      <c r="R2072" s="36" t="s">
        <v>4535</v>
      </c>
      <c r="S2072" s="16">
        <v>20</v>
      </c>
      <c r="T2072" s="37" t="str">
        <f t="shared" si="130"/>
        <v>OK</v>
      </c>
      <c r="U2072" s="12"/>
      <c r="V2072" s="16"/>
      <c r="W2072" s="12" t="s">
        <v>4222</v>
      </c>
    </row>
    <row r="2073" spans="1:23" ht="22.35" customHeight="1">
      <c r="A2073" s="12">
        <v>10062212</v>
      </c>
      <c r="B2073" s="137">
        <v>3000000322</v>
      </c>
      <c r="C2073" s="106">
        <v>1004598</v>
      </c>
      <c r="D2073" s="13">
        <v>1016357</v>
      </c>
      <c r="E2073" s="12" t="s">
        <v>2540</v>
      </c>
      <c r="F2073" s="190" t="s">
        <v>2049</v>
      </c>
      <c r="G2073" s="13" t="s">
        <v>21</v>
      </c>
      <c r="H2073" s="15">
        <v>1238.5999999999999</v>
      </c>
      <c r="I2073" s="105">
        <v>20</v>
      </c>
      <c r="J2073" s="26">
        <f t="shared" si="128"/>
        <v>24772</v>
      </c>
      <c r="K2073" s="113">
        <f>IFERROR(SUMIFS(RECEIVING_HISTORY!$H:$H,RECEIVING_HISTORY!$B:$B,MASTER_SHEET!$A2073),0)</f>
        <v>0</v>
      </c>
      <c r="L2073" s="26">
        <f>IFERROR(SUMIFS(RECEIVING_HISTORY!$I:$I,RECEIVING_HISTORY!$B:$B,MASTER_SHEET!$A2073),0)</f>
        <v>0</v>
      </c>
      <c r="M2073" s="35">
        <f>IFERROR(SUMIF(ISSUANCE_HISTORY!$B:$B,A2073,ISSUANCE_HISTORY!$H:$H),0)</f>
        <v>0</v>
      </c>
      <c r="N2073" s="26">
        <f>IFERROR(SUMIF(ISSUANCE_HISTORY!$B:$B,A2073,ISSUANCE_HISTORY!$I:$I),0)</f>
        <v>0</v>
      </c>
      <c r="O2073" s="112">
        <f t="shared" si="129"/>
        <v>20</v>
      </c>
      <c r="P2073" s="26">
        <f t="shared" si="131"/>
        <v>24772</v>
      </c>
      <c r="Q2073" s="36" t="s">
        <v>4432</v>
      </c>
      <c r="R2073" s="36" t="s">
        <v>4432</v>
      </c>
      <c r="S2073" s="16">
        <v>10</v>
      </c>
      <c r="T2073" s="37" t="str">
        <f t="shared" si="130"/>
        <v>OK</v>
      </c>
      <c r="U2073" s="12"/>
      <c r="V2073" s="16"/>
      <c r="W2073" s="12" t="s">
        <v>4222</v>
      </c>
    </row>
    <row r="2074" spans="1:23" ht="22.35" customHeight="1">
      <c r="A2074" s="12">
        <v>10062213</v>
      </c>
      <c r="B2074" s="137">
        <v>391100002664</v>
      </c>
      <c r="C2074" s="106">
        <v>1004622</v>
      </c>
      <c r="D2074" s="13">
        <v>1016382</v>
      </c>
      <c r="E2074" s="12" t="s">
        <v>2541</v>
      </c>
      <c r="F2074" s="190" t="s">
        <v>2049</v>
      </c>
      <c r="G2074" s="13" t="s">
        <v>21</v>
      </c>
      <c r="H2074" s="15">
        <v>1340</v>
      </c>
      <c r="I2074" s="105">
        <v>20</v>
      </c>
      <c r="J2074" s="26">
        <f t="shared" si="128"/>
        <v>26800</v>
      </c>
      <c r="K2074" s="113">
        <f>IFERROR(SUMIFS(RECEIVING_HISTORY!$H:$H,RECEIVING_HISTORY!$B:$B,MASTER_SHEET!$A2074),0)</f>
        <v>0</v>
      </c>
      <c r="L2074" s="26">
        <f>IFERROR(SUMIFS(RECEIVING_HISTORY!$I:$I,RECEIVING_HISTORY!$B:$B,MASTER_SHEET!$A2074),0)</f>
        <v>0</v>
      </c>
      <c r="M2074" s="35">
        <f>IFERROR(SUMIF(ISSUANCE_HISTORY!$B:$B,A2074,ISSUANCE_HISTORY!$H:$H),0)</f>
        <v>0</v>
      </c>
      <c r="N2074" s="26">
        <f>IFERROR(SUMIF(ISSUANCE_HISTORY!$B:$B,A2074,ISSUANCE_HISTORY!$I:$I),0)</f>
        <v>0</v>
      </c>
      <c r="O2074" s="112">
        <f t="shared" si="129"/>
        <v>20</v>
      </c>
      <c r="P2074" s="26">
        <f t="shared" si="131"/>
        <v>26800</v>
      </c>
      <c r="Q2074" s="36" t="s">
        <v>4192</v>
      </c>
      <c r="R2074" s="36" t="s">
        <v>4192</v>
      </c>
      <c r="S2074" s="16">
        <v>10</v>
      </c>
      <c r="T2074" s="37" t="str">
        <f t="shared" si="130"/>
        <v>OK</v>
      </c>
      <c r="U2074" s="12"/>
      <c r="V2074" s="16"/>
      <c r="W2074" s="12" t="s">
        <v>4222</v>
      </c>
    </row>
    <row r="2075" spans="1:23" ht="22.35" customHeight="1">
      <c r="A2075" s="12">
        <v>10062214</v>
      </c>
      <c r="B2075" s="137">
        <v>391100006411</v>
      </c>
      <c r="C2075" s="106">
        <v>1004623</v>
      </c>
      <c r="D2075" s="13">
        <v>1016383</v>
      </c>
      <c r="E2075" s="12" t="s">
        <v>2542</v>
      </c>
      <c r="F2075" s="190" t="s">
        <v>2049</v>
      </c>
      <c r="G2075" s="13" t="s">
        <v>21</v>
      </c>
      <c r="H2075" s="15">
        <v>95</v>
      </c>
      <c r="I2075" s="105">
        <v>50</v>
      </c>
      <c r="J2075" s="26">
        <f t="shared" si="128"/>
        <v>4750</v>
      </c>
      <c r="K2075" s="113">
        <f>IFERROR(SUMIFS(RECEIVING_HISTORY!$H:$H,RECEIVING_HISTORY!$B:$B,MASTER_SHEET!$A2075),0)</f>
        <v>0</v>
      </c>
      <c r="L2075" s="26">
        <f>IFERROR(SUMIFS(RECEIVING_HISTORY!$I:$I,RECEIVING_HISTORY!$B:$B,MASTER_SHEET!$A2075),0)</f>
        <v>0</v>
      </c>
      <c r="M2075" s="35">
        <f>IFERROR(SUMIF(ISSUANCE_HISTORY!$B:$B,A2075,ISSUANCE_HISTORY!$H:$H),0)</f>
        <v>0</v>
      </c>
      <c r="N2075" s="26">
        <f>IFERROR(SUMIF(ISSUANCE_HISTORY!$B:$B,A2075,ISSUANCE_HISTORY!$I:$I),0)</f>
        <v>0</v>
      </c>
      <c r="O2075" s="112">
        <f t="shared" si="129"/>
        <v>50</v>
      </c>
      <c r="P2075" s="26">
        <f t="shared" si="131"/>
        <v>4750</v>
      </c>
      <c r="Q2075" s="36" t="s">
        <v>4191</v>
      </c>
      <c r="R2075" s="36" t="s">
        <v>4191</v>
      </c>
      <c r="S2075" s="16">
        <v>20</v>
      </c>
      <c r="T2075" s="37" t="str">
        <f t="shared" si="130"/>
        <v>OK</v>
      </c>
      <c r="U2075" s="12"/>
      <c r="V2075" s="16"/>
      <c r="W2075" s="12" t="s">
        <v>4222</v>
      </c>
    </row>
    <row r="2076" spans="1:23" ht="22.35" customHeight="1">
      <c r="A2076" s="12">
        <v>10062215</v>
      </c>
      <c r="B2076" s="137">
        <v>301115066378</v>
      </c>
      <c r="C2076" s="106">
        <v>1004161</v>
      </c>
      <c r="D2076" s="13">
        <v>1016872</v>
      </c>
      <c r="E2076" s="12" t="s">
        <v>2543</v>
      </c>
      <c r="F2076" s="191" t="s">
        <v>4206</v>
      </c>
      <c r="G2076" s="13" t="s">
        <v>21</v>
      </c>
      <c r="H2076" s="15">
        <v>86</v>
      </c>
      <c r="I2076" s="105">
        <v>64</v>
      </c>
      <c r="J2076" s="26">
        <f t="shared" si="128"/>
        <v>5504</v>
      </c>
      <c r="K2076" s="113">
        <f>IFERROR(SUMIFS(RECEIVING_HISTORY!$H:$H,RECEIVING_HISTORY!$B:$B,MASTER_SHEET!$A2076),0)</f>
        <v>0</v>
      </c>
      <c r="L2076" s="26">
        <f>IFERROR(SUMIFS(RECEIVING_HISTORY!$I:$I,RECEIVING_HISTORY!$B:$B,MASTER_SHEET!$A2076),0)</f>
        <v>0</v>
      </c>
      <c r="M2076" s="35">
        <f>IFERROR(SUMIF(ISSUANCE_HISTORY!$B:$B,A2076,ISSUANCE_HISTORY!$H:$H),0)</f>
        <v>0</v>
      </c>
      <c r="N2076" s="26">
        <f>IFERROR(SUMIF(ISSUANCE_HISTORY!$B:$B,A2076,ISSUANCE_HISTORY!$I:$I),0)</f>
        <v>0</v>
      </c>
      <c r="O2076" s="112">
        <f t="shared" si="129"/>
        <v>64</v>
      </c>
      <c r="P2076" s="26">
        <f t="shared" si="131"/>
        <v>5504</v>
      </c>
      <c r="Q2076" s="36" t="s">
        <v>2548</v>
      </c>
      <c r="R2076" s="36" t="s">
        <v>2548</v>
      </c>
      <c r="S2076" s="16">
        <v>40</v>
      </c>
      <c r="T2076" s="37" t="str">
        <f t="shared" si="130"/>
        <v>BSR in Process</v>
      </c>
      <c r="U2076" s="12">
        <v>60</v>
      </c>
      <c r="V2076" s="16"/>
      <c r="W2076" s="12" t="s">
        <v>4222</v>
      </c>
    </row>
    <row r="2077" spans="1:23" ht="22.35" customHeight="1">
      <c r="A2077" s="12">
        <v>10062216</v>
      </c>
      <c r="B2077" s="137">
        <v>1050380002</v>
      </c>
      <c r="C2077" s="106">
        <v>1006346</v>
      </c>
      <c r="D2077" s="13">
        <v>1014710</v>
      </c>
      <c r="E2077" s="12" t="s">
        <v>2544</v>
      </c>
      <c r="F2077" s="190" t="s">
        <v>1262</v>
      </c>
      <c r="G2077" s="13" t="s">
        <v>21</v>
      </c>
      <c r="H2077" s="15">
        <v>221</v>
      </c>
      <c r="I2077" s="105">
        <v>20</v>
      </c>
      <c r="J2077" s="26">
        <f t="shared" si="128"/>
        <v>4420</v>
      </c>
      <c r="K2077" s="113">
        <f>IFERROR(SUMIFS(RECEIVING_HISTORY!$H:$H,RECEIVING_HISTORY!$B:$B,MASTER_SHEET!$A2077),0)</f>
        <v>0</v>
      </c>
      <c r="L2077" s="26">
        <f>IFERROR(SUMIFS(RECEIVING_HISTORY!$I:$I,RECEIVING_HISTORY!$B:$B,MASTER_SHEET!$A2077),0)</f>
        <v>0</v>
      </c>
      <c r="M2077" s="35">
        <f>IFERROR(SUMIF(ISSUANCE_HISTORY!$B:$B,A2077,ISSUANCE_HISTORY!$H:$H),0)</f>
        <v>0</v>
      </c>
      <c r="N2077" s="26">
        <f>IFERROR(SUMIF(ISSUANCE_HISTORY!$B:$B,A2077,ISSUANCE_HISTORY!$I:$I),0)</f>
        <v>0</v>
      </c>
      <c r="O2077" s="112">
        <f t="shared" si="129"/>
        <v>20</v>
      </c>
      <c r="P2077" s="26">
        <f t="shared" si="131"/>
        <v>4420</v>
      </c>
      <c r="Q2077" s="36" t="s">
        <v>1158</v>
      </c>
      <c r="R2077" s="36" t="s">
        <v>1158</v>
      </c>
      <c r="S2077" s="16">
        <v>10</v>
      </c>
      <c r="T2077" s="37" t="str">
        <f t="shared" si="130"/>
        <v>OK</v>
      </c>
      <c r="U2077" s="12"/>
      <c r="V2077" s="16"/>
      <c r="W2077" s="12" t="s">
        <v>4222</v>
      </c>
    </row>
    <row r="2078" spans="1:23" ht="22.35" customHeight="1">
      <c r="A2078" s="12">
        <v>10062217</v>
      </c>
      <c r="B2078" s="137">
        <v>521215096381</v>
      </c>
      <c r="C2078" s="106">
        <v>1007387</v>
      </c>
      <c r="D2078" s="13">
        <v>1017160</v>
      </c>
      <c r="E2078" s="12" t="s">
        <v>2545</v>
      </c>
      <c r="F2078" s="190" t="s">
        <v>4209</v>
      </c>
      <c r="G2078" s="13" t="s">
        <v>21</v>
      </c>
      <c r="H2078" s="15">
        <v>63</v>
      </c>
      <c r="I2078" s="105">
        <v>7</v>
      </c>
      <c r="J2078" s="26">
        <f t="shared" si="128"/>
        <v>441</v>
      </c>
      <c r="K2078" s="113">
        <f>IFERROR(SUMIFS(RECEIVING_HISTORY!$H:$H,RECEIVING_HISTORY!$B:$B,MASTER_SHEET!$A2078),0)</f>
        <v>0</v>
      </c>
      <c r="L2078" s="26">
        <f>IFERROR(SUMIFS(RECEIVING_HISTORY!$I:$I,RECEIVING_HISTORY!$B:$B,MASTER_SHEET!$A2078),0)</f>
        <v>0</v>
      </c>
      <c r="M2078" s="35">
        <f>IFERROR(SUMIF(ISSUANCE_HISTORY!$B:$B,A2078,ISSUANCE_HISTORY!$H:$H),0)</f>
        <v>0</v>
      </c>
      <c r="N2078" s="26">
        <f>IFERROR(SUMIF(ISSUANCE_HISTORY!$B:$B,A2078,ISSUANCE_HISTORY!$I:$I),0)</f>
        <v>0</v>
      </c>
      <c r="O2078" s="112">
        <f t="shared" si="129"/>
        <v>7</v>
      </c>
      <c r="P2078" s="26">
        <f t="shared" si="131"/>
        <v>441</v>
      </c>
      <c r="Q2078" s="36" t="s">
        <v>4248</v>
      </c>
      <c r="R2078" s="36" t="s">
        <v>4248</v>
      </c>
      <c r="S2078" s="16">
        <v>6</v>
      </c>
      <c r="T2078" s="37" t="str">
        <f t="shared" si="130"/>
        <v>OK</v>
      </c>
      <c r="U2078" s="12"/>
      <c r="V2078" s="16"/>
      <c r="W2078" s="12" t="s">
        <v>4222</v>
      </c>
    </row>
    <row r="2079" spans="1:23" ht="22.35" customHeight="1">
      <c r="A2079" s="12">
        <v>10062218</v>
      </c>
      <c r="B2079" s="137">
        <v>1090020091</v>
      </c>
      <c r="C2079" s="106">
        <v>1005787</v>
      </c>
      <c r="D2079" s="13">
        <v>1015267</v>
      </c>
      <c r="E2079" s="12" t="s">
        <v>2546</v>
      </c>
      <c r="F2079" s="190" t="s">
        <v>4209</v>
      </c>
      <c r="G2079" s="13" t="s">
        <v>21</v>
      </c>
      <c r="H2079" s="15">
        <v>2230</v>
      </c>
      <c r="I2079" s="105">
        <v>1</v>
      </c>
      <c r="J2079" s="26">
        <f t="shared" si="128"/>
        <v>2230</v>
      </c>
      <c r="K2079" s="113">
        <f>IFERROR(SUMIFS(RECEIVING_HISTORY!$H:$H,RECEIVING_HISTORY!$B:$B,MASTER_SHEET!$A2079),0)</f>
        <v>0</v>
      </c>
      <c r="L2079" s="26">
        <f>IFERROR(SUMIFS(RECEIVING_HISTORY!$I:$I,RECEIVING_HISTORY!$B:$B,MASTER_SHEET!$A2079),0)</f>
        <v>0</v>
      </c>
      <c r="M2079" s="35">
        <f>IFERROR(SUMIF(ISSUANCE_HISTORY!$B:$B,A2079,ISSUANCE_HISTORY!$H:$H),0)</f>
        <v>0</v>
      </c>
      <c r="N2079" s="26">
        <f>IFERROR(SUMIF(ISSUANCE_HISTORY!$B:$B,A2079,ISSUANCE_HISTORY!$I:$I),0)</f>
        <v>0</v>
      </c>
      <c r="O2079" s="112">
        <f t="shared" si="129"/>
        <v>1</v>
      </c>
      <c r="P2079" s="26">
        <f t="shared" si="131"/>
        <v>2230</v>
      </c>
      <c r="Q2079" s="36" t="s">
        <v>4084</v>
      </c>
      <c r="R2079" s="36" t="s">
        <v>4084</v>
      </c>
      <c r="S2079" s="16">
        <v>1</v>
      </c>
      <c r="T2079" s="37" t="str">
        <f t="shared" si="130"/>
        <v>OK</v>
      </c>
      <c r="U2079" s="12"/>
      <c r="V2079" s="16"/>
      <c r="W2079" s="12" t="s">
        <v>4222</v>
      </c>
    </row>
    <row r="2080" spans="1:23" ht="22.35" customHeight="1">
      <c r="A2080" s="12">
        <v>10062219</v>
      </c>
      <c r="B2080" s="137" t="e">
        <v>#N/A</v>
      </c>
      <c r="C2080" s="106">
        <v>1003216</v>
      </c>
      <c r="D2080" s="13">
        <v>1010470</v>
      </c>
      <c r="E2080" s="12" t="s">
        <v>2547</v>
      </c>
      <c r="F2080" s="190" t="s">
        <v>4211</v>
      </c>
      <c r="G2080" s="13" t="s">
        <v>21</v>
      </c>
      <c r="H2080" s="15">
        <v>250</v>
      </c>
      <c r="I2080" s="105">
        <v>0</v>
      </c>
      <c r="J2080" s="26">
        <f t="shared" si="128"/>
        <v>0</v>
      </c>
      <c r="K2080" s="113">
        <f>IFERROR(SUMIFS(RECEIVING_HISTORY!$H:$H,RECEIVING_HISTORY!$B:$B,MASTER_SHEET!$A2080),0)</f>
        <v>0</v>
      </c>
      <c r="L2080" s="26">
        <f>IFERROR(SUMIFS(RECEIVING_HISTORY!$I:$I,RECEIVING_HISTORY!$B:$B,MASTER_SHEET!$A2080),0)</f>
        <v>0</v>
      </c>
      <c r="M2080" s="35">
        <f>IFERROR(SUMIF(ISSUANCE_HISTORY!$B:$B,A2080,ISSUANCE_HISTORY!$H:$H),0)</f>
        <v>0</v>
      </c>
      <c r="N2080" s="26">
        <f>IFERROR(SUMIF(ISSUANCE_HISTORY!$B:$B,A2080,ISSUANCE_HISTORY!$I:$I),0)</f>
        <v>0</v>
      </c>
      <c r="O2080" s="112">
        <f t="shared" si="129"/>
        <v>0</v>
      </c>
      <c r="P2080" s="26">
        <f t="shared" si="131"/>
        <v>0</v>
      </c>
      <c r="Q2080" s="36" t="e">
        <v>#N/A</v>
      </c>
      <c r="R2080" s="36" t="e">
        <v>#N/A</v>
      </c>
      <c r="S2080" s="16"/>
      <c r="T2080" s="37" t="str">
        <f t="shared" si="130"/>
        <v/>
      </c>
      <c r="U2080" s="12"/>
      <c r="V2080" s="16"/>
      <c r="W2080" s="12" t="e">
        <v>#N/A</v>
      </c>
    </row>
    <row r="2081" spans="1:23" ht="22.35" customHeight="1">
      <c r="A2081" s="12">
        <v>10062220</v>
      </c>
      <c r="B2081" s="137">
        <v>1010150003</v>
      </c>
      <c r="C2081" s="106">
        <v>1002240</v>
      </c>
      <c r="D2081" s="13">
        <v>1011674</v>
      </c>
      <c r="E2081" s="12" t="s">
        <v>2549</v>
      </c>
      <c r="F2081" s="191" t="s">
        <v>4206</v>
      </c>
      <c r="G2081" s="13" t="s">
        <v>2503</v>
      </c>
      <c r="H2081" s="15">
        <v>45</v>
      </c>
      <c r="I2081" s="105">
        <v>45</v>
      </c>
      <c r="J2081" s="26">
        <f t="shared" si="128"/>
        <v>2025</v>
      </c>
      <c r="K2081" s="113">
        <f>IFERROR(SUMIFS(RECEIVING_HISTORY!$H:$H,RECEIVING_HISTORY!$B:$B,MASTER_SHEET!$A2081),0)</f>
        <v>0</v>
      </c>
      <c r="L2081" s="26">
        <f>IFERROR(SUMIFS(RECEIVING_HISTORY!$I:$I,RECEIVING_HISTORY!$B:$B,MASTER_SHEET!$A2081),0)</f>
        <v>0</v>
      </c>
      <c r="M2081" s="35">
        <f>IFERROR(SUMIF(ISSUANCE_HISTORY!$B:$B,A2081,ISSUANCE_HISTORY!$H:$H),0)</f>
        <v>0</v>
      </c>
      <c r="N2081" s="26">
        <f>IFERROR(SUMIF(ISSUANCE_HISTORY!$B:$B,A2081,ISSUANCE_HISTORY!$I:$I),0)</f>
        <v>0</v>
      </c>
      <c r="O2081" s="112">
        <f t="shared" si="129"/>
        <v>45</v>
      </c>
      <c r="P2081" s="26">
        <f t="shared" si="131"/>
        <v>2025</v>
      </c>
      <c r="Q2081" s="36" t="s">
        <v>2548</v>
      </c>
      <c r="R2081" s="36" t="s">
        <v>2548</v>
      </c>
      <c r="S2081" s="16">
        <v>20</v>
      </c>
      <c r="T2081" s="37" t="str">
        <f t="shared" si="130"/>
        <v>OK</v>
      </c>
      <c r="U2081" s="12"/>
      <c r="V2081" s="16"/>
      <c r="W2081" s="12" t="s">
        <v>4223</v>
      </c>
    </row>
    <row r="2082" spans="1:23" ht="22.35" customHeight="1">
      <c r="A2082" s="12">
        <v>10062221</v>
      </c>
      <c r="B2082" s="137">
        <v>1120010363</v>
      </c>
      <c r="C2082" s="106">
        <v>1006331</v>
      </c>
      <c r="D2082" s="13">
        <v>1014695</v>
      </c>
      <c r="E2082" s="12" t="s">
        <v>2550</v>
      </c>
      <c r="F2082" s="191" t="s">
        <v>4206</v>
      </c>
      <c r="G2082" s="13" t="s">
        <v>2503</v>
      </c>
      <c r="H2082" s="15">
        <v>18</v>
      </c>
      <c r="I2082" s="105">
        <v>14</v>
      </c>
      <c r="J2082" s="26">
        <f t="shared" si="128"/>
        <v>252</v>
      </c>
      <c r="K2082" s="113">
        <f>IFERROR(SUMIFS(RECEIVING_HISTORY!$H:$H,RECEIVING_HISTORY!$B:$B,MASTER_SHEET!$A2082),0)</f>
        <v>0</v>
      </c>
      <c r="L2082" s="26">
        <f>IFERROR(SUMIFS(RECEIVING_HISTORY!$I:$I,RECEIVING_HISTORY!$B:$B,MASTER_SHEET!$A2082),0)</f>
        <v>0</v>
      </c>
      <c r="M2082" s="35">
        <f>IFERROR(SUMIF(ISSUANCE_HISTORY!$B:$B,A2082,ISSUANCE_HISTORY!$H:$H),0)</f>
        <v>0</v>
      </c>
      <c r="N2082" s="26">
        <f>IFERROR(SUMIF(ISSUANCE_HISTORY!$B:$B,A2082,ISSUANCE_HISTORY!$I:$I),0)</f>
        <v>0</v>
      </c>
      <c r="O2082" s="112">
        <f t="shared" si="129"/>
        <v>14</v>
      </c>
      <c r="P2082" s="26">
        <f t="shared" si="131"/>
        <v>252</v>
      </c>
      <c r="Q2082" s="36" t="s">
        <v>2551</v>
      </c>
      <c r="R2082" s="36" t="s">
        <v>2551</v>
      </c>
      <c r="S2082" s="16">
        <v>40</v>
      </c>
      <c r="T2082" s="37" t="str">
        <f t="shared" si="130"/>
        <v>BSR in Process</v>
      </c>
      <c r="U2082" s="12">
        <v>62</v>
      </c>
      <c r="V2082" s="16"/>
      <c r="W2082" s="12" t="s">
        <v>4222</v>
      </c>
    </row>
    <row r="2083" spans="1:23" ht="22.35" customHeight="1">
      <c r="A2083" s="12">
        <v>10062222</v>
      </c>
      <c r="B2083" s="137">
        <v>1120010364</v>
      </c>
      <c r="C2083" s="106">
        <v>1006330</v>
      </c>
      <c r="D2083" s="13">
        <v>1014694</v>
      </c>
      <c r="E2083" s="12" t="s">
        <v>2552</v>
      </c>
      <c r="F2083" s="191" t="s">
        <v>4206</v>
      </c>
      <c r="G2083" s="13" t="s">
        <v>2503</v>
      </c>
      <c r="H2083" s="15">
        <v>20</v>
      </c>
      <c r="I2083" s="105">
        <v>67</v>
      </c>
      <c r="J2083" s="26">
        <f t="shared" si="128"/>
        <v>1340</v>
      </c>
      <c r="K2083" s="113">
        <f>IFERROR(SUMIFS(RECEIVING_HISTORY!$H:$H,RECEIVING_HISTORY!$B:$B,MASTER_SHEET!$A2083),0)</f>
        <v>0</v>
      </c>
      <c r="L2083" s="26">
        <f>IFERROR(SUMIFS(RECEIVING_HISTORY!$I:$I,RECEIVING_HISTORY!$B:$B,MASTER_SHEET!$A2083),0)</f>
        <v>0</v>
      </c>
      <c r="M2083" s="35">
        <f>IFERROR(SUMIF(ISSUANCE_HISTORY!$B:$B,A2083,ISSUANCE_HISTORY!$H:$H),0)</f>
        <v>0</v>
      </c>
      <c r="N2083" s="26">
        <f>IFERROR(SUMIF(ISSUANCE_HISTORY!$B:$B,A2083,ISSUANCE_HISTORY!$I:$I),0)</f>
        <v>0</v>
      </c>
      <c r="O2083" s="112">
        <f t="shared" si="129"/>
        <v>67</v>
      </c>
      <c r="P2083" s="26">
        <f t="shared" si="131"/>
        <v>1340</v>
      </c>
      <c r="Q2083" s="36" t="s">
        <v>2551</v>
      </c>
      <c r="R2083" s="36" t="s">
        <v>2551</v>
      </c>
      <c r="S2083" s="16">
        <v>20</v>
      </c>
      <c r="T2083" s="37" t="str">
        <f t="shared" si="130"/>
        <v>OK</v>
      </c>
      <c r="U2083" s="12"/>
      <c r="V2083" s="16"/>
      <c r="W2083" s="12" t="s">
        <v>4222</v>
      </c>
    </row>
    <row r="2084" spans="1:23" ht="22.35" customHeight="1">
      <c r="A2084" s="12">
        <v>10062223</v>
      </c>
      <c r="B2084" s="137" t="e">
        <v>#N/A</v>
      </c>
      <c r="C2084" s="106"/>
      <c r="D2084" s="13"/>
      <c r="E2084" s="12" t="s">
        <v>2553</v>
      </c>
      <c r="F2084" s="191" t="s">
        <v>4206</v>
      </c>
      <c r="G2084" s="13" t="s">
        <v>37</v>
      </c>
      <c r="H2084" s="15">
        <v>10</v>
      </c>
      <c r="I2084" s="105">
        <v>0</v>
      </c>
      <c r="J2084" s="26">
        <f t="shared" si="128"/>
        <v>0</v>
      </c>
      <c r="K2084" s="113">
        <f>IFERROR(SUMIFS(RECEIVING_HISTORY!$H:$H,RECEIVING_HISTORY!$B:$B,MASTER_SHEET!$A2084),0)</f>
        <v>0</v>
      </c>
      <c r="L2084" s="26">
        <f>IFERROR(SUMIFS(RECEIVING_HISTORY!$I:$I,RECEIVING_HISTORY!$B:$B,MASTER_SHEET!$A2084),0)</f>
        <v>0</v>
      </c>
      <c r="M2084" s="35">
        <f>IFERROR(SUMIF(ISSUANCE_HISTORY!$B:$B,A2084,ISSUANCE_HISTORY!$H:$H),0)</f>
        <v>0</v>
      </c>
      <c r="N2084" s="26">
        <f>IFERROR(SUMIF(ISSUANCE_HISTORY!$B:$B,A2084,ISSUANCE_HISTORY!$I:$I),0)</f>
        <v>0</v>
      </c>
      <c r="O2084" s="112">
        <f t="shared" si="129"/>
        <v>0</v>
      </c>
      <c r="P2084" s="26">
        <f t="shared" si="131"/>
        <v>0</v>
      </c>
      <c r="Q2084" s="36" t="e">
        <v>#N/A</v>
      </c>
      <c r="R2084" s="36" t="e">
        <v>#N/A</v>
      </c>
      <c r="S2084" s="16"/>
      <c r="T2084" s="37" t="str">
        <f t="shared" si="130"/>
        <v/>
      </c>
      <c r="U2084" s="12"/>
      <c r="V2084" s="16"/>
      <c r="W2084" s="12" t="e">
        <v>#N/A</v>
      </c>
    </row>
    <row r="2085" spans="1:23" ht="22.35" customHeight="1">
      <c r="A2085" s="12">
        <v>10062224</v>
      </c>
      <c r="B2085" s="137">
        <v>1120014595</v>
      </c>
      <c r="C2085" s="106">
        <v>1006869</v>
      </c>
      <c r="D2085" s="13">
        <v>1014280</v>
      </c>
      <c r="E2085" s="12" t="s">
        <v>2554</v>
      </c>
      <c r="F2085" s="191" t="s">
        <v>4206</v>
      </c>
      <c r="G2085" s="13" t="s">
        <v>2503</v>
      </c>
      <c r="H2085" s="15">
        <v>17.5</v>
      </c>
      <c r="I2085" s="105">
        <v>22</v>
      </c>
      <c r="J2085" s="26">
        <f t="shared" si="128"/>
        <v>385</v>
      </c>
      <c r="K2085" s="113">
        <f>IFERROR(SUMIFS(RECEIVING_HISTORY!$H:$H,RECEIVING_HISTORY!$B:$B,MASTER_SHEET!$A2085),0)</f>
        <v>45</v>
      </c>
      <c r="L2085" s="26">
        <f>IFERROR(SUMIFS(RECEIVING_HISTORY!$I:$I,RECEIVING_HISTORY!$B:$B,MASTER_SHEET!$A2085),0)</f>
        <v>787.5</v>
      </c>
      <c r="M2085" s="35">
        <f>IFERROR(SUMIF(ISSUANCE_HISTORY!$B:$B,A2085,ISSUANCE_HISTORY!$H:$H),0)</f>
        <v>0</v>
      </c>
      <c r="N2085" s="26">
        <f>IFERROR(SUMIF(ISSUANCE_HISTORY!$B:$B,A2085,ISSUANCE_HISTORY!$I:$I),0)</f>
        <v>0</v>
      </c>
      <c r="O2085" s="112">
        <f t="shared" si="129"/>
        <v>67</v>
      </c>
      <c r="P2085" s="26">
        <f t="shared" si="131"/>
        <v>1172.5</v>
      </c>
      <c r="Q2085" s="36" t="s">
        <v>2551</v>
      </c>
      <c r="R2085" s="36" t="s">
        <v>2551</v>
      </c>
      <c r="S2085" s="16">
        <v>30</v>
      </c>
      <c r="T2085" s="37" t="str">
        <f t="shared" si="130"/>
        <v>OK</v>
      </c>
      <c r="U2085" s="12"/>
      <c r="V2085" s="16"/>
      <c r="W2085" s="12" t="s">
        <v>4222</v>
      </c>
    </row>
    <row r="2086" spans="1:23" ht="22.35" customHeight="1">
      <c r="A2086" s="12">
        <v>10062225</v>
      </c>
      <c r="B2086" s="137">
        <v>1010150002</v>
      </c>
      <c r="C2086" s="106">
        <v>1000025</v>
      </c>
      <c r="D2086" s="13">
        <v>1013708</v>
      </c>
      <c r="E2086" s="12" t="s">
        <v>2555</v>
      </c>
      <c r="F2086" s="191" t="s">
        <v>4206</v>
      </c>
      <c r="G2086" s="13" t="s">
        <v>2503</v>
      </c>
      <c r="H2086" s="15">
        <v>45</v>
      </c>
      <c r="I2086" s="105">
        <v>77</v>
      </c>
      <c r="J2086" s="26">
        <f t="shared" si="128"/>
        <v>3465</v>
      </c>
      <c r="K2086" s="113">
        <f>IFERROR(SUMIFS(RECEIVING_HISTORY!$H:$H,RECEIVING_HISTORY!$B:$B,MASTER_SHEET!$A2086),0)</f>
        <v>0</v>
      </c>
      <c r="L2086" s="26">
        <f>IFERROR(SUMIFS(RECEIVING_HISTORY!$I:$I,RECEIVING_HISTORY!$B:$B,MASTER_SHEET!$A2086),0)</f>
        <v>0</v>
      </c>
      <c r="M2086" s="35">
        <f>IFERROR(SUMIF(ISSUANCE_HISTORY!$B:$B,A2086,ISSUANCE_HISTORY!$H:$H),0)</f>
        <v>0</v>
      </c>
      <c r="N2086" s="26">
        <f>IFERROR(SUMIF(ISSUANCE_HISTORY!$B:$B,A2086,ISSUANCE_HISTORY!$I:$I),0)</f>
        <v>0</v>
      </c>
      <c r="O2086" s="112">
        <f t="shared" si="129"/>
        <v>77</v>
      </c>
      <c r="P2086" s="26">
        <f t="shared" si="131"/>
        <v>3465</v>
      </c>
      <c r="Q2086" s="36" t="s">
        <v>2551</v>
      </c>
      <c r="R2086" s="36" t="s">
        <v>2551</v>
      </c>
      <c r="S2086" s="16">
        <v>20</v>
      </c>
      <c r="T2086" s="37" t="str">
        <f t="shared" si="130"/>
        <v>OK</v>
      </c>
      <c r="U2086" s="12"/>
      <c r="V2086" s="16"/>
      <c r="W2086" s="12" t="s">
        <v>4222</v>
      </c>
    </row>
    <row r="2087" spans="1:23" ht="22.35" customHeight="1">
      <c r="A2087" s="12">
        <v>10062226</v>
      </c>
      <c r="B2087" s="137">
        <v>1010150004</v>
      </c>
      <c r="C2087" s="106">
        <v>1005523</v>
      </c>
      <c r="D2087" s="13">
        <v>1015577</v>
      </c>
      <c r="E2087" s="12" t="s">
        <v>2556</v>
      </c>
      <c r="F2087" s="191" t="s">
        <v>4206</v>
      </c>
      <c r="G2087" s="13" t="s">
        <v>37</v>
      </c>
      <c r="H2087" s="15">
        <v>45</v>
      </c>
      <c r="I2087" s="105">
        <v>34</v>
      </c>
      <c r="J2087" s="26">
        <f t="shared" si="128"/>
        <v>1530</v>
      </c>
      <c r="K2087" s="113">
        <f>IFERROR(SUMIFS(RECEIVING_HISTORY!$H:$H,RECEIVING_HISTORY!$B:$B,MASTER_SHEET!$A2087),0)</f>
        <v>0</v>
      </c>
      <c r="L2087" s="26">
        <f>IFERROR(SUMIFS(RECEIVING_HISTORY!$I:$I,RECEIVING_HISTORY!$B:$B,MASTER_SHEET!$A2087),0)</f>
        <v>0</v>
      </c>
      <c r="M2087" s="35">
        <f>IFERROR(SUMIF(ISSUANCE_HISTORY!$B:$B,A2087,ISSUANCE_HISTORY!$H:$H),0)</f>
        <v>0</v>
      </c>
      <c r="N2087" s="26">
        <f>IFERROR(SUMIF(ISSUANCE_HISTORY!$B:$B,A2087,ISSUANCE_HISTORY!$I:$I),0)</f>
        <v>0</v>
      </c>
      <c r="O2087" s="112">
        <f t="shared" si="129"/>
        <v>34</v>
      </c>
      <c r="P2087" s="26">
        <f t="shared" si="131"/>
        <v>1530</v>
      </c>
      <c r="Q2087" s="36" t="s">
        <v>2551</v>
      </c>
      <c r="R2087" s="36" t="s">
        <v>2551</v>
      </c>
      <c r="S2087" s="16">
        <v>20</v>
      </c>
      <c r="T2087" s="37" t="str">
        <f t="shared" si="130"/>
        <v>OK</v>
      </c>
      <c r="U2087" s="12"/>
      <c r="V2087" s="16"/>
      <c r="W2087" s="12" t="s">
        <v>4222</v>
      </c>
    </row>
    <row r="2088" spans="1:23" ht="22.35" customHeight="1">
      <c r="A2088" s="12">
        <v>10062227</v>
      </c>
      <c r="B2088" s="137">
        <v>1530170054</v>
      </c>
      <c r="C2088" s="106">
        <v>1005410</v>
      </c>
      <c r="D2088" s="13">
        <v>1015464</v>
      </c>
      <c r="E2088" s="12" t="s">
        <v>2557</v>
      </c>
      <c r="F2088" s="190" t="s">
        <v>4209</v>
      </c>
      <c r="G2088" s="13" t="s">
        <v>21</v>
      </c>
      <c r="H2088" s="15">
        <v>1150</v>
      </c>
      <c r="I2088" s="105">
        <v>9</v>
      </c>
      <c r="J2088" s="26">
        <f t="shared" si="128"/>
        <v>10350</v>
      </c>
      <c r="K2088" s="113">
        <f>IFERROR(SUMIFS(RECEIVING_HISTORY!$H:$H,RECEIVING_HISTORY!$B:$B,MASTER_SHEET!$A2088),0)</f>
        <v>0</v>
      </c>
      <c r="L2088" s="26">
        <f>IFERROR(SUMIFS(RECEIVING_HISTORY!$I:$I,RECEIVING_HISTORY!$B:$B,MASTER_SHEET!$A2088),0)</f>
        <v>0</v>
      </c>
      <c r="M2088" s="35">
        <f>IFERROR(SUMIF(ISSUANCE_HISTORY!$B:$B,A2088,ISSUANCE_HISTORY!$H:$H),0)</f>
        <v>0</v>
      </c>
      <c r="N2088" s="26">
        <f>IFERROR(SUMIF(ISSUANCE_HISTORY!$B:$B,A2088,ISSUANCE_HISTORY!$I:$I),0)</f>
        <v>0</v>
      </c>
      <c r="O2088" s="112">
        <f t="shared" si="129"/>
        <v>9</v>
      </c>
      <c r="P2088" s="26">
        <f t="shared" si="131"/>
        <v>10350</v>
      </c>
      <c r="Q2088" s="36" t="s">
        <v>2558</v>
      </c>
      <c r="R2088" s="36" t="s">
        <v>2558</v>
      </c>
      <c r="S2088" s="16">
        <v>4</v>
      </c>
      <c r="T2088" s="37" t="str">
        <f t="shared" si="130"/>
        <v>OK</v>
      </c>
      <c r="U2088" s="12"/>
      <c r="V2088" s="16"/>
      <c r="W2088" s="12" t="s">
        <v>4222</v>
      </c>
    </row>
    <row r="2089" spans="1:23" ht="22.35" customHeight="1">
      <c r="A2089" s="12">
        <v>10062228</v>
      </c>
      <c r="B2089" s="137">
        <v>1530170046</v>
      </c>
      <c r="C2089" s="106">
        <v>1005411</v>
      </c>
      <c r="D2089" s="13">
        <v>1015465</v>
      </c>
      <c r="E2089" s="12" t="s">
        <v>2559</v>
      </c>
      <c r="F2089" s="190" t="s">
        <v>4209</v>
      </c>
      <c r="G2089" s="13" t="s">
        <v>21</v>
      </c>
      <c r="H2089" s="15">
        <v>1000</v>
      </c>
      <c r="I2089" s="105">
        <v>7</v>
      </c>
      <c r="J2089" s="26">
        <f t="shared" si="128"/>
        <v>7000</v>
      </c>
      <c r="K2089" s="113">
        <f>IFERROR(SUMIFS(RECEIVING_HISTORY!$H:$H,RECEIVING_HISTORY!$B:$B,MASTER_SHEET!$A2089),0)</f>
        <v>0</v>
      </c>
      <c r="L2089" s="26">
        <f>IFERROR(SUMIFS(RECEIVING_HISTORY!$I:$I,RECEIVING_HISTORY!$B:$B,MASTER_SHEET!$A2089),0)</f>
        <v>0</v>
      </c>
      <c r="M2089" s="35">
        <f>IFERROR(SUMIF(ISSUANCE_HISTORY!$B:$B,A2089,ISSUANCE_HISTORY!$H:$H),0)</f>
        <v>0</v>
      </c>
      <c r="N2089" s="26">
        <f>IFERROR(SUMIF(ISSUANCE_HISTORY!$B:$B,A2089,ISSUANCE_HISTORY!$I:$I),0)</f>
        <v>0</v>
      </c>
      <c r="O2089" s="112">
        <f t="shared" si="129"/>
        <v>7</v>
      </c>
      <c r="P2089" s="26">
        <f t="shared" si="131"/>
        <v>7000</v>
      </c>
      <c r="Q2089" s="36" t="s">
        <v>2558</v>
      </c>
      <c r="R2089" s="36" t="s">
        <v>2558</v>
      </c>
      <c r="S2089" s="16">
        <v>4</v>
      </c>
      <c r="T2089" s="37" t="str">
        <f t="shared" si="130"/>
        <v>OK</v>
      </c>
      <c r="U2089" s="12"/>
      <c r="V2089" s="16"/>
      <c r="W2089" s="12" t="s">
        <v>4222</v>
      </c>
    </row>
    <row r="2090" spans="1:23" ht="22.35" customHeight="1">
      <c r="A2090" s="12">
        <v>10062229</v>
      </c>
      <c r="B2090" s="137">
        <v>1530170043</v>
      </c>
      <c r="C2090" s="106">
        <v>1005412</v>
      </c>
      <c r="D2090" s="13">
        <v>1015466</v>
      </c>
      <c r="E2090" s="12" t="s">
        <v>2560</v>
      </c>
      <c r="F2090" s="190" t="s">
        <v>4209</v>
      </c>
      <c r="G2090" s="13" t="s">
        <v>21</v>
      </c>
      <c r="H2090" s="15">
        <v>550</v>
      </c>
      <c r="I2090" s="105">
        <v>4</v>
      </c>
      <c r="J2090" s="26">
        <f t="shared" si="128"/>
        <v>2200</v>
      </c>
      <c r="K2090" s="113">
        <f>IFERROR(SUMIFS(RECEIVING_HISTORY!$H:$H,RECEIVING_HISTORY!$B:$B,MASTER_SHEET!$A2090),0)</f>
        <v>0</v>
      </c>
      <c r="L2090" s="26">
        <f>IFERROR(SUMIFS(RECEIVING_HISTORY!$I:$I,RECEIVING_HISTORY!$B:$B,MASTER_SHEET!$A2090),0)</f>
        <v>0</v>
      </c>
      <c r="M2090" s="35">
        <f>IFERROR(SUMIF(ISSUANCE_HISTORY!$B:$B,A2090,ISSUANCE_HISTORY!$H:$H),0)</f>
        <v>0</v>
      </c>
      <c r="N2090" s="26">
        <f>IFERROR(SUMIF(ISSUANCE_HISTORY!$B:$B,A2090,ISSUANCE_HISTORY!$I:$I),0)</f>
        <v>0</v>
      </c>
      <c r="O2090" s="112">
        <f t="shared" si="129"/>
        <v>4</v>
      </c>
      <c r="P2090" s="26">
        <f t="shared" si="131"/>
        <v>2200</v>
      </c>
      <c r="Q2090" s="36" t="s">
        <v>2558</v>
      </c>
      <c r="R2090" s="36" t="s">
        <v>2558</v>
      </c>
      <c r="S2090" s="16">
        <v>4</v>
      </c>
      <c r="T2090" s="37" t="str">
        <f t="shared" si="130"/>
        <v>OK</v>
      </c>
      <c r="U2090" s="12"/>
      <c r="V2090" s="16"/>
      <c r="W2090" s="12" t="s">
        <v>4222</v>
      </c>
    </row>
    <row r="2091" spans="1:23" ht="22.35" customHeight="1">
      <c r="A2091" s="12">
        <v>10062230</v>
      </c>
      <c r="B2091" s="137" t="e">
        <v>#N/A</v>
      </c>
      <c r="C2091" s="106">
        <v>1003585</v>
      </c>
      <c r="D2091" s="13">
        <v>1008829</v>
      </c>
      <c r="E2091" s="12" t="s">
        <v>2561</v>
      </c>
      <c r="F2091" s="190" t="s">
        <v>4210</v>
      </c>
      <c r="G2091" s="13" t="s">
        <v>353</v>
      </c>
      <c r="H2091" s="15">
        <v>12</v>
      </c>
      <c r="I2091" s="105">
        <v>0</v>
      </c>
      <c r="J2091" s="26">
        <f t="shared" si="128"/>
        <v>0</v>
      </c>
      <c r="K2091" s="113">
        <f>IFERROR(SUMIFS(RECEIVING_HISTORY!$H:$H,RECEIVING_HISTORY!$B:$B,MASTER_SHEET!$A2091),0)</f>
        <v>0</v>
      </c>
      <c r="L2091" s="26">
        <f>IFERROR(SUMIFS(RECEIVING_HISTORY!$I:$I,RECEIVING_HISTORY!$B:$B,MASTER_SHEET!$A2091),0)</f>
        <v>0</v>
      </c>
      <c r="M2091" s="35">
        <f>IFERROR(SUMIF(ISSUANCE_HISTORY!$B:$B,A2091,ISSUANCE_HISTORY!$H:$H),0)</f>
        <v>0</v>
      </c>
      <c r="N2091" s="26">
        <f>IFERROR(SUMIF(ISSUANCE_HISTORY!$B:$B,A2091,ISSUANCE_HISTORY!$I:$I),0)</f>
        <v>0</v>
      </c>
      <c r="O2091" s="112">
        <f t="shared" si="129"/>
        <v>0</v>
      </c>
      <c r="P2091" s="26">
        <f t="shared" si="131"/>
        <v>0</v>
      </c>
      <c r="Q2091" s="36" t="e">
        <v>#N/A</v>
      </c>
      <c r="R2091" s="36" t="e">
        <v>#N/A</v>
      </c>
      <c r="S2091" s="16"/>
      <c r="T2091" s="37" t="str">
        <f t="shared" si="130"/>
        <v/>
      </c>
      <c r="U2091" s="12"/>
      <c r="V2091" s="16"/>
      <c r="W2091" s="12" t="e">
        <v>#N/A</v>
      </c>
    </row>
    <row r="2092" spans="1:23" ht="22.35" customHeight="1">
      <c r="A2092" s="12">
        <v>10062231</v>
      </c>
      <c r="B2092" s="137" t="e">
        <v>#N/A</v>
      </c>
      <c r="C2092" s="106">
        <v>1001428</v>
      </c>
      <c r="D2092" s="13">
        <v>1012507</v>
      </c>
      <c r="E2092" s="12" t="s">
        <v>2562</v>
      </c>
      <c r="F2092" s="190" t="s">
        <v>4212</v>
      </c>
      <c r="G2092" s="13" t="s">
        <v>21</v>
      </c>
      <c r="H2092" s="15">
        <v>45</v>
      </c>
      <c r="I2092" s="105">
        <v>0</v>
      </c>
      <c r="J2092" s="26">
        <f t="shared" si="128"/>
        <v>0</v>
      </c>
      <c r="K2092" s="113">
        <f>IFERROR(SUMIFS(RECEIVING_HISTORY!$H:$H,RECEIVING_HISTORY!$B:$B,MASTER_SHEET!$A2092),0)</f>
        <v>0</v>
      </c>
      <c r="L2092" s="26">
        <f>IFERROR(SUMIFS(RECEIVING_HISTORY!$I:$I,RECEIVING_HISTORY!$B:$B,MASTER_SHEET!$A2092),0)</f>
        <v>0</v>
      </c>
      <c r="M2092" s="35">
        <f>IFERROR(SUMIF(ISSUANCE_HISTORY!$B:$B,A2092,ISSUANCE_HISTORY!$H:$H),0)</f>
        <v>0</v>
      </c>
      <c r="N2092" s="26">
        <f>IFERROR(SUMIF(ISSUANCE_HISTORY!$B:$B,A2092,ISSUANCE_HISTORY!$I:$I),0)</f>
        <v>0</v>
      </c>
      <c r="O2092" s="112">
        <f t="shared" si="129"/>
        <v>0</v>
      </c>
      <c r="P2092" s="26">
        <f t="shared" si="131"/>
        <v>0</v>
      </c>
      <c r="Q2092" s="36" t="e">
        <v>#N/A</v>
      </c>
      <c r="R2092" s="36" t="e">
        <v>#N/A</v>
      </c>
      <c r="S2092" s="16"/>
      <c r="T2092" s="37" t="str">
        <f t="shared" si="130"/>
        <v/>
      </c>
      <c r="U2092" s="12"/>
      <c r="V2092" s="16"/>
      <c r="W2092" s="12" t="e">
        <v>#N/A</v>
      </c>
    </row>
    <row r="2093" spans="1:23" ht="22.35" customHeight="1">
      <c r="A2093" s="12">
        <v>10062232</v>
      </c>
      <c r="B2093" s="137" t="e">
        <v>#N/A</v>
      </c>
      <c r="C2093" s="106">
        <v>1000298</v>
      </c>
      <c r="D2093" s="13">
        <v>1013671</v>
      </c>
      <c r="E2093" s="12" t="s">
        <v>2563</v>
      </c>
      <c r="F2093" s="190" t="s">
        <v>4213</v>
      </c>
      <c r="G2093" s="13" t="s">
        <v>21</v>
      </c>
      <c r="H2093" s="15">
        <v>132</v>
      </c>
      <c r="I2093" s="105">
        <v>0</v>
      </c>
      <c r="J2093" s="26">
        <f t="shared" si="128"/>
        <v>0</v>
      </c>
      <c r="K2093" s="113">
        <f>IFERROR(SUMIFS(RECEIVING_HISTORY!$H:$H,RECEIVING_HISTORY!$B:$B,MASTER_SHEET!$A2093),0)</f>
        <v>0</v>
      </c>
      <c r="L2093" s="26">
        <f>IFERROR(SUMIFS(RECEIVING_HISTORY!$I:$I,RECEIVING_HISTORY!$B:$B,MASTER_SHEET!$A2093),0)</f>
        <v>0</v>
      </c>
      <c r="M2093" s="35">
        <f>IFERROR(SUMIF(ISSUANCE_HISTORY!$B:$B,A2093,ISSUANCE_HISTORY!$H:$H),0)</f>
        <v>0</v>
      </c>
      <c r="N2093" s="26">
        <f>IFERROR(SUMIF(ISSUANCE_HISTORY!$B:$B,A2093,ISSUANCE_HISTORY!$I:$I),0)</f>
        <v>0</v>
      </c>
      <c r="O2093" s="112">
        <f t="shared" si="129"/>
        <v>0</v>
      </c>
      <c r="P2093" s="26">
        <f t="shared" si="131"/>
        <v>0</v>
      </c>
      <c r="Q2093" s="36" t="e">
        <v>#N/A</v>
      </c>
      <c r="R2093" s="36" t="e">
        <v>#N/A</v>
      </c>
      <c r="S2093" s="16"/>
      <c r="T2093" s="37" t="str">
        <f t="shared" si="130"/>
        <v/>
      </c>
      <c r="U2093" s="12"/>
      <c r="V2093" s="16"/>
      <c r="W2093" s="12" t="e">
        <v>#N/A</v>
      </c>
    </row>
    <row r="2094" spans="1:23" ht="22.35" customHeight="1">
      <c r="A2094" s="12">
        <v>10062233</v>
      </c>
      <c r="B2094" s="137" t="e">
        <v>#N/A</v>
      </c>
      <c r="C2094" s="106">
        <v>1002280</v>
      </c>
      <c r="D2094" s="13">
        <v>1011389</v>
      </c>
      <c r="E2094" s="12" t="s">
        <v>2564</v>
      </c>
      <c r="F2094" s="190" t="s">
        <v>4213</v>
      </c>
      <c r="G2094" s="13" t="s">
        <v>21</v>
      </c>
      <c r="H2094" s="15">
        <v>165</v>
      </c>
      <c r="I2094" s="105">
        <v>0</v>
      </c>
      <c r="J2094" s="26">
        <f t="shared" si="128"/>
        <v>0</v>
      </c>
      <c r="K2094" s="113">
        <f>IFERROR(SUMIFS(RECEIVING_HISTORY!$H:$H,RECEIVING_HISTORY!$B:$B,MASTER_SHEET!$A2094),0)</f>
        <v>0</v>
      </c>
      <c r="L2094" s="26">
        <f>IFERROR(SUMIFS(RECEIVING_HISTORY!$I:$I,RECEIVING_HISTORY!$B:$B,MASTER_SHEET!$A2094),0)</f>
        <v>0</v>
      </c>
      <c r="M2094" s="35">
        <f>IFERROR(SUMIF(ISSUANCE_HISTORY!$B:$B,A2094,ISSUANCE_HISTORY!$H:$H),0)</f>
        <v>0</v>
      </c>
      <c r="N2094" s="26">
        <f>IFERROR(SUMIF(ISSUANCE_HISTORY!$B:$B,A2094,ISSUANCE_HISTORY!$I:$I),0)</f>
        <v>0</v>
      </c>
      <c r="O2094" s="112">
        <f t="shared" si="129"/>
        <v>0</v>
      </c>
      <c r="P2094" s="26">
        <f t="shared" si="131"/>
        <v>0</v>
      </c>
      <c r="Q2094" s="36" t="e">
        <v>#N/A</v>
      </c>
      <c r="R2094" s="36" t="e">
        <v>#N/A</v>
      </c>
      <c r="S2094" s="16"/>
      <c r="T2094" s="37" t="str">
        <f t="shared" si="130"/>
        <v/>
      </c>
      <c r="U2094" s="12"/>
      <c r="V2094" s="16"/>
      <c r="W2094" s="12" t="e">
        <v>#N/A</v>
      </c>
    </row>
    <row r="2095" spans="1:23" ht="22.35" customHeight="1">
      <c r="A2095" s="12">
        <v>10062234</v>
      </c>
      <c r="B2095" s="137" t="e">
        <v>#N/A</v>
      </c>
      <c r="C2095" s="106"/>
      <c r="D2095" s="13"/>
      <c r="E2095" s="12" t="s">
        <v>2565</v>
      </c>
      <c r="F2095" s="190" t="s">
        <v>4213</v>
      </c>
      <c r="G2095" s="13" t="s">
        <v>21</v>
      </c>
      <c r="H2095" s="15">
        <v>27.5</v>
      </c>
      <c r="I2095" s="105">
        <v>0</v>
      </c>
      <c r="J2095" s="26">
        <f t="shared" si="128"/>
        <v>0</v>
      </c>
      <c r="K2095" s="113">
        <f>IFERROR(SUMIFS(RECEIVING_HISTORY!$H:$H,RECEIVING_HISTORY!$B:$B,MASTER_SHEET!$A2095),0)</f>
        <v>0</v>
      </c>
      <c r="L2095" s="26">
        <f>IFERROR(SUMIFS(RECEIVING_HISTORY!$I:$I,RECEIVING_HISTORY!$B:$B,MASTER_SHEET!$A2095),0)</f>
        <v>0</v>
      </c>
      <c r="M2095" s="35">
        <f>IFERROR(SUMIF(ISSUANCE_HISTORY!$B:$B,A2095,ISSUANCE_HISTORY!$H:$H),0)</f>
        <v>0</v>
      </c>
      <c r="N2095" s="26">
        <f>IFERROR(SUMIF(ISSUANCE_HISTORY!$B:$B,A2095,ISSUANCE_HISTORY!$I:$I),0)</f>
        <v>0</v>
      </c>
      <c r="O2095" s="112">
        <f t="shared" si="129"/>
        <v>0</v>
      </c>
      <c r="P2095" s="26">
        <f t="shared" si="131"/>
        <v>0</v>
      </c>
      <c r="Q2095" s="36" t="e">
        <v>#N/A</v>
      </c>
      <c r="R2095" s="36" t="e">
        <v>#N/A</v>
      </c>
      <c r="S2095" s="16"/>
      <c r="T2095" s="37" t="str">
        <f t="shared" si="130"/>
        <v/>
      </c>
      <c r="U2095" s="12"/>
      <c r="V2095" s="16"/>
      <c r="W2095" s="12" t="e">
        <v>#N/A</v>
      </c>
    </row>
    <row r="2096" spans="1:23" ht="22.35" customHeight="1">
      <c r="A2096" s="12">
        <v>10062235</v>
      </c>
      <c r="B2096" s="137" t="e">
        <v>#N/A</v>
      </c>
      <c r="C2096" s="106">
        <v>1000290</v>
      </c>
      <c r="D2096" s="13">
        <v>1013663</v>
      </c>
      <c r="E2096" s="12" t="s">
        <v>2566</v>
      </c>
      <c r="F2096" s="190" t="s">
        <v>4213</v>
      </c>
      <c r="G2096" s="13" t="s">
        <v>21</v>
      </c>
      <c r="H2096" s="15">
        <v>105</v>
      </c>
      <c r="I2096" s="105">
        <v>23</v>
      </c>
      <c r="J2096" s="26">
        <f t="shared" si="128"/>
        <v>2415</v>
      </c>
      <c r="K2096" s="113">
        <f>IFERROR(SUMIFS(RECEIVING_HISTORY!$H:$H,RECEIVING_HISTORY!$B:$B,MASTER_SHEET!$A2096),0)</f>
        <v>0</v>
      </c>
      <c r="L2096" s="26">
        <f>IFERROR(SUMIFS(RECEIVING_HISTORY!$I:$I,RECEIVING_HISTORY!$B:$B,MASTER_SHEET!$A2096),0)</f>
        <v>0</v>
      </c>
      <c r="M2096" s="35">
        <f>IFERROR(SUMIF(ISSUANCE_HISTORY!$B:$B,A2096,ISSUANCE_HISTORY!$H:$H),0)</f>
        <v>0</v>
      </c>
      <c r="N2096" s="26">
        <f>IFERROR(SUMIF(ISSUANCE_HISTORY!$B:$B,A2096,ISSUANCE_HISTORY!$I:$I),0)</f>
        <v>0</v>
      </c>
      <c r="O2096" s="112">
        <f t="shared" si="129"/>
        <v>23</v>
      </c>
      <c r="P2096" s="26">
        <f t="shared" si="131"/>
        <v>2415</v>
      </c>
      <c r="Q2096" s="36" t="s">
        <v>2567</v>
      </c>
      <c r="R2096" s="36" t="s">
        <v>2567</v>
      </c>
      <c r="S2096" s="16">
        <v>10</v>
      </c>
      <c r="T2096" s="37" t="str">
        <f t="shared" si="130"/>
        <v>OK</v>
      </c>
      <c r="U2096" s="12"/>
      <c r="V2096" s="16"/>
      <c r="W2096" s="12" t="e">
        <v>#N/A</v>
      </c>
    </row>
    <row r="2097" spans="1:23" ht="22.35" customHeight="1">
      <c r="A2097" s="12">
        <v>10062237</v>
      </c>
      <c r="B2097" s="137" t="e">
        <v>#N/A</v>
      </c>
      <c r="C2097" s="106">
        <v>1004765</v>
      </c>
      <c r="D2097" s="13">
        <v>1016206</v>
      </c>
      <c r="E2097" s="12" t="s">
        <v>2568</v>
      </c>
      <c r="F2097" s="190" t="s">
        <v>1262</v>
      </c>
      <c r="G2097" s="13" t="s">
        <v>21</v>
      </c>
      <c r="H2097" s="15">
        <v>505</v>
      </c>
      <c r="I2097" s="105">
        <v>120</v>
      </c>
      <c r="J2097" s="26">
        <f t="shared" si="128"/>
        <v>60600</v>
      </c>
      <c r="K2097" s="113">
        <f>IFERROR(SUMIFS(RECEIVING_HISTORY!$H:$H,RECEIVING_HISTORY!$B:$B,MASTER_SHEET!$A2097),0)</f>
        <v>0</v>
      </c>
      <c r="L2097" s="26">
        <f>IFERROR(SUMIFS(RECEIVING_HISTORY!$I:$I,RECEIVING_HISTORY!$B:$B,MASTER_SHEET!$A2097),0)</f>
        <v>0</v>
      </c>
      <c r="M2097" s="35">
        <f>IFERROR(SUMIF(ISSUANCE_HISTORY!$B:$B,A2097,ISSUANCE_HISTORY!$H:$H),0)</f>
        <v>0</v>
      </c>
      <c r="N2097" s="26">
        <f>IFERROR(SUMIF(ISSUANCE_HISTORY!$B:$B,A2097,ISSUANCE_HISTORY!$I:$I),0)</f>
        <v>0</v>
      </c>
      <c r="O2097" s="112">
        <f t="shared" si="129"/>
        <v>120</v>
      </c>
      <c r="P2097" s="26">
        <f t="shared" si="131"/>
        <v>60600</v>
      </c>
      <c r="Q2097" s="36" t="s">
        <v>4469</v>
      </c>
      <c r="R2097" s="36" t="s">
        <v>4469</v>
      </c>
      <c r="S2097" s="16">
        <v>6</v>
      </c>
      <c r="T2097" s="37" t="str">
        <f t="shared" si="130"/>
        <v>OK</v>
      </c>
      <c r="U2097" s="12"/>
      <c r="V2097" s="16"/>
      <c r="W2097" s="12" t="e">
        <v>#N/A</v>
      </c>
    </row>
    <row r="2098" spans="1:23" ht="22.35" customHeight="1">
      <c r="A2098" s="12">
        <v>10062238</v>
      </c>
      <c r="B2098" s="137">
        <v>1530310122</v>
      </c>
      <c r="C2098" s="106">
        <v>1006621</v>
      </c>
      <c r="D2098" s="13">
        <v>1014342</v>
      </c>
      <c r="E2098" s="12" t="s">
        <v>2569</v>
      </c>
      <c r="F2098" s="190" t="s">
        <v>1262</v>
      </c>
      <c r="G2098" s="13" t="s">
        <v>21</v>
      </c>
      <c r="H2098" s="15">
        <v>1405</v>
      </c>
      <c r="I2098" s="105">
        <v>4</v>
      </c>
      <c r="J2098" s="26">
        <f t="shared" si="128"/>
        <v>5620</v>
      </c>
      <c r="K2098" s="113">
        <f>IFERROR(SUMIFS(RECEIVING_HISTORY!$H:$H,RECEIVING_HISTORY!$B:$B,MASTER_SHEET!$A2098),0)</f>
        <v>0</v>
      </c>
      <c r="L2098" s="26">
        <f>IFERROR(SUMIFS(RECEIVING_HISTORY!$I:$I,RECEIVING_HISTORY!$B:$B,MASTER_SHEET!$A2098),0)</f>
        <v>0</v>
      </c>
      <c r="M2098" s="35">
        <f>IFERROR(SUMIF(ISSUANCE_HISTORY!$B:$B,A2098,ISSUANCE_HISTORY!$H:$H),0)</f>
        <v>0</v>
      </c>
      <c r="N2098" s="26">
        <f>IFERROR(SUMIF(ISSUANCE_HISTORY!$B:$B,A2098,ISSUANCE_HISTORY!$I:$I),0)</f>
        <v>0</v>
      </c>
      <c r="O2098" s="112">
        <f t="shared" si="129"/>
        <v>4</v>
      </c>
      <c r="P2098" s="26">
        <f t="shared" si="131"/>
        <v>5620</v>
      </c>
      <c r="Q2098" s="36" t="s">
        <v>1318</v>
      </c>
      <c r="R2098" s="36" t="s">
        <v>1318</v>
      </c>
      <c r="S2098" s="16">
        <v>4</v>
      </c>
      <c r="T2098" s="37" t="str">
        <f t="shared" si="130"/>
        <v>OK</v>
      </c>
      <c r="U2098" s="12"/>
      <c r="V2098" s="16"/>
      <c r="W2098" s="12" t="s">
        <v>4222</v>
      </c>
    </row>
    <row r="2099" spans="1:23" ht="22.35" customHeight="1">
      <c r="A2099" s="12">
        <v>10062239</v>
      </c>
      <c r="B2099" s="137">
        <v>401420078110</v>
      </c>
      <c r="C2099" s="106">
        <v>1005331</v>
      </c>
      <c r="D2099" s="13">
        <v>1015703</v>
      </c>
      <c r="E2099" s="12" t="s">
        <v>2571</v>
      </c>
      <c r="F2099" s="190" t="s">
        <v>1262</v>
      </c>
      <c r="G2099" s="13" t="s">
        <v>21</v>
      </c>
      <c r="H2099" s="15">
        <v>6.25</v>
      </c>
      <c r="I2099" s="105">
        <v>50</v>
      </c>
      <c r="J2099" s="26">
        <f t="shared" si="128"/>
        <v>312.5</v>
      </c>
      <c r="K2099" s="113">
        <f>IFERROR(SUMIFS(RECEIVING_HISTORY!$H:$H,RECEIVING_HISTORY!$B:$B,MASTER_SHEET!$A2099),0)</f>
        <v>0</v>
      </c>
      <c r="L2099" s="26">
        <f>IFERROR(SUMIFS(RECEIVING_HISTORY!$I:$I,RECEIVING_HISTORY!$B:$B,MASTER_SHEET!$A2099),0)</f>
        <v>0</v>
      </c>
      <c r="M2099" s="35">
        <f>IFERROR(SUMIF(ISSUANCE_HISTORY!$B:$B,A2099,ISSUANCE_HISTORY!$H:$H),0)</f>
        <v>0</v>
      </c>
      <c r="N2099" s="26">
        <f>IFERROR(SUMIF(ISSUANCE_HISTORY!$B:$B,A2099,ISSUANCE_HISTORY!$I:$I),0)</f>
        <v>0</v>
      </c>
      <c r="O2099" s="112">
        <f t="shared" si="129"/>
        <v>50</v>
      </c>
      <c r="P2099" s="26">
        <f t="shared" si="131"/>
        <v>312.5</v>
      </c>
      <c r="Q2099" s="36" t="s">
        <v>456</v>
      </c>
      <c r="R2099" s="36" t="s">
        <v>456</v>
      </c>
      <c r="S2099" s="16">
        <v>20</v>
      </c>
      <c r="T2099" s="37" t="str">
        <f t="shared" si="130"/>
        <v>OK</v>
      </c>
      <c r="U2099" s="12"/>
      <c r="V2099" s="16"/>
      <c r="W2099" s="12" t="s">
        <v>4222</v>
      </c>
    </row>
    <row r="2100" spans="1:23" ht="22.35" customHeight="1">
      <c r="A2100" s="12">
        <v>10062240</v>
      </c>
      <c r="B2100" s="137" t="e">
        <v>#N/A</v>
      </c>
      <c r="C2100" s="106">
        <v>1003020</v>
      </c>
      <c r="D2100" s="13">
        <v>1010856</v>
      </c>
      <c r="E2100" s="12" t="s">
        <v>2572</v>
      </c>
      <c r="F2100" s="190" t="s">
        <v>1262</v>
      </c>
      <c r="G2100" s="13" t="s">
        <v>21</v>
      </c>
      <c r="H2100" s="15">
        <v>12</v>
      </c>
      <c r="I2100" s="105">
        <v>12</v>
      </c>
      <c r="J2100" s="26">
        <f t="shared" si="128"/>
        <v>144</v>
      </c>
      <c r="K2100" s="113">
        <f>IFERROR(SUMIFS(RECEIVING_HISTORY!$H:$H,RECEIVING_HISTORY!$B:$B,MASTER_SHEET!$A2100),0)</f>
        <v>0</v>
      </c>
      <c r="L2100" s="26">
        <f>IFERROR(SUMIFS(RECEIVING_HISTORY!$I:$I,RECEIVING_HISTORY!$B:$B,MASTER_SHEET!$A2100),0)</f>
        <v>0</v>
      </c>
      <c r="M2100" s="35">
        <f>IFERROR(SUMIF(ISSUANCE_HISTORY!$B:$B,A2100,ISSUANCE_HISTORY!$H:$H),0)</f>
        <v>0</v>
      </c>
      <c r="N2100" s="26">
        <f>IFERROR(SUMIF(ISSUANCE_HISTORY!$B:$B,A2100,ISSUANCE_HISTORY!$I:$I),0)</f>
        <v>0</v>
      </c>
      <c r="O2100" s="112">
        <f t="shared" si="129"/>
        <v>12</v>
      </c>
      <c r="P2100" s="26">
        <f t="shared" si="131"/>
        <v>144</v>
      </c>
      <c r="Q2100" s="36" t="s">
        <v>249</v>
      </c>
      <c r="R2100" s="36" t="s">
        <v>249</v>
      </c>
      <c r="S2100" s="16">
        <v>10</v>
      </c>
      <c r="T2100" s="37" t="str">
        <f t="shared" si="130"/>
        <v>OK</v>
      </c>
      <c r="U2100" s="12"/>
      <c r="V2100" s="16"/>
      <c r="W2100" s="12" t="e">
        <v>#N/A</v>
      </c>
    </row>
    <row r="2101" spans="1:23" ht="22.35" customHeight="1">
      <c r="A2101" s="12">
        <v>10062241</v>
      </c>
      <c r="B2101" s="137" t="e">
        <v>#N/A</v>
      </c>
      <c r="C2101" s="106">
        <v>1004408</v>
      </c>
      <c r="D2101" s="13">
        <v>1016490</v>
      </c>
      <c r="E2101" s="12" t="s">
        <v>2573</v>
      </c>
      <c r="F2101" s="190" t="s">
        <v>1262</v>
      </c>
      <c r="G2101" s="13" t="s">
        <v>21</v>
      </c>
      <c r="H2101" s="15">
        <v>12</v>
      </c>
      <c r="I2101" s="105">
        <v>12</v>
      </c>
      <c r="J2101" s="26">
        <f t="shared" si="128"/>
        <v>144</v>
      </c>
      <c r="K2101" s="113">
        <f>IFERROR(SUMIFS(RECEIVING_HISTORY!$H:$H,RECEIVING_HISTORY!$B:$B,MASTER_SHEET!$A2101),0)</f>
        <v>0</v>
      </c>
      <c r="L2101" s="26">
        <f>IFERROR(SUMIFS(RECEIVING_HISTORY!$I:$I,RECEIVING_HISTORY!$B:$B,MASTER_SHEET!$A2101),0)</f>
        <v>0</v>
      </c>
      <c r="M2101" s="35">
        <f>IFERROR(SUMIF(ISSUANCE_HISTORY!$B:$B,A2101,ISSUANCE_HISTORY!$H:$H),0)</f>
        <v>0</v>
      </c>
      <c r="N2101" s="26">
        <f>IFERROR(SUMIF(ISSUANCE_HISTORY!$B:$B,A2101,ISSUANCE_HISTORY!$I:$I),0)</f>
        <v>0</v>
      </c>
      <c r="O2101" s="112">
        <f t="shared" si="129"/>
        <v>12</v>
      </c>
      <c r="P2101" s="26">
        <f t="shared" si="131"/>
        <v>144</v>
      </c>
      <c r="Q2101" s="36" t="s">
        <v>249</v>
      </c>
      <c r="R2101" s="36" t="s">
        <v>249</v>
      </c>
      <c r="S2101" s="16">
        <v>10</v>
      </c>
      <c r="T2101" s="37" t="str">
        <f t="shared" si="130"/>
        <v>OK</v>
      </c>
      <c r="U2101" s="12"/>
      <c r="V2101" s="16"/>
      <c r="W2101" s="12" t="e">
        <v>#N/A</v>
      </c>
    </row>
    <row r="2102" spans="1:23" ht="22.35" customHeight="1">
      <c r="A2102" s="12">
        <v>10062242</v>
      </c>
      <c r="B2102" s="137">
        <v>314098035672</v>
      </c>
      <c r="C2102" s="106">
        <v>1004965</v>
      </c>
      <c r="D2102" s="13">
        <v>1016080</v>
      </c>
      <c r="E2102" s="12" t="s">
        <v>2574</v>
      </c>
      <c r="F2102" s="190" t="s">
        <v>1262</v>
      </c>
      <c r="G2102" s="13" t="s">
        <v>21</v>
      </c>
      <c r="H2102" s="15">
        <v>5</v>
      </c>
      <c r="I2102" s="105">
        <v>25</v>
      </c>
      <c r="J2102" s="26">
        <f t="shared" si="128"/>
        <v>125</v>
      </c>
      <c r="K2102" s="113">
        <f>IFERROR(SUMIFS(RECEIVING_HISTORY!$H:$H,RECEIVING_HISTORY!$B:$B,MASTER_SHEET!$A2102),0)</f>
        <v>0</v>
      </c>
      <c r="L2102" s="26">
        <f>IFERROR(SUMIFS(RECEIVING_HISTORY!$I:$I,RECEIVING_HISTORY!$B:$B,MASTER_SHEET!$A2102),0)</f>
        <v>0</v>
      </c>
      <c r="M2102" s="35">
        <f>IFERROR(SUMIF(ISSUANCE_HISTORY!$B:$B,A2102,ISSUANCE_HISTORY!$H:$H),0)</f>
        <v>0</v>
      </c>
      <c r="N2102" s="26">
        <f>IFERROR(SUMIF(ISSUANCE_HISTORY!$B:$B,A2102,ISSUANCE_HISTORY!$I:$I),0)</f>
        <v>0</v>
      </c>
      <c r="O2102" s="112">
        <f t="shared" si="129"/>
        <v>25</v>
      </c>
      <c r="P2102" s="26">
        <f t="shared" si="131"/>
        <v>125</v>
      </c>
      <c r="Q2102" s="36" t="s">
        <v>1318</v>
      </c>
      <c r="R2102" s="36" t="s">
        <v>1318</v>
      </c>
      <c r="S2102" s="16">
        <v>10</v>
      </c>
      <c r="T2102" s="37" t="str">
        <f t="shared" si="130"/>
        <v>OK</v>
      </c>
      <c r="U2102" s="12"/>
      <c r="V2102" s="16"/>
      <c r="W2102" s="12" t="s">
        <v>4222</v>
      </c>
    </row>
    <row r="2103" spans="1:23" ht="22.35" customHeight="1">
      <c r="A2103" s="12">
        <v>10062243</v>
      </c>
      <c r="B2103" s="137">
        <v>401728006405</v>
      </c>
      <c r="C2103" s="106">
        <v>1004970</v>
      </c>
      <c r="D2103" s="13">
        <v>1016085</v>
      </c>
      <c r="E2103" s="12" t="s">
        <v>2575</v>
      </c>
      <c r="F2103" s="190" t="s">
        <v>1262</v>
      </c>
      <c r="G2103" s="13" t="s">
        <v>21</v>
      </c>
      <c r="H2103" s="15">
        <v>2</v>
      </c>
      <c r="I2103" s="105">
        <v>85</v>
      </c>
      <c r="J2103" s="26">
        <f t="shared" si="128"/>
        <v>170</v>
      </c>
      <c r="K2103" s="113">
        <f>IFERROR(SUMIFS(RECEIVING_HISTORY!$H:$H,RECEIVING_HISTORY!$B:$B,MASTER_SHEET!$A2103),0)</f>
        <v>0</v>
      </c>
      <c r="L2103" s="26">
        <f>IFERROR(SUMIFS(RECEIVING_HISTORY!$I:$I,RECEIVING_HISTORY!$B:$B,MASTER_SHEET!$A2103),0)</f>
        <v>0</v>
      </c>
      <c r="M2103" s="35">
        <f>IFERROR(SUMIF(ISSUANCE_HISTORY!$B:$B,A2103,ISSUANCE_HISTORY!$H:$H),0)</f>
        <v>0</v>
      </c>
      <c r="N2103" s="26">
        <f>IFERROR(SUMIF(ISSUANCE_HISTORY!$B:$B,A2103,ISSUANCE_HISTORY!$I:$I),0)</f>
        <v>0</v>
      </c>
      <c r="O2103" s="112">
        <f t="shared" si="129"/>
        <v>85</v>
      </c>
      <c r="P2103" s="26">
        <f t="shared" si="131"/>
        <v>170</v>
      </c>
      <c r="Q2103" s="36" t="s">
        <v>1360</v>
      </c>
      <c r="R2103" s="36" t="s">
        <v>1360</v>
      </c>
      <c r="S2103" s="16">
        <v>10</v>
      </c>
      <c r="T2103" s="37" t="str">
        <f t="shared" si="130"/>
        <v>OK</v>
      </c>
      <c r="U2103" s="12"/>
      <c r="V2103" s="16"/>
      <c r="W2103" s="12" t="s">
        <v>4222</v>
      </c>
    </row>
    <row r="2104" spans="1:23" ht="22.35" customHeight="1">
      <c r="A2104" s="12">
        <v>10062244</v>
      </c>
      <c r="B2104" s="137">
        <v>1910090103</v>
      </c>
      <c r="C2104" s="106">
        <v>1004972</v>
      </c>
      <c r="D2104" s="13">
        <v>1016087</v>
      </c>
      <c r="E2104" s="12" t="s">
        <v>2576</v>
      </c>
      <c r="F2104" s="190" t="s">
        <v>1262</v>
      </c>
      <c r="G2104" s="13" t="s">
        <v>21</v>
      </c>
      <c r="H2104" s="15">
        <v>5</v>
      </c>
      <c r="I2104" s="105">
        <v>50</v>
      </c>
      <c r="J2104" s="26">
        <f t="shared" si="128"/>
        <v>250</v>
      </c>
      <c r="K2104" s="113">
        <f>IFERROR(SUMIFS(RECEIVING_HISTORY!$H:$H,RECEIVING_HISTORY!$B:$B,MASTER_SHEET!$A2104),0)</f>
        <v>0</v>
      </c>
      <c r="L2104" s="26">
        <f>IFERROR(SUMIFS(RECEIVING_HISTORY!$I:$I,RECEIVING_HISTORY!$B:$B,MASTER_SHEET!$A2104),0)</f>
        <v>0</v>
      </c>
      <c r="M2104" s="35">
        <f>IFERROR(SUMIF(ISSUANCE_HISTORY!$B:$B,A2104,ISSUANCE_HISTORY!$H:$H),0)</f>
        <v>0</v>
      </c>
      <c r="N2104" s="26">
        <f>IFERROR(SUMIF(ISSUANCE_HISTORY!$B:$B,A2104,ISSUANCE_HISTORY!$I:$I),0)</f>
        <v>0</v>
      </c>
      <c r="O2104" s="112">
        <f t="shared" si="129"/>
        <v>50</v>
      </c>
      <c r="P2104" s="26">
        <f t="shared" si="131"/>
        <v>250</v>
      </c>
      <c r="Q2104" s="36" t="s">
        <v>295</v>
      </c>
      <c r="R2104" s="36" t="s">
        <v>295</v>
      </c>
      <c r="S2104" s="16">
        <v>10</v>
      </c>
      <c r="T2104" s="37" t="str">
        <f t="shared" si="130"/>
        <v>OK</v>
      </c>
      <c r="U2104" s="12"/>
      <c r="V2104" s="16"/>
      <c r="W2104" s="12" t="s">
        <v>4222</v>
      </c>
    </row>
    <row r="2105" spans="1:23" ht="22.35" customHeight="1">
      <c r="A2105" s="12">
        <v>10062245</v>
      </c>
      <c r="B2105" s="137">
        <v>1120011873</v>
      </c>
      <c r="C2105" s="106">
        <v>1004973</v>
      </c>
      <c r="D2105" s="13">
        <v>1016088</v>
      </c>
      <c r="E2105" s="12" t="s">
        <v>2577</v>
      </c>
      <c r="F2105" s="190" t="s">
        <v>1262</v>
      </c>
      <c r="G2105" s="13" t="s">
        <v>21</v>
      </c>
      <c r="H2105" s="15">
        <v>7</v>
      </c>
      <c r="I2105" s="105">
        <v>50</v>
      </c>
      <c r="J2105" s="26">
        <f t="shared" si="128"/>
        <v>350</v>
      </c>
      <c r="K2105" s="113">
        <f>IFERROR(SUMIFS(RECEIVING_HISTORY!$H:$H,RECEIVING_HISTORY!$B:$B,MASTER_SHEET!$A2105),0)</f>
        <v>0</v>
      </c>
      <c r="L2105" s="26">
        <f>IFERROR(SUMIFS(RECEIVING_HISTORY!$I:$I,RECEIVING_HISTORY!$B:$B,MASTER_SHEET!$A2105),0)</f>
        <v>0</v>
      </c>
      <c r="M2105" s="35">
        <f>IFERROR(SUMIF(ISSUANCE_HISTORY!$B:$B,A2105,ISSUANCE_HISTORY!$H:$H),0)</f>
        <v>0</v>
      </c>
      <c r="N2105" s="26">
        <f>IFERROR(SUMIF(ISSUANCE_HISTORY!$B:$B,A2105,ISSUANCE_HISTORY!$I:$I),0)</f>
        <v>0</v>
      </c>
      <c r="O2105" s="112">
        <f t="shared" si="129"/>
        <v>50</v>
      </c>
      <c r="P2105" s="26">
        <f t="shared" si="131"/>
        <v>350</v>
      </c>
      <c r="Q2105" s="36" t="s">
        <v>233</v>
      </c>
      <c r="R2105" s="36" t="s">
        <v>233</v>
      </c>
      <c r="S2105" s="16">
        <v>10</v>
      </c>
      <c r="T2105" s="37" t="str">
        <f t="shared" si="130"/>
        <v>OK</v>
      </c>
      <c r="U2105" s="12"/>
      <c r="V2105" s="16"/>
      <c r="W2105" s="12" t="s">
        <v>4222</v>
      </c>
    </row>
    <row r="2106" spans="1:23" ht="22.35" customHeight="1">
      <c r="A2106" s="12">
        <v>10062246</v>
      </c>
      <c r="B2106" s="137" t="e">
        <v>#N/A</v>
      </c>
      <c r="C2106" s="106">
        <v>1004975</v>
      </c>
      <c r="D2106" s="13">
        <v>1016090</v>
      </c>
      <c r="E2106" s="12" t="s">
        <v>2578</v>
      </c>
      <c r="F2106" s="190" t="s">
        <v>1262</v>
      </c>
      <c r="G2106" s="13" t="s">
        <v>21</v>
      </c>
      <c r="H2106" s="15">
        <v>1.4</v>
      </c>
      <c r="I2106" s="105">
        <v>0</v>
      </c>
      <c r="J2106" s="26">
        <f t="shared" si="128"/>
        <v>0</v>
      </c>
      <c r="K2106" s="113">
        <f>IFERROR(SUMIFS(RECEIVING_HISTORY!$H:$H,RECEIVING_HISTORY!$B:$B,MASTER_SHEET!$A2106),0)</f>
        <v>0</v>
      </c>
      <c r="L2106" s="26">
        <f>IFERROR(SUMIFS(RECEIVING_HISTORY!$I:$I,RECEIVING_HISTORY!$B:$B,MASTER_SHEET!$A2106),0)</f>
        <v>0</v>
      </c>
      <c r="M2106" s="35">
        <f>IFERROR(SUMIF(ISSUANCE_HISTORY!$B:$B,A2106,ISSUANCE_HISTORY!$H:$H),0)</f>
        <v>0</v>
      </c>
      <c r="N2106" s="26">
        <f>IFERROR(SUMIF(ISSUANCE_HISTORY!$B:$B,A2106,ISSUANCE_HISTORY!$I:$I),0)</f>
        <v>0</v>
      </c>
      <c r="O2106" s="112">
        <f t="shared" si="129"/>
        <v>0</v>
      </c>
      <c r="P2106" s="26">
        <f t="shared" si="131"/>
        <v>0</v>
      </c>
      <c r="Q2106" s="36" t="e">
        <v>#N/A</v>
      </c>
      <c r="R2106" s="36" t="e">
        <v>#N/A</v>
      </c>
      <c r="S2106" s="16"/>
      <c r="T2106" s="37" t="str">
        <f t="shared" si="130"/>
        <v/>
      </c>
      <c r="U2106" s="12"/>
      <c r="V2106" s="16"/>
      <c r="W2106" s="12" t="e">
        <v>#N/A</v>
      </c>
    </row>
    <row r="2107" spans="1:23" ht="22.35" customHeight="1">
      <c r="A2107" s="12">
        <v>10062247</v>
      </c>
      <c r="B2107" s="137">
        <v>401728006407</v>
      </c>
      <c r="C2107" s="106">
        <v>1004977</v>
      </c>
      <c r="D2107" s="13">
        <v>1016092</v>
      </c>
      <c r="E2107" s="12" t="s">
        <v>2579</v>
      </c>
      <c r="F2107" s="190" t="s">
        <v>1262</v>
      </c>
      <c r="G2107" s="13" t="s">
        <v>21</v>
      </c>
      <c r="H2107" s="15">
        <v>17</v>
      </c>
      <c r="I2107" s="105">
        <v>25</v>
      </c>
      <c r="J2107" s="26">
        <f t="shared" si="128"/>
        <v>425</v>
      </c>
      <c r="K2107" s="113">
        <f>IFERROR(SUMIFS(RECEIVING_HISTORY!$H:$H,RECEIVING_HISTORY!$B:$B,MASTER_SHEET!$A2107),0)</f>
        <v>0</v>
      </c>
      <c r="L2107" s="26">
        <f>IFERROR(SUMIFS(RECEIVING_HISTORY!$I:$I,RECEIVING_HISTORY!$B:$B,MASTER_SHEET!$A2107),0)</f>
        <v>0</v>
      </c>
      <c r="M2107" s="35">
        <f>IFERROR(SUMIF(ISSUANCE_HISTORY!$B:$B,A2107,ISSUANCE_HISTORY!$H:$H),0)</f>
        <v>0</v>
      </c>
      <c r="N2107" s="26">
        <f>IFERROR(SUMIF(ISSUANCE_HISTORY!$B:$B,A2107,ISSUANCE_HISTORY!$I:$I),0)</f>
        <v>0</v>
      </c>
      <c r="O2107" s="112">
        <f t="shared" si="129"/>
        <v>25</v>
      </c>
      <c r="P2107" s="26">
        <f t="shared" si="131"/>
        <v>425</v>
      </c>
      <c r="Q2107" s="36" t="s">
        <v>292</v>
      </c>
      <c r="R2107" s="36" t="s">
        <v>292</v>
      </c>
      <c r="S2107" s="16">
        <v>10</v>
      </c>
      <c r="T2107" s="37" t="str">
        <f t="shared" si="130"/>
        <v>OK</v>
      </c>
      <c r="U2107" s="12"/>
      <c r="V2107" s="16"/>
      <c r="W2107" s="12" t="s">
        <v>4222</v>
      </c>
    </row>
    <row r="2108" spans="1:23" ht="22.35" customHeight="1">
      <c r="A2108" s="12">
        <v>10062248</v>
      </c>
      <c r="B2108" s="137">
        <v>401746005674</v>
      </c>
      <c r="C2108" s="106">
        <v>1004983</v>
      </c>
      <c r="D2108" s="13">
        <v>1016098</v>
      </c>
      <c r="E2108" s="12" t="s">
        <v>2580</v>
      </c>
      <c r="F2108" s="190" t="s">
        <v>1262</v>
      </c>
      <c r="G2108" s="13" t="s">
        <v>21</v>
      </c>
      <c r="H2108" s="15">
        <v>15</v>
      </c>
      <c r="I2108" s="105">
        <v>25</v>
      </c>
      <c r="J2108" s="26">
        <f t="shared" si="128"/>
        <v>375</v>
      </c>
      <c r="K2108" s="113">
        <f>IFERROR(SUMIFS(RECEIVING_HISTORY!$H:$H,RECEIVING_HISTORY!$B:$B,MASTER_SHEET!$A2108),0)</f>
        <v>0</v>
      </c>
      <c r="L2108" s="26">
        <f>IFERROR(SUMIFS(RECEIVING_HISTORY!$I:$I,RECEIVING_HISTORY!$B:$B,MASTER_SHEET!$A2108),0)</f>
        <v>0</v>
      </c>
      <c r="M2108" s="35">
        <f>IFERROR(SUMIF(ISSUANCE_HISTORY!$B:$B,A2108,ISSUANCE_HISTORY!$H:$H),0)</f>
        <v>0</v>
      </c>
      <c r="N2108" s="26">
        <f>IFERROR(SUMIF(ISSUANCE_HISTORY!$B:$B,A2108,ISSUANCE_HISTORY!$I:$I),0)</f>
        <v>0</v>
      </c>
      <c r="O2108" s="112">
        <f t="shared" si="129"/>
        <v>25</v>
      </c>
      <c r="P2108" s="26">
        <f t="shared" si="131"/>
        <v>375</v>
      </c>
      <c r="Q2108" s="36" t="s">
        <v>1508</v>
      </c>
      <c r="R2108" s="36" t="s">
        <v>1508</v>
      </c>
      <c r="S2108" s="16">
        <v>10</v>
      </c>
      <c r="T2108" s="37" t="str">
        <f t="shared" si="130"/>
        <v>OK</v>
      </c>
      <c r="U2108" s="12"/>
      <c r="V2108" s="16"/>
      <c r="W2108" s="12" t="s">
        <v>4222</v>
      </c>
    </row>
    <row r="2109" spans="1:23" ht="22.35" customHeight="1">
      <c r="A2109" s="12">
        <v>10062249</v>
      </c>
      <c r="B2109" s="137">
        <v>1120013390</v>
      </c>
      <c r="C2109" s="106">
        <v>1004984</v>
      </c>
      <c r="D2109" s="13">
        <v>1016099</v>
      </c>
      <c r="E2109" s="12" t="s">
        <v>2581</v>
      </c>
      <c r="F2109" s="190" t="s">
        <v>1262</v>
      </c>
      <c r="G2109" s="13" t="s">
        <v>21</v>
      </c>
      <c r="H2109" s="15">
        <v>12</v>
      </c>
      <c r="I2109" s="105">
        <v>50</v>
      </c>
      <c r="J2109" s="26">
        <f t="shared" ref="J2109:J2172" si="132">I2109*H2109</f>
        <v>600</v>
      </c>
      <c r="K2109" s="113">
        <f>IFERROR(SUMIFS(RECEIVING_HISTORY!$H:$H,RECEIVING_HISTORY!$B:$B,MASTER_SHEET!$A2109),0)</f>
        <v>0</v>
      </c>
      <c r="L2109" s="26">
        <f>IFERROR(SUMIFS(RECEIVING_HISTORY!$I:$I,RECEIVING_HISTORY!$B:$B,MASTER_SHEET!$A2109),0)</f>
        <v>0</v>
      </c>
      <c r="M2109" s="35">
        <f>IFERROR(SUMIF(ISSUANCE_HISTORY!$B:$B,A2109,ISSUANCE_HISTORY!$H:$H),0)</f>
        <v>0</v>
      </c>
      <c r="N2109" s="26">
        <f>IFERROR(SUMIF(ISSUANCE_HISTORY!$B:$B,A2109,ISSUANCE_HISTORY!$I:$I),0)</f>
        <v>0</v>
      </c>
      <c r="O2109" s="112">
        <f t="shared" ref="O2109:O2172" si="133">N(I2109)+N(K2109)-N(M2109)</f>
        <v>50</v>
      </c>
      <c r="P2109" s="26">
        <f t="shared" si="131"/>
        <v>600</v>
      </c>
      <c r="Q2109" s="36" t="s">
        <v>1430</v>
      </c>
      <c r="R2109" s="36" t="s">
        <v>1430</v>
      </c>
      <c r="S2109" s="16">
        <v>10</v>
      </c>
      <c r="T2109" s="37" t="str">
        <f t="shared" si="130"/>
        <v>OK</v>
      </c>
      <c r="U2109" s="12"/>
      <c r="V2109" s="16"/>
      <c r="W2109" s="12" t="s">
        <v>4222</v>
      </c>
    </row>
    <row r="2110" spans="1:23" ht="22.35" customHeight="1">
      <c r="A2110" s="12">
        <v>10062250</v>
      </c>
      <c r="B2110" s="137">
        <v>401746005675</v>
      </c>
      <c r="C2110" s="106">
        <v>1004985</v>
      </c>
      <c r="D2110" s="13">
        <v>1016100</v>
      </c>
      <c r="E2110" s="12" t="s">
        <v>2582</v>
      </c>
      <c r="F2110" s="190" t="s">
        <v>1262</v>
      </c>
      <c r="G2110" s="13" t="s">
        <v>21</v>
      </c>
      <c r="H2110" s="15">
        <v>21</v>
      </c>
      <c r="I2110" s="105">
        <v>25</v>
      </c>
      <c r="J2110" s="26">
        <f t="shared" si="132"/>
        <v>525</v>
      </c>
      <c r="K2110" s="113">
        <f>IFERROR(SUMIFS(RECEIVING_HISTORY!$H:$H,RECEIVING_HISTORY!$B:$B,MASTER_SHEET!$A2110),0)</f>
        <v>0</v>
      </c>
      <c r="L2110" s="26">
        <f>IFERROR(SUMIFS(RECEIVING_HISTORY!$I:$I,RECEIVING_HISTORY!$B:$B,MASTER_SHEET!$A2110),0)</f>
        <v>0</v>
      </c>
      <c r="M2110" s="35">
        <f>IFERROR(SUMIF(ISSUANCE_HISTORY!$B:$B,A2110,ISSUANCE_HISTORY!$H:$H),0)</f>
        <v>0</v>
      </c>
      <c r="N2110" s="26">
        <f>IFERROR(SUMIF(ISSUANCE_HISTORY!$B:$B,A2110,ISSUANCE_HISTORY!$I:$I),0)</f>
        <v>0</v>
      </c>
      <c r="O2110" s="112">
        <f t="shared" si="133"/>
        <v>25</v>
      </c>
      <c r="P2110" s="26">
        <f t="shared" si="131"/>
        <v>525</v>
      </c>
      <c r="Q2110" s="36" t="s">
        <v>235</v>
      </c>
      <c r="R2110" s="36" t="s">
        <v>235</v>
      </c>
      <c r="S2110" s="16">
        <v>10</v>
      </c>
      <c r="T2110" s="37" t="str">
        <f t="shared" si="130"/>
        <v>OK</v>
      </c>
      <c r="U2110" s="12"/>
      <c r="V2110" s="16"/>
      <c r="W2110" s="12" t="s">
        <v>4222</v>
      </c>
    </row>
    <row r="2111" spans="1:23" ht="22.35" customHeight="1">
      <c r="A2111" s="12">
        <v>10062251</v>
      </c>
      <c r="B2111" s="137" t="e">
        <v>#N/A</v>
      </c>
      <c r="C2111" s="106">
        <v>1004992</v>
      </c>
      <c r="D2111" s="13">
        <v>1016107</v>
      </c>
      <c r="E2111" s="12" t="s">
        <v>2583</v>
      </c>
      <c r="F2111" s="190" t="s">
        <v>1262</v>
      </c>
      <c r="G2111" s="13" t="s">
        <v>21</v>
      </c>
      <c r="H2111" s="15">
        <v>145</v>
      </c>
      <c r="I2111" s="105">
        <v>0</v>
      </c>
      <c r="J2111" s="26">
        <f t="shared" si="132"/>
        <v>0</v>
      </c>
      <c r="K2111" s="113">
        <f>IFERROR(SUMIFS(RECEIVING_HISTORY!$H:$H,RECEIVING_HISTORY!$B:$B,MASTER_SHEET!$A2111),0)</f>
        <v>0</v>
      </c>
      <c r="L2111" s="26">
        <f>IFERROR(SUMIFS(RECEIVING_HISTORY!$I:$I,RECEIVING_HISTORY!$B:$B,MASTER_SHEET!$A2111),0)</f>
        <v>0</v>
      </c>
      <c r="M2111" s="35">
        <f>IFERROR(SUMIF(ISSUANCE_HISTORY!$B:$B,A2111,ISSUANCE_HISTORY!$H:$H),0)</f>
        <v>0</v>
      </c>
      <c r="N2111" s="26">
        <f>IFERROR(SUMIF(ISSUANCE_HISTORY!$B:$B,A2111,ISSUANCE_HISTORY!$I:$I),0)</f>
        <v>0</v>
      </c>
      <c r="O2111" s="112">
        <f t="shared" si="133"/>
        <v>0</v>
      </c>
      <c r="P2111" s="26">
        <f t="shared" si="131"/>
        <v>0</v>
      </c>
      <c r="Q2111" s="36" t="e">
        <v>#N/A</v>
      </c>
      <c r="R2111" s="36" t="e">
        <v>#N/A</v>
      </c>
      <c r="S2111" s="16"/>
      <c r="T2111" s="37" t="str">
        <f t="shared" si="130"/>
        <v/>
      </c>
      <c r="U2111" s="12"/>
      <c r="V2111" s="16"/>
      <c r="W2111" s="12" t="e">
        <v>#N/A</v>
      </c>
    </row>
    <row r="2112" spans="1:23" ht="22.35" customHeight="1">
      <c r="A2112" s="12">
        <v>10062252</v>
      </c>
      <c r="B2112" s="137" t="e">
        <v>#N/A</v>
      </c>
      <c r="C2112" s="106">
        <v>1005024</v>
      </c>
      <c r="D2112" s="13">
        <v>1016139</v>
      </c>
      <c r="E2112" s="12" t="s">
        <v>2584</v>
      </c>
      <c r="F2112" s="190" t="s">
        <v>1262</v>
      </c>
      <c r="G2112" s="13" t="s">
        <v>21</v>
      </c>
      <c r="H2112" s="15">
        <v>28</v>
      </c>
      <c r="I2112" s="105">
        <v>0</v>
      </c>
      <c r="J2112" s="26">
        <f t="shared" si="132"/>
        <v>0</v>
      </c>
      <c r="K2112" s="113">
        <f>IFERROR(SUMIFS(RECEIVING_HISTORY!$H:$H,RECEIVING_HISTORY!$B:$B,MASTER_SHEET!$A2112),0)</f>
        <v>0</v>
      </c>
      <c r="L2112" s="26">
        <f>IFERROR(SUMIFS(RECEIVING_HISTORY!$I:$I,RECEIVING_HISTORY!$B:$B,MASTER_SHEET!$A2112),0)</f>
        <v>0</v>
      </c>
      <c r="M2112" s="35">
        <f>IFERROR(SUMIF(ISSUANCE_HISTORY!$B:$B,A2112,ISSUANCE_HISTORY!$H:$H),0)</f>
        <v>0</v>
      </c>
      <c r="N2112" s="26">
        <f>IFERROR(SUMIF(ISSUANCE_HISTORY!$B:$B,A2112,ISSUANCE_HISTORY!$I:$I),0)</f>
        <v>0</v>
      </c>
      <c r="O2112" s="112">
        <f t="shared" si="133"/>
        <v>0</v>
      </c>
      <c r="P2112" s="26">
        <f t="shared" si="131"/>
        <v>0</v>
      </c>
      <c r="Q2112" s="36" t="e">
        <v>#N/A</v>
      </c>
      <c r="R2112" s="36" t="e">
        <v>#N/A</v>
      </c>
      <c r="S2112" s="16"/>
      <c r="T2112" s="37" t="str">
        <f t="shared" si="130"/>
        <v/>
      </c>
      <c r="U2112" s="12"/>
      <c r="V2112" s="16"/>
      <c r="W2112" s="12" t="e">
        <v>#N/A</v>
      </c>
    </row>
    <row r="2113" spans="1:23" ht="22.35" customHeight="1">
      <c r="A2113" s="12">
        <v>10062253</v>
      </c>
      <c r="B2113" s="137" t="e">
        <v>#N/A</v>
      </c>
      <c r="C2113" s="106">
        <v>1005026</v>
      </c>
      <c r="D2113" s="13">
        <v>1016141</v>
      </c>
      <c r="E2113" s="12" t="s">
        <v>2585</v>
      </c>
      <c r="F2113" s="190" t="s">
        <v>1262</v>
      </c>
      <c r="G2113" s="13" t="s">
        <v>21</v>
      </c>
      <c r="H2113" s="15">
        <v>42</v>
      </c>
      <c r="I2113" s="105">
        <v>0</v>
      </c>
      <c r="J2113" s="26">
        <f t="shared" si="132"/>
        <v>0</v>
      </c>
      <c r="K2113" s="113">
        <f>IFERROR(SUMIFS(RECEIVING_HISTORY!$H:$H,RECEIVING_HISTORY!$B:$B,MASTER_SHEET!$A2113),0)</f>
        <v>0</v>
      </c>
      <c r="L2113" s="26">
        <f>IFERROR(SUMIFS(RECEIVING_HISTORY!$I:$I,RECEIVING_HISTORY!$B:$B,MASTER_SHEET!$A2113),0)</f>
        <v>0</v>
      </c>
      <c r="M2113" s="35">
        <f>IFERROR(SUMIF(ISSUANCE_HISTORY!$B:$B,A2113,ISSUANCE_HISTORY!$H:$H),0)</f>
        <v>0</v>
      </c>
      <c r="N2113" s="26">
        <f>IFERROR(SUMIF(ISSUANCE_HISTORY!$B:$B,A2113,ISSUANCE_HISTORY!$I:$I),0)</f>
        <v>0</v>
      </c>
      <c r="O2113" s="112">
        <f t="shared" si="133"/>
        <v>0</v>
      </c>
      <c r="P2113" s="26">
        <f t="shared" si="131"/>
        <v>0</v>
      </c>
      <c r="Q2113" s="36" t="e">
        <v>#N/A</v>
      </c>
      <c r="R2113" s="36" t="e">
        <v>#N/A</v>
      </c>
      <c r="S2113" s="16"/>
      <c r="T2113" s="37" t="str">
        <f t="shared" si="130"/>
        <v/>
      </c>
      <c r="U2113" s="12"/>
      <c r="V2113" s="16"/>
      <c r="W2113" s="12" t="e">
        <v>#N/A</v>
      </c>
    </row>
    <row r="2114" spans="1:23" ht="22.35" customHeight="1">
      <c r="A2114" s="12">
        <v>10062254</v>
      </c>
      <c r="B2114" s="137" t="e">
        <v>#N/A</v>
      </c>
      <c r="C2114" s="106">
        <v>1004715</v>
      </c>
      <c r="D2114" s="13">
        <v>1016156</v>
      </c>
      <c r="E2114" s="12" t="s">
        <v>2586</v>
      </c>
      <c r="F2114" s="190" t="s">
        <v>1262</v>
      </c>
      <c r="G2114" s="13" t="s">
        <v>21</v>
      </c>
      <c r="H2114" s="15">
        <v>7.5</v>
      </c>
      <c r="I2114" s="105">
        <v>0</v>
      </c>
      <c r="J2114" s="26">
        <f t="shared" si="132"/>
        <v>0</v>
      </c>
      <c r="K2114" s="113">
        <f>IFERROR(SUMIFS(RECEIVING_HISTORY!$H:$H,RECEIVING_HISTORY!$B:$B,MASTER_SHEET!$A2114),0)</f>
        <v>0</v>
      </c>
      <c r="L2114" s="26">
        <f>IFERROR(SUMIFS(RECEIVING_HISTORY!$I:$I,RECEIVING_HISTORY!$B:$B,MASTER_SHEET!$A2114),0)</f>
        <v>0</v>
      </c>
      <c r="M2114" s="35">
        <f>IFERROR(SUMIF(ISSUANCE_HISTORY!$B:$B,A2114,ISSUANCE_HISTORY!$H:$H),0)</f>
        <v>0</v>
      </c>
      <c r="N2114" s="26">
        <f>IFERROR(SUMIF(ISSUANCE_HISTORY!$B:$B,A2114,ISSUANCE_HISTORY!$I:$I),0)</f>
        <v>0</v>
      </c>
      <c r="O2114" s="112">
        <f t="shared" si="133"/>
        <v>0</v>
      </c>
      <c r="P2114" s="26">
        <f t="shared" si="131"/>
        <v>0</v>
      </c>
      <c r="Q2114" s="36" t="e">
        <v>#N/A</v>
      </c>
      <c r="R2114" s="36" t="e">
        <v>#N/A</v>
      </c>
      <c r="S2114" s="16"/>
      <c r="T2114" s="37" t="str">
        <f t="shared" ref="T2114:T2177" si="134">IF(S2114="", "", IF(U2114&lt;&gt;"", "BSR in Process", IF(O2114&lt;S2114, "Re-Order Now", "OK")))</f>
        <v/>
      </c>
      <c r="U2114" s="12"/>
      <c r="V2114" s="16"/>
      <c r="W2114" s="12" t="e">
        <v>#N/A</v>
      </c>
    </row>
    <row r="2115" spans="1:23" ht="22.35" customHeight="1">
      <c r="A2115" s="12">
        <v>10062255</v>
      </c>
      <c r="B2115" s="137">
        <v>401717005678</v>
      </c>
      <c r="C2115" s="106">
        <v>1004721</v>
      </c>
      <c r="D2115" s="13">
        <v>1016162</v>
      </c>
      <c r="E2115" s="12" t="s">
        <v>2587</v>
      </c>
      <c r="F2115" s="190" t="s">
        <v>1262</v>
      </c>
      <c r="G2115" s="13" t="s">
        <v>21</v>
      </c>
      <c r="H2115" s="15">
        <v>4.5</v>
      </c>
      <c r="I2115" s="105">
        <v>40</v>
      </c>
      <c r="J2115" s="26">
        <f t="shared" si="132"/>
        <v>180</v>
      </c>
      <c r="K2115" s="113">
        <f>IFERROR(SUMIFS(RECEIVING_HISTORY!$H:$H,RECEIVING_HISTORY!$B:$B,MASTER_SHEET!$A2115),0)</f>
        <v>0</v>
      </c>
      <c r="L2115" s="26">
        <f>IFERROR(SUMIFS(RECEIVING_HISTORY!$I:$I,RECEIVING_HISTORY!$B:$B,MASTER_SHEET!$A2115),0)</f>
        <v>0</v>
      </c>
      <c r="M2115" s="35">
        <f>IFERROR(SUMIF(ISSUANCE_HISTORY!$B:$B,A2115,ISSUANCE_HISTORY!$H:$H),0)</f>
        <v>0</v>
      </c>
      <c r="N2115" s="26">
        <f>IFERROR(SUMIF(ISSUANCE_HISTORY!$B:$B,A2115,ISSUANCE_HISTORY!$I:$I),0)</f>
        <v>0</v>
      </c>
      <c r="O2115" s="112">
        <f t="shared" si="133"/>
        <v>40</v>
      </c>
      <c r="P2115" s="26">
        <f t="shared" ref="P2115:P2178" si="135">N(J2115)+N(L2115)-N(N2115)</f>
        <v>180</v>
      </c>
      <c r="Q2115" s="168" t="s">
        <v>1384</v>
      </c>
      <c r="R2115" s="168" t="s">
        <v>1384</v>
      </c>
      <c r="S2115" s="16">
        <v>10</v>
      </c>
      <c r="T2115" s="37" t="str">
        <f t="shared" si="134"/>
        <v>OK</v>
      </c>
      <c r="U2115" s="12"/>
      <c r="V2115" s="16"/>
      <c r="W2115" s="12" t="s">
        <v>4222</v>
      </c>
    </row>
    <row r="2116" spans="1:23" ht="22.35" customHeight="1">
      <c r="A2116" s="12">
        <v>10062256</v>
      </c>
      <c r="B2116" s="137" t="e">
        <v>#N/A</v>
      </c>
      <c r="C2116" s="106">
        <v>1004723</v>
      </c>
      <c r="D2116" s="13">
        <v>1016164</v>
      </c>
      <c r="E2116" s="12" t="s">
        <v>2588</v>
      </c>
      <c r="F2116" s="190" t="s">
        <v>1262</v>
      </c>
      <c r="G2116" s="13" t="s">
        <v>21</v>
      </c>
      <c r="H2116" s="15">
        <v>5</v>
      </c>
      <c r="I2116" s="105">
        <v>0</v>
      </c>
      <c r="J2116" s="26">
        <f t="shared" si="132"/>
        <v>0</v>
      </c>
      <c r="K2116" s="113">
        <f>IFERROR(SUMIFS(RECEIVING_HISTORY!$H:$H,RECEIVING_HISTORY!$B:$B,MASTER_SHEET!$A2116),0)</f>
        <v>0</v>
      </c>
      <c r="L2116" s="26">
        <f>IFERROR(SUMIFS(RECEIVING_HISTORY!$I:$I,RECEIVING_HISTORY!$B:$B,MASTER_SHEET!$A2116),0)</f>
        <v>0</v>
      </c>
      <c r="M2116" s="35">
        <f>IFERROR(SUMIF(ISSUANCE_HISTORY!$B:$B,A2116,ISSUANCE_HISTORY!$H:$H),0)</f>
        <v>0</v>
      </c>
      <c r="N2116" s="26">
        <f>IFERROR(SUMIF(ISSUANCE_HISTORY!$B:$B,A2116,ISSUANCE_HISTORY!$I:$I),0)</f>
        <v>0</v>
      </c>
      <c r="O2116" s="112">
        <f t="shared" si="133"/>
        <v>0</v>
      </c>
      <c r="P2116" s="26">
        <f t="shared" si="135"/>
        <v>0</v>
      </c>
      <c r="Q2116" s="36" t="e">
        <v>#N/A</v>
      </c>
      <c r="R2116" s="36" t="e">
        <v>#N/A</v>
      </c>
      <c r="S2116" s="16"/>
      <c r="T2116" s="37" t="str">
        <f t="shared" si="134"/>
        <v/>
      </c>
      <c r="U2116" s="12"/>
      <c r="V2116" s="16"/>
      <c r="W2116" s="12" t="e">
        <v>#N/A</v>
      </c>
    </row>
    <row r="2117" spans="1:23" ht="22.35" customHeight="1">
      <c r="A2117" s="12">
        <v>10062257</v>
      </c>
      <c r="B2117" s="137" t="e">
        <v>#N/A</v>
      </c>
      <c r="C2117" s="106">
        <v>1004724</v>
      </c>
      <c r="D2117" s="13">
        <v>1016165</v>
      </c>
      <c r="E2117" s="12" t="s">
        <v>2589</v>
      </c>
      <c r="F2117" s="190" t="s">
        <v>1262</v>
      </c>
      <c r="G2117" s="13" t="s">
        <v>21</v>
      </c>
      <c r="H2117" s="15">
        <v>8</v>
      </c>
      <c r="I2117" s="105">
        <v>0</v>
      </c>
      <c r="J2117" s="26">
        <f t="shared" si="132"/>
        <v>0</v>
      </c>
      <c r="K2117" s="113">
        <f>IFERROR(SUMIFS(RECEIVING_HISTORY!$H:$H,RECEIVING_HISTORY!$B:$B,MASTER_SHEET!$A2117),0)</f>
        <v>0</v>
      </c>
      <c r="L2117" s="26">
        <f>IFERROR(SUMIFS(RECEIVING_HISTORY!$I:$I,RECEIVING_HISTORY!$B:$B,MASTER_SHEET!$A2117),0)</f>
        <v>0</v>
      </c>
      <c r="M2117" s="35">
        <f>IFERROR(SUMIF(ISSUANCE_HISTORY!$B:$B,A2117,ISSUANCE_HISTORY!$H:$H),0)</f>
        <v>0</v>
      </c>
      <c r="N2117" s="26">
        <f>IFERROR(SUMIF(ISSUANCE_HISTORY!$B:$B,A2117,ISSUANCE_HISTORY!$I:$I),0)</f>
        <v>0</v>
      </c>
      <c r="O2117" s="112">
        <f t="shared" si="133"/>
        <v>0</v>
      </c>
      <c r="P2117" s="26">
        <f t="shared" si="135"/>
        <v>0</v>
      </c>
      <c r="Q2117" s="36" t="e">
        <v>#N/A</v>
      </c>
      <c r="R2117" s="36" t="e">
        <v>#N/A</v>
      </c>
      <c r="S2117" s="16"/>
      <c r="T2117" s="37" t="str">
        <f t="shared" si="134"/>
        <v/>
      </c>
      <c r="U2117" s="12"/>
      <c r="V2117" s="16"/>
      <c r="W2117" s="12" t="e">
        <v>#N/A</v>
      </c>
    </row>
    <row r="2118" spans="1:23" ht="22.35" customHeight="1">
      <c r="A2118" s="12">
        <v>10062258</v>
      </c>
      <c r="B2118" s="137" t="e">
        <v>#N/A</v>
      </c>
      <c r="C2118" s="106">
        <v>1004725</v>
      </c>
      <c r="D2118" s="13">
        <v>1016166</v>
      </c>
      <c r="E2118" s="12" t="s">
        <v>2590</v>
      </c>
      <c r="F2118" s="190" t="s">
        <v>1262</v>
      </c>
      <c r="G2118" s="13" t="s">
        <v>21</v>
      </c>
      <c r="H2118" s="15">
        <v>7</v>
      </c>
      <c r="I2118" s="105">
        <v>0</v>
      </c>
      <c r="J2118" s="26">
        <f t="shared" si="132"/>
        <v>0</v>
      </c>
      <c r="K2118" s="113">
        <f>IFERROR(SUMIFS(RECEIVING_HISTORY!$H:$H,RECEIVING_HISTORY!$B:$B,MASTER_SHEET!$A2118),0)</f>
        <v>0</v>
      </c>
      <c r="L2118" s="26">
        <f>IFERROR(SUMIFS(RECEIVING_HISTORY!$I:$I,RECEIVING_HISTORY!$B:$B,MASTER_SHEET!$A2118),0)</f>
        <v>0</v>
      </c>
      <c r="M2118" s="35">
        <f>IFERROR(SUMIF(ISSUANCE_HISTORY!$B:$B,A2118,ISSUANCE_HISTORY!$H:$H),0)</f>
        <v>0</v>
      </c>
      <c r="N2118" s="26">
        <f>IFERROR(SUMIF(ISSUANCE_HISTORY!$B:$B,A2118,ISSUANCE_HISTORY!$I:$I),0)</f>
        <v>0</v>
      </c>
      <c r="O2118" s="112">
        <f t="shared" si="133"/>
        <v>0</v>
      </c>
      <c r="P2118" s="26">
        <f t="shared" si="135"/>
        <v>0</v>
      </c>
      <c r="Q2118" s="36" t="e">
        <v>#N/A</v>
      </c>
      <c r="R2118" s="36" t="e">
        <v>#N/A</v>
      </c>
      <c r="S2118" s="16"/>
      <c r="T2118" s="37" t="str">
        <f t="shared" si="134"/>
        <v/>
      </c>
      <c r="U2118" s="12"/>
      <c r="V2118" s="16"/>
      <c r="W2118" s="12" t="e">
        <v>#N/A</v>
      </c>
    </row>
    <row r="2119" spans="1:23" ht="22.35" customHeight="1">
      <c r="A2119" s="12">
        <v>10062259</v>
      </c>
      <c r="B2119" s="137" t="e">
        <v>#N/A</v>
      </c>
      <c r="C2119" s="106">
        <v>1004726</v>
      </c>
      <c r="D2119" s="13">
        <v>1016167</v>
      </c>
      <c r="E2119" s="12" t="s">
        <v>2591</v>
      </c>
      <c r="F2119" s="190" t="s">
        <v>1262</v>
      </c>
      <c r="G2119" s="13" t="s">
        <v>21</v>
      </c>
      <c r="H2119" s="15">
        <v>6</v>
      </c>
      <c r="I2119" s="105">
        <v>0</v>
      </c>
      <c r="J2119" s="26">
        <f t="shared" si="132"/>
        <v>0</v>
      </c>
      <c r="K2119" s="113">
        <f>IFERROR(SUMIFS(RECEIVING_HISTORY!$H:$H,RECEIVING_HISTORY!$B:$B,MASTER_SHEET!$A2119),0)</f>
        <v>0</v>
      </c>
      <c r="L2119" s="26">
        <f>IFERROR(SUMIFS(RECEIVING_HISTORY!$I:$I,RECEIVING_HISTORY!$B:$B,MASTER_SHEET!$A2119),0)</f>
        <v>0</v>
      </c>
      <c r="M2119" s="35">
        <f>IFERROR(SUMIF(ISSUANCE_HISTORY!$B:$B,A2119,ISSUANCE_HISTORY!$H:$H),0)</f>
        <v>0</v>
      </c>
      <c r="N2119" s="26">
        <f>IFERROR(SUMIF(ISSUANCE_HISTORY!$B:$B,A2119,ISSUANCE_HISTORY!$I:$I),0)</f>
        <v>0</v>
      </c>
      <c r="O2119" s="112">
        <f t="shared" si="133"/>
        <v>0</v>
      </c>
      <c r="P2119" s="26">
        <f t="shared" si="135"/>
        <v>0</v>
      </c>
      <c r="Q2119" s="36" t="e">
        <v>#N/A</v>
      </c>
      <c r="R2119" s="36" t="e">
        <v>#N/A</v>
      </c>
      <c r="S2119" s="16"/>
      <c r="T2119" s="37" t="str">
        <f t="shared" si="134"/>
        <v/>
      </c>
      <c r="U2119" s="12"/>
      <c r="V2119" s="16"/>
      <c r="W2119" s="12" t="e">
        <v>#N/A</v>
      </c>
    </row>
    <row r="2120" spans="1:23" ht="22.35" customHeight="1">
      <c r="A2120" s="12">
        <v>10062260</v>
      </c>
      <c r="B2120" s="137" t="e">
        <v>#N/A</v>
      </c>
      <c r="C2120" s="106">
        <v>1004728</v>
      </c>
      <c r="D2120" s="13">
        <v>1016169</v>
      </c>
      <c r="E2120" s="12" t="s">
        <v>2592</v>
      </c>
      <c r="F2120" s="190" t="s">
        <v>1262</v>
      </c>
      <c r="G2120" s="13" t="s">
        <v>21</v>
      </c>
      <c r="H2120" s="15">
        <v>30</v>
      </c>
      <c r="I2120" s="105">
        <v>0</v>
      </c>
      <c r="J2120" s="26">
        <f t="shared" si="132"/>
        <v>0</v>
      </c>
      <c r="K2120" s="113">
        <f>IFERROR(SUMIFS(RECEIVING_HISTORY!$H:$H,RECEIVING_HISTORY!$B:$B,MASTER_SHEET!$A2120),0)</f>
        <v>0</v>
      </c>
      <c r="L2120" s="26">
        <f>IFERROR(SUMIFS(RECEIVING_HISTORY!$I:$I,RECEIVING_HISTORY!$B:$B,MASTER_SHEET!$A2120),0)</f>
        <v>0</v>
      </c>
      <c r="M2120" s="35">
        <f>IFERROR(SUMIF(ISSUANCE_HISTORY!$B:$B,A2120,ISSUANCE_HISTORY!$H:$H),0)</f>
        <v>0</v>
      </c>
      <c r="N2120" s="26">
        <f>IFERROR(SUMIF(ISSUANCE_HISTORY!$B:$B,A2120,ISSUANCE_HISTORY!$I:$I),0)</f>
        <v>0</v>
      </c>
      <c r="O2120" s="112">
        <f t="shared" si="133"/>
        <v>0</v>
      </c>
      <c r="P2120" s="26">
        <f t="shared" si="135"/>
        <v>0</v>
      </c>
      <c r="Q2120" s="36" t="e">
        <v>#N/A</v>
      </c>
      <c r="R2120" s="36" t="e">
        <v>#N/A</v>
      </c>
      <c r="S2120" s="16"/>
      <c r="T2120" s="37" t="str">
        <f t="shared" si="134"/>
        <v/>
      </c>
      <c r="U2120" s="12"/>
      <c r="V2120" s="16"/>
      <c r="W2120" s="12" t="e">
        <v>#N/A</v>
      </c>
    </row>
    <row r="2121" spans="1:23" ht="22.35" customHeight="1">
      <c r="A2121" s="12">
        <v>10062261</v>
      </c>
      <c r="B2121" s="137" t="e">
        <v>#N/A</v>
      </c>
      <c r="C2121" s="106">
        <v>1004730</v>
      </c>
      <c r="D2121" s="13">
        <v>1016171</v>
      </c>
      <c r="E2121" s="12" t="s">
        <v>2593</v>
      </c>
      <c r="F2121" s="190" t="s">
        <v>1262</v>
      </c>
      <c r="G2121" s="13" t="s">
        <v>21</v>
      </c>
      <c r="H2121" s="15">
        <v>17</v>
      </c>
      <c r="I2121" s="105">
        <v>0</v>
      </c>
      <c r="J2121" s="26">
        <f t="shared" si="132"/>
        <v>0</v>
      </c>
      <c r="K2121" s="113">
        <f>IFERROR(SUMIFS(RECEIVING_HISTORY!$H:$H,RECEIVING_HISTORY!$B:$B,MASTER_SHEET!$A2121),0)</f>
        <v>0</v>
      </c>
      <c r="L2121" s="26">
        <f>IFERROR(SUMIFS(RECEIVING_HISTORY!$I:$I,RECEIVING_HISTORY!$B:$B,MASTER_SHEET!$A2121),0)</f>
        <v>0</v>
      </c>
      <c r="M2121" s="35">
        <f>IFERROR(SUMIF(ISSUANCE_HISTORY!$B:$B,A2121,ISSUANCE_HISTORY!$H:$H),0)</f>
        <v>0</v>
      </c>
      <c r="N2121" s="26">
        <f>IFERROR(SUMIF(ISSUANCE_HISTORY!$B:$B,A2121,ISSUANCE_HISTORY!$I:$I),0)</f>
        <v>0</v>
      </c>
      <c r="O2121" s="112">
        <f t="shared" si="133"/>
        <v>0</v>
      </c>
      <c r="P2121" s="26">
        <f t="shared" si="135"/>
        <v>0</v>
      </c>
      <c r="Q2121" s="36" t="e">
        <v>#N/A</v>
      </c>
      <c r="R2121" s="36" t="e">
        <v>#N/A</v>
      </c>
      <c r="S2121" s="16"/>
      <c r="T2121" s="37" t="str">
        <f t="shared" si="134"/>
        <v/>
      </c>
      <c r="U2121" s="12"/>
      <c r="V2121" s="16"/>
      <c r="W2121" s="12" t="e">
        <v>#N/A</v>
      </c>
    </row>
    <row r="2122" spans="1:23" ht="22.35" customHeight="1">
      <c r="A2122" s="12">
        <v>10062262</v>
      </c>
      <c r="B2122" s="137" t="e">
        <v>#N/A</v>
      </c>
      <c r="C2122" s="106">
        <v>1004731</v>
      </c>
      <c r="D2122" s="13">
        <v>1016172</v>
      </c>
      <c r="E2122" s="12" t="s">
        <v>2594</v>
      </c>
      <c r="F2122" s="190" t="s">
        <v>1262</v>
      </c>
      <c r="G2122" s="13" t="s">
        <v>21</v>
      </c>
      <c r="H2122" s="15">
        <v>20</v>
      </c>
      <c r="I2122" s="105">
        <v>0</v>
      </c>
      <c r="J2122" s="26">
        <f t="shared" si="132"/>
        <v>0</v>
      </c>
      <c r="K2122" s="113">
        <f>IFERROR(SUMIFS(RECEIVING_HISTORY!$H:$H,RECEIVING_HISTORY!$B:$B,MASTER_SHEET!$A2122),0)</f>
        <v>0</v>
      </c>
      <c r="L2122" s="26">
        <f>IFERROR(SUMIFS(RECEIVING_HISTORY!$I:$I,RECEIVING_HISTORY!$B:$B,MASTER_SHEET!$A2122),0)</f>
        <v>0</v>
      </c>
      <c r="M2122" s="35">
        <f>IFERROR(SUMIF(ISSUANCE_HISTORY!$B:$B,A2122,ISSUANCE_HISTORY!$H:$H),0)</f>
        <v>0</v>
      </c>
      <c r="N2122" s="26">
        <f>IFERROR(SUMIF(ISSUANCE_HISTORY!$B:$B,A2122,ISSUANCE_HISTORY!$I:$I),0)</f>
        <v>0</v>
      </c>
      <c r="O2122" s="112">
        <f t="shared" si="133"/>
        <v>0</v>
      </c>
      <c r="P2122" s="26">
        <f t="shared" si="135"/>
        <v>0</v>
      </c>
      <c r="Q2122" s="36" t="e">
        <v>#N/A</v>
      </c>
      <c r="R2122" s="36" t="e">
        <v>#N/A</v>
      </c>
      <c r="S2122" s="16"/>
      <c r="T2122" s="37" t="str">
        <f t="shared" si="134"/>
        <v/>
      </c>
      <c r="U2122" s="12"/>
      <c r="V2122" s="16"/>
      <c r="W2122" s="12" t="e">
        <v>#N/A</v>
      </c>
    </row>
    <row r="2123" spans="1:23" ht="22.35" customHeight="1">
      <c r="A2123" s="12">
        <v>10062263</v>
      </c>
      <c r="B2123" s="137" t="e">
        <v>#N/A</v>
      </c>
      <c r="C2123" s="106">
        <v>1004732</v>
      </c>
      <c r="D2123" s="13">
        <v>1016173</v>
      </c>
      <c r="E2123" s="12" t="s">
        <v>2595</v>
      </c>
      <c r="F2123" s="190" t="s">
        <v>1262</v>
      </c>
      <c r="G2123" s="13" t="s">
        <v>21</v>
      </c>
      <c r="H2123" s="15">
        <v>30</v>
      </c>
      <c r="I2123" s="105">
        <v>0</v>
      </c>
      <c r="J2123" s="26">
        <f t="shared" si="132"/>
        <v>0</v>
      </c>
      <c r="K2123" s="113">
        <f>IFERROR(SUMIFS(RECEIVING_HISTORY!$H:$H,RECEIVING_HISTORY!$B:$B,MASTER_SHEET!$A2123),0)</f>
        <v>0</v>
      </c>
      <c r="L2123" s="26">
        <f>IFERROR(SUMIFS(RECEIVING_HISTORY!$I:$I,RECEIVING_HISTORY!$B:$B,MASTER_SHEET!$A2123),0)</f>
        <v>0</v>
      </c>
      <c r="M2123" s="35">
        <f>IFERROR(SUMIF(ISSUANCE_HISTORY!$B:$B,A2123,ISSUANCE_HISTORY!$H:$H),0)</f>
        <v>0</v>
      </c>
      <c r="N2123" s="26">
        <f>IFERROR(SUMIF(ISSUANCE_HISTORY!$B:$B,A2123,ISSUANCE_HISTORY!$I:$I),0)</f>
        <v>0</v>
      </c>
      <c r="O2123" s="112">
        <f t="shared" si="133"/>
        <v>0</v>
      </c>
      <c r="P2123" s="26">
        <f t="shared" si="135"/>
        <v>0</v>
      </c>
      <c r="Q2123" s="36" t="e">
        <v>#N/A</v>
      </c>
      <c r="R2123" s="36" t="e">
        <v>#N/A</v>
      </c>
      <c r="S2123" s="16"/>
      <c r="T2123" s="37" t="str">
        <f t="shared" si="134"/>
        <v/>
      </c>
      <c r="U2123" s="12"/>
      <c r="V2123" s="16"/>
      <c r="W2123" s="12" t="e">
        <v>#N/A</v>
      </c>
    </row>
    <row r="2124" spans="1:23" ht="22.35" customHeight="1">
      <c r="A2124" s="12">
        <v>10062264</v>
      </c>
      <c r="B2124" s="137" t="e">
        <v>#N/A</v>
      </c>
      <c r="C2124" s="106">
        <v>1004733</v>
      </c>
      <c r="D2124" s="13">
        <v>1016174</v>
      </c>
      <c r="E2124" s="12" t="s">
        <v>2596</v>
      </c>
      <c r="F2124" s="190" t="s">
        <v>1262</v>
      </c>
      <c r="G2124" s="13" t="s">
        <v>21</v>
      </c>
      <c r="H2124" s="15">
        <v>70</v>
      </c>
      <c r="I2124" s="105">
        <v>0</v>
      </c>
      <c r="J2124" s="26">
        <f t="shared" si="132"/>
        <v>0</v>
      </c>
      <c r="K2124" s="113">
        <f>IFERROR(SUMIFS(RECEIVING_HISTORY!$H:$H,RECEIVING_HISTORY!$B:$B,MASTER_SHEET!$A2124),0)</f>
        <v>0</v>
      </c>
      <c r="L2124" s="26">
        <f>IFERROR(SUMIFS(RECEIVING_HISTORY!$I:$I,RECEIVING_HISTORY!$B:$B,MASTER_SHEET!$A2124),0)</f>
        <v>0</v>
      </c>
      <c r="M2124" s="35">
        <f>IFERROR(SUMIF(ISSUANCE_HISTORY!$B:$B,A2124,ISSUANCE_HISTORY!$H:$H),0)</f>
        <v>0</v>
      </c>
      <c r="N2124" s="26">
        <f>IFERROR(SUMIF(ISSUANCE_HISTORY!$B:$B,A2124,ISSUANCE_HISTORY!$I:$I),0)</f>
        <v>0</v>
      </c>
      <c r="O2124" s="112">
        <f t="shared" si="133"/>
        <v>0</v>
      </c>
      <c r="P2124" s="26">
        <f t="shared" si="135"/>
        <v>0</v>
      </c>
      <c r="Q2124" s="36" t="e">
        <v>#N/A</v>
      </c>
      <c r="R2124" s="36" t="e">
        <v>#N/A</v>
      </c>
      <c r="S2124" s="16"/>
      <c r="T2124" s="37" t="str">
        <f t="shared" si="134"/>
        <v/>
      </c>
      <c r="U2124" s="12"/>
      <c r="V2124" s="16"/>
      <c r="W2124" s="12" t="e">
        <v>#N/A</v>
      </c>
    </row>
    <row r="2125" spans="1:23" ht="22.35" customHeight="1">
      <c r="A2125" s="12">
        <v>10062265</v>
      </c>
      <c r="B2125" s="137" t="e">
        <v>#N/A</v>
      </c>
      <c r="C2125" s="106">
        <v>1004734</v>
      </c>
      <c r="D2125" s="13">
        <v>1016175</v>
      </c>
      <c r="E2125" s="12" t="s">
        <v>2597</v>
      </c>
      <c r="F2125" s="190" t="s">
        <v>1262</v>
      </c>
      <c r="G2125" s="13" t="s">
        <v>21</v>
      </c>
      <c r="H2125" s="15">
        <v>270</v>
      </c>
      <c r="I2125" s="105">
        <v>0</v>
      </c>
      <c r="J2125" s="26">
        <f t="shared" si="132"/>
        <v>0</v>
      </c>
      <c r="K2125" s="113">
        <f>IFERROR(SUMIFS(RECEIVING_HISTORY!$H:$H,RECEIVING_HISTORY!$B:$B,MASTER_SHEET!$A2125),0)</f>
        <v>0</v>
      </c>
      <c r="L2125" s="26">
        <f>IFERROR(SUMIFS(RECEIVING_HISTORY!$I:$I,RECEIVING_HISTORY!$B:$B,MASTER_SHEET!$A2125),0)</f>
        <v>0</v>
      </c>
      <c r="M2125" s="35">
        <f>IFERROR(SUMIF(ISSUANCE_HISTORY!$B:$B,A2125,ISSUANCE_HISTORY!$H:$H),0)</f>
        <v>0</v>
      </c>
      <c r="N2125" s="26">
        <f>IFERROR(SUMIF(ISSUANCE_HISTORY!$B:$B,A2125,ISSUANCE_HISTORY!$I:$I),0)</f>
        <v>0</v>
      </c>
      <c r="O2125" s="112">
        <f t="shared" si="133"/>
        <v>0</v>
      </c>
      <c r="P2125" s="26">
        <f t="shared" si="135"/>
        <v>0</v>
      </c>
      <c r="Q2125" s="36" t="e">
        <v>#N/A</v>
      </c>
      <c r="R2125" s="36" t="e">
        <v>#N/A</v>
      </c>
      <c r="S2125" s="16"/>
      <c r="T2125" s="37" t="str">
        <f t="shared" si="134"/>
        <v/>
      </c>
      <c r="U2125" s="12"/>
      <c r="V2125" s="16"/>
      <c r="W2125" s="12" t="e">
        <v>#N/A</v>
      </c>
    </row>
    <row r="2126" spans="1:23" ht="22.35" customHeight="1">
      <c r="A2126" s="12">
        <v>10062266</v>
      </c>
      <c r="B2126" s="137" t="e">
        <v>#N/A</v>
      </c>
      <c r="C2126" s="106">
        <v>1001010</v>
      </c>
      <c r="D2126" s="28">
        <v>1012796</v>
      </c>
      <c r="E2126" s="12" t="s">
        <v>2598</v>
      </c>
      <c r="F2126" s="191" t="s">
        <v>4206</v>
      </c>
      <c r="G2126" s="13" t="s">
        <v>21</v>
      </c>
      <c r="H2126" s="15">
        <v>0.45</v>
      </c>
      <c r="I2126" s="105">
        <v>500</v>
      </c>
      <c r="J2126" s="26">
        <f t="shared" si="132"/>
        <v>225</v>
      </c>
      <c r="K2126" s="113">
        <f>IFERROR(SUMIFS(RECEIVING_HISTORY!$H:$H,RECEIVING_HISTORY!$B:$B,MASTER_SHEET!$A2126),0)</f>
        <v>0</v>
      </c>
      <c r="L2126" s="26">
        <f>IFERROR(SUMIFS(RECEIVING_HISTORY!$I:$I,RECEIVING_HISTORY!$B:$B,MASTER_SHEET!$A2126),0)</f>
        <v>0</v>
      </c>
      <c r="M2126" s="35">
        <f>IFERROR(SUMIF(ISSUANCE_HISTORY!$B:$B,A2126,ISSUANCE_HISTORY!$H:$H),0)</f>
        <v>0</v>
      </c>
      <c r="N2126" s="26">
        <f>IFERROR(SUMIF(ISSUANCE_HISTORY!$B:$B,A2126,ISSUANCE_HISTORY!$I:$I),0)</f>
        <v>0</v>
      </c>
      <c r="O2126" s="112">
        <f t="shared" si="133"/>
        <v>500</v>
      </c>
      <c r="P2126" s="26">
        <f t="shared" si="135"/>
        <v>225</v>
      </c>
      <c r="Q2126" s="36" t="s">
        <v>2395</v>
      </c>
      <c r="R2126" s="36" t="s">
        <v>2395</v>
      </c>
      <c r="S2126" s="16">
        <v>200</v>
      </c>
      <c r="T2126" s="37" t="str">
        <f t="shared" si="134"/>
        <v>OK</v>
      </c>
      <c r="U2126" s="12"/>
      <c r="V2126" s="16"/>
      <c r="W2126" s="12" t="e">
        <v>#N/A</v>
      </c>
    </row>
    <row r="2127" spans="1:23" ht="22.35" customHeight="1">
      <c r="A2127" s="12">
        <v>10062267</v>
      </c>
      <c r="B2127" s="137" t="e">
        <v>#N/A</v>
      </c>
      <c r="C2127" s="106">
        <v>1006319</v>
      </c>
      <c r="D2127" s="29">
        <v>1014683</v>
      </c>
      <c r="E2127" s="12" t="s">
        <v>2599</v>
      </c>
      <c r="F2127" s="191" t="s">
        <v>4206</v>
      </c>
      <c r="G2127" s="13" t="s">
        <v>37</v>
      </c>
      <c r="H2127" s="15">
        <v>0.8</v>
      </c>
      <c r="I2127" s="105">
        <v>0</v>
      </c>
      <c r="J2127" s="26">
        <f t="shared" si="132"/>
        <v>0</v>
      </c>
      <c r="K2127" s="113">
        <f>IFERROR(SUMIFS(RECEIVING_HISTORY!$H:$H,RECEIVING_HISTORY!$B:$B,MASTER_SHEET!$A2127),0)</f>
        <v>0</v>
      </c>
      <c r="L2127" s="26">
        <f>IFERROR(SUMIFS(RECEIVING_HISTORY!$I:$I,RECEIVING_HISTORY!$B:$B,MASTER_SHEET!$A2127),0)</f>
        <v>0</v>
      </c>
      <c r="M2127" s="35">
        <f>IFERROR(SUMIF(ISSUANCE_HISTORY!$B:$B,A2127,ISSUANCE_HISTORY!$H:$H),0)</f>
        <v>0</v>
      </c>
      <c r="N2127" s="26">
        <f>IFERROR(SUMIF(ISSUANCE_HISTORY!$B:$B,A2127,ISSUANCE_HISTORY!$I:$I),0)</f>
        <v>0</v>
      </c>
      <c r="O2127" s="112">
        <f t="shared" si="133"/>
        <v>0</v>
      </c>
      <c r="P2127" s="26">
        <f t="shared" si="135"/>
        <v>0</v>
      </c>
      <c r="Q2127" s="36" t="e">
        <v>#N/A</v>
      </c>
      <c r="R2127" s="36" t="e">
        <v>#N/A</v>
      </c>
      <c r="S2127" s="16"/>
      <c r="T2127" s="37" t="str">
        <f t="shared" si="134"/>
        <v/>
      </c>
      <c r="U2127" s="12"/>
      <c r="V2127" s="16"/>
      <c r="W2127" s="12" t="e">
        <v>#N/A</v>
      </c>
    </row>
    <row r="2128" spans="1:23" ht="22.35" customHeight="1">
      <c r="A2128" s="12">
        <v>10062268</v>
      </c>
      <c r="B2128" s="137" t="e">
        <v>#N/A</v>
      </c>
      <c r="C2128" s="106">
        <v>1006320</v>
      </c>
      <c r="D2128" s="29">
        <v>1014684</v>
      </c>
      <c r="E2128" s="12" t="s">
        <v>2600</v>
      </c>
      <c r="F2128" s="191" t="s">
        <v>4206</v>
      </c>
      <c r="G2128" s="13" t="s">
        <v>37</v>
      </c>
      <c r="H2128" s="15">
        <v>0.8</v>
      </c>
      <c r="I2128" s="105">
        <v>0</v>
      </c>
      <c r="J2128" s="26">
        <f t="shared" si="132"/>
        <v>0</v>
      </c>
      <c r="K2128" s="113">
        <f>IFERROR(SUMIFS(RECEIVING_HISTORY!$H:$H,RECEIVING_HISTORY!$B:$B,MASTER_SHEET!$A2128),0)</f>
        <v>0</v>
      </c>
      <c r="L2128" s="26">
        <f>IFERROR(SUMIFS(RECEIVING_HISTORY!$I:$I,RECEIVING_HISTORY!$B:$B,MASTER_SHEET!$A2128),0)</f>
        <v>0</v>
      </c>
      <c r="M2128" s="35">
        <f>IFERROR(SUMIF(ISSUANCE_HISTORY!$B:$B,A2128,ISSUANCE_HISTORY!$H:$H),0)</f>
        <v>0</v>
      </c>
      <c r="N2128" s="26">
        <f>IFERROR(SUMIF(ISSUANCE_HISTORY!$B:$B,A2128,ISSUANCE_HISTORY!$I:$I),0)</f>
        <v>0</v>
      </c>
      <c r="O2128" s="112">
        <f t="shared" si="133"/>
        <v>0</v>
      </c>
      <c r="P2128" s="26">
        <f t="shared" si="135"/>
        <v>0</v>
      </c>
      <c r="Q2128" s="36" t="e">
        <v>#N/A</v>
      </c>
      <c r="R2128" s="36" t="e">
        <v>#N/A</v>
      </c>
      <c r="S2128" s="16"/>
      <c r="T2128" s="37" t="str">
        <f t="shared" si="134"/>
        <v/>
      </c>
      <c r="U2128" s="12"/>
      <c r="V2128" s="16"/>
      <c r="W2128" s="12" t="e">
        <v>#N/A</v>
      </c>
    </row>
    <row r="2129" spans="1:23" ht="22.35" customHeight="1">
      <c r="A2129" s="12">
        <v>10062269</v>
      </c>
      <c r="B2129" s="137" t="e">
        <v>#N/A</v>
      </c>
      <c r="C2129" s="106">
        <v>1005847</v>
      </c>
      <c r="D2129" s="29">
        <v>1015033</v>
      </c>
      <c r="E2129" s="12" t="s">
        <v>2601</v>
      </c>
      <c r="F2129" s="191" t="s">
        <v>4206</v>
      </c>
      <c r="G2129" s="13" t="s">
        <v>21</v>
      </c>
      <c r="H2129" s="15">
        <v>0.61</v>
      </c>
      <c r="I2129" s="105">
        <v>0</v>
      </c>
      <c r="J2129" s="26">
        <f t="shared" si="132"/>
        <v>0</v>
      </c>
      <c r="K2129" s="113">
        <f>IFERROR(SUMIFS(RECEIVING_HISTORY!$H:$H,RECEIVING_HISTORY!$B:$B,MASTER_SHEET!$A2129),0)</f>
        <v>0</v>
      </c>
      <c r="L2129" s="26">
        <f>IFERROR(SUMIFS(RECEIVING_HISTORY!$I:$I,RECEIVING_HISTORY!$B:$B,MASTER_SHEET!$A2129),0)</f>
        <v>0</v>
      </c>
      <c r="M2129" s="35">
        <f>IFERROR(SUMIF(ISSUANCE_HISTORY!$B:$B,A2129,ISSUANCE_HISTORY!$H:$H),0)</f>
        <v>0</v>
      </c>
      <c r="N2129" s="26">
        <f>IFERROR(SUMIF(ISSUANCE_HISTORY!$B:$B,A2129,ISSUANCE_HISTORY!$I:$I),0)</f>
        <v>0</v>
      </c>
      <c r="O2129" s="112">
        <f t="shared" si="133"/>
        <v>0</v>
      </c>
      <c r="P2129" s="26">
        <f t="shared" si="135"/>
        <v>0</v>
      </c>
      <c r="Q2129" s="36" t="e">
        <v>#N/A</v>
      </c>
      <c r="R2129" s="36" t="e">
        <v>#N/A</v>
      </c>
      <c r="S2129" s="16"/>
      <c r="T2129" s="37" t="str">
        <f t="shared" si="134"/>
        <v/>
      </c>
      <c r="U2129" s="12"/>
      <c r="V2129" s="16"/>
      <c r="W2129" s="12" t="e">
        <v>#N/A</v>
      </c>
    </row>
    <row r="2130" spans="1:23" ht="22.35" customHeight="1">
      <c r="A2130" s="12">
        <v>10062270</v>
      </c>
      <c r="B2130" s="137" t="e">
        <v>#N/A</v>
      </c>
      <c r="C2130" s="106">
        <v>1006593</v>
      </c>
      <c r="D2130" s="13">
        <v>1014314</v>
      </c>
      <c r="E2130" s="12" t="s">
        <v>2602</v>
      </c>
      <c r="F2130" s="190" t="s">
        <v>4209</v>
      </c>
      <c r="G2130" s="13" t="s">
        <v>28</v>
      </c>
      <c r="H2130" s="15">
        <v>25</v>
      </c>
      <c r="I2130" s="105">
        <v>4</v>
      </c>
      <c r="J2130" s="26">
        <f t="shared" si="132"/>
        <v>100</v>
      </c>
      <c r="K2130" s="113">
        <f>IFERROR(SUMIFS(RECEIVING_HISTORY!$H:$H,RECEIVING_HISTORY!$B:$B,MASTER_SHEET!$A2130),0)</f>
        <v>0</v>
      </c>
      <c r="L2130" s="26">
        <f>IFERROR(SUMIFS(RECEIVING_HISTORY!$I:$I,RECEIVING_HISTORY!$B:$B,MASTER_SHEET!$A2130),0)</f>
        <v>0</v>
      </c>
      <c r="M2130" s="35">
        <f>IFERROR(SUMIF(ISSUANCE_HISTORY!$B:$B,A2130,ISSUANCE_HISTORY!$H:$H),0)</f>
        <v>0</v>
      </c>
      <c r="N2130" s="26">
        <f>IFERROR(SUMIF(ISSUANCE_HISTORY!$B:$B,A2130,ISSUANCE_HISTORY!$I:$I),0)</f>
        <v>0</v>
      </c>
      <c r="O2130" s="112">
        <f t="shared" si="133"/>
        <v>4</v>
      </c>
      <c r="P2130" s="26">
        <f t="shared" si="135"/>
        <v>100</v>
      </c>
      <c r="Q2130" s="36" t="s">
        <v>4024</v>
      </c>
      <c r="R2130" s="36" t="s">
        <v>4024</v>
      </c>
      <c r="S2130" s="16"/>
      <c r="T2130" s="37" t="str">
        <f t="shared" si="134"/>
        <v/>
      </c>
      <c r="U2130" s="12"/>
      <c r="V2130" s="16"/>
      <c r="W2130" s="12" t="e">
        <v>#N/A</v>
      </c>
    </row>
    <row r="2131" spans="1:23" ht="22.35" customHeight="1">
      <c r="A2131" s="12">
        <v>10062271</v>
      </c>
      <c r="B2131" s="137">
        <v>1080040026</v>
      </c>
      <c r="C2131" s="106">
        <v>1005752</v>
      </c>
      <c r="D2131" s="13">
        <v>1015232</v>
      </c>
      <c r="E2131" s="12" t="s">
        <v>2603</v>
      </c>
      <c r="F2131" s="190" t="s">
        <v>4209</v>
      </c>
      <c r="G2131" s="13" t="s">
        <v>21</v>
      </c>
      <c r="H2131" s="15">
        <v>96</v>
      </c>
      <c r="I2131" s="105">
        <v>44</v>
      </c>
      <c r="J2131" s="26">
        <f t="shared" si="132"/>
        <v>4224</v>
      </c>
      <c r="K2131" s="113">
        <f>IFERROR(SUMIFS(RECEIVING_HISTORY!$H:$H,RECEIVING_HISTORY!$B:$B,MASTER_SHEET!$A2131),0)</f>
        <v>0</v>
      </c>
      <c r="L2131" s="26">
        <f>IFERROR(SUMIFS(RECEIVING_HISTORY!$I:$I,RECEIVING_HISTORY!$B:$B,MASTER_SHEET!$A2131),0)</f>
        <v>0</v>
      </c>
      <c r="M2131" s="35">
        <f>IFERROR(SUMIF(ISSUANCE_HISTORY!$B:$B,A2131,ISSUANCE_HISTORY!$H:$H),0)</f>
        <v>10</v>
      </c>
      <c r="N2131" s="26">
        <f>IFERROR(SUMIF(ISSUANCE_HISTORY!$B:$B,A2131,ISSUANCE_HISTORY!$I:$I),0)</f>
        <v>960</v>
      </c>
      <c r="O2131" s="112">
        <f t="shared" si="133"/>
        <v>34</v>
      </c>
      <c r="P2131" s="26">
        <f t="shared" si="135"/>
        <v>3264</v>
      </c>
      <c r="Q2131" s="36" t="s">
        <v>1313</v>
      </c>
      <c r="R2131" s="36" t="s">
        <v>1313</v>
      </c>
      <c r="S2131" s="16">
        <v>30</v>
      </c>
      <c r="T2131" s="37" t="str">
        <f t="shared" si="134"/>
        <v>BSR in Process</v>
      </c>
      <c r="U2131" s="12">
        <v>63</v>
      </c>
      <c r="V2131" s="16"/>
      <c r="W2131" s="12" t="s">
        <v>4222</v>
      </c>
    </row>
    <row r="2132" spans="1:23" ht="22.35" customHeight="1">
      <c r="A2132" s="12">
        <v>10062273</v>
      </c>
      <c r="B2132" s="137" t="e">
        <v>#N/A</v>
      </c>
      <c r="C2132" s="106"/>
      <c r="D2132" s="13">
        <v>1009295</v>
      </c>
      <c r="E2132" s="12" t="s">
        <v>2604</v>
      </c>
      <c r="F2132" s="190" t="s">
        <v>4213</v>
      </c>
      <c r="G2132" s="13" t="s">
        <v>21</v>
      </c>
      <c r="H2132" s="15">
        <v>100</v>
      </c>
      <c r="I2132" s="105">
        <v>0</v>
      </c>
      <c r="J2132" s="26">
        <f t="shared" si="132"/>
        <v>0</v>
      </c>
      <c r="K2132" s="113">
        <f>IFERROR(SUMIFS(RECEIVING_HISTORY!$H:$H,RECEIVING_HISTORY!$B:$B,MASTER_SHEET!$A2132),0)</f>
        <v>0</v>
      </c>
      <c r="L2132" s="26">
        <f>IFERROR(SUMIFS(RECEIVING_HISTORY!$I:$I,RECEIVING_HISTORY!$B:$B,MASTER_SHEET!$A2132),0)</f>
        <v>0</v>
      </c>
      <c r="M2132" s="35">
        <f>IFERROR(SUMIF(ISSUANCE_HISTORY!$B:$B,A2132,ISSUANCE_HISTORY!$H:$H),0)</f>
        <v>0</v>
      </c>
      <c r="N2132" s="26">
        <f>IFERROR(SUMIF(ISSUANCE_HISTORY!$B:$B,A2132,ISSUANCE_HISTORY!$I:$I),0)</f>
        <v>0</v>
      </c>
      <c r="O2132" s="112">
        <f t="shared" si="133"/>
        <v>0</v>
      </c>
      <c r="P2132" s="26">
        <f t="shared" si="135"/>
        <v>0</v>
      </c>
      <c r="Q2132" s="36" t="e">
        <v>#N/A</v>
      </c>
      <c r="R2132" s="36" t="e">
        <v>#N/A</v>
      </c>
      <c r="S2132" s="16"/>
      <c r="T2132" s="37" t="str">
        <f t="shared" si="134"/>
        <v/>
      </c>
      <c r="U2132" s="12"/>
      <c r="V2132" s="16"/>
      <c r="W2132" s="12" t="e">
        <v>#N/A</v>
      </c>
    </row>
    <row r="2133" spans="1:23" ht="22.35" customHeight="1">
      <c r="A2133" s="12">
        <v>10062279</v>
      </c>
      <c r="B2133" s="137" t="e">
        <v>#N/A</v>
      </c>
      <c r="C2133" s="106">
        <v>1006986</v>
      </c>
      <c r="D2133" s="13">
        <v>1014084</v>
      </c>
      <c r="E2133" s="12" t="s">
        <v>2605</v>
      </c>
      <c r="F2133" s="190" t="s">
        <v>2049</v>
      </c>
      <c r="G2133" s="13" t="s">
        <v>37</v>
      </c>
      <c r="H2133" s="15">
        <v>2.25</v>
      </c>
      <c r="I2133" s="105">
        <v>10</v>
      </c>
      <c r="J2133" s="26">
        <f t="shared" si="132"/>
        <v>22.5</v>
      </c>
      <c r="K2133" s="113">
        <f>IFERROR(SUMIFS(RECEIVING_HISTORY!$H:$H,RECEIVING_HISTORY!$B:$B,MASTER_SHEET!$A2133),0)</f>
        <v>0</v>
      </c>
      <c r="L2133" s="26">
        <f>IFERROR(SUMIFS(RECEIVING_HISTORY!$I:$I,RECEIVING_HISTORY!$B:$B,MASTER_SHEET!$A2133),0)</f>
        <v>0</v>
      </c>
      <c r="M2133" s="35">
        <f>IFERROR(SUMIF(ISSUANCE_HISTORY!$B:$B,A2133,ISSUANCE_HISTORY!$H:$H),0)</f>
        <v>0</v>
      </c>
      <c r="N2133" s="26">
        <f>IFERROR(SUMIF(ISSUANCE_HISTORY!$B:$B,A2133,ISSUANCE_HISTORY!$I:$I),0)</f>
        <v>0</v>
      </c>
      <c r="O2133" s="112">
        <f t="shared" si="133"/>
        <v>10</v>
      </c>
      <c r="P2133" s="26">
        <f t="shared" si="135"/>
        <v>22.5</v>
      </c>
      <c r="Q2133" s="36" t="s">
        <v>2228</v>
      </c>
      <c r="R2133" s="36" t="s">
        <v>2228</v>
      </c>
      <c r="S2133" s="16">
        <v>4</v>
      </c>
      <c r="T2133" s="37" t="str">
        <f t="shared" si="134"/>
        <v>OK</v>
      </c>
      <c r="U2133" s="12"/>
      <c r="V2133" s="16"/>
      <c r="W2133" s="12" t="e">
        <v>#N/A</v>
      </c>
    </row>
    <row r="2134" spans="1:23" ht="22.35" customHeight="1">
      <c r="A2134" s="12">
        <v>10062280</v>
      </c>
      <c r="B2134" s="137" t="e">
        <v>#N/A</v>
      </c>
      <c r="C2134" s="106"/>
      <c r="D2134" s="13"/>
      <c r="E2134" s="12" t="s">
        <v>2606</v>
      </c>
      <c r="F2134" s="190" t="s">
        <v>2049</v>
      </c>
      <c r="G2134" s="13" t="s">
        <v>21</v>
      </c>
      <c r="H2134" s="15">
        <v>375</v>
      </c>
      <c r="I2134" s="105">
        <v>0</v>
      </c>
      <c r="J2134" s="26">
        <f t="shared" si="132"/>
        <v>0</v>
      </c>
      <c r="K2134" s="113">
        <f>IFERROR(SUMIFS(RECEIVING_HISTORY!$H:$H,RECEIVING_HISTORY!$B:$B,MASTER_SHEET!$A2134),0)</f>
        <v>0</v>
      </c>
      <c r="L2134" s="26">
        <f>IFERROR(SUMIFS(RECEIVING_HISTORY!$I:$I,RECEIVING_HISTORY!$B:$B,MASTER_SHEET!$A2134),0)</f>
        <v>0</v>
      </c>
      <c r="M2134" s="35">
        <f>IFERROR(SUMIF(ISSUANCE_HISTORY!$B:$B,A2134,ISSUANCE_HISTORY!$H:$H),0)</f>
        <v>0</v>
      </c>
      <c r="N2134" s="26">
        <f>IFERROR(SUMIF(ISSUANCE_HISTORY!$B:$B,A2134,ISSUANCE_HISTORY!$I:$I),0)</f>
        <v>0</v>
      </c>
      <c r="O2134" s="112">
        <f t="shared" si="133"/>
        <v>0</v>
      </c>
      <c r="P2134" s="26">
        <f t="shared" si="135"/>
        <v>0</v>
      </c>
      <c r="Q2134" s="36" t="e">
        <v>#N/A</v>
      </c>
      <c r="R2134" s="36" t="e">
        <v>#N/A</v>
      </c>
      <c r="S2134" s="16"/>
      <c r="T2134" s="37" t="str">
        <f t="shared" si="134"/>
        <v/>
      </c>
      <c r="U2134" s="12"/>
      <c r="V2134" s="16"/>
      <c r="W2134" s="12" t="e">
        <v>#N/A</v>
      </c>
    </row>
    <row r="2135" spans="1:23" ht="22.35" customHeight="1">
      <c r="A2135" s="12">
        <v>10062281</v>
      </c>
      <c r="B2135" s="137">
        <v>1510050032</v>
      </c>
      <c r="C2135" s="106">
        <v>1005733</v>
      </c>
      <c r="D2135" s="13">
        <v>1015214</v>
      </c>
      <c r="E2135" s="12" t="s">
        <v>2607</v>
      </c>
      <c r="F2135" s="190" t="s">
        <v>2049</v>
      </c>
      <c r="G2135" s="13" t="s">
        <v>21</v>
      </c>
      <c r="H2135" s="15">
        <v>15</v>
      </c>
      <c r="I2135" s="105">
        <v>50</v>
      </c>
      <c r="J2135" s="26">
        <f t="shared" si="132"/>
        <v>750</v>
      </c>
      <c r="K2135" s="113">
        <f>IFERROR(SUMIFS(RECEIVING_HISTORY!$H:$H,RECEIVING_HISTORY!$B:$B,MASTER_SHEET!$A2135),0)</f>
        <v>0</v>
      </c>
      <c r="L2135" s="26">
        <f>IFERROR(SUMIFS(RECEIVING_HISTORY!$I:$I,RECEIVING_HISTORY!$B:$B,MASTER_SHEET!$A2135),0)</f>
        <v>0</v>
      </c>
      <c r="M2135" s="35">
        <f>IFERROR(SUMIF(ISSUANCE_HISTORY!$B:$B,A2135,ISSUANCE_HISTORY!$H:$H),0)</f>
        <v>0</v>
      </c>
      <c r="N2135" s="26">
        <f>IFERROR(SUMIF(ISSUANCE_HISTORY!$B:$B,A2135,ISSUANCE_HISTORY!$I:$I),0)</f>
        <v>0</v>
      </c>
      <c r="O2135" s="112">
        <f t="shared" si="133"/>
        <v>50</v>
      </c>
      <c r="P2135" s="26">
        <f t="shared" si="135"/>
        <v>750</v>
      </c>
      <c r="Q2135" s="36" t="s">
        <v>2112</v>
      </c>
      <c r="R2135" s="36" t="s">
        <v>2112</v>
      </c>
      <c r="S2135" s="16">
        <v>20</v>
      </c>
      <c r="T2135" s="37" t="str">
        <f t="shared" si="134"/>
        <v>OK</v>
      </c>
      <c r="U2135" s="12"/>
      <c r="V2135" s="16"/>
      <c r="W2135" s="12" t="s">
        <v>4223</v>
      </c>
    </row>
    <row r="2136" spans="1:23" ht="22.35" customHeight="1">
      <c r="A2136" s="12">
        <v>10062282</v>
      </c>
      <c r="B2136" s="137" t="e">
        <v>#N/A</v>
      </c>
      <c r="C2136" s="106">
        <v>1007024</v>
      </c>
      <c r="D2136" s="13">
        <v>1014122</v>
      </c>
      <c r="E2136" s="12" t="s">
        <v>2608</v>
      </c>
      <c r="F2136" s="190" t="s">
        <v>2049</v>
      </c>
      <c r="G2136" s="13" t="s">
        <v>81</v>
      </c>
      <c r="H2136" s="15">
        <v>40</v>
      </c>
      <c r="I2136" s="105">
        <v>0</v>
      </c>
      <c r="J2136" s="26">
        <f t="shared" si="132"/>
        <v>0</v>
      </c>
      <c r="K2136" s="113">
        <f>IFERROR(SUMIFS(RECEIVING_HISTORY!$H:$H,RECEIVING_HISTORY!$B:$B,MASTER_SHEET!$A2136),0)</f>
        <v>0</v>
      </c>
      <c r="L2136" s="26">
        <f>IFERROR(SUMIFS(RECEIVING_HISTORY!$I:$I,RECEIVING_HISTORY!$B:$B,MASTER_SHEET!$A2136),0)</f>
        <v>0</v>
      </c>
      <c r="M2136" s="35">
        <f>IFERROR(SUMIF(ISSUANCE_HISTORY!$B:$B,A2136,ISSUANCE_HISTORY!$H:$H),0)</f>
        <v>0</v>
      </c>
      <c r="N2136" s="26">
        <f>IFERROR(SUMIF(ISSUANCE_HISTORY!$B:$B,A2136,ISSUANCE_HISTORY!$I:$I),0)</f>
        <v>0</v>
      </c>
      <c r="O2136" s="112">
        <f t="shared" si="133"/>
        <v>0</v>
      </c>
      <c r="P2136" s="26">
        <f t="shared" si="135"/>
        <v>0</v>
      </c>
      <c r="Q2136" s="36" t="e">
        <v>#N/A</v>
      </c>
      <c r="R2136" s="36" t="e">
        <v>#N/A</v>
      </c>
      <c r="S2136" s="16"/>
      <c r="T2136" s="37" t="str">
        <f t="shared" si="134"/>
        <v/>
      </c>
      <c r="U2136" s="12"/>
      <c r="V2136" s="16"/>
      <c r="W2136" s="12" t="e">
        <v>#N/A</v>
      </c>
    </row>
    <row r="2137" spans="1:23" ht="22.35" customHeight="1">
      <c r="A2137" s="12">
        <v>10062283</v>
      </c>
      <c r="B2137" s="137">
        <v>1120012571</v>
      </c>
      <c r="C2137" s="106">
        <v>1005495</v>
      </c>
      <c r="D2137" s="13">
        <v>1015549</v>
      </c>
      <c r="E2137" s="12" t="s">
        <v>2609</v>
      </c>
      <c r="F2137" s="190" t="s">
        <v>4209</v>
      </c>
      <c r="G2137" s="13" t="s">
        <v>21</v>
      </c>
      <c r="H2137" s="15">
        <v>7.5</v>
      </c>
      <c r="I2137" s="105">
        <v>61</v>
      </c>
      <c r="J2137" s="26">
        <f t="shared" si="132"/>
        <v>457.5</v>
      </c>
      <c r="K2137" s="113">
        <f>IFERROR(SUMIFS(RECEIVING_HISTORY!$H:$H,RECEIVING_HISTORY!$B:$B,MASTER_SHEET!$A2137),0)</f>
        <v>0</v>
      </c>
      <c r="L2137" s="26">
        <f>IFERROR(SUMIFS(RECEIVING_HISTORY!$I:$I,RECEIVING_HISTORY!$B:$B,MASTER_SHEET!$A2137),0)</f>
        <v>0</v>
      </c>
      <c r="M2137" s="35">
        <f>IFERROR(SUMIF(ISSUANCE_HISTORY!$B:$B,A2137,ISSUANCE_HISTORY!$H:$H),0)</f>
        <v>0</v>
      </c>
      <c r="N2137" s="26">
        <f>IFERROR(SUMIF(ISSUANCE_HISTORY!$B:$B,A2137,ISSUANCE_HISTORY!$I:$I),0)</f>
        <v>0</v>
      </c>
      <c r="O2137" s="112">
        <f t="shared" si="133"/>
        <v>61</v>
      </c>
      <c r="P2137" s="26">
        <f t="shared" si="135"/>
        <v>457.5</v>
      </c>
      <c r="Q2137" s="36" t="s">
        <v>2386</v>
      </c>
      <c r="R2137" s="36" t="s">
        <v>2386</v>
      </c>
      <c r="S2137" s="16">
        <v>20</v>
      </c>
      <c r="T2137" s="37" t="str">
        <f t="shared" si="134"/>
        <v>OK</v>
      </c>
      <c r="U2137" s="12"/>
      <c r="V2137" s="16"/>
      <c r="W2137" s="12" t="s">
        <v>4222</v>
      </c>
    </row>
    <row r="2138" spans="1:23" ht="22.35" customHeight="1">
      <c r="A2138" s="12">
        <v>10062284</v>
      </c>
      <c r="B2138" s="137" t="e">
        <v>#N/A</v>
      </c>
      <c r="C2138" s="106"/>
      <c r="D2138" s="13"/>
      <c r="E2138" s="12" t="s">
        <v>2610</v>
      </c>
      <c r="F2138" s="190" t="s">
        <v>4209</v>
      </c>
      <c r="G2138" s="13" t="s">
        <v>28</v>
      </c>
      <c r="H2138" s="15">
        <v>0.14000000000000001</v>
      </c>
      <c r="I2138" s="105">
        <v>0</v>
      </c>
      <c r="J2138" s="26">
        <f t="shared" si="132"/>
        <v>0</v>
      </c>
      <c r="K2138" s="113">
        <f>IFERROR(SUMIFS(RECEIVING_HISTORY!$H:$H,RECEIVING_HISTORY!$B:$B,MASTER_SHEET!$A2138),0)</f>
        <v>0</v>
      </c>
      <c r="L2138" s="26">
        <f>IFERROR(SUMIFS(RECEIVING_HISTORY!$I:$I,RECEIVING_HISTORY!$B:$B,MASTER_SHEET!$A2138),0)</f>
        <v>0</v>
      </c>
      <c r="M2138" s="35">
        <f>IFERROR(SUMIF(ISSUANCE_HISTORY!$B:$B,A2138,ISSUANCE_HISTORY!$H:$H),0)</f>
        <v>0</v>
      </c>
      <c r="N2138" s="26">
        <f>IFERROR(SUMIF(ISSUANCE_HISTORY!$B:$B,A2138,ISSUANCE_HISTORY!$I:$I),0)</f>
        <v>0</v>
      </c>
      <c r="O2138" s="112">
        <f t="shared" si="133"/>
        <v>0</v>
      </c>
      <c r="P2138" s="26">
        <f t="shared" si="135"/>
        <v>0</v>
      </c>
      <c r="Q2138" s="36" t="e">
        <v>#N/A</v>
      </c>
      <c r="R2138" s="36" t="e">
        <v>#N/A</v>
      </c>
      <c r="S2138" s="16"/>
      <c r="T2138" s="37" t="str">
        <f t="shared" si="134"/>
        <v/>
      </c>
      <c r="U2138" s="12"/>
      <c r="V2138" s="16"/>
      <c r="W2138" s="12" t="e">
        <v>#N/A</v>
      </c>
    </row>
    <row r="2139" spans="1:23" ht="22.35" customHeight="1">
      <c r="A2139" s="12">
        <v>10062285</v>
      </c>
      <c r="B2139" s="137" t="e">
        <v>#N/A</v>
      </c>
      <c r="C2139" s="106"/>
      <c r="D2139" s="13"/>
      <c r="E2139" s="12" t="s">
        <v>2611</v>
      </c>
      <c r="F2139" s="190" t="s">
        <v>4209</v>
      </c>
      <c r="G2139" s="13" t="s">
        <v>28</v>
      </c>
      <c r="H2139" s="15">
        <v>0.3</v>
      </c>
      <c r="I2139" s="105">
        <v>0</v>
      </c>
      <c r="J2139" s="26">
        <f t="shared" si="132"/>
        <v>0</v>
      </c>
      <c r="K2139" s="113">
        <f>IFERROR(SUMIFS(RECEIVING_HISTORY!$H:$H,RECEIVING_HISTORY!$B:$B,MASTER_SHEET!$A2139),0)</f>
        <v>0</v>
      </c>
      <c r="L2139" s="26">
        <f>IFERROR(SUMIFS(RECEIVING_HISTORY!$I:$I,RECEIVING_HISTORY!$B:$B,MASTER_SHEET!$A2139),0)</f>
        <v>0</v>
      </c>
      <c r="M2139" s="35">
        <f>IFERROR(SUMIF(ISSUANCE_HISTORY!$B:$B,A2139,ISSUANCE_HISTORY!$H:$H),0)</f>
        <v>0</v>
      </c>
      <c r="N2139" s="26">
        <f>IFERROR(SUMIF(ISSUANCE_HISTORY!$B:$B,A2139,ISSUANCE_HISTORY!$I:$I),0)</f>
        <v>0</v>
      </c>
      <c r="O2139" s="112">
        <f t="shared" si="133"/>
        <v>0</v>
      </c>
      <c r="P2139" s="26">
        <f t="shared" si="135"/>
        <v>0</v>
      </c>
      <c r="Q2139" s="36" t="e">
        <v>#N/A</v>
      </c>
      <c r="R2139" s="36" t="e">
        <v>#N/A</v>
      </c>
      <c r="S2139" s="16"/>
      <c r="T2139" s="37" t="str">
        <f t="shared" si="134"/>
        <v/>
      </c>
      <c r="U2139" s="12"/>
      <c r="V2139" s="16"/>
      <c r="W2139" s="12" t="e">
        <v>#N/A</v>
      </c>
    </row>
    <row r="2140" spans="1:23" ht="22.35" customHeight="1">
      <c r="A2140" s="12">
        <v>10062286</v>
      </c>
      <c r="B2140" s="137" t="e">
        <v>#N/A</v>
      </c>
      <c r="C2140" s="106">
        <v>1002635</v>
      </c>
      <c r="D2140" s="13">
        <v>1011125</v>
      </c>
      <c r="E2140" s="12" t="s">
        <v>2612</v>
      </c>
      <c r="F2140" s="190" t="s">
        <v>4209</v>
      </c>
      <c r="G2140" s="13" t="s">
        <v>415</v>
      </c>
      <c r="H2140" s="15">
        <v>0.14000000000000001</v>
      </c>
      <c r="I2140" s="105">
        <v>400</v>
      </c>
      <c r="J2140" s="26">
        <f t="shared" si="132"/>
        <v>56.000000000000007</v>
      </c>
      <c r="K2140" s="113">
        <f>IFERROR(SUMIFS(RECEIVING_HISTORY!$H:$H,RECEIVING_HISTORY!$B:$B,MASTER_SHEET!$A2140),0)</f>
        <v>0</v>
      </c>
      <c r="L2140" s="26">
        <f>IFERROR(SUMIFS(RECEIVING_HISTORY!$I:$I,RECEIVING_HISTORY!$B:$B,MASTER_SHEET!$A2140),0)</f>
        <v>0</v>
      </c>
      <c r="M2140" s="35">
        <f>IFERROR(SUMIF(ISSUANCE_HISTORY!$B:$B,A2140,ISSUANCE_HISTORY!$H:$H),0)</f>
        <v>0</v>
      </c>
      <c r="N2140" s="26">
        <f>IFERROR(SUMIF(ISSUANCE_HISTORY!$B:$B,A2140,ISSUANCE_HISTORY!$I:$I),0)</f>
        <v>0</v>
      </c>
      <c r="O2140" s="112">
        <f t="shared" si="133"/>
        <v>400</v>
      </c>
      <c r="P2140" s="26">
        <f t="shared" si="135"/>
        <v>56.000000000000007</v>
      </c>
      <c r="Q2140" s="36" t="s">
        <v>466</v>
      </c>
      <c r="R2140" s="36" t="s">
        <v>466</v>
      </c>
      <c r="S2140" s="16">
        <v>10</v>
      </c>
      <c r="T2140" s="37" t="str">
        <f t="shared" si="134"/>
        <v>OK</v>
      </c>
      <c r="U2140" s="12"/>
      <c r="V2140" s="16"/>
      <c r="W2140" s="12" t="e">
        <v>#N/A</v>
      </c>
    </row>
    <row r="2141" spans="1:23" ht="22.35" customHeight="1">
      <c r="A2141" s="12">
        <v>10062287</v>
      </c>
      <c r="B2141" s="137">
        <v>311616038093</v>
      </c>
      <c r="C2141" s="106">
        <v>1004775</v>
      </c>
      <c r="D2141" s="13">
        <v>1016216</v>
      </c>
      <c r="E2141" s="12" t="s">
        <v>2613</v>
      </c>
      <c r="F2141" s="190" t="s">
        <v>4215</v>
      </c>
      <c r="G2141" s="13" t="s">
        <v>81</v>
      </c>
      <c r="H2141" s="15">
        <v>1750</v>
      </c>
      <c r="I2141" s="105">
        <v>7</v>
      </c>
      <c r="J2141" s="26">
        <f t="shared" si="132"/>
        <v>12250</v>
      </c>
      <c r="K2141" s="113">
        <f>IFERROR(SUMIFS(RECEIVING_HISTORY!$H:$H,RECEIVING_HISTORY!$B:$B,MASTER_SHEET!$A2141),0)</f>
        <v>0</v>
      </c>
      <c r="L2141" s="26">
        <f>IFERROR(SUMIFS(RECEIVING_HISTORY!$I:$I,RECEIVING_HISTORY!$B:$B,MASTER_SHEET!$A2141),0)</f>
        <v>0</v>
      </c>
      <c r="M2141" s="35">
        <f>IFERROR(SUMIF(ISSUANCE_HISTORY!$B:$B,A2141,ISSUANCE_HISTORY!$H:$H),0)</f>
        <v>1</v>
      </c>
      <c r="N2141" s="26">
        <f>IFERROR(SUMIF(ISSUANCE_HISTORY!$B:$B,A2141,ISSUANCE_HISTORY!$I:$I),0)</f>
        <v>1750</v>
      </c>
      <c r="O2141" s="112">
        <f t="shared" si="133"/>
        <v>6</v>
      </c>
      <c r="P2141" s="26">
        <f t="shared" si="135"/>
        <v>10500</v>
      </c>
      <c r="Q2141" s="36" t="s">
        <v>673</v>
      </c>
      <c r="R2141" s="36" t="s">
        <v>673</v>
      </c>
      <c r="S2141" s="16">
        <v>4</v>
      </c>
      <c r="T2141" s="37" t="str">
        <f t="shared" si="134"/>
        <v>OK</v>
      </c>
      <c r="U2141" s="12"/>
      <c r="V2141" s="16"/>
      <c r="W2141" s="12" t="s">
        <v>4222</v>
      </c>
    </row>
    <row r="2142" spans="1:23" ht="22.35" customHeight="1">
      <c r="A2142" s="12">
        <v>10062288</v>
      </c>
      <c r="B2142" s="137">
        <v>1090020053</v>
      </c>
      <c r="C2142" s="106">
        <v>1005777</v>
      </c>
      <c r="D2142" s="13">
        <v>1015257</v>
      </c>
      <c r="E2142" s="12" t="s">
        <v>2614</v>
      </c>
      <c r="F2142" s="190" t="s">
        <v>4209</v>
      </c>
      <c r="G2142" s="13" t="s">
        <v>37</v>
      </c>
      <c r="H2142" s="15">
        <v>320</v>
      </c>
      <c r="I2142" s="105">
        <v>1</v>
      </c>
      <c r="J2142" s="26">
        <f t="shared" si="132"/>
        <v>320</v>
      </c>
      <c r="K2142" s="113">
        <f>IFERROR(SUMIFS(RECEIVING_HISTORY!$H:$H,RECEIVING_HISTORY!$B:$B,MASTER_SHEET!$A2142),0)</f>
        <v>0</v>
      </c>
      <c r="L2142" s="26">
        <f>IFERROR(SUMIFS(RECEIVING_HISTORY!$I:$I,RECEIVING_HISTORY!$B:$B,MASTER_SHEET!$A2142),0)</f>
        <v>0</v>
      </c>
      <c r="M2142" s="35">
        <f>IFERROR(SUMIF(ISSUANCE_HISTORY!$B:$B,A2142,ISSUANCE_HISTORY!$H:$H),0)</f>
        <v>0</v>
      </c>
      <c r="N2142" s="26">
        <f>IFERROR(SUMIF(ISSUANCE_HISTORY!$B:$B,A2142,ISSUANCE_HISTORY!$I:$I),0)</f>
        <v>0</v>
      </c>
      <c r="O2142" s="112">
        <f t="shared" si="133"/>
        <v>1</v>
      </c>
      <c r="P2142" s="26">
        <f t="shared" si="135"/>
        <v>320</v>
      </c>
      <c r="Q2142" s="36" t="s">
        <v>2659</v>
      </c>
      <c r="R2142" s="36" t="s">
        <v>2659</v>
      </c>
      <c r="S2142" s="16">
        <v>1</v>
      </c>
      <c r="T2142" s="37" t="str">
        <f t="shared" si="134"/>
        <v>OK</v>
      </c>
      <c r="U2142" s="12"/>
      <c r="V2142" s="16"/>
      <c r="W2142" s="12" t="s">
        <v>4222</v>
      </c>
    </row>
    <row r="2143" spans="1:23" ht="22.35" customHeight="1">
      <c r="A2143" s="12">
        <v>10062289</v>
      </c>
      <c r="B2143" s="137">
        <v>1090020055</v>
      </c>
      <c r="C2143" s="106">
        <v>1005778</v>
      </c>
      <c r="D2143" s="13">
        <v>1015258</v>
      </c>
      <c r="E2143" s="12" t="s">
        <v>2615</v>
      </c>
      <c r="F2143" s="190" t="s">
        <v>4209</v>
      </c>
      <c r="G2143" s="13" t="s">
        <v>37</v>
      </c>
      <c r="H2143" s="15">
        <v>129</v>
      </c>
      <c r="I2143" s="105">
        <v>1</v>
      </c>
      <c r="J2143" s="26">
        <f t="shared" si="132"/>
        <v>129</v>
      </c>
      <c r="K2143" s="113">
        <f>IFERROR(SUMIFS(RECEIVING_HISTORY!$H:$H,RECEIVING_HISTORY!$B:$B,MASTER_SHEET!$A2143),0)</f>
        <v>0</v>
      </c>
      <c r="L2143" s="26">
        <f>IFERROR(SUMIFS(RECEIVING_HISTORY!$I:$I,RECEIVING_HISTORY!$B:$B,MASTER_SHEET!$A2143),0)</f>
        <v>0</v>
      </c>
      <c r="M2143" s="35">
        <f>IFERROR(SUMIF(ISSUANCE_HISTORY!$B:$B,A2143,ISSUANCE_HISTORY!$H:$H),0)</f>
        <v>0</v>
      </c>
      <c r="N2143" s="26">
        <f>IFERROR(SUMIF(ISSUANCE_HISTORY!$B:$B,A2143,ISSUANCE_HISTORY!$I:$I),0)</f>
        <v>0</v>
      </c>
      <c r="O2143" s="112">
        <f t="shared" si="133"/>
        <v>1</v>
      </c>
      <c r="P2143" s="26">
        <f t="shared" si="135"/>
        <v>129</v>
      </c>
      <c r="Q2143" s="36" t="s">
        <v>2659</v>
      </c>
      <c r="R2143" s="36" t="s">
        <v>2659</v>
      </c>
      <c r="S2143" s="16">
        <v>1</v>
      </c>
      <c r="T2143" s="37" t="str">
        <f t="shared" si="134"/>
        <v>OK</v>
      </c>
      <c r="U2143" s="12"/>
      <c r="V2143" s="16"/>
      <c r="W2143" s="12" t="s">
        <v>4222</v>
      </c>
    </row>
    <row r="2144" spans="1:23" ht="22.35" customHeight="1">
      <c r="A2144" s="12">
        <v>10062290</v>
      </c>
      <c r="B2144" s="137">
        <v>1090020056</v>
      </c>
      <c r="C2144" s="106">
        <v>1005779</v>
      </c>
      <c r="D2144" s="13">
        <v>1015259</v>
      </c>
      <c r="E2144" s="12" t="s">
        <v>2616</v>
      </c>
      <c r="F2144" s="190" t="s">
        <v>4209</v>
      </c>
      <c r="G2144" s="13" t="s">
        <v>37</v>
      </c>
      <c r="H2144" s="15">
        <v>175</v>
      </c>
      <c r="I2144" s="105">
        <v>1</v>
      </c>
      <c r="J2144" s="26">
        <f t="shared" si="132"/>
        <v>175</v>
      </c>
      <c r="K2144" s="113">
        <f>IFERROR(SUMIFS(RECEIVING_HISTORY!$H:$H,RECEIVING_HISTORY!$B:$B,MASTER_SHEET!$A2144),0)</f>
        <v>0</v>
      </c>
      <c r="L2144" s="26">
        <f>IFERROR(SUMIFS(RECEIVING_HISTORY!$I:$I,RECEIVING_HISTORY!$B:$B,MASTER_SHEET!$A2144),0)</f>
        <v>0</v>
      </c>
      <c r="M2144" s="35">
        <f>IFERROR(SUMIF(ISSUANCE_HISTORY!$B:$B,A2144,ISSUANCE_HISTORY!$H:$H),0)</f>
        <v>0</v>
      </c>
      <c r="N2144" s="26">
        <f>IFERROR(SUMIF(ISSUANCE_HISTORY!$B:$B,A2144,ISSUANCE_HISTORY!$I:$I),0)</f>
        <v>0</v>
      </c>
      <c r="O2144" s="112">
        <f t="shared" si="133"/>
        <v>1</v>
      </c>
      <c r="P2144" s="26">
        <f t="shared" si="135"/>
        <v>175</v>
      </c>
      <c r="Q2144" s="36" t="s">
        <v>2659</v>
      </c>
      <c r="R2144" s="36" t="s">
        <v>2659</v>
      </c>
      <c r="S2144" s="16">
        <v>1</v>
      </c>
      <c r="T2144" s="37" t="str">
        <f t="shared" si="134"/>
        <v>OK</v>
      </c>
      <c r="U2144" s="12"/>
      <c r="V2144" s="16"/>
      <c r="W2144" s="12" t="s">
        <v>4222</v>
      </c>
    </row>
    <row r="2145" spans="1:23" ht="22.35" customHeight="1">
      <c r="A2145" s="12">
        <v>10062291</v>
      </c>
      <c r="B2145" s="137">
        <v>1090020074</v>
      </c>
      <c r="C2145" s="106">
        <v>1005780</v>
      </c>
      <c r="D2145" s="13">
        <v>1015260</v>
      </c>
      <c r="E2145" s="12" t="s">
        <v>2617</v>
      </c>
      <c r="F2145" s="190" t="s">
        <v>4209</v>
      </c>
      <c r="G2145" s="13" t="s">
        <v>37</v>
      </c>
      <c r="H2145" s="15">
        <v>69</v>
      </c>
      <c r="I2145" s="105">
        <v>2</v>
      </c>
      <c r="J2145" s="26">
        <f t="shared" si="132"/>
        <v>138</v>
      </c>
      <c r="K2145" s="113">
        <f>IFERROR(SUMIFS(RECEIVING_HISTORY!$H:$H,RECEIVING_HISTORY!$B:$B,MASTER_SHEET!$A2145),0)</f>
        <v>0</v>
      </c>
      <c r="L2145" s="26">
        <f>IFERROR(SUMIFS(RECEIVING_HISTORY!$I:$I,RECEIVING_HISTORY!$B:$B,MASTER_SHEET!$A2145),0)</f>
        <v>0</v>
      </c>
      <c r="M2145" s="35">
        <f>IFERROR(SUMIF(ISSUANCE_HISTORY!$B:$B,A2145,ISSUANCE_HISTORY!$H:$H),0)</f>
        <v>0</v>
      </c>
      <c r="N2145" s="26">
        <f>IFERROR(SUMIF(ISSUANCE_HISTORY!$B:$B,A2145,ISSUANCE_HISTORY!$I:$I),0)</f>
        <v>0</v>
      </c>
      <c r="O2145" s="112">
        <f t="shared" si="133"/>
        <v>2</v>
      </c>
      <c r="P2145" s="26">
        <f t="shared" si="135"/>
        <v>138</v>
      </c>
      <c r="Q2145" s="36" t="s">
        <v>4470</v>
      </c>
      <c r="R2145" s="36" t="s">
        <v>4470</v>
      </c>
      <c r="S2145" s="16">
        <v>1</v>
      </c>
      <c r="T2145" s="37" t="str">
        <f t="shared" si="134"/>
        <v>OK</v>
      </c>
      <c r="U2145" s="12"/>
      <c r="V2145" s="16"/>
      <c r="W2145" s="12" t="s">
        <v>4222</v>
      </c>
    </row>
    <row r="2146" spans="1:23" ht="22.35" customHeight="1">
      <c r="A2146" s="12">
        <v>10062292</v>
      </c>
      <c r="B2146" s="137">
        <v>1090020075</v>
      </c>
      <c r="C2146" s="106">
        <v>1005781</v>
      </c>
      <c r="D2146" s="13">
        <v>1015261</v>
      </c>
      <c r="E2146" s="12" t="s">
        <v>2618</v>
      </c>
      <c r="F2146" s="190" t="s">
        <v>4209</v>
      </c>
      <c r="G2146" s="13" t="s">
        <v>37</v>
      </c>
      <c r="H2146" s="15">
        <v>390</v>
      </c>
      <c r="I2146" s="105">
        <v>1</v>
      </c>
      <c r="J2146" s="26">
        <f t="shared" si="132"/>
        <v>390</v>
      </c>
      <c r="K2146" s="113">
        <f>IFERROR(SUMIFS(RECEIVING_HISTORY!$H:$H,RECEIVING_HISTORY!$B:$B,MASTER_SHEET!$A2146),0)</f>
        <v>0</v>
      </c>
      <c r="L2146" s="26">
        <f>IFERROR(SUMIFS(RECEIVING_HISTORY!$I:$I,RECEIVING_HISTORY!$B:$B,MASTER_SHEET!$A2146),0)</f>
        <v>0</v>
      </c>
      <c r="M2146" s="35">
        <f>IFERROR(SUMIF(ISSUANCE_HISTORY!$B:$B,A2146,ISSUANCE_HISTORY!$H:$H),0)</f>
        <v>0</v>
      </c>
      <c r="N2146" s="26">
        <f>IFERROR(SUMIF(ISSUANCE_HISTORY!$B:$B,A2146,ISSUANCE_HISTORY!$I:$I),0)</f>
        <v>0</v>
      </c>
      <c r="O2146" s="112">
        <f t="shared" si="133"/>
        <v>1</v>
      </c>
      <c r="P2146" s="26">
        <f t="shared" si="135"/>
        <v>390</v>
      </c>
      <c r="Q2146" s="36" t="s">
        <v>2659</v>
      </c>
      <c r="R2146" s="36" t="s">
        <v>2659</v>
      </c>
      <c r="S2146" s="16">
        <v>1</v>
      </c>
      <c r="T2146" s="37" t="str">
        <f t="shared" si="134"/>
        <v>OK</v>
      </c>
      <c r="U2146" s="12"/>
      <c r="V2146" s="16"/>
      <c r="W2146" s="12" t="s">
        <v>4222</v>
      </c>
    </row>
    <row r="2147" spans="1:23" ht="22.35" customHeight="1">
      <c r="A2147" s="12">
        <v>10062293</v>
      </c>
      <c r="B2147" s="137">
        <v>1090190013</v>
      </c>
      <c r="C2147" s="106">
        <v>1005612</v>
      </c>
      <c r="D2147" s="13">
        <v>1015368</v>
      </c>
      <c r="E2147" s="12" t="s">
        <v>2619</v>
      </c>
      <c r="F2147" s="190" t="s">
        <v>4209</v>
      </c>
      <c r="G2147" s="13" t="s">
        <v>21</v>
      </c>
      <c r="H2147" s="15">
        <v>492</v>
      </c>
      <c r="I2147" s="105">
        <v>4</v>
      </c>
      <c r="J2147" s="26">
        <f t="shared" si="132"/>
        <v>1968</v>
      </c>
      <c r="K2147" s="113">
        <f>IFERROR(SUMIFS(RECEIVING_HISTORY!$H:$H,RECEIVING_HISTORY!$B:$B,MASTER_SHEET!$A2147),0)</f>
        <v>0</v>
      </c>
      <c r="L2147" s="26">
        <f>IFERROR(SUMIFS(RECEIVING_HISTORY!$I:$I,RECEIVING_HISTORY!$B:$B,MASTER_SHEET!$A2147),0)</f>
        <v>0</v>
      </c>
      <c r="M2147" s="35">
        <f>IFERROR(SUMIF(ISSUANCE_HISTORY!$B:$B,A2147,ISSUANCE_HISTORY!$H:$H),0)</f>
        <v>0</v>
      </c>
      <c r="N2147" s="26">
        <f>IFERROR(SUMIF(ISSUANCE_HISTORY!$B:$B,A2147,ISSUANCE_HISTORY!$I:$I),0)</f>
        <v>0</v>
      </c>
      <c r="O2147" s="112">
        <f t="shared" si="133"/>
        <v>4</v>
      </c>
      <c r="P2147" s="26">
        <f t="shared" si="135"/>
        <v>1968</v>
      </c>
      <c r="Q2147" s="36" t="s">
        <v>410</v>
      </c>
      <c r="R2147" s="36" t="s">
        <v>410</v>
      </c>
      <c r="S2147" s="16">
        <v>4</v>
      </c>
      <c r="T2147" s="37" t="str">
        <f t="shared" si="134"/>
        <v>OK</v>
      </c>
      <c r="U2147" s="12"/>
      <c r="V2147" s="16"/>
      <c r="W2147" s="12" t="s">
        <v>4222</v>
      </c>
    </row>
    <row r="2148" spans="1:23" ht="22.35" customHeight="1">
      <c r="A2148" s="12">
        <v>10062294</v>
      </c>
      <c r="B2148" s="137">
        <v>1090190025</v>
      </c>
      <c r="C2148" s="106">
        <v>1005616</v>
      </c>
      <c r="D2148" s="13">
        <v>1015372</v>
      </c>
      <c r="E2148" s="12" t="s">
        <v>2620</v>
      </c>
      <c r="F2148" s="190" t="s">
        <v>4209</v>
      </c>
      <c r="G2148" s="13" t="s">
        <v>21</v>
      </c>
      <c r="H2148" s="15">
        <v>270</v>
      </c>
      <c r="I2148" s="105">
        <v>10</v>
      </c>
      <c r="J2148" s="26">
        <f t="shared" si="132"/>
        <v>2700</v>
      </c>
      <c r="K2148" s="113">
        <f>IFERROR(SUMIFS(RECEIVING_HISTORY!$H:$H,RECEIVING_HISTORY!$B:$B,MASTER_SHEET!$A2148),0)</f>
        <v>0</v>
      </c>
      <c r="L2148" s="26">
        <f>IFERROR(SUMIFS(RECEIVING_HISTORY!$I:$I,RECEIVING_HISTORY!$B:$B,MASTER_SHEET!$A2148),0)</f>
        <v>0</v>
      </c>
      <c r="M2148" s="35">
        <f>IFERROR(SUMIF(ISSUANCE_HISTORY!$B:$B,A2148,ISSUANCE_HISTORY!$H:$H),0)</f>
        <v>0</v>
      </c>
      <c r="N2148" s="26">
        <f>IFERROR(SUMIF(ISSUANCE_HISTORY!$B:$B,A2148,ISSUANCE_HISTORY!$I:$I),0)</f>
        <v>0</v>
      </c>
      <c r="O2148" s="112">
        <f t="shared" si="133"/>
        <v>10</v>
      </c>
      <c r="P2148" s="26">
        <f t="shared" si="135"/>
        <v>2700</v>
      </c>
      <c r="Q2148" s="36" t="s">
        <v>410</v>
      </c>
      <c r="R2148" s="36" t="s">
        <v>410</v>
      </c>
      <c r="S2148" s="16">
        <v>4</v>
      </c>
      <c r="T2148" s="37" t="str">
        <f t="shared" si="134"/>
        <v>OK</v>
      </c>
      <c r="U2148" s="12"/>
      <c r="V2148" s="16"/>
      <c r="W2148" s="12" t="s">
        <v>4222</v>
      </c>
    </row>
    <row r="2149" spans="1:23" ht="22.35" customHeight="1">
      <c r="A2149" s="12">
        <v>10062295</v>
      </c>
      <c r="B2149" s="137">
        <v>521215095709</v>
      </c>
      <c r="C2149" s="106">
        <v>1005623</v>
      </c>
      <c r="D2149" s="13">
        <v>1015379</v>
      </c>
      <c r="E2149" s="12" t="s">
        <v>2621</v>
      </c>
      <c r="F2149" s="190" t="s">
        <v>4209</v>
      </c>
      <c r="G2149" s="13" t="s">
        <v>21</v>
      </c>
      <c r="H2149" s="15">
        <v>254.8</v>
      </c>
      <c r="I2149" s="105">
        <v>5</v>
      </c>
      <c r="J2149" s="26">
        <f t="shared" si="132"/>
        <v>1274</v>
      </c>
      <c r="K2149" s="113">
        <f>IFERROR(SUMIFS(RECEIVING_HISTORY!$H:$H,RECEIVING_HISTORY!$B:$B,MASTER_SHEET!$A2149),0)</f>
        <v>0</v>
      </c>
      <c r="L2149" s="26">
        <f>IFERROR(SUMIFS(RECEIVING_HISTORY!$I:$I,RECEIVING_HISTORY!$B:$B,MASTER_SHEET!$A2149),0)</f>
        <v>0</v>
      </c>
      <c r="M2149" s="35">
        <f>IFERROR(SUMIF(ISSUANCE_HISTORY!$B:$B,A2149,ISSUANCE_HISTORY!$H:$H),0)</f>
        <v>0</v>
      </c>
      <c r="N2149" s="26">
        <f>IFERROR(SUMIF(ISSUANCE_HISTORY!$B:$B,A2149,ISSUANCE_HISTORY!$I:$I),0)</f>
        <v>0</v>
      </c>
      <c r="O2149" s="112">
        <f t="shared" si="133"/>
        <v>5</v>
      </c>
      <c r="P2149" s="26">
        <f t="shared" si="135"/>
        <v>1274</v>
      </c>
      <c r="Q2149" s="36" t="s">
        <v>410</v>
      </c>
      <c r="R2149" s="36" t="s">
        <v>410</v>
      </c>
      <c r="S2149" s="16">
        <v>4</v>
      </c>
      <c r="T2149" s="37" t="str">
        <f t="shared" si="134"/>
        <v>OK</v>
      </c>
      <c r="U2149" s="12"/>
      <c r="V2149" s="16"/>
      <c r="W2149" s="12" t="s">
        <v>4222</v>
      </c>
    </row>
    <row r="2150" spans="1:23" ht="22.35" customHeight="1">
      <c r="A2150" s="12">
        <v>10062296</v>
      </c>
      <c r="B2150" s="137">
        <v>521215095710</v>
      </c>
      <c r="C2150" s="106">
        <v>1005625</v>
      </c>
      <c r="D2150" s="13">
        <v>1015381</v>
      </c>
      <c r="E2150" s="12" t="s">
        <v>2622</v>
      </c>
      <c r="F2150" s="190" t="s">
        <v>4209</v>
      </c>
      <c r="G2150" s="13" t="s">
        <v>21</v>
      </c>
      <c r="H2150" s="15">
        <v>310.8</v>
      </c>
      <c r="I2150" s="105">
        <v>2</v>
      </c>
      <c r="J2150" s="26">
        <f t="shared" si="132"/>
        <v>621.6</v>
      </c>
      <c r="K2150" s="113">
        <f>IFERROR(SUMIFS(RECEIVING_HISTORY!$H:$H,RECEIVING_HISTORY!$B:$B,MASTER_SHEET!$A2150),0)</f>
        <v>0</v>
      </c>
      <c r="L2150" s="26">
        <f>IFERROR(SUMIFS(RECEIVING_HISTORY!$I:$I,RECEIVING_HISTORY!$B:$B,MASTER_SHEET!$A2150),0)</f>
        <v>0</v>
      </c>
      <c r="M2150" s="35">
        <f>IFERROR(SUMIF(ISSUANCE_HISTORY!$B:$B,A2150,ISSUANCE_HISTORY!$H:$H),0)</f>
        <v>0</v>
      </c>
      <c r="N2150" s="26">
        <f>IFERROR(SUMIF(ISSUANCE_HISTORY!$B:$B,A2150,ISSUANCE_HISTORY!$I:$I),0)</f>
        <v>0</v>
      </c>
      <c r="O2150" s="112">
        <f t="shared" si="133"/>
        <v>2</v>
      </c>
      <c r="P2150" s="26">
        <f t="shared" si="135"/>
        <v>621.6</v>
      </c>
      <c r="Q2150" s="36" t="s">
        <v>410</v>
      </c>
      <c r="R2150" s="36" t="s">
        <v>410</v>
      </c>
      <c r="S2150" s="16">
        <v>2</v>
      </c>
      <c r="T2150" s="37" t="str">
        <f t="shared" si="134"/>
        <v>OK</v>
      </c>
      <c r="U2150" s="12"/>
      <c r="V2150" s="16"/>
      <c r="W2150" s="12" t="s">
        <v>4222</v>
      </c>
    </row>
    <row r="2151" spans="1:23" ht="22.35" customHeight="1">
      <c r="A2151" s="12">
        <v>10062297</v>
      </c>
      <c r="B2151" s="137">
        <v>521215095711</v>
      </c>
      <c r="C2151" s="106">
        <v>1005626</v>
      </c>
      <c r="D2151" s="13">
        <v>1015382</v>
      </c>
      <c r="E2151" s="12" t="s">
        <v>2623</v>
      </c>
      <c r="F2151" s="190" t="s">
        <v>4209</v>
      </c>
      <c r="G2151" s="13" t="s">
        <v>21</v>
      </c>
      <c r="H2151" s="15">
        <v>542</v>
      </c>
      <c r="I2151" s="105">
        <v>5</v>
      </c>
      <c r="J2151" s="26">
        <f t="shared" si="132"/>
        <v>2710</v>
      </c>
      <c r="K2151" s="113">
        <f>IFERROR(SUMIFS(RECEIVING_HISTORY!$H:$H,RECEIVING_HISTORY!$B:$B,MASTER_SHEET!$A2151),0)</f>
        <v>0</v>
      </c>
      <c r="L2151" s="26">
        <f>IFERROR(SUMIFS(RECEIVING_HISTORY!$I:$I,RECEIVING_HISTORY!$B:$B,MASTER_SHEET!$A2151),0)</f>
        <v>0</v>
      </c>
      <c r="M2151" s="35">
        <f>IFERROR(SUMIF(ISSUANCE_HISTORY!$B:$B,A2151,ISSUANCE_HISTORY!$H:$H),0)</f>
        <v>0</v>
      </c>
      <c r="N2151" s="26">
        <f>IFERROR(SUMIF(ISSUANCE_HISTORY!$B:$B,A2151,ISSUANCE_HISTORY!$I:$I),0)</f>
        <v>0</v>
      </c>
      <c r="O2151" s="112">
        <f t="shared" si="133"/>
        <v>5</v>
      </c>
      <c r="P2151" s="26">
        <f t="shared" si="135"/>
        <v>2710</v>
      </c>
      <c r="Q2151" s="36" t="s">
        <v>410</v>
      </c>
      <c r="R2151" s="36" t="s">
        <v>410</v>
      </c>
      <c r="S2151" s="16">
        <v>4</v>
      </c>
      <c r="T2151" s="37" t="str">
        <f t="shared" si="134"/>
        <v>OK</v>
      </c>
      <c r="U2151" s="12"/>
      <c r="V2151" s="16"/>
      <c r="W2151" s="12" t="s">
        <v>4222</v>
      </c>
    </row>
    <row r="2152" spans="1:23" ht="22.35" customHeight="1">
      <c r="A2152" s="12">
        <v>10062298</v>
      </c>
      <c r="B2152" s="137">
        <v>1920100142</v>
      </c>
      <c r="C2152" s="106">
        <v>1005333</v>
      </c>
      <c r="D2152" s="13">
        <v>1015705</v>
      </c>
      <c r="E2152" s="12" t="s">
        <v>2624</v>
      </c>
      <c r="F2152" s="190" t="s">
        <v>4209</v>
      </c>
      <c r="G2152" s="13" t="s">
        <v>21</v>
      </c>
      <c r="H2152" s="15">
        <v>845</v>
      </c>
      <c r="I2152" s="105">
        <v>10</v>
      </c>
      <c r="J2152" s="26">
        <f t="shared" si="132"/>
        <v>8450</v>
      </c>
      <c r="K2152" s="113">
        <f>IFERROR(SUMIFS(RECEIVING_HISTORY!$H:$H,RECEIVING_HISTORY!$B:$B,MASTER_SHEET!$A2152),0)</f>
        <v>0</v>
      </c>
      <c r="L2152" s="26">
        <f>IFERROR(SUMIFS(RECEIVING_HISTORY!$I:$I,RECEIVING_HISTORY!$B:$B,MASTER_SHEET!$A2152),0)</f>
        <v>0</v>
      </c>
      <c r="M2152" s="35">
        <f>IFERROR(SUMIF(ISSUANCE_HISTORY!$B:$B,A2152,ISSUANCE_HISTORY!$H:$H),0)</f>
        <v>0</v>
      </c>
      <c r="N2152" s="26">
        <f>IFERROR(SUMIF(ISSUANCE_HISTORY!$B:$B,A2152,ISSUANCE_HISTORY!$I:$I),0)</f>
        <v>0</v>
      </c>
      <c r="O2152" s="112">
        <f t="shared" si="133"/>
        <v>10</v>
      </c>
      <c r="P2152" s="26">
        <f t="shared" si="135"/>
        <v>8450</v>
      </c>
      <c r="Q2152" s="36" t="s">
        <v>3880</v>
      </c>
      <c r="R2152" s="36" t="s">
        <v>3880</v>
      </c>
      <c r="S2152" s="16">
        <v>4</v>
      </c>
      <c r="T2152" s="37" t="str">
        <f t="shared" si="134"/>
        <v>OK</v>
      </c>
      <c r="U2152" s="12"/>
      <c r="V2152" s="16"/>
      <c r="W2152" s="12" t="s">
        <v>4222</v>
      </c>
    </row>
    <row r="2153" spans="1:23" ht="22.35" customHeight="1">
      <c r="A2153" s="12">
        <v>10062299</v>
      </c>
      <c r="B2153" s="137">
        <v>1920100163</v>
      </c>
      <c r="C2153" s="106">
        <v>1005335</v>
      </c>
      <c r="D2153" s="13">
        <v>1015707</v>
      </c>
      <c r="E2153" s="12" t="s">
        <v>2625</v>
      </c>
      <c r="F2153" s="190" t="s">
        <v>4209</v>
      </c>
      <c r="G2153" s="13" t="s">
        <v>21</v>
      </c>
      <c r="H2153" s="15">
        <v>2387</v>
      </c>
      <c r="I2153" s="105">
        <v>10</v>
      </c>
      <c r="J2153" s="26">
        <f t="shared" si="132"/>
        <v>23870</v>
      </c>
      <c r="K2153" s="113">
        <f>IFERROR(SUMIFS(RECEIVING_HISTORY!$H:$H,RECEIVING_HISTORY!$B:$B,MASTER_SHEET!$A2153),0)</f>
        <v>0</v>
      </c>
      <c r="L2153" s="26">
        <f>IFERROR(SUMIFS(RECEIVING_HISTORY!$I:$I,RECEIVING_HISTORY!$B:$B,MASTER_SHEET!$A2153),0)</f>
        <v>0</v>
      </c>
      <c r="M2153" s="35">
        <f>IFERROR(SUMIF(ISSUANCE_HISTORY!$B:$B,A2153,ISSUANCE_HISTORY!$H:$H),0)</f>
        <v>0</v>
      </c>
      <c r="N2153" s="26">
        <f>IFERROR(SUMIF(ISSUANCE_HISTORY!$B:$B,A2153,ISSUANCE_HISTORY!$I:$I),0)</f>
        <v>0</v>
      </c>
      <c r="O2153" s="112">
        <f t="shared" si="133"/>
        <v>10</v>
      </c>
      <c r="P2153" s="26">
        <f t="shared" si="135"/>
        <v>23870</v>
      </c>
      <c r="Q2153" s="36" t="s">
        <v>3880</v>
      </c>
      <c r="R2153" s="36" t="s">
        <v>3880</v>
      </c>
      <c r="S2153" s="16">
        <v>4</v>
      </c>
      <c r="T2153" s="37" t="str">
        <f t="shared" si="134"/>
        <v>OK</v>
      </c>
      <c r="U2153" s="12"/>
      <c r="V2153" s="16"/>
      <c r="W2153" s="12" t="s">
        <v>4223</v>
      </c>
    </row>
    <row r="2154" spans="1:23" ht="22.35" customHeight="1">
      <c r="A2154" s="12">
        <v>10062300</v>
      </c>
      <c r="B2154" s="137" t="e">
        <v>#N/A</v>
      </c>
      <c r="C2154" s="106">
        <v>1006116</v>
      </c>
      <c r="D2154" s="13">
        <v>1015011</v>
      </c>
      <c r="E2154" s="12" t="s">
        <v>2626</v>
      </c>
      <c r="F2154" s="191" t="s">
        <v>4206</v>
      </c>
      <c r="G2154" s="13" t="s">
        <v>2627</v>
      </c>
      <c r="H2154" s="15">
        <v>1550</v>
      </c>
      <c r="I2154" s="105">
        <v>1</v>
      </c>
      <c r="J2154" s="26">
        <f t="shared" si="132"/>
        <v>1550</v>
      </c>
      <c r="K2154" s="113">
        <f>IFERROR(SUMIFS(RECEIVING_HISTORY!$H:$H,RECEIVING_HISTORY!$B:$B,MASTER_SHEET!$A2154),0)</f>
        <v>0</v>
      </c>
      <c r="L2154" s="26">
        <f>IFERROR(SUMIFS(RECEIVING_HISTORY!$I:$I,RECEIVING_HISTORY!$B:$B,MASTER_SHEET!$A2154),0)</f>
        <v>0</v>
      </c>
      <c r="M2154" s="35">
        <f>IFERROR(SUMIF(ISSUANCE_HISTORY!$B:$B,A2154,ISSUANCE_HISTORY!$H:$H),0)</f>
        <v>0</v>
      </c>
      <c r="N2154" s="26">
        <f>IFERROR(SUMIF(ISSUANCE_HISTORY!$B:$B,A2154,ISSUANCE_HISTORY!$I:$I),0)</f>
        <v>0</v>
      </c>
      <c r="O2154" s="112">
        <f t="shared" si="133"/>
        <v>1</v>
      </c>
      <c r="P2154" s="26">
        <f t="shared" si="135"/>
        <v>1550</v>
      </c>
      <c r="Q2154" s="36" t="s">
        <v>4103</v>
      </c>
      <c r="R2154" s="36" t="s">
        <v>4103</v>
      </c>
      <c r="S2154" s="16">
        <v>1</v>
      </c>
      <c r="T2154" s="37" t="str">
        <f t="shared" si="134"/>
        <v>OK</v>
      </c>
      <c r="U2154" s="12"/>
      <c r="V2154" s="16"/>
      <c r="W2154" s="12" t="e">
        <v>#N/A</v>
      </c>
    </row>
    <row r="2155" spans="1:23" ht="22.35" customHeight="1">
      <c r="A2155" s="12">
        <v>10062301</v>
      </c>
      <c r="B2155" s="137">
        <v>1120010059</v>
      </c>
      <c r="C2155" s="106">
        <v>1001262</v>
      </c>
      <c r="D2155" s="13">
        <v>1012669</v>
      </c>
      <c r="E2155" s="12" t="s">
        <v>2628</v>
      </c>
      <c r="F2155" s="190" t="s">
        <v>4211</v>
      </c>
      <c r="G2155" s="13" t="s">
        <v>21</v>
      </c>
      <c r="H2155" s="15">
        <v>170</v>
      </c>
      <c r="I2155" s="105">
        <v>53</v>
      </c>
      <c r="J2155" s="26">
        <f t="shared" si="132"/>
        <v>9010</v>
      </c>
      <c r="K2155" s="113">
        <f>IFERROR(SUMIFS(RECEIVING_HISTORY!$H:$H,RECEIVING_HISTORY!$B:$B,MASTER_SHEET!$A2155),0)</f>
        <v>10</v>
      </c>
      <c r="L2155" s="26">
        <f>IFERROR(SUMIFS(RECEIVING_HISTORY!$I:$I,RECEIVING_HISTORY!$B:$B,MASTER_SHEET!$A2155),0)</f>
        <v>1700</v>
      </c>
      <c r="M2155" s="35">
        <f>IFERROR(SUMIF(ISSUANCE_HISTORY!$B:$B,A2155,ISSUANCE_HISTORY!$H:$H),0)</f>
        <v>0</v>
      </c>
      <c r="N2155" s="26">
        <f>IFERROR(SUMIF(ISSUANCE_HISTORY!$B:$B,A2155,ISSUANCE_HISTORY!$I:$I),0)</f>
        <v>0</v>
      </c>
      <c r="O2155" s="112">
        <f t="shared" si="133"/>
        <v>63</v>
      </c>
      <c r="P2155" s="26">
        <f t="shared" si="135"/>
        <v>10710</v>
      </c>
      <c r="Q2155" s="36" t="s">
        <v>3880</v>
      </c>
      <c r="R2155" s="36" t="s">
        <v>3880</v>
      </c>
      <c r="S2155" s="16">
        <v>30</v>
      </c>
      <c r="T2155" s="37" t="str">
        <f t="shared" si="134"/>
        <v>OK</v>
      </c>
      <c r="U2155" s="12"/>
      <c r="V2155" s="16"/>
      <c r="W2155" s="12" t="s">
        <v>4222</v>
      </c>
    </row>
    <row r="2156" spans="1:23" ht="22.35" customHeight="1">
      <c r="A2156" s="12">
        <v>10062302</v>
      </c>
      <c r="B2156" s="137">
        <v>1090020012</v>
      </c>
      <c r="C2156" s="106">
        <v>1005795</v>
      </c>
      <c r="D2156" s="13">
        <v>1015275</v>
      </c>
      <c r="E2156" s="12" t="s">
        <v>2629</v>
      </c>
      <c r="F2156" s="190" t="s">
        <v>4209</v>
      </c>
      <c r="G2156" s="13" t="s">
        <v>37</v>
      </c>
      <c r="H2156" s="15">
        <v>91</v>
      </c>
      <c r="I2156" s="105">
        <v>2</v>
      </c>
      <c r="J2156" s="26">
        <f t="shared" si="132"/>
        <v>182</v>
      </c>
      <c r="K2156" s="113">
        <f>IFERROR(SUMIFS(RECEIVING_HISTORY!$H:$H,RECEIVING_HISTORY!$B:$B,MASTER_SHEET!$A2156),0)</f>
        <v>0</v>
      </c>
      <c r="L2156" s="26">
        <f>IFERROR(SUMIFS(RECEIVING_HISTORY!$I:$I,RECEIVING_HISTORY!$B:$B,MASTER_SHEET!$A2156),0)</f>
        <v>0</v>
      </c>
      <c r="M2156" s="35">
        <f>IFERROR(SUMIF(ISSUANCE_HISTORY!$B:$B,A2156,ISSUANCE_HISTORY!$H:$H),0)</f>
        <v>0</v>
      </c>
      <c r="N2156" s="26">
        <f>IFERROR(SUMIF(ISSUANCE_HISTORY!$B:$B,A2156,ISSUANCE_HISTORY!$I:$I),0)</f>
        <v>0</v>
      </c>
      <c r="O2156" s="112">
        <f t="shared" si="133"/>
        <v>2</v>
      </c>
      <c r="P2156" s="26">
        <f t="shared" si="135"/>
        <v>182</v>
      </c>
      <c r="Q2156" s="36" t="s">
        <v>91</v>
      </c>
      <c r="R2156" s="36" t="s">
        <v>91</v>
      </c>
      <c r="S2156" s="16">
        <v>2</v>
      </c>
      <c r="T2156" s="37" t="str">
        <f t="shared" si="134"/>
        <v>OK</v>
      </c>
      <c r="U2156" s="12"/>
      <c r="V2156" s="16"/>
      <c r="W2156" s="12" t="s">
        <v>4222</v>
      </c>
    </row>
    <row r="2157" spans="1:23" ht="22.35" customHeight="1">
      <c r="A2157" s="12">
        <v>10062303</v>
      </c>
      <c r="B2157" s="137">
        <v>1090020006</v>
      </c>
      <c r="C2157" s="106">
        <v>1005796</v>
      </c>
      <c r="D2157" s="13">
        <v>1015276</v>
      </c>
      <c r="E2157" s="12" t="s">
        <v>2630</v>
      </c>
      <c r="F2157" s="190" t="s">
        <v>4209</v>
      </c>
      <c r="G2157" s="13" t="s">
        <v>37</v>
      </c>
      <c r="H2157" s="15">
        <v>91</v>
      </c>
      <c r="I2157" s="105">
        <v>2</v>
      </c>
      <c r="J2157" s="26">
        <f t="shared" si="132"/>
        <v>182</v>
      </c>
      <c r="K2157" s="113">
        <f>IFERROR(SUMIFS(RECEIVING_HISTORY!$H:$H,RECEIVING_HISTORY!$B:$B,MASTER_SHEET!$A2157),0)</f>
        <v>0</v>
      </c>
      <c r="L2157" s="26">
        <f>IFERROR(SUMIFS(RECEIVING_HISTORY!$I:$I,RECEIVING_HISTORY!$B:$B,MASTER_SHEET!$A2157),0)</f>
        <v>0</v>
      </c>
      <c r="M2157" s="35">
        <f>IFERROR(SUMIF(ISSUANCE_HISTORY!$B:$B,A2157,ISSUANCE_HISTORY!$H:$H),0)</f>
        <v>0</v>
      </c>
      <c r="N2157" s="26">
        <f>IFERROR(SUMIF(ISSUANCE_HISTORY!$B:$B,A2157,ISSUANCE_HISTORY!$I:$I),0)</f>
        <v>0</v>
      </c>
      <c r="O2157" s="112">
        <f t="shared" si="133"/>
        <v>2</v>
      </c>
      <c r="P2157" s="26">
        <f t="shared" si="135"/>
        <v>182</v>
      </c>
      <c r="Q2157" s="36" t="s">
        <v>91</v>
      </c>
      <c r="R2157" s="36" t="s">
        <v>91</v>
      </c>
      <c r="S2157" s="16">
        <v>2</v>
      </c>
      <c r="T2157" s="37" t="str">
        <f t="shared" si="134"/>
        <v>OK</v>
      </c>
      <c r="U2157" s="12"/>
      <c r="V2157" s="16"/>
      <c r="W2157" s="12" t="s">
        <v>4222</v>
      </c>
    </row>
    <row r="2158" spans="1:23" ht="22.35" customHeight="1">
      <c r="A2158" s="12">
        <v>10062304</v>
      </c>
      <c r="B2158" s="137">
        <v>1090190016</v>
      </c>
      <c r="C2158" s="106">
        <v>1005613</v>
      </c>
      <c r="D2158" s="13">
        <v>1015369</v>
      </c>
      <c r="E2158" s="12" t="s">
        <v>2631</v>
      </c>
      <c r="F2158" s="190" t="s">
        <v>4209</v>
      </c>
      <c r="G2158" s="13" t="s">
        <v>21</v>
      </c>
      <c r="H2158" s="15">
        <v>470</v>
      </c>
      <c r="I2158" s="105">
        <v>10</v>
      </c>
      <c r="J2158" s="26">
        <f t="shared" si="132"/>
        <v>4700</v>
      </c>
      <c r="K2158" s="113">
        <f>IFERROR(SUMIFS(RECEIVING_HISTORY!$H:$H,RECEIVING_HISTORY!$B:$B,MASTER_SHEET!$A2158),0)</f>
        <v>0</v>
      </c>
      <c r="L2158" s="26">
        <f>IFERROR(SUMIFS(RECEIVING_HISTORY!$I:$I,RECEIVING_HISTORY!$B:$B,MASTER_SHEET!$A2158),0)</f>
        <v>0</v>
      </c>
      <c r="M2158" s="35">
        <f>IFERROR(SUMIF(ISSUANCE_HISTORY!$B:$B,A2158,ISSUANCE_HISTORY!$H:$H),0)</f>
        <v>0</v>
      </c>
      <c r="N2158" s="26">
        <f>IFERROR(SUMIF(ISSUANCE_HISTORY!$B:$B,A2158,ISSUANCE_HISTORY!$I:$I),0)</f>
        <v>0</v>
      </c>
      <c r="O2158" s="112">
        <f t="shared" si="133"/>
        <v>10</v>
      </c>
      <c r="P2158" s="26">
        <f t="shared" si="135"/>
        <v>4700</v>
      </c>
      <c r="Q2158" s="36" t="s">
        <v>3880</v>
      </c>
      <c r="R2158" s="36" t="s">
        <v>3880</v>
      </c>
      <c r="S2158" s="16">
        <v>6</v>
      </c>
      <c r="T2158" s="37" t="str">
        <f t="shared" si="134"/>
        <v>OK</v>
      </c>
      <c r="U2158" s="12"/>
      <c r="V2158" s="16"/>
      <c r="W2158" s="12" t="s">
        <v>4222</v>
      </c>
    </row>
    <row r="2159" spans="1:23" ht="22.35" customHeight="1">
      <c r="A2159" s="12">
        <v>10062305</v>
      </c>
      <c r="B2159" s="137">
        <v>1090190014</v>
      </c>
      <c r="C2159" s="106">
        <v>1005614</v>
      </c>
      <c r="D2159" s="13">
        <v>1015370</v>
      </c>
      <c r="E2159" s="12" t="s">
        <v>2632</v>
      </c>
      <c r="F2159" s="190" t="s">
        <v>4209</v>
      </c>
      <c r="G2159" s="13" t="s">
        <v>21</v>
      </c>
      <c r="H2159" s="15">
        <v>270</v>
      </c>
      <c r="I2159" s="105">
        <v>10</v>
      </c>
      <c r="J2159" s="26">
        <f t="shared" si="132"/>
        <v>2700</v>
      </c>
      <c r="K2159" s="113">
        <f>IFERROR(SUMIFS(RECEIVING_HISTORY!$H:$H,RECEIVING_HISTORY!$B:$B,MASTER_SHEET!$A2159),0)</f>
        <v>0</v>
      </c>
      <c r="L2159" s="26">
        <f>IFERROR(SUMIFS(RECEIVING_HISTORY!$I:$I,RECEIVING_HISTORY!$B:$B,MASTER_SHEET!$A2159),0)</f>
        <v>0</v>
      </c>
      <c r="M2159" s="35">
        <f>IFERROR(SUMIF(ISSUANCE_HISTORY!$B:$B,A2159,ISSUANCE_HISTORY!$H:$H),0)</f>
        <v>0</v>
      </c>
      <c r="N2159" s="26">
        <f>IFERROR(SUMIF(ISSUANCE_HISTORY!$B:$B,A2159,ISSUANCE_HISTORY!$I:$I),0)</f>
        <v>0</v>
      </c>
      <c r="O2159" s="112">
        <f t="shared" si="133"/>
        <v>10</v>
      </c>
      <c r="P2159" s="26">
        <f t="shared" si="135"/>
        <v>2700</v>
      </c>
      <c r="Q2159" s="36" t="s">
        <v>3880</v>
      </c>
      <c r="R2159" s="36" t="s">
        <v>3880</v>
      </c>
      <c r="S2159" s="16">
        <v>6</v>
      </c>
      <c r="T2159" s="37" t="str">
        <f t="shared" si="134"/>
        <v>OK</v>
      </c>
      <c r="U2159" s="12"/>
      <c r="V2159" s="16"/>
      <c r="W2159" s="12" t="s">
        <v>4222</v>
      </c>
    </row>
    <row r="2160" spans="1:23" ht="22.35" customHeight="1">
      <c r="A2160" s="12">
        <v>10062306</v>
      </c>
      <c r="B2160" s="137">
        <v>1090190007</v>
      </c>
      <c r="C2160" s="106">
        <v>1005615</v>
      </c>
      <c r="D2160" s="13">
        <v>1015371</v>
      </c>
      <c r="E2160" s="12" t="s">
        <v>2633</v>
      </c>
      <c r="F2160" s="190" t="s">
        <v>4209</v>
      </c>
      <c r="G2160" s="13" t="s">
        <v>21</v>
      </c>
      <c r="H2160" s="15">
        <v>175</v>
      </c>
      <c r="I2160" s="105">
        <v>16</v>
      </c>
      <c r="J2160" s="26">
        <f t="shared" si="132"/>
        <v>2800</v>
      </c>
      <c r="K2160" s="113">
        <f>IFERROR(SUMIFS(RECEIVING_HISTORY!$H:$H,RECEIVING_HISTORY!$B:$B,MASTER_SHEET!$A2160),0)</f>
        <v>0</v>
      </c>
      <c r="L2160" s="26">
        <f>IFERROR(SUMIFS(RECEIVING_HISTORY!$I:$I,RECEIVING_HISTORY!$B:$B,MASTER_SHEET!$A2160),0)</f>
        <v>0</v>
      </c>
      <c r="M2160" s="35">
        <f>IFERROR(SUMIF(ISSUANCE_HISTORY!$B:$B,A2160,ISSUANCE_HISTORY!$H:$H),0)</f>
        <v>0</v>
      </c>
      <c r="N2160" s="26">
        <f>IFERROR(SUMIF(ISSUANCE_HISTORY!$B:$B,A2160,ISSUANCE_HISTORY!$I:$I),0)</f>
        <v>0</v>
      </c>
      <c r="O2160" s="112">
        <f t="shared" si="133"/>
        <v>16</v>
      </c>
      <c r="P2160" s="26">
        <f t="shared" si="135"/>
        <v>2800</v>
      </c>
      <c r="Q2160" s="36" t="s">
        <v>3880</v>
      </c>
      <c r="R2160" s="36" t="s">
        <v>3880</v>
      </c>
      <c r="S2160" s="16">
        <v>6</v>
      </c>
      <c r="T2160" s="37" t="str">
        <f t="shared" si="134"/>
        <v>OK</v>
      </c>
      <c r="U2160" s="12"/>
      <c r="V2160" s="16"/>
      <c r="W2160" s="12" t="s">
        <v>4222</v>
      </c>
    </row>
    <row r="2161" spans="1:23" ht="22.35" customHeight="1">
      <c r="A2161" s="12">
        <v>10062307</v>
      </c>
      <c r="B2161" s="137">
        <v>1090010006</v>
      </c>
      <c r="C2161" s="106">
        <v>1006780</v>
      </c>
      <c r="D2161" s="13">
        <v>1014191</v>
      </c>
      <c r="E2161" s="12" t="s">
        <v>2634</v>
      </c>
      <c r="F2161" s="190" t="s">
        <v>4209</v>
      </c>
      <c r="G2161" s="13" t="s">
        <v>37</v>
      </c>
      <c r="H2161" s="15">
        <v>159.30000000000001</v>
      </c>
      <c r="I2161" s="105">
        <v>1</v>
      </c>
      <c r="J2161" s="26">
        <f t="shared" si="132"/>
        <v>159.30000000000001</v>
      </c>
      <c r="K2161" s="113">
        <f>IFERROR(SUMIFS(RECEIVING_HISTORY!$H:$H,RECEIVING_HISTORY!$B:$B,MASTER_SHEET!$A2161),0)</f>
        <v>0</v>
      </c>
      <c r="L2161" s="26">
        <f>IFERROR(SUMIFS(RECEIVING_HISTORY!$I:$I,RECEIVING_HISTORY!$B:$B,MASTER_SHEET!$A2161),0)</f>
        <v>0</v>
      </c>
      <c r="M2161" s="35">
        <f>IFERROR(SUMIF(ISSUANCE_HISTORY!$B:$B,A2161,ISSUANCE_HISTORY!$H:$H),0)</f>
        <v>0</v>
      </c>
      <c r="N2161" s="26">
        <f>IFERROR(SUMIF(ISSUANCE_HISTORY!$B:$B,A2161,ISSUANCE_HISTORY!$I:$I),0)</f>
        <v>0</v>
      </c>
      <c r="O2161" s="112">
        <f t="shared" si="133"/>
        <v>1</v>
      </c>
      <c r="P2161" s="26">
        <f t="shared" si="135"/>
        <v>159.30000000000001</v>
      </c>
      <c r="Q2161" s="36" t="s">
        <v>3880</v>
      </c>
      <c r="R2161" s="36" t="s">
        <v>3880</v>
      </c>
      <c r="S2161" s="16">
        <v>3</v>
      </c>
      <c r="T2161" s="37" t="str">
        <f t="shared" si="134"/>
        <v>Re-Order Now</v>
      </c>
      <c r="U2161" s="12"/>
      <c r="V2161" s="16" t="s">
        <v>4000</v>
      </c>
      <c r="W2161" s="12" t="s">
        <v>4222</v>
      </c>
    </row>
    <row r="2162" spans="1:23" ht="22.35" customHeight="1">
      <c r="A2162" s="12">
        <v>10062308</v>
      </c>
      <c r="B2162" s="137" t="e">
        <v>#N/A</v>
      </c>
      <c r="C2162" s="106">
        <v>1006781</v>
      </c>
      <c r="D2162" s="13">
        <v>1014192</v>
      </c>
      <c r="E2162" s="12" t="s">
        <v>2635</v>
      </c>
      <c r="F2162" s="190" t="s">
        <v>4209</v>
      </c>
      <c r="G2162" s="13" t="s">
        <v>37</v>
      </c>
      <c r="H2162" s="15">
        <v>116.2</v>
      </c>
      <c r="I2162" s="105">
        <v>5</v>
      </c>
      <c r="J2162" s="26">
        <f t="shared" si="132"/>
        <v>581</v>
      </c>
      <c r="K2162" s="113">
        <f>IFERROR(SUMIFS(RECEIVING_HISTORY!$H:$H,RECEIVING_HISTORY!$B:$B,MASTER_SHEET!$A2162),0)</f>
        <v>0</v>
      </c>
      <c r="L2162" s="26">
        <f>IFERROR(SUMIFS(RECEIVING_HISTORY!$I:$I,RECEIVING_HISTORY!$B:$B,MASTER_SHEET!$A2162),0)</f>
        <v>0</v>
      </c>
      <c r="M2162" s="35">
        <f>IFERROR(SUMIF(ISSUANCE_HISTORY!$B:$B,A2162,ISSUANCE_HISTORY!$H:$H),0)</f>
        <v>0</v>
      </c>
      <c r="N2162" s="26">
        <f>IFERROR(SUMIF(ISSUANCE_HISTORY!$B:$B,A2162,ISSUANCE_HISTORY!$I:$I),0)</f>
        <v>0</v>
      </c>
      <c r="O2162" s="112">
        <f t="shared" si="133"/>
        <v>5</v>
      </c>
      <c r="P2162" s="26">
        <f t="shared" si="135"/>
        <v>581</v>
      </c>
      <c r="Q2162" s="36" t="s">
        <v>3880</v>
      </c>
      <c r="R2162" s="36" t="s">
        <v>3880</v>
      </c>
      <c r="S2162" s="16">
        <v>3</v>
      </c>
      <c r="T2162" s="37" t="str">
        <f t="shared" si="134"/>
        <v>OK</v>
      </c>
      <c r="U2162" s="12"/>
      <c r="V2162" s="16"/>
      <c r="W2162" s="12" t="e">
        <v>#N/A</v>
      </c>
    </row>
    <row r="2163" spans="1:23" ht="22.35" customHeight="1">
      <c r="A2163" s="12">
        <v>10062309</v>
      </c>
      <c r="B2163" s="137">
        <v>1090010003</v>
      </c>
      <c r="C2163" s="106">
        <v>1006782</v>
      </c>
      <c r="D2163" s="13">
        <v>1014193</v>
      </c>
      <c r="E2163" s="12" t="s">
        <v>2636</v>
      </c>
      <c r="F2163" s="190" t="s">
        <v>4209</v>
      </c>
      <c r="G2163" s="13" t="s">
        <v>37</v>
      </c>
      <c r="H2163" s="15">
        <v>42</v>
      </c>
      <c r="I2163" s="105">
        <v>48</v>
      </c>
      <c r="J2163" s="26">
        <f t="shared" si="132"/>
        <v>2016</v>
      </c>
      <c r="K2163" s="113">
        <f>IFERROR(SUMIFS(RECEIVING_HISTORY!$H:$H,RECEIVING_HISTORY!$B:$B,MASTER_SHEET!$A2163),0)</f>
        <v>0</v>
      </c>
      <c r="L2163" s="26">
        <f>IFERROR(SUMIFS(RECEIVING_HISTORY!$I:$I,RECEIVING_HISTORY!$B:$B,MASTER_SHEET!$A2163),0)</f>
        <v>0</v>
      </c>
      <c r="M2163" s="35">
        <f>IFERROR(SUMIF(ISSUANCE_HISTORY!$B:$B,A2163,ISSUANCE_HISTORY!$H:$H),0)</f>
        <v>0</v>
      </c>
      <c r="N2163" s="26">
        <f>IFERROR(SUMIF(ISSUANCE_HISTORY!$B:$B,A2163,ISSUANCE_HISTORY!$I:$I),0)</f>
        <v>0</v>
      </c>
      <c r="O2163" s="112">
        <f t="shared" si="133"/>
        <v>48</v>
      </c>
      <c r="P2163" s="26">
        <f t="shared" si="135"/>
        <v>2016</v>
      </c>
      <c r="Q2163" s="36" t="s">
        <v>436</v>
      </c>
      <c r="R2163" s="36" t="s">
        <v>436</v>
      </c>
      <c r="S2163" s="16">
        <v>8</v>
      </c>
      <c r="T2163" s="37" t="str">
        <f t="shared" si="134"/>
        <v>OK</v>
      </c>
      <c r="U2163" s="12"/>
      <c r="V2163" s="16"/>
      <c r="W2163" s="12" t="s">
        <v>4223</v>
      </c>
    </row>
    <row r="2164" spans="1:23" ht="22.35" customHeight="1">
      <c r="A2164" s="12">
        <v>10062310</v>
      </c>
      <c r="B2164" s="137">
        <v>521215096118</v>
      </c>
      <c r="C2164" s="106">
        <v>1006784</v>
      </c>
      <c r="D2164" s="13">
        <v>1014195</v>
      </c>
      <c r="E2164" s="12" t="s">
        <v>2637</v>
      </c>
      <c r="F2164" s="190" t="s">
        <v>4209</v>
      </c>
      <c r="G2164" s="13" t="s">
        <v>37</v>
      </c>
      <c r="H2164" s="15">
        <v>439</v>
      </c>
      <c r="I2164" s="105">
        <v>4</v>
      </c>
      <c r="J2164" s="26">
        <f t="shared" si="132"/>
        <v>1756</v>
      </c>
      <c r="K2164" s="113">
        <f>IFERROR(SUMIFS(RECEIVING_HISTORY!$H:$H,RECEIVING_HISTORY!$B:$B,MASTER_SHEET!$A2164),0)</f>
        <v>0</v>
      </c>
      <c r="L2164" s="26">
        <f>IFERROR(SUMIFS(RECEIVING_HISTORY!$I:$I,RECEIVING_HISTORY!$B:$B,MASTER_SHEET!$A2164),0)</f>
        <v>0</v>
      </c>
      <c r="M2164" s="35">
        <f>IFERROR(SUMIF(ISSUANCE_HISTORY!$B:$B,A2164,ISSUANCE_HISTORY!$H:$H),0)</f>
        <v>0</v>
      </c>
      <c r="N2164" s="26">
        <f>IFERROR(SUMIF(ISSUANCE_HISTORY!$B:$B,A2164,ISSUANCE_HISTORY!$I:$I),0)</f>
        <v>0</v>
      </c>
      <c r="O2164" s="112">
        <f t="shared" si="133"/>
        <v>4</v>
      </c>
      <c r="P2164" s="26">
        <f t="shared" si="135"/>
        <v>1756</v>
      </c>
      <c r="Q2164" s="36" t="s">
        <v>410</v>
      </c>
      <c r="R2164" s="36" t="s">
        <v>410</v>
      </c>
      <c r="S2164" s="16">
        <v>4</v>
      </c>
      <c r="T2164" s="37" t="str">
        <f t="shared" si="134"/>
        <v>OK</v>
      </c>
      <c r="U2164" s="12"/>
      <c r="V2164" s="16"/>
      <c r="W2164" s="12" t="s">
        <v>4222</v>
      </c>
    </row>
    <row r="2165" spans="1:23" ht="22.35" customHeight="1">
      <c r="A2165" s="12">
        <v>10062311</v>
      </c>
      <c r="B2165" s="137">
        <v>1010380070</v>
      </c>
      <c r="C2165" s="106">
        <v>1005628</v>
      </c>
      <c r="D2165" s="13">
        <v>1015384</v>
      </c>
      <c r="E2165" s="12" t="s">
        <v>2638</v>
      </c>
      <c r="F2165" s="191" t="s">
        <v>4206</v>
      </c>
      <c r="G2165" s="13" t="s">
        <v>21</v>
      </c>
      <c r="H2165" s="15">
        <v>23.5</v>
      </c>
      <c r="I2165" s="105">
        <v>16</v>
      </c>
      <c r="J2165" s="26">
        <f t="shared" si="132"/>
        <v>376</v>
      </c>
      <c r="K2165" s="113">
        <f>IFERROR(SUMIFS(RECEIVING_HISTORY!$H:$H,RECEIVING_HISTORY!$B:$B,MASTER_SHEET!$A2165),0)</f>
        <v>0</v>
      </c>
      <c r="L2165" s="26">
        <f>IFERROR(SUMIFS(RECEIVING_HISTORY!$I:$I,RECEIVING_HISTORY!$B:$B,MASTER_SHEET!$A2165),0)</f>
        <v>0</v>
      </c>
      <c r="M2165" s="35">
        <f>IFERROR(SUMIF(ISSUANCE_HISTORY!$B:$B,A2165,ISSUANCE_HISTORY!$H:$H),0)</f>
        <v>0</v>
      </c>
      <c r="N2165" s="26">
        <f>IFERROR(SUMIF(ISSUANCE_HISTORY!$B:$B,A2165,ISSUANCE_HISTORY!$I:$I),0)</f>
        <v>0</v>
      </c>
      <c r="O2165" s="112">
        <f t="shared" si="133"/>
        <v>16</v>
      </c>
      <c r="P2165" s="26">
        <f t="shared" si="135"/>
        <v>376</v>
      </c>
      <c r="Q2165" s="36" t="s">
        <v>35</v>
      </c>
      <c r="R2165" s="36" t="s">
        <v>35</v>
      </c>
      <c r="S2165" s="85"/>
      <c r="T2165" s="37" t="str">
        <f t="shared" si="134"/>
        <v/>
      </c>
      <c r="U2165" s="12"/>
      <c r="V2165" s="16"/>
      <c r="W2165" s="12" t="s">
        <v>4222</v>
      </c>
    </row>
    <row r="2166" spans="1:23" ht="22.35" customHeight="1">
      <c r="A2166" s="12">
        <v>10062312</v>
      </c>
      <c r="B2166" s="137">
        <v>1920100145</v>
      </c>
      <c r="C2166" s="106">
        <v>1005334</v>
      </c>
      <c r="D2166" s="13">
        <v>1015706</v>
      </c>
      <c r="E2166" s="12" t="s">
        <v>2639</v>
      </c>
      <c r="F2166" s="190" t="s">
        <v>4209</v>
      </c>
      <c r="G2166" s="13" t="s">
        <v>21</v>
      </c>
      <c r="H2166" s="15">
        <v>875</v>
      </c>
      <c r="I2166" s="105">
        <v>1</v>
      </c>
      <c r="J2166" s="26">
        <f t="shared" si="132"/>
        <v>875</v>
      </c>
      <c r="K2166" s="113">
        <f>IFERROR(SUMIFS(RECEIVING_HISTORY!$H:$H,RECEIVING_HISTORY!$B:$B,MASTER_SHEET!$A2166),0)</f>
        <v>0</v>
      </c>
      <c r="L2166" s="26">
        <f>IFERROR(SUMIFS(RECEIVING_HISTORY!$I:$I,RECEIVING_HISTORY!$B:$B,MASTER_SHEET!$A2166),0)</f>
        <v>0</v>
      </c>
      <c r="M2166" s="35">
        <f>IFERROR(SUMIF(ISSUANCE_HISTORY!$B:$B,A2166,ISSUANCE_HISTORY!$H:$H),0)</f>
        <v>0</v>
      </c>
      <c r="N2166" s="26">
        <f>IFERROR(SUMIF(ISSUANCE_HISTORY!$B:$B,A2166,ISSUANCE_HISTORY!$I:$I),0)</f>
        <v>0</v>
      </c>
      <c r="O2166" s="112">
        <f t="shared" si="133"/>
        <v>1</v>
      </c>
      <c r="P2166" s="26">
        <f t="shared" si="135"/>
        <v>875</v>
      </c>
      <c r="Q2166" s="36" t="s">
        <v>410</v>
      </c>
      <c r="R2166" s="36" t="s">
        <v>410</v>
      </c>
      <c r="S2166" s="16">
        <v>1</v>
      </c>
      <c r="T2166" s="37" t="str">
        <f t="shared" si="134"/>
        <v>OK</v>
      </c>
      <c r="U2166" s="12"/>
      <c r="V2166" s="16"/>
      <c r="W2166" s="12" t="s">
        <v>4222</v>
      </c>
    </row>
    <row r="2167" spans="1:23" ht="22.35" customHeight="1">
      <c r="A2167" s="12">
        <v>10062313</v>
      </c>
      <c r="B2167" s="137">
        <v>401716006119</v>
      </c>
      <c r="C2167" s="106">
        <v>1006783</v>
      </c>
      <c r="D2167" s="13">
        <v>1014194</v>
      </c>
      <c r="E2167" s="12" t="s">
        <v>2640</v>
      </c>
      <c r="F2167" s="190" t="s">
        <v>4209</v>
      </c>
      <c r="G2167" s="13" t="s">
        <v>37</v>
      </c>
      <c r="H2167" s="15">
        <v>222.6</v>
      </c>
      <c r="I2167" s="105">
        <v>9</v>
      </c>
      <c r="J2167" s="26">
        <f t="shared" si="132"/>
        <v>2003.3999999999999</v>
      </c>
      <c r="K2167" s="113">
        <f>IFERROR(SUMIFS(RECEIVING_HISTORY!$H:$H,RECEIVING_HISTORY!$B:$B,MASTER_SHEET!$A2167),0)</f>
        <v>0</v>
      </c>
      <c r="L2167" s="26">
        <f>IFERROR(SUMIFS(RECEIVING_HISTORY!$I:$I,RECEIVING_HISTORY!$B:$B,MASTER_SHEET!$A2167),0)</f>
        <v>0</v>
      </c>
      <c r="M2167" s="35">
        <f>IFERROR(SUMIF(ISSUANCE_HISTORY!$B:$B,A2167,ISSUANCE_HISTORY!$H:$H),0)</f>
        <v>0</v>
      </c>
      <c r="N2167" s="26">
        <f>IFERROR(SUMIF(ISSUANCE_HISTORY!$B:$B,A2167,ISSUANCE_HISTORY!$I:$I),0)</f>
        <v>0</v>
      </c>
      <c r="O2167" s="112">
        <f t="shared" si="133"/>
        <v>9</v>
      </c>
      <c r="P2167" s="26">
        <f t="shared" si="135"/>
        <v>2003.3999999999999</v>
      </c>
      <c r="Q2167" s="36" t="s">
        <v>3880</v>
      </c>
      <c r="R2167" s="36" t="s">
        <v>3880</v>
      </c>
      <c r="S2167" s="16">
        <v>5</v>
      </c>
      <c r="T2167" s="37" t="str">
        <f t="shared" si="134"/>
        <v>OK</v>
      </c>
      <c r="U2167" s="12"/>
      <c r="V2167" s="16"/>
      <c r="W2167" s="12" t="s">
        <v>4222</v>
      </c>
    </row>
    <row r="2168" spans="1:23" ht="22.35" customHeight="1">
      <c r="A2168" s="12">
        <v>10062314</v>
      </c>
      <c r="B2168" s="137">
        <v>1120012426</v>
      </c>
      <c r="C2168" s="106">
        <v>1006211</v>
      </c>
      <c r="D2168" s="13">
        <v>1014861</v>
      </c>
      <c r="E2168" s="12" t="s">
        <v>2641</v>
      </c>
      <c r="F2168" s="190" t="s">
        <v>4209</v>
      </c>
      <c r="G2168" s="13" t="s">
        <v>37</v>
      </c>
      <c r="H2168" s="15">
        <v>81.2</v>
      </c>
      <c r="I2168" s="105">
        <v>60</v>
      </c>
      <c r="J2168" s="26">
        <f t="shared" si="132"/>
        <v>4872</v>
      </c>
      <c r="K2168" s="113">
        <f>IFERROR(SUMIFS(RECEIVING_HISTORY!$H:$H,RECEIVING_HISTORY!$B:$B,MASTER_SHEET!$A2168),0)</f>
        <v>0</v>
      </c>
      <c r="L2168" s="26">
        <f>IFERROR(SUMIFS(RECEIVING_HISTORY!$I:$I,RECEIVING_HISTORY!$B:$B,MASTER_SHEET!$A2168),0)</f>
        <v>0</v>
      </c>
      <c r="M2168" s="35">
        <f>IFERROR(SUMIF(ISSUANCE_HISTORY!$B:$B,A2168,ISSUANCE_HISTORY!$H:$H),0)</f>
        <v>0</v>
      </c>
      <c r="N2168" s="26">
        <f>IFERROR(SUMIF(ISSUANCE_HISTORY!$B:$B,A2168,ISSUANCE_HISTORY!$I:$I),0)</f>
        <v>0</v>
      </c>
      <c r="O2168" s="112">
        <f t="shared" si="133"/>
        <v>60</v>
      </c>
      <c r="P2168" s="26">
        <f t="shared" si="135"/>
        <v>4872</v>
      </c>
      <c r="Q2168" s="36" t="s">
        <v>2642</v>
      </c>
      <c r="R2168" s="36" t="s">
        <v>2642</v>
      </c>
      <c r="S2168" s="16">
        <v>50</v>
      </c>
      <c r="T2168" s="37" t="str">
        <f t="shared" si="134"/>
        <v>OK</v>
      </c>
      <c r="U2168" s="12"/>
      <c r="V2168" s="16"/>
      <c r="W2168" s="12" t="s">
        <v>4222</v>
      </c>
    </row>
    <row r="2169" spans="1:23" ht="22.35" customHeight="1">
      <c r="A2169" s="12">
        <v>10062315</v>
      </c>
      <c r="B2169" s="137">
        <v>1010170013</v>
      </c>
      <c r="C2169" s="106">
        <v>1006215</v>
      </c>
      <c r="D2169" s="13">
        <v>1014865</v>
      </c>
      <c r="E2169" s="12" t="s">
        <v>2643</v>
      </c>
      <c r="F2169" s="190" t="s">
        <v>4209</v>
      </c>
      <c r="G2169" s="13" t="s">
        <v>37</v>
      </c>
      <c r="H2169" s="15">
        <v>90</v>
      </c>
      <c r="I2169" s="105">
        <v>6</v>
      </c>
      <c r="J2169" s="26">
        <f t="shared" si="132"/>
        <v>540</v>
      </c>
      <c r="K2169" s="113">
        <f>IFERROR(SUMIFS(RECEIVING_HISTORY!$H:$H,RECEIVING_HISTORY!$B:$B,MASTER_SHEET!$A2169),0)</f>
        <v>0</v>
      </c>
      <c r="L2169" s="26">
        <f>IFERROR(SUMIFS(RECEIVING_HISTORY!$I:$I,RECEIVING_HISTORY!$B:$B,MASTER_SHEET!$A2169),0)</f>
        <v>0</v>
      </c>
      <c r="M2169" s="35">
        <f>IFERROR(SUMIF(ISSUANCE_HISTORY!$B:$B,A2169,ISSUANCE_HISTORY!$H:$H),0)</f>
        <v>5</v>
      </c>
      <c r="N2169" s="26">
        <f>IFERROR(SUMIF(ISSUANCE_HISTORY!$B:$B,A2169,ISSUANCE_HISTORY!$I:$I),0)</f>
        <v>450</v>
      </c>
      <c r="O2169" s="112">
        <f t="shared" si="133"/>
        <v>1</v>
      </c>
      <c r="P2169" s="26">
        <f t="shared" si="135"/>
        <v>90</v>
      </c>
      <c r="Q2169" s="36" t="s">
        <v>2642</v>
      </c>
      <c r="R2169" s="36" t="s">
        <v>2642</v>
      </c>
      <c r="S2169" s="16">
        <v>20</v>
      </c>
      <c r="T2169" s="37" t="str">
        <f t="shared" si="134"/>
        <v>Re-Order Now</v>
      </c>
      <c r="U2169" s="12"/>
      <c r="V2169" s="16" t="s">
        <v>4000</v>
      </c>
      <c r="W2169" s="12" t="s">
        <v>4222</v>
      </c>
    </row>
    <row r="2170" spans="1:23" ht="22.35" customHeight="1">
      <c r="A2170" s="12">
        <v>10062316</v>
      </c>
      <c r="B2170" s="137">
        <v>1010380162</v>
      </c>
      <c r="C2170" s="106">
        <v>1005037</v>
      </c>
      <c r="D2170" s="13">
        <v>1015866</v>
      </c>
      <c r="E2170" s="12" t="s">
        <v>2644</v>
      </c>
      <c r="F2170" s="191" t="s">
        <v>4206</v>
      </c>
      <c r="G2170" s="13" t="s">
        <v>21</v>
      </c>
      <c r="H2170" s="15">
        <v>41.4</v>
      </c>
      <c r="I2170" s="105">
        <v>132</v>
      </c>
      <c r="J2170" s="26">
        <f t="shared" si="132"/>
        <v>5464.8</v>
      </c>
      <c r="K2170" s="113">
        <f>IFERROR(SUMIFS(RECEIVING_HISTORY!$H:$H,RECEIVING_HISTORY!$B:$B,MASTER_SHEET!$A2170),0)</f>
        <v>0</v>
      </c>
      <c r="L2170" s="26">
        <f>IFERROR(SUMIFS(RECEIVING_HISTORY!$I:$I,RECEIVING_HISTORY!$B:$B,MASTER_SHEET!$A2170),0)</f>
        <v>0</v>
      </c>
      <c r="M2170" s="35">
        <f>IFERROR(SUMIF(ISSUANCE_HISTORY!$B:$B,A2170,ISSUANCE_HISTORY!$H:$H),0)</f>
        <v>0</v>
      </c>
      <c r="N2170" s="26">
        <f>IFERROR(SUMIF(ISSUANCE_HISTORY!$B:$B,A2170,ISSUANCE_HISTORY!$I:$I),0)</f>
        <v>0</v>
      </c>
      <c r="O2170" s="112">
        <f t="shared" si="133"/>
        <v>132</v>
      </c>
      <c r="P2170" s="26">
        <f t="shared" si="135"/>
        <v>5464.8</v>
      </c>
      <c r="Q2170" s="36" t="s">
        <v>2650</v>
      </c>
      <c r="R2170" s="36" t="s">
        <v>2650</v>
      </c>
      <c r="S2170" s="16">
        <v>100</v>
      </c>
      <c r="T2170" s="37" t="str">
        <f t="shared" si="134"/>
        <v>OK</v>
      </c>
      <c r="U2170" s="12"/>
      <c r="V2170" s="16"/>
      <c r="W2170" s="12" t="s">
        <v>4222</v>
      </c>
    </row>
    <row r="2171" spans="1:23" ht="22.35" customHeight="1">
      <c r="A2171" s="12">
        <v>10062317</v>
      </c>
      <c r="B2171" s="137">
        <v>1090190017</v>
      </c>
      <c r="C2171" s="106">
        <v>1005038</v>
      </c>
      <c r="D2171" s="13">
        <v>1015867</v>
      </c>
      <c r="E2171" s="12" t="s">
        <v>2645</v>
      </c>
      <c r="F2171" s="190" t="s">
        <v>4209</v>
      </c>
      <c r="G2171" s="13" t="s">
        <v>21</v>
      </c>
      <c r="H2171" s="15">
        <v>397</v>
      </c>
      <c r="I2171" s="105">
        <v>10</v>
      </c>
      <c r="J2171" s="26">
        <f t="shared" si="132"/>
        <v>3970</v>
      </c>
      <c r="K2171" s="113">
        <f>IFERROR(SUMIFS(RECEIVING_HISTORY!$H:$H,RECEIVING_HISTORY!$B:$B,MASTER_SHEET!$A2171),0)</f>
        <v>0</v>
      </c>
      <c r="L2171" s="26">
        <f>IFERROR(SUMIFS(RECEIVING_HISTORY!$I:$I,RECEIVING_HISTORY!$B:$B,MASTER_SHEET!$A2171),0)</f>
        <v>0</v>
      </c>
      <c r="M2171" s="35">
        <f>IFERROR(SUMIF(ISSUANCE_HISTORY!$B:$B,A2171,ISSUANCE_HISTORY!$H:$H),0)</f>
        <v>0</v>
      </c>
      <c r="N2171" s="26">
        <f>IFERROR(SUMIF(ISSUANCE_HISTORY!$B:$B,A2171,ISSUANCE_HISTORY!$I:$I),0)</f>
        <v>0</v>
      </c>
      <c r="O2171" s="112">
        <f t="shared" si="133"/>
        <v>10</v>
      </c>
      <c r="P2171" s="26">
        <f t="shared" si="135"/>
        <v>3970</v>
      </c>
      <c r="Q2171" s="36" t="s">
        <v>3880</v>
      </c>
      <c r="R2171" s="36" t="s">
        <v>3880</v>
      </c>
      <c r="S2171" s="16">
        <v>6</v>
      </c>
      <c r="T2171" s="37" t="str">
        <f t="shared" si="134"/>
        <v>OK</v>
      </c>
      <c r="U2171" s="12"/>
      <c r="V2171" s="16"/>
      <c r="W2171" s="12" t="s">
        <v>4222</v>
      </c>
    </row>
    <row r="2172" spans="1:23" ht="22.35" customHeight="1">
      <c r="A2172" s="12">
        <v>10062318</v>
      </c>
      <c r="B2172" s="137">
        <v>521215096339</v>
      </c>
      <c r="C2172" s="106">
        <v>1004050</v>
      </c>
      <c r="D2172" s="13">
        <v>1017008</v>
      </c>
      <c r="E2172" s="12" t="s">
        <v>2646</v>
      </c>
      <c r="F2172" s="190" t="s">
        <v>4209</v>
      </c>
      <c r="G2172" s="13" t="s">
        <v>21</v>
      </c>
      <c r="H2172" s="15">
        <v>761</v>
      </c>
      <c r="I2172" s="105">
        <v>18</v>
      </c>
      <c r="J2172" s="26">
        <f t="shared" si="132"/>
        <v>13698</v>
      </c>
      <c r="K2172" s="113">
        <f>IFERROR(SUMIFS(RECEIVING_HISTORY!$H:$H,RECEIVING_HISTORY!$B:$B,MASTER_SHEET!$A2172),0)</f>
        <v>0</v>
      </c>
      <c r="L2172" s="26">
        <f>IFERROR(SUMIFS(RECEIVING_HISTORY!$I:$I,RECEIVING_HISTORY!$B:$B,MASTER_SHEET!$A2172),0)</f>
        <v>0</v>
      </c>
      <c r="M2172" s="35">
        <f>IFERROR(SUMIF(ISSUANCE_HISTORY!$B:$B,A2172,ISSUANCE_HISTORY!$H:$H),0)</f>
        <v>0</v>
      </c>
      <c r="N2172" s="26">
        <f>IFERROR(SUMIF(ISSUANCE_HISTORY!$B:$B,A2172,ISSUANCE_HISTORY!$I:$I),0)</f>
        <v>0</v>
      </c>
      <c r="O2172" s="112">
        <f t="shared" si="133"/>
        <v>18</v>
      </c>
      <c r="P2172" s="26">
        <f t="shared" si="135"/>
        <v>13698</v>
      </c>
      <c r="Q2172" s="36" t="s">
        <v>34</v>
      </c>
      <c r="R2172" s="36" t="s">
        <v>34</v>
      </c>
      <c r="S2172" s="16">
        <v>6</v>
      </c>
      <c r="T2172" s="37" t="str">
        <f t="shared" si="134"/>
        <v>OK</v>
      </c>
      <c r="U2172" s="12"/>
      <c r="V2172" s="16"/>
      <c r="W2172" s="12" t="s">
        <v>4222</v>
      </c>
    </row>
    <row r="2173" spans="1:23" ht="22.35" customHeight="1">
      <c r="A2173" s="12">
        <v>10062319</v>
      </c>
      <c r="B2173" s="137">
        <v>401830006379</v>
      </c>
      <c r="C2173" s="106">
        <v>1005353</v>
      </c>
      <c r="D2173" s="13">
        <v>1015726</v>
      </c>
      <c r="E2173" s="12" t="s">
        <v>2647</v>
      </c>
      <c r="F2173" s="190" t="s">
        <v>4209</v>
      </c>
      <c r="G2173" s="13" t="s">
        <v>21</v>
      </c>
      <c r="H2173" s="15">
        <v>135</v>
      </c>
      <c r="I2173" s="105">
        <v>5</v>
      </c>
      <c r="J2173" s="26">
        <f t="shared" ref="J2173:J2236" si="136">I2173*H2173</f>
        <v>675</v>
      </c>
      <c r="K2173" s="113">
        <f>IFERROR(SUMIFS(RECEIVING_HISTORY!$H:$H,RECEIVING_HISTORY!$B:$B,MASTER_SHEET!$A2173),0)</f>
        <v>0</v>
      </c>
      <c r="L2173" s="26">
        <f>IFERROR(SUMIFS(RECEIVING_HISTORY!$I:$I,RECEIVING_HISTORY!$B:$B,MASTER_SHEET!$A2173),0)</f>
        <v>0</v>
      </c>
      <c r="M2173" s="35">
        <f>IFERROR(SUMIF(ISSUANCE_HISTORY!$B:$B,A2173,ISSUANCE_HISTORY!$H:$H),0)</f>
        <v>0</v>
      </c>
      <c r="N2173" s="26">
        <f>IFERROR(SUMIF(ISSUANCE_HISTORY!$B:$B,A2173,ISSUANCE_HISTORY!$I:$I),0)</f>
        <v>0</v>
      </c>
      <c r="O2173" s="112">
        <f t="shared" ref="O2173:O2236" si="137">N(I2173)+N(K2173)-N(M2173)</f>
        <v>5</v>
      </c>
      <c r="P2173" s="26">
        <f t="shared" si="135"/>
        <v>675</v>
      </c>
      <c r="Q2173" s="36" t="s">
        <v>4440</v>
      </c>
      <c r="R2173" s="36" t="s">
        <v>4440</v>
      </c>
      <c r="S2173" s="16">
        <v>3</v>
      </c>
      <c r="T2173" s="37" t="str">
        <f t="shared" si="134"/>
        <v>OK</v>
      </c>
      <c r="U2173" s="12"/>
      <c r="V2173" s="16"/>
      <c r="W2173" s="12" t="s">
        <v>4222</v>
      </c>
    </row>
    <row r="2174" spans="1:23" ht="22.35" customHeight="1">
      <c r="A2174" s="12">
        <v>10062320</v>
      </c>
      <c r="B2174" s="137">
        <v>1010380221</v>
      </c>
      <c r="C2174" s="106">
        <v>1005366</v>
      </c>
      <c r="D2174" s="13">
        <v>1015739</v>
      </c>
      <c r="E2174" s="12" t="s">
        <v>2648</v>
      </c>
      <c r="F2174" s="191" t="s">
        <v>4206</v>
      </c>
      <c r="G2174" s="13" t="s">
        <v>21</v>
      </c>
      <c r="H2174" s="15">
        <v>705.6</v>
      </c>
      <c r="I2174" s="105">
        <v>21</v>
      </c>
      <c r="J2174" s="26">
        <f t="shared" si="136"/>
        <v>14817.6</v>
      </c>
      <c r="K2174" s="113">
        <f>IFERROR(SUMIFS(RECEIVING_HISTORY!$H:$H,RECEIVING_HISTORY!$B:$B,MASTER_SHEET!$A2174),0)</f>
        <v>0</v>
      </c>
      <c r="L2174" s="26">
        <f>IFERROR(SUMIFS(RECEIVING_HISTORY!$I:$I,RECEIVING_HISTORY!$B:$B,MASTER_SHEET!$A2174),0)</f>
        <v>0</v>
      </c>
      <c r="M2174" s="35">
        <f>IFERROR(SUMIF(ISSUANCE_HISTORY!$B:$B,A2174,ISSUANCE_HISTORY!$H:$H),0)</f>
        <v>0</v>
      </c>
      <c r="N2174" s="26">
        <f>IFERROR(SUMIF(ISSUANCE_HISTORY!$B:$B,A2174,ISSUANCE_HISTORY!$I:$I),0)</f>
        <v>0</v>
      </c>
      <c r="O2174" s="112">
        <f t="shared" si="137"/>
        <v>21</v>
      </c>
      <c r="P2174" s="26">
        <f t="shared" si="135"/>
        <v>14817.6</v>
      </c>
      <c r="Q2174" s="36" t="s">
        <v>2650</v>
      </c>
      <c r="R2174" s="36" t="s">
        <v>2650</v>
      </c>
      <c r="S2174" s="16">
        <v>60</v>
      </c>
      <c r="T2174" s="37" t="str">
        <f t="shared" si="134"/>
        <v>Re-Order Now</v>
      </c>
      <c r="U2174" s="12"/>
      <c r="V2174" s="16" t="s">
        <v>4000</v>
      </c>
      <c r="W2174" s="12" t="s">
        <v>4222</v>
      </c>
    </row>
    <row r="2175" spans="1:23" ht="22.35" customHeight="1">
      <c r="A2175" s="12">
        <v>10062321</v>
      </c>
      <c r="B2175" s="137">
        <v>3000000973</v>
      </c>
      <c r="C2175" s="106">
        <v>1004334</v>
      </c>
      <c r="D2175" s="13">
        <v>1016694</v>
      </c>
      <c r="E2175" s="12" t="s">
        <v>2649</v>
      </c>
      <c r="F2175" s="191" t="s">
        <v>4206</v>
      </c>
      <c r="G2175" s="13" t="s">
        <v>37</v>
      </c>
      <c r="H2175" s="15">
        <v>201.6</v>
      </c>
      <c r="I2175" s="105">
        <v>599</v>
      </c>
      <c r="J2175" s="26">
        <f t="shared" si="136"/>
        <v>120758.39999999999</v>
      </c>
      <c r="K2175" s="113">
        <f>IFERROR(SUMIFS(RECEIVING_HISTORY!$H:$H,RECEIVING_HISTORY!$B:$B,MASTER_SHEET!$A2175),0)</f>
        <v>0</v>
      </c>
      <c r="L2175" s="26">
        <f>IFERROR(SUMIFS(RECEIVING_HISTORY!$I:$I,RECEIVING_HISTORY!$B:$B,MASTER_SHEET!$A2175),0)</f>
        <v>0</v>
      </c>
      <c r="M2175" s="35">
        <f>IFERROR(SUMIF(ISSUANCE_HISTORY!$B:$B,A2175,ISSUANCE_HISTORY!$H:$H),0)</f>
        <v>0</v>
      </c>
      <c r="N2175" s="26">
        <f>IFERROR(SUMIF(ISSUANCE_HISTORY!$B:$B,A2175,ISSUANCE_HISTORY!$I:$I),0)</f>
        <v>0</v>
      </c>
      <c r="O2175" s="112">
        <f t="shared" si="137"/>
        <v>599</v>
      </c>
      <c r="P2175" s="26">
        <f t="shared" si="135"/>
        <v>120758.39999999999</v>
      </c>
      <c r="Q2175" s="36" t="s">
        <v>2650</v>
      </c>
      <c r="R2175" s="36" t="s">
        <v>2650</v>
      </c>
      <c r="S2175" s="16">
        <v>200</v>
      </c>
      <c r="T2175" s="37" t="str">
        <f t="shared" si="134"/>
        <v>OK</v>
      </c>
      <c r="U2175" s="12"/>
      <c r="V2175" s="16"/>
      <c r="W2175" s="12" t="s">
        <v>4222</v>
      </c>
    </row>
    <row r="2176" spans="1:23" ht="22.35" customHeight="1">
      <c r="A2176" s="12">
        <v>10062322</v>
      </c>
      <c r="B2176" s="137" t="e">
        <v>#N/A</v>
      </c>
      <c r="C2176" s="106">
        <v>1004480</v>
      </c>
      <c r="D2176" s="13">
        <v>1016562</v>
      </c>
      <c r="E2176" s="12" t="s">
        <v>2651</v>
      </c>
      <c r="F2176" s="190" t="s">
        <v>1262</v>
      </c>
      <c r="G2176" s="13" t="s">
        <v>37</v>
      </c>
      <c r="H2176" s="15">
        <v>75</v>
      </c>
      <c r="I2176" s="105">
        <v>5</v>
      </c>
      <c r="J2176" s="26">
        <f t="shared" si="136"/>
        <v>375</v>
      </c>
      <c r="K2176" s="113">
        <f>IFERROR(SUMIFS(RECEIVING_HISTORY!$H:$H,RECEIVING_HISTORY!$B:$B,MASTER_SHEET!$A2176),0)</f>
        <v>0</v>
      </c>
      <c r="L2176" s="26">
        <f>IFERROR(SUMIFS(RECEIVING_HISTORY!$I:$I,RECEIVING_HISTORY!$B:$B,MASTER_SHEET!$A2176),0)</f>
        <v>0</v>
      </c>
      <c r="M2176" s="35">
        <f>IFERROR(SUMIF(ISSUANCE_HISTORY!$B:$B,A2176,ISSUANCE_HISTORY!$H:$H),0)</f>
        <v>0</v>
      </c>
      <c r="N2176" s="26">
        <f>IFERROR(SUMIF(ISSUANCE_HISTORY!$B:$B,A2176,ISSUANCE_HISTORY!$I:$I),0)</f>
        <v>0</v>
      </c>
      <c r="O2176" s="112">
        <f t="shared" si="137"/>
        <v>5</v>
      </c>
      <c r="P2176" s="26">
        <f t="shared" si="135"/>
        <v>375</v>
      </c>
      <c r="Q2176" s="36" t="s">
        <v>2659</v>
      </c>
      <c r="R2176" s="36" t="s">
        <v>2659</v>
      </c>
      <c r="S2176" s="16">
        <v>2</v>
      </c>
      <c r="T2176" s="37" t="str">
        <f t="shared" si="134"/>
        <v>OK</v>
      </c>
      <c r="U2176" s="12"/>
      <c r="V2176" s="16"/>
      <c r="W2176" s="12" t="e">
        <v>#N/A</v>
      </c>
    </row>
    <row r="2177" spans="1:23" ht="22.35" customHeight="1">
      <c r="A2177" s="12">
        <v>10062323</v>
      </c>
      <c r="B2177" s="137" t="e">
        <v>#N/A</v>
      </c>
      <c r="C2177" s="106">
        <v>1004481</v>
      </c>
      <c r="D2177" s="13">
        <v>1016563</v>
      </c>
      <c r="E2177" s="12" t="s">
        <v>2653</v>
      </c>
      <c r="F2177" s="190" t="s">
        <v>1262</v>
      </c>
      <c r="G2177" s="13" t="s">
        <v>37</v>
      </c>
      <c r="H2177" s="15">
        <v>98</v>
      </c>
      <c r="I2177" s="105">
        <v>3</v>
      </c>
      <c r="J2177" s="26">
        <f t="shared" si="136"/>
        <v>294</v>
      </c>
      <c r="K2177" s="113">
        <f>IFERROR(SUMIFS(RECEIVING_HISTORY!$H:$H,RECEIVING_HISTORY!$B:$B,MASTER_SHEET!$A2177),0)</f>
        <v>0</v>
      </c>
      <c r="L2177" s="26">
        <f>IFERROR(SUMIFS(RECEIVING_HISTORY!$I:$I,RECEIVING_HISTORY!$B:$B,MASTER_SHEET!$A2177),0)</f>
        <v>0</v>
      </c>
      <c r="M2177" s="35">
        <f>IFERROR(SUMIF(ISSUANCE_HISTORY!$B:$B,A2177,ISSUANCE_HISTORY!$H:$H),0)</f>
        <v>0</v>
      </c>
      <c r="N2177" s="26">
        <f>IFERROR(SUMIF(ISSUANCE_HISTORY!$B:$B,A2177,ISSUANCE_HISTORY!$I:$I),0)</f>
        <v>0</v>
      </c>
      <c r="O2177" s="112">
        <f t="shared" si="137"/>
        <v>3</v>
      </c>
      <c r="P2177" s="26">
        <f t="shared" si="135"/>
        <v>294</v>
      </c>
      <c r="Q2177" s="36" t="s">
        <v>2659</v>
      </c>
      <c r="R2177" s="36" t="s">
        <v>2659</v>
      </c>
      <c r="S2177" s="16">
        <v>2</v>
      </c>
      <c r="T2177" s="37" t="str">
        <f t="shared" si="134"/>
        <v>OK</v>
      </c>
      <c r="U2177" s="12"/>
      <c r="V2177" s="16"/>
      <c r="W2177" s="12" t="e">
        <v>#N/A</v>
      </c>
    </row>
    <row r="2178" spans="1:23" ht="22.35" customHeight="1">
      <c r="A2178" s="12">
        <v>10062324</v>
      </c>
      <c r="B2178" s="137" t="e">
        <v>#N/A</v>
      </c>
      <c r="C2178" s="106">
        <v>1004482</v>
      </c>
      <c r="D2178" s="13">
        <v>1016564</v>
      </c>
      <c r="E2178" s="12" t="s">
        <v>2654</v>
      </c>
      <c r="F2178" s="190" t="s">
        <v>1262</v>
      </c>
      <c r="G2178" s="13" t="s">
        <v>37</v>
      </c>
      <c r="H2178" s="15">
        <v>115</v>
      </c>
      <c r="I2178" s="105">
        <v>5</v>
      </c>
      <c r="J2178" s="26">
        <f t="shared" si="136"/>
        <v>575</v>
      </c>
      <c r="K2178" s="113">
        <f>IFERROR(SUMIFS(RECEIVING_HISTORY!$H:$H,RECEIVING_HISTORY!$B:$B,MASTER_SHEET!$A2178),0)</f>
        <v>0</v>
      </c>
      <c r="L2178" s="26">
        <f>IFERROR(SUMIFS(RECEIVING_HISTORY!$I:$I,RECEIVING_HISTORY!$B:$B,MASTER_SHEET!$A2178),0)</f>
        <v>0</v>
      </c>
      <c r="M2178" s="35">
        <f>IFERROR(SUMIF(ISSUANCE_HISTORY!$B:$B,A2178,ISSUANCE_HISTORY!$H:$H),0)</f>
        <v>0</v>
      </c>
      <c r="N2178" s="26">
        <f>IFERROR(SUMIF(ISSUANCE_HISTORY!$B:$B,A2178,ISSUANCE_HISTORY!$I:$I),0)</f>
        <v>0</v>
      </c>
      <c r="O2178" s="112">
        <f t="shared" si="137"/>
        <v>5</v>
      </c>
      <c r="P2178" s="26">
        <f t="shared" si="135"/>
        <v>575</v>
      </c>
      <c r="Q2178" s="36" t="s">
        <v>2659</v>
      </c>
      <c r="R2178" s="36" t="s">
        <v>2659</v>
      </c>
      <c r="S2178" s="16">
        <v>2</v>
      </c>
      <c r="T2178" s="37" t="str">
        <f t="shared" ref="T2178:T2241" si="138">IF(S2178="", "", IF(U2178&lt;&gt;"", "BSR in Process", IF(O2178&lt;S2178, "Re-Order Now", "OK")))</f>
        <v>OK</v>
      </c>
      <c r="U2178" s="12"/>
      <c r="V2178" s="16"/>
      <c r="W2178" s="12" t="e">
        <v>#N/A</v>
      </c>
    </row>
    <row r="2179" spans="1:23" ht="22.35" customHeight="1">
      <c r="A2179" s="12">
        <v>10062325</v>
      </c>
      <c r="B2179" s="137" t="e">
        <v>#N/A</v>
      </c>
      <c r="C2179" s="106">
        <v>1004483</v>
      </c>
      <c r="D2179" s="13">
        <v>1016565</v>
      </c>
      <c r="E2179" s="12" t="s">
        <v>2655</v>
      </c>
      <c r="F2179" s="190" t="s">
        <v>1262</v>
      </c>
      <c r="G2179" s="13" t="s">
        <v>37</v>
      </c>
      <c r="H2179" s="15">
        <v>145</v>
      </c>
      <c r="I2179" s="105">
        <v>5</v>
      </c>
      <c r="J2179" s="26">
        <f t="shared" si="136"/>
        <v>725</v>
      </c>
      <c r="K2179" s="113">
        <f>IFERROR(SUMIFS(RECEIVING_HISTORY!$H:$H,RECEIVING_HISTORY!$B:$B,MASTER_SHEET!$A2179),0)</f>
        <v>0</v>
      </c>
      <c r="L2179" s="26">
        <f>IFERROR(SUMIFS(RECEIVING_HISTORY!$I:$I,RECEIVING_HISTORY!$B:$B,MASTER_SHEET!$A2179),0)</f>
        <v>0</v>
      </c>
      <c r="M2179" s="35">
        <f>IFERROR(SUMIF(ISSUANCE_HISTORY!$B:$B,A2179,ISSUANCE_HISTORY!$H:$H),0)</f>
        <v>0</v>
      </c>
      <c r="N2179" s="26">
        <f>IFERROR(SUMIF(ISSUANCE_HISTORY!$B:$B,A2179,ISSUANCE_HISTORY!$I:$I),0)</f>
        <v>0</v>
      </c>
      <c r="O2179" s="112">
        <f t="shared" si="137"/>
        <v>5</v>
      </c>
      <c r="P2179" s="26">
        <f t="shared" ref="P2179:P2242" si="139">N(J2179)+N(L2179)-N(N2179)</f>
        <v>725</v>
      </c>
      <c r="Q2179" s="36" t="s">
        <v>2659</v>
      </c>
      <c r="R2179" s="36" t="s">
        <v>2659</v>
      </c>
      <c r="S2179" s="16">
        <v>2</v>
      </c>
      <c r="T2179" s="37" t="str">
        <f t="shared" si="138"/>
        <v>OK</v>
      </c>
      <c r="U2179" s="12"/>
      <c r="V2179" s="16"/>
      <c r="W2179" s="12" t="e">
        <v>#N/A</v>
      </c>
    </row>
    <row r="2180" spans="1:23" ht="22.35" customHeight="1">
      <c r="A2180" s="12">
        <v>10062326</v>
      </c>
      <c r="B2180" s="137" t="e">
        <v>#N/A</v>
      </c>
      <c r="C2180" s="106">
        <v>1004484</v>
      </c>
      <c r="D2180" s="13">
        <v>1016566</v>
      </c>
      <c r="E2180" s="12" t="s">
        <v>2656</v>
      </c>
      <c r="F2180" s="190" t="s">
        <v>1262</v>
      </c>
      <c r="G2180" s="13" t="s">
        <v>37</v>
      </c>
      <c r="H2180" s="15">
        <v>169</v>
      </c>
      <c r="I2180" s="105">
        <v>3</v>
      </c>
      <c r="J2180" s="26">
        <f t="shared" si="136"/>
        <v>507</v>
      </c>
      <c r="K2180" s="113">
        <f>IFERROR(SUMIFS(RECEIVING_HISTORY!$H:$H,RECEIVING_HISTORY!$B:$B,MASTER_SHEET!$A2180),0)</f>
        <v>0</v>
      </c>
      <c r="L2180" s="26">
        <f>IFERROR(SUMIFS(RECEIVING_HISTORY!$I:$I,RECEIVING_HISTORY!$B:$B,MASTER_SHEET!$A2180),0)</f>
        <v>0</v>
      </c>
      <c r="M2180" s="35">
        <f>IFERROR(SUMIF(ISSUANCE_HISTORY!$B:$B,A2180,ISSUANCE_HISTORY!$H:$H),0)</f>
        <v>0</v>
      </c>
      <c r="N2180" s="26">
        <f>IFERROR(SUMIF(ISSUANCE_HISTORY!$B:$B,A2180,ISSUANCE_HISTORY!$I:$I),0)</f>
        <v>0</v>
      </c>
      <c r="O2180" s="112">
        <f t="shared" si="137"/>
        <v>3</v>
      </c>
      <c r="P2180" s="26">
        <f t="shared" si="139"/>
        <v>507</v>
      </c>
      <c r="Q2180" s="36" t="s">
        <v>2659</v>
      </c>
      <c r="R2180" s="36" t="s">
        <v>2659</v>
      </c>
      <c r="S2180" s="16">
        <v>2</v>
      </c>
      <c r="T2180" s="37" t="str">
        <f t="shared" si="138"/>
        <v>OK</v>
      </c>
      <c r="U2180" s="12"/>
      <c r="V2180" s="16"/>
      <c r="W2180" s="12" t="e">
        <v>#N/A</v>
      </c>
    </row>
    <row r="2181" spans="1:23" ht="22.35" customHeight="1">
      <c r="A2181" s="12">
        <v>10062327</v>
      </c>
      <c r="B2181" s="137" t="e">
        <v>#N/A</v>
      </c>
      <c r="C2181" s="106">
        <v>1004485</v>
      </c>
      <c r="D2181" s="13">
        <v>1016567</v>
      </c>
      <c r="E2181" s="12" t="s">
        <v>2657</v>
      </c>
      <c r="F2181" s="190" t="s">
        <v>1262</v>
      </c>
      <c r="G2181" s="13" t="s">
        <v>37</v>
      </c>
      <c r="H2181" s="15">
        <v>225</v>
      </c>
      <c r="I2181" s="105">
        <v>2</v>
      </c>
      <c r="J2181" s="26">
        <f t="shared" si="136"/>
        <v>450</v>
      </c>
      <c r="K2181" s="113">
        <f>IFERROR(SUMIFS(RECEIVING_HISTORY!$H:$H,RECEIVING_HISTORY!$B:$B,MASTER_SHEET!$A2181),0)</f>
        <v>0</v>
      </c>
      <c r="L2181" s="26">
        <f>IFERROR(SUMIFS(RECEIVING_HISTORY!$I:$I,RECEIVING_HISTORY!$B:$B,MASTER_SHEET!$A2181),0)</f>
        <v>0</v>
      </c>
      <c r="M2181" s="35">
        <f>IFERROR(SUMIF(ISSUANCE_HISTORY!$B:$B,A2181,ISSUANCE_HISTORY!$H:$H),0)</f>
        <v>0</v>
      </c>
      <c r="N2181" s="26">
        <f>IFERROR(SUMIF(ISSUANCE_HISTORY!$B:$B,A2181,ISSUANCE_HISTORY!$I:$I),0)</f>
        <v>0</v>
      </c>
      <c r="O2181" s="112">
        <f t="shared" si="137"/>
        <v>2</v>
      </c>
      <c r="P2181" s="26">
        <f t="shared" si="139"/>
        <v>450</v>
      </c>
      <c r="Q2181" s="36" t="s">
        <v>2659</v>
      </c>
      <c r="R2181" s="36" t="s">
        <v>2659</v>
      </c>
      <c r="S2181" s="16">
        <v>2</v>
      </c>
      <c r="T2181" s="37" t="str">
        <f t="shared" si="138"/>
        <v>OK</v>
      </c>
      <c r="U2181" s="12"/>
      <c r="V2181" s="16"/>
      <c r="W2181" s="12" t="e">
        <v>#N/A</v>
      </c>
    </row>
    <row r="2182" spans="1:23" ht="22.35" customHeight="1">
      <c r="A2182" s="12">
        <v>10062328</v>
      </c>
      <c r="B2182" s="137">
        <v>1120012685</v>
      </c>
      <c r="C2182" s="106">
        <v>1005687</v>
      </c>
      <c r="D2182" s="13">
        <v>1015444</v>
      </c>
      <c r="E2182" s="12" t="s">
        <v>2658</v>
      </c>
      <c r="F2182" s="190" t="s">
        <v>1262</v>
      </c>
      <c r="G2182" s="13" t="s">
        <v>21</v>
      </c>
      <c r="H2182" s="15">
        <v>460</v>
      </c>
      <c r="I2182" s="105">
        <v>10</v>
      </c>
      <c r="J2182" s="26">
        <f t="shared" si="136"/>
        <v>4600</v>
      </c>
      <c r="K2182" s="113">
        <f>IFERROR(SUMIFS(RECEIVING_HISTORY!$H:$H,RECEIVING_HISTORY!$B:$B,MASTER_SHEET!$A2182),0)</f>
        <v>0</v>
      </c>
      <c r="L2182" s="26">
        <f>IFERROR(SUMIFS(RECEIVING_HISTORY!$I:$I,RECEIVING_HISTORY!$B:$B,MASTER_SHEET!$A2182),0)</f>
        <v>0</v>
      </c>
      <c r="M2182" s="35">
        <f>IFERROR(SUMIF(ISSUANCE_HISTORY!$B:$B,A2182,ISSUANCE_HISTORY!$H:$H),0)</f>
        <v>0</v>
      </c>
      <c r="N2182" s="26">
        <f>IFERROR(SUMIF(ISSUANCE_HISTORY!$B:$B,A2182,ISSUANCE_HISTORY!$I:$I),0)</f>
        <v>0</v>
      </c>
      <c r="O2182" s="112">
        <f t="shared" si="137"/>
        <v>10</v>
      </c>
      <c r="P2182" s="26">
        <f t="shared" si="139"/>
        <v>4600</v>
      </c>
      <c r="Q2182" s="36" t="s">
        <v>2659</v>
      </c>
      <c r="R2182" s="36" t="s">
        <v>2659</v>
      </c>
      <c r="S2182" s="16">
        <v>10</v>
      </c>
      <c r="T2182" s="37" t="str">
        <f t="shared" si="138"/>
        <v>OK</v>
      </c>
      <c r="U2182" s="12"/>
      <c r="V2182" s="16"/>
      <c r="W2182" s="12" t="s">
        <v>4222</v>
      </c>
    </row>
    <row r="2183" spans="1:23" ht="22.35" customHeight="1">
      <c r="A2183" s="12">
        <v>10062329</v>
      </c>
      <c r="B2183" s="137">
        <v>1930040278</v>
      </c>
      <c r="C2183" s="106">
        <v>1006576</v>
      </c>
      <c r="D2183" s="13">
        <v>1014297</v>
      </c>
      <c r="E2183" s="12" t="s">
        <v>2660</v>
      </c>
      <c r="F2183" s="190" t="s">
        <v>1262</v>
      </c>
      <c r="G2183" s="13" t="s">
        <v>21</v>
      </c>
      <c r="H2183" s="15">
        <v>43</v>
      </c>
      <c r="I2183" s="105">
        <v>50</v>
      </c>
      <c r="J2183" s="26">
        <f t="shared" si="136"/>
        <v>2150</v>
      </c>
      <c r="K2183" s="113">
        <f>IFERROR(SUMIFS(RECEIVING_HISTORY!$H:$H,RECEIVING_HISTORY!$B:$B,MASTER_SHEET!$A2183),0)</f>
        <v>0</v>
      </c>
      <c r="L2183" s="26">
        <f>IFERROR(SUMIFS(RECEIVING_HISTORY!$I:$I,RECEIVING_HISTORY!$B:$B,MASTER_SHEET!$A2183),0)</f>
        <v>0</v>
      </c>
      <c r="M2183" s="35">
        <f>IFERROR(SUMIF(ISSUANCE_HISTORY!$B:$B,A2183,ISSUANCE_HISTORY!$H:$H),0)</f>
        <v>0</v>
      </c>
      <c r="N2183" s="26">
        <f>IFERROR(SUMIF(ISSUANCE_HISTORY!$B:$B,A2183,ISSUANCE_HISTORY!$I:$I),0)</f>
        <v>0</v>
      </c>
      <c r="O2183" s="112">
        <f t="shared" si="137"/>
        <v>50</v>
      </c>
      <c r="P2183" s="26">
        <f t="shared" si="139"/>
        <v>2150</v>
      </c>
      <c r="Q2183" s="36" t="s">
        <v>2659</v>
      </c>
      <c r="R2183" s="36" t="s">
        <v>2659</v>
      </c>
      <c r="S2183" s="16">
        <v>10</v>
      </c>
      <c r="T2183" s="37" t="str">
        <f t="shared" si="138"/>
        <v>OK</v>
      </c>
      <c r="U2183" s="12"/>
      <c r="V2183" s="16"/>
      <c r="W2183" s="12" t="s">
        <v>4222</v>
      </c>
    </row>
    <row r="2184" spans="1:23" ht="22.35" customHeight="1">
      <c r="A2184" s="12">
        <v>10062330</v>
      </c>
      <c r="B2184" s="137">
        <v>1930040277</v>
      </c>
      <c r="C2184" s="106">
        <v>1005281</v>
      </c>
      <c r="D2184" s="13">
        <v>1015653</v>
      </c>
      <c r="E2184" s="12" t="s">
        <v>2661</v>
      </c>
      <c r="F2184" s="190" t="s">
        <v>1262</v>
      </c>
      <c r="G2184" s="13" t="s">
        <v>21</v>
      </c>
      <c r="H2184" s="15">
        <v>248</v>
      </c>
      <c r="I2184" s="105">
        <v>25</v>
      </c>
      <c r="J2184" s="26">
        <f t="shared" si="136"/>
        <v>6200</v>
      </c>
      <c r="K2184" s="113">
        <f>IFERROR(SUMIFS(RECEIVING_HISTORY!$H:$H,RECEIVING_HISTORY!$B:$B,MASTER_SHEET!$A2184),0)</f>
        <v>0</v>
      </c>
      <c r="L2184" s="26">
        <f>IFERROR(SUMIFS(RECEIVING_HISTORY!$I:$I,RECEIVING_HISTORY!$B:$B,MASTER_SHEET!$A2184),0)</f>
        <v>0</v>
      </c>
      <c r="M2184" s="35">
        <f>IFERROR(SUMIF(ISSUANCE_HISTORY!$B:$B,A2184,ISSUANCE_HISTORY!$H:$H),0)</f>
        <v>0</v>
      </c>
      <c r="N2184" s="26">
        <f>IFERROR(SUMIF(ISSUANCE_HISTORY!$B:$B,A2184,ISSUANCE_HISTORY!$I:$I),0)</f>
        <v>0</v>
      </c>
      <c r="O2184" s="112">
        <f t="shared" si="137"/>
        <v>25</v>
      </c>
      <c r="P2184" s="26">
        <f t="shared" si="139"/>
        <v>6200</v>
      </c>
      <c r="Q2184" s="36" t="s">
        <v>2659</v>
      </c>
      <c r="R2184" s="36" t="s">
        <v>2659</v>
      </c>
      <c r="S2184" s="16">
        <v>10</v>
      </c>
      <c r="T2184" s="37" t="str">
        <f t="shared" si="138"/>
        <v>OK</v>
      </c>
      <c r="U2184" s="12"/>
      <c r="V2184" s="16"/>
      <c r="W2184" s="12" t="s">
        <v>4222</v>
      </c>
    </row>
    <row r="2185" spans="1:23" ht="22.35" customHeight="1">
      <c r="A2185" s="12">
        <v>10062331</v>
      </c>
      <c r="B2185" s="137">
        <v>1930040271</v>
      </c>
      <c r="C2185" s="106">
        <v>1005282</v>
      </c>
      <c r="D2185" s="13">
        <v>1015654</v>
      </c>
      <c r="E2185" s="12" t="s">
        <v>2662</v>
      </c>
      <c r="F2185" s="190" t="s">
        <v>1262</v>
      </c>
      <c r="G2185" s="13" t="s">
        <v>21</v>
      </c>
      <c r="H2185" s="15">
        <v>339</v>
      </c>
      <c r="I2185" s="105">
        <v>18</v>
      </c>
      <c r="J2185" s="26">
        <f t="shared" si="136"/>
        <v>6102</v>
      </c>
      <c r="K2185" s="113">
        <f>IFERROR(SUMIFS(RECEIVING_HISTORY!$H:$H,RECEIVING_HISTORY!$B:$B,MASTER_SHEET!$A2185),0)</f>
        <v>0</v>
      </c>
      <c r="L2185" s="26">
        <f>IFERROR(SUMIFS(RECEIVING_HISTORY!$I:$I,RECEIVING_HISTORY!$B:$B,MASTER_SHEET!$A2185),0)</f>
        <v>0</v>
      </c>
      <c r="M2185" s="35">
        <f>IFERROR(SUMIF(ISSUANCE_HISTORY!$B:$B,A2185,ISSUANCE_HISTORY!$H:$H),0)</f>
        <v>0</v>
      </c>
      <c r="N2185" s="26">
        <f>IFERROR(SUMIF(ISSUANCE_HISTORY!$B:$B,A2185,ISSUANCE_HISTORY!$I:$I),0)</f>
        <v>0</v>
      </c>
      <c r="O2185" s="112">
        <f t="shared" si="137"/>
        <v>18</v>
      </c>
      <c r="P2185" s="26">
        <f t="shared" si="139"/>
        <v>6102</v>
      </c>
      <c r="Q2185" s="36" t="s">
        <v>2659</v>
      </c>
      <c r="R2185" s="36" t="s">
        <v>2659</v>
      </c>
      <c r="S2185" s="16">
        <v>10</v>
      </c>
      <c r="T2185" s="37" t="str">
        <f t="shared" si="138"/>
        <v>OK</v>
      </c>
      <c r="U2185" s="12"/>
      <c r="V2185" s="16"/>
      <c r="W2185" s="12" t="s">
        <v>4222</v>
      </c>
    </row>
    <row r="2186" spans="1:23" ht="22.35" customHeight="1">
      <c r="A2186" s="12">
        <v>10062332</v>
      </c>
      <c r="B2186" s="137">
        <v>401716006282</v>
      </c>
      <c r="C2186" s="106">
        <v>1005558</v>
      </c>
      <c r="D2186" s="13">
        <v>1015612</v>
      </c>
      <c r="E2186" s="12" t="s">
        <v>2663</v>
      </c>
      <c r="F2186" s="190" t="s">
        <v>1262</v>
      </c>
      <c r="G2186" s="13" t="s">
        <v>21</v>
      </c>
      <c r="H2186" s="15">
        <v>165</v>
      </c>
      <c r="I2186" s="105">
        <v>15</v>
      </c>
      <c r="J2186" s="26">
        <f t="shared" si="136"/>
        <v>2475</v>
      </c>
      <c r="K2186" s="113">
        <f>IFERROR(SUMIFS(RECEIVING_HISTORY!$H:$H,RECEIVING_HISTORY!$B:$B,MASTER_SHEET!$A2186),0)</f>
        <v>0</v>
      </c>
      <c r="L2186" s="26">
        <f>IFERROR(SUMIFS(RECEIVING_HISTORY!$I:$I,RECEIVING_HISTORY!$B:$B,MASTER_SHEET!$A2186),0)</f>
        <v>0</v>
      </c>
      <c r="M2186" s="35">
        <f>IFERROR(SUMIF(ISSUANCE_HISTORY!$B:$B,A2186,ISSUANCE_HISTORY!$H:$H),0)</f>
        <v>0</v>
      </c>
      <c r="N2186" s="26">
        <f>IFERROR(SUMIF(ISSUANCE_HISTORY!$B:$B,A2186,ISSUANCE_HISTORY!$I:$I),0)</f>
        <v>0</v>
      </c>
      <c r="O2186" s="112">
        <f t="shared" si="137"/>
        <v>15</v>
      </c>
      <c r="P2186" s="26">
        <f t="shared" si="139"/>
        <v>2475</v>
      </c>
      <c r="Q2186" s="36" t="s">
        <v>2659</v>
      </c>
      <c r="R2186" s="36" t="s">
        <v>2659</v>
      </c>
      <c r="S2186" s="16">
        <v>10</v>
      </c>
      <c r="T2186" s="37" t="str">
        <f t="shared" si="138"/>
        <v>OK</v>
      </c>
      <c r="U2186" s="12"/>
      <c r="V2186" s="16"/>
      <c r="W2186" s="12" t="s">
        <v>4222</v>
      </c>
    </row>
    <row r="2187" spans="1:23" ht="22.35" customHeight="1">
      <c r="A2187" s="12">
        <v>10062333</v>
      </c>
      <c r="B2187" s="137">
        <v>1120012548</v>
      </c>
      <c r="C2187" s="106">
        <v>1005559</v>
      </c>
      <c r="D2187" s="13">
        <v>1015613</v>
      </c>
      <c r="E2187" s="12" t="s">
        <v>2664</v>
      </c>
      <c r="F2187" s="190" t="s">
        <v>1262</v>
      </c>
      <c r="G2187" s="13" t="s">
        <v>21</v>
      </c>
      <c r="H2187" s="15">
        <v>152</v>
      </c>
      <c r="I2187" s="105">
        <v>13</v>
      </c>
      <c r="J2187" s="26">
        <f t="shared" si="136"/>
        <v>1976</v>
      </c>
      <c r="K2187" s="113">
        <f>IFERROR(SUMIFS(RECEIVING_HISTORY!$H:$H,RECEIVING_HISTORY!$B:$B,MASTER_SHEET!$A2187),0)</f>
        <v>0</v>
      </c>
      <c r="L2187" s="26">
        <f>IFERROR(SUMIFS(RECEIVING_HISTORY!$I:$I,RECEIVING_HISTORY!$B:$B,MASTER_SHEET!$A2187),0)</f>
        <v>0</v>
      </c>
      <c r="M2187" s="35">
        <f>IFERROR(SUMIF(ISSUANCE_HISTORY!$B:$B,A2187,ISSUANCE_HISTORY!$H:$H),0)</f>
        <v>0</v>
      </c>
      <c r="N2187" s="26">
        <f>IFERROR(SUMIF(ISSUANCE_HISTORY!$B:$B,A2187,ISSUANCE_HISTORY!$I:$I),0)</f>
        <v>0</v>
      </c>
      <c r="O2187" s="112">
        <f t="shared" si="137"/>
        <v>13</v>
      </c>
      <c r="P2187" s="26">
        <f t="shared" si="139"/>
        <v>1976</v>
      </c>
      <c r="Q2187" s="36" t="s">
        <v>2659</v>
      </c>
      <c r="R2187" s="36" t="s">
        <v>2659</v>
      </c>
      <c r="S2187" s="16">
        <v>10</v>
      </c>
      <c r="T2187" s="37" t="str">
        <f t="shared" si="138"/>
        <v>OK</v>
      </c>
      <c r="U2187" s="12"/>
      <c r="V2187" s="16"/>
      <c r="W2187" s="12" t="s">
        <v>4222</v>
      </c>
    </row>
    <row r="2188" spans="1:23" ht="22.35" customHeight="1">
      <c r="A2188" s="12">
        <v>10062334</v>
      </c>
      <c r="B2188" s="137">
        <v>1120014212</v>
      </c>
      <c r="C2188" s="106">
        <v>1001198</v>
      </c>
      <c r="D2188" s="13">
        <v>1012603</v>
      </c>
      <c r="E2188" s="12" t="s">
        <v>2665</v>
      </c>
      <c r="F2188" s="190" t="s">
        <v>1262</v>
      </c>
      <c r="G2188" s="13" t="s">
        <v>21</v>
      </c>
      <c r="H2188" s="15">
        <v>80</v>
      </c>
      <c r="I2188" s="105">
        <v>12</v>
      </c>
      <c r="J2188" s="26">
        <f t="shared" si="136"/>
        <v>960</v>
      </c>
      <c r="K2188" s="113">
        <f>IFERROR(SUMIFS(RECEIVING_HISTORY!$H:$H,RECEIVING_HISTORY!$B:$B,MASTER_SHEET!$A2188),0)</f>
        <v>0</v>
      </c>
      <c r="L2188" s="26">
        <f>IFERROR(SUMIFS(RECEIVING_HISTORY!$I:$I,RECEIVING_HISTORY!$B:$B,MASTER_SHEET!$A2188),0)</f>
        <v>0</v>
      </c>
      <c r="M2188" s="35">
        <f>IFERROR(SUMIF(ISSUANCE_HISTORY!$B:$B,A2188,ISSUANCE_HISTORY!$H:$H),0)</f>
        <v>0</v>
      </c>
      <c r="N2188" s="26">
        <f>IFERROR(SUMIF(ISSUANCE_HISTORY!$B:$B,A2188,ISSUANCE_HISTORY!$I:$I),0)</f>
        <v>0</v>
      </c>
      <c r="O2188" s="112">
        <f t="shared" si="137"/>
        <v>12</v>
      </c>
      <c r="P2188" s="26">
        <f t="shared" si="139"/>
        <v>960</v>
      </c>
      <c r="Q2188" s="36" t="s">
        <v>2659</v>
      </c>
      <c r="R2188" s="36" t="s">
        <v>2659</v>
      </c>
      <c r="S2188" s="16">
        <v>4</v>
      </c>
      <c r="T2188" s="37" t="str">
        <f t="shared" si="138"/>
        <v>OK</v>
      </c>
      <c r="U2188" s="12"/>
      <c r="V2188" s="16"/>
      <c r="W2188" s="12" t="s">
        <v>4222</v>
      </c>
    </row>
    <row r="2189" spans="1:23" ht="22.35" customHeight="1">
      <c r="A2189" s="12">
        <v>10062335</v>
      </c>
      <c r="B2189" s="137">
        <v>1930040053</v>
      </c>
      <c r="C2189" s="106">
        <v>1001586</v>
      </c>
      <c r="D2189" s="13">
        <v>1012333</v>
      </c>
      <c r="E2189" s="12" t="s">
        <v>2666</v>
      </c>
      <c r="F2189" s="190" t="s">
        <v>1262</v>
      </c>
      <c r="G2189" s="13" t="s">
        <v>21</v>
      </c>
      <c r="H2189" s="15">
        <v>110</v>
      </c>
      <c r="I2189" s="105">
        <v>10</v>
      </c>
      <c r="J2189" s="26">
        <f t="shared" si="136"/>
        <v>1100</v>
      </c>
      <c r="K2189" s="113">
        <f>IFERROR(SUMIFS(RECEIVING_HISTORY!$H:$H,RECEIVING_HISTORY!$B:$B,MASTER_SHEET!$A2189),0)</f>
        <v>0</v>
      </c>
      <c r="L2189" s="26">
        <f>IFERROR(SUMIFS(RECEIVING_HISTORY!$I:$I,RECEIVING_HISTORY!$B:$B,MASTER_SHEET!$A2189),0)</f>
        <v>0</v>
      </c>
      <c r="M2189" s="35">
        <f>IFERROR(SUMIF(ISSUANCE_HISTORY!$B:$B,A2189,ISSUANCE_HISTORY!$H:$H),0)</f>
        <v>0</v>
      </c>
      <c r="N2189" s="26">
        <f>IFERROR(SUMIF(ISSUANCE_HISTORY!$B:$B,A2189,ISSUANCE_HISTORY!$I:$I),0)</f>
        <v>0</v>
      </c>
      <c r="O2189" s="112">
        <f t="shared" si="137"/>
        <v>10</v>
      </c>
      <c r="P2189" s="26">
        <f t="shared" si="139"/>
        <v>1100</v>
      </c>
      <c r="Q2189" s="36" t="s">
        <v>2659</v>
      </c>
      <c r="R2189" s="36" t="s">
        <v>2659</v>
      </c>
      <c r="S2189" s="16">
        <v>10</v>
      </c>
      <c r="T2189" s="37" t="str">
        <f t="shared" si="138"/>
        <v>OK</v>
      </c>
      <c r="U2189" s="12"/>
      <c r="V2189" s="16"/>
      <c r="W2189" s="12" t="s">
        <v>4222</v>
      </c>
    </row>
    <row r="2190" spans="1:23" ht="22.35" customHeight="1">
      <c r="A2190" s="12">
        <v>10062336</v>
      </c>
      <c r="B2190" s="137">
        <v>1120012088</v>
      </c>
      <c r="C2190" s="106">
        <v>1004991</v>
      </c>
      <c r="D2190" s="13">
        <v>1016106</v>
      </c>
      <c r="E2190" s="12" t="s">
        <v>2667</v>
      </c>
      <c r="F2190" s="190" t="s">
        <v>1262</v>
      </c>
      <c r="G2190" s="13" t="s">
        <v>21</v>
      </c>
      <c r="H2190" s="15">
        <v>78</v>
      </c>
      <c r="I2190" s="105">
        <v>10</v>
      </c>
      <c r="J2190" s="26">
        <f t="shared" si="136"/>
        <v>780</v>
      </c>
      <c r="K2190" s="113">
        <f>IFERROR(SUMIFS(RECEIVING_HISTORY!$H:$H,RECEIVING_HISTORY!$B:$B,MASTER_SHEET!$A2190),0)</f>
        <v>0</v>
      </c>
      <c r="L2190" s="26">
        <f>IFERROR(SUMIFS(RECEIVING_HISTORY!$I:$I,RECEIVING_HISTORY!$B:$B,MASTER_SHEET!$A2190),0)</f>
        <v>0</v>
      </c>
      <c r="M2190" s="35">
        <f>IFERROR(SUMIF(ISSUANCE_HISTORY!$B:$B,A2190,ISSUANCE_HISTORY!$H:$H),0)</f>
        <v>0</v>
      </c>
      <c r="N2190" s="26">
        <f>IFERROR(SUMIF(ISSUANCE_HISTORY!$B:$B,A2190,ISSUANCE_HISTORY!$I:$I),0)</f>
        <v>0</v>
      </c>
      <c r="O2190" s="112">
        <f t="shared" si="137"/>
        <v>10</v>
      </c>
      <c r="P2190" s="26">
        <f t="shared" si="139"/>
        <v>780</v>
      </c>
      <c r="Q2190" s="36" t="s">
        <v>2659</v>
      </c>
      <c r="R2190" s="36" t="s">
        <v>2659</v>
      </c>
      <c r="S2190" s="16">
        <v>10</v>
      </c>
      <c r="T2190" s="37" t="str">
        <f t="shared" si="138"/>
        <v>OK</v>
      </c>
      <c r="U2190" s="12"/>
      <c r="V2190" s="16"/>
      <c r="W2190" s="12" t="s">
        <v>4222</v>
      </c>
    </row>
    <row r="2191" spans="1:23" ht="22.35" customHeight="1">
      <c r="A2191" s="12">
        <v>10062337</v>
      </c>
      <c r="B2191" s="137" t="s">
        <v>4217</v>
      </c>
      <c r="C2191" s="106">
        <v>1002731</v>
      </c>
      <c r="D2191" s="13">
        <v>1010894</v>
      </c>
      <c r="E2191" s="12" t="s">
        <v>2668</v>
      </c>
      <c r="F2191" s="190" t="s">
        <v>1262</v>
      </c>
      <c r="G2191" s="13" t="s">
        <v>1076</v>
      </c>
      <c r="H2191" s="15">
        <v>121</v>
      </c>
      <c r="I2191" s="105">
        <v>2</v>
      </c>
      <c r="J2191" s="26">
        <f t="shared" si="136"/>
        <v>242</v>
      </c>
      <c r="K2191" s="113">
        <f>IFERROR(SUMIFS(RECEIVING_HISTORY!$H:$H,RECEIVING_HISTORY!$B:$B,MASTER_SHEET!$A2191),0)</f>
        <v>0</v>
      </c>
      <c r="L2191" s="26">
        <f>IFERROR(SUMIFS(RECEIVING_HISTORY!$I:$I,RECEIVING_HISTORY!$B:$B,MASTER_SHEET!$A2191),0)</f>
        <v>0</v>
      </c>
      <c r="M2191" s="35">
        <f>IFERROR(SUMIF(ISSUANCE_HISTORY!$B:$B,A2191,ISSUANCE_HISTORY!$H:$H),0)</f>
        <v>0</v>
      </c>
      <c r="N2191" s="26">
        <f>IFERROR(SUMIF(ISSUANCE_HISTORY!$B:$B,A2191,ISSUANCE_HISTORY!$I:$I),0)</f>
        <v>0</v>
      </c>
      <c r="O2191" s="112">
        <f t="shared" si="137"/>
        <v>2</v>
      </c>
      <c r="P2191" s="26">
        <f t="shared" si="139"/>
        <v>242</v>
      </c>
      <c r="Q2191" s="36" t="s">
        <v>2659</v>
      </c>
      <c r="R2191" s="36" t="s">
        <v>2659</v>
      </c>
      <c r="S2191" s="16">
        <v>2</v>
      </c>
      <c r="T2191" s="37" t="str">
        <f t="shared" si="138"/>
        <v>OK</v>
      </c>
      <c r="U2191" s="12"/>
      <c r="V2191" s="16"/>
      <c r="W2191" s="12" t="s">
        <v>4222</v>
      </c>
    </row>
    <row r="2192" spans="1:23" ht="22.35" customHeight="1">
      <c r="A2192" s="12">
        <v>10062338</v>
      </c>
      <c r="B2192" s="137">
        <v>1930040162</v>
      </c>
      <c r="C2192" s="106">
        <v>1004986</v>
      </c>
      <c r="D2192" s="13">
        <v>1016101</v>
      </c>
      <c r="E2192" s="12" t="s">
        <v>2669</v>
      </c>
      <c r="F2192" s="190" t="s">
        <v>1262</v>
      </c>
      <c r="G2192" s="13" t="s">
        <v>21</v>
      </c>
      <c r="H2192" s="15">
        <v>20</v>
      </c>
      <c r="I2192" s="105">
        <v>4</v>
      </c>
      <c r="J2192" s="26">
        <f t="shared" si="136"/>
        <v>80</v>
      </c>
      <c r="K2192" s="113">
        <f>IFERROR(SUMIFS(RECEIVING_HISTORY!$H:$H,RECEIVING_HISTORY!$B:$B,MASTER_SHEET!$A2192),0)</f>
        <v>0</v>
      </c>
      <c r="L2192" s="26">
        <f>IFERROR(SUMIFS(RECEIVING_HISTORY!$I:$I,RECEIVING_HISTORY!$B:$B,MASTER_SHEET!$A2192),0)</f>
        <v>0</v>
      </c>
      <c r="M2192" s="35">
        <f>IFERROR(SUMIF(ISSUANCE_HISTORY!$B:$B,A2192,ISSUANCE_HISTORY!$H:$H),0)</f>
        <v>0</v>
      </c>
      <c r="N2192" s="26">
        <f>IFERROR(SUMIF(ISSUANCE_HISTORY!$B:$B,A2192,ISSUANCE_HISTORY!$I:$I),0)</f>
        <v>0</v>
      </c>
      <c r="O2192" s="112">
        <f t="shared" si="137"/>
        <v>4</v>
      </c>
      <c r="P2192" s="26">
        <f t="shared" si="139"/>
        <v>80</v>
      </c>
      <c r="Q2192" s="36" t="s">
        <v>2659</v>
      </c>
      <c r="R2192" s="36" t="s">
        <v>2659</v>
      </c>
      <c r="S2192" s="16">
        <v>4</v>
      </c>
      <c r="T2192" s="37" t="str">
        <f t="shared" si="138"/>
        <v>OK</v>
      </c>
      <c r="U2192" s="12"/>
      <c r="V2192" s="16"/>
      <c r="W2192" s="12" t="s">
        <v>4222</v>
      </c>
    </row>
    <row r="2193" spans="1:23" ht="22.35" customHeight="1">
      <c r="A2193" s="12">
        <v>10062339</v>
      </c>
      <c r="B2193" s="137">
        <v>1930040104</v>
      </c>
      <c r="C2193" s="106">
        <v>1004987</v>
      </c>
      <c r="D2193" s="13">
        <v>1016102</v>
      </c>
      <c r="E2193" s="12" t="s">
        <v>2670</v>
      </c>
      <c r="F2193" s="190" t="s">
        <v>1262</v>
      </c>
      <c r="G2193" s="13" t="s">
        <v>21</v>
      </c>
      <c r="H2193" s="15">
        <v>26</v>
      </c>
      <c r="I2193" s="105">
        <v>10</v>
      </c>
      <c r="J2193" s="26">
        <f t="shared" si="136"/>
        <v>260</v>
      </c>
      <c r="K2193" s="113">
        <f>IFERROR(SUMIFS(RECEIVING_HISTORY!$H:$H,RECEIVING_HISTORY!$B:$B,MASTER_SHEET!$A2193),0)</f>
        <v>0</v>
      </c>
      <c r="L2193" s="26">
        <f>IFERROR(SUMIFS(RECEIVING_HISTORY!$I:$I,RECEIVING_HISTORY!$B:$B,MASTER_SHEET!$A2193),0)</f>
        <v>0</v>
      </c>
      <c r="M2193" s="35">
        <f>IFERROR(SUMIF(ISSUANCE_HISTORY!$B:$B,A2193,ISSUANCE_HISTORY!$H:$H),0)</f>
        <v>0</v>
      </c>
      <c r="N2193" s="26">
        <f>IFERROR(SUMIF(ISSUANCE_HISTORY!$B:$B,A2193,ISSUANCE_HISTORY!$I:$I),0)</f>
        <v>0</v>
      </c>
      <c r="O2193" s="112">
        <f t="shared" si="137"/>
        <v>10</v>
      </c>
      <c r="P2193" s="26">
        <f t="shared" si="139"/>
        <v>260</v>
      </c>
      <c r="Q2193" s="36" t="s">
        <v>2659</v>
      </c>
      <c r="R2193" s="36" t="s">
        <v>2659</v>
      </c>
      <c r="S2193" s="16">
        <v>5</v>
      </c>
      <c r="T2193" s="37" t="str">
        <f t="shared" si="138"/>
        <v>OK</v>
      </c>
      <c r="U2193" s="12"/>
      <c r="V2193" s="16"/>
      <c r="W2193" s="12" t="s">
        <v>4222</v>
      </c>
    </row>
    <row r="2194" spans="1:23" ht="22.35" customHeight="1">
      <c r="A2194" s="12">
        <v>10062340</v>
      </c>
      <c r="B2194" s="137">
        <v>401716000764</v>
      </c>
      <c r="C2194" s="106">
        <v>1004988</v>
      </c>
      <c r="D2194" s="29">
        <v>1016103</v>
      </c>
      <c r="E2194" s="12" t="s">
        <v>3905</v>
      </c>
      <c r="F2194" s="190" t="s">
        <v>1262</v>
      </c>
      <c r="G2194" s="13" t="s">
        <v>21</v>
      </c>
      <c r="H2194" s="15">
        <v>48</v>
      </c>
      <c r="I2194" s="105">
        <v>5</v>
      </c>
      <c r="J2194" s="26">
        <f t="shared" si="136"/>
        <v>240</v>
      </c>
      <c r="K2194" s="113">
        <f>IFERROR(SUMIFS(RECEIVING_HISTORY!$H:$H,RECEIVING_HISTORY!$B:$B,MASTER_SHEET!$A2194),0)</f>
        <v>0</v>
      </c>
      <c r="L2194" s="26">
        <f>IFERROR(SUMIFS(RECEIVING_HISTORY!$I:$I,RECEIVING_HISTORY!$B:$B,MASTER_SHEET!$A2194),0)</f>
        <v>0</v>
      </c>
      <c r="M2194" s="35">
        <f>IFERROR(SUMIF(ISSUANCE_HISTORY!$B:$B,A2194,ISSUANCE_HISTORY!$H:$H),0)</f>
        <v>0</v>
      </c>
      <c r="N2194" s="26">
        <f>IFERROR(SUMIF(ISSUANCE_HISTORY!$B:$B,A2194,ISSUANCE_HISTORY!$I:$I),0)</f>
        <v>0</v>
      </c>
      <c r="O2194" s="112">
        <f t="shared" si="137"/>
        <v>5</v>
      </c>
      <c r="P2194" s="26">
        <f t="shared" si="139"/>
        <v>240</v>
      </c>
      <c r="Q2194" s="36" t="s">
        <v>2659</v>
      </c>
      <c r="R2194" s="36" t="s">
        <v>2659</v>
      </c>
      <c r="S2194" s="16">
        <v>5</v>
      </c>
      <c r="T2194" s="37" t="str">
        <f t="shared" si="138"/>
        <v>OK</v>
      </c>
      <c r="U2194" s="12"/>
      <c r="V2194" s="16"/>
      <c r="W2194" s="12" t="s">
        <v>4222</v>
      </c>
    </row>
    <row r="2195" spans="1:23" ht="22.35" customHeight="1">
      <c r="A2195" s="12">
        <v>10062341</v>
      </c>
      <c r="B2195" s="137">
        <v>401716006322</v>
      </c>
      <c r="C2195" s="106">
        <v>1004989</v>
      </c>
      <c r="D2195" s="13">
        <v>1016104</v>
      </c>
      <c r="E2195" s="12" t="s">
        <v>2671</v>
      </c>
      <c r="F2195" s="190" t="s">
        <v>1262</v>
      </c>
      <c r="G2195" s="13" t="s">
        <v>21</v>
      </c>
      <c r="H2195" s="15">
        <v>56</v>
      </c>
      <c r="I2195" s="105">
        <v>10</v>
      </c>
      <c r="J2195" s="26">
        <f t="shared" si="136"/>
        <v>560</v>
      </c>
      <c r="K2195" s="113">
        <f>IFERROR(SUMIFS(RECEIVING_HISTORY!$H:$H,RECEIVING_HISTORY!$B:$B,MASTER_SHEET!$A2195),0)</f>
        <v>0</v>
      </c>
      <c r="L2195" s="26">
        <f>IFERROR(SUMIFS(RECEIVING_HISTORY!$I:$I,RECEIVING_HISTORY!$B:$B,MASTER_SHEET!$A2195),0)</f>
        <v>0</v>
      </c>
      <c r="M2195" s="35">
        <f>IFERROR(SUMIF(ISSUANCE_HISTORY!$B:$B,A2195,ISSUANCE_HISTORY!$H:$H),0)</f>
        <v>0</v>
      </c>
      <c r="N2195" s="26">
        <f>IFERROR(SUMIF(ISSUANCE_HISTORY!$B:$B,A2195,ISSUANCE_HISTORY!$I:$I),0)</f>
        <v>0</v>
      </c>
      <c r="O2195" s="112">
        <f t="shared" si="137"/>
        <v>10</v>
      </c>
      <c r="P2195" s="26">
        <f t="shared" si="139"/>
        <v>560</v>
      </c>
      <c r="Q2195" s="36" t="s">
        <v>2659</v>
      </c>
      <c r="R2195" s="36" t="s">
        <v>2659</v>
      </c>
      <c r="S2195" s="16">
        <v>5</v>
      </c>
      <c r="T2195" s="37" t="str">
        <f t="shared" si="138"/>
        <v>OK</v>
      </c>
      <c r="U2195" s="12"/>
      <c r="V2195" s="16"/>
      <c r="W2195" s="12" t="s">
        <v>4222</v>
      </c>
    </row>
    <row r="2196" spans="1:23" ht="22.35" customHeight="1">
      <c r="A2196" s="12">
        <v>10062342</v>
      </c>
      <c r="B2196" s="137">
        <v>401716006323</v>
      </c>
      <c r="C2196" s="106">
        <v>1004990</v>
      </c>
      <c r="D2196" s="13">
        <v>1016105</v>
      </c>
      <c r="E2196" s="12" t="s">
        <v>2672</v>
      </c>
      <c r="F2196" s="190" t="s">
        <v>1262</v>
      </c>
      <c r="G2196" s="13" t="s">
        <v>21</v>
      </c>
      <c r="H2196" s="15">
        <v>65</v>
      </c>
      <c r="I2196" s="105">
        <v>14</v>
      </c>
      <c r="J2196" s="26">
        <f t="shared" si="136"/>
        <v>910</v>
      </c>
      <c r="K2196" s="113">
        <f>IFERROR(SUMIFS(RECEIVING_HISTORY!$H:$H,RECEIVING_HISTORY!$B:$B,MASTER_SHEET!$A2196),0)</f>
        <v>0</v>
      </c>
      <c r="L2196" s="26">
        <f>IFERROR(SUMIFS(RECEIVING_HISTORY!$I:$I,RECEIVING_HISTORY!$B:$B,MASTER_SHEET!$A2196),0)</f>
        <v>0</v>
      </c>
      <c r="M2196" s="35">
        <f>IFERROR(SUMIF(ISSUANCE_HISTORY!$B:$B,A2196,ISSUANCE_HISTORY!$H:$H),0)</f>
        <v>0</v>
      </c>
      <c r="N2196" s="26">
        <f>IFERROR(SUMIF(ISSUANCE_HISTORY!$B:$B,A2196,ISSUANCE_HISTORY!$I:$I),0)</f>
        <v>0</v>
      </c>
      <c r="O2196" s="112">
        <f t="shared" si="137"/>
        <v>14</v>
      </c>
      <c r="P2196" s="26">
        <f t="shared" si="139"/>
        <v>910</v>
      </c>
      <c r="Q2196" s="36" t="s">
        <v>2659</v>
      </c>
      <c r="R2196" s="36" t="s">
        <v>2659</v>
      </c>
      <c r="S2196" s="16">
        <v>5</v>
      </c>
      <c r="T2196" s="37" t="str">
        <f t="shared" si="138"/>
        <v>OK</v>
      </c>
      <c r="U2196" s="12"/>
      <c r="V2196" s="16"/>
      <c r="W2196" s="12" t="s">
        <v>4222</v>
      </c>
    </row>
    <row r="2197" spans="1:23" ht="22.35" customHeight="1">
      <c r="A2197" s="12">
        <v>10062343</v>
      </c>
      <c r="B2197" s="137">
        <v>401716006184</v>
      </c>
      <c r="C2197" s="106">
        <v>1006873</v>
      </c>
      <c r="D2197" s="13">
        <v>1014284</v>
      </c>
      <c r="E2197" s="12" t="s">
        <v>2673</v>
      </c>
      <c r="F2197" s="190" t="s">
        <v>1262</v>
      </c>
      <c r="G2197" s="13" t="s">
        <v>21</v>
      </c>
      <c r="H2197" s="15">
        <v>78</v>
      </c>
      <c r="I2197" s="105">
        <v>3</v>
      </c>
      <c r="J2197" s="26">
        <f t="shared" si="136"/>
        <v>234</v>
      </c>
      <c r="K2197" s="113">
        <f>IFERROR(SUMIFS(RECEIVING_HISTORY!$H:$H,RECEIVING_HISTORY!$B:$B,MASTER_SHEET!$A2197),0)</f>
        <v>0</v>
      </c>
      <c r="L2197" s="26">
        <f>IFERROR(SUMIFS(RECEIVING_HISTORY!$I:$I,RECEIVING_HISTORY!$B:$B,MASTER_SHEET!$A2197),0)</f>
        <v>0</v>
      </c>
      <c r="M2197" s="35">
        <f>IFERROR(SUMIF(ISSUANCE_HISTORY!$B:$B,A2197,ISSUANCE_HISTORY!$H:$H),0)</f>
        <v>0</v>
      </c>
      <c r="N2197" s="26">
        <f>IFERROR(SUMIF(ISSUANCE_HISTORY!$B:$B,A2197,ISSUANCE_HISTORY!$I:$I),0)</f>
        <v>0</v>
      </c>
      <c r="O2197" s="112">
        <f t="shared" si="137"/>
        <v>3</v>
      </c>
      <c r="P2197" s="26">
        <f t="shared" si="139"/>
        <v>234</v>
      </c>
      <c r="Q2197" s="36" t="s">
        <v>2659</v>
      </c>
      <c r="R2197" s="36" t="s">
        <v>2659</v>
      </c>
      <c r="S2197" s="16">
        <v>3</v>
      </c>
      <c r="T2197" s="37" t="str">
        <f t="shared" si="138"/>
        <v>OK</v>
      </c>
      <c r="U2197" s="12"/>
      <c r="V2197" s="16"/>
      <c r="W2197" s="12" t="s">
        <v>4223</v>
      </c>
    </row>
    <row r="2198" spans="1:23" ht="22.35" customHeight="1">
      <c r="A2198" s="12">
        <v>10062344</v>
      </c>
      <c r="B2198" s="137">
        <v>401716006185</v>
      </c>
      <c r="C2198" s="106">
        <v>1006874</v>
      </c>
      <c r="D2198" s="13">
        <v>1014285</v>
      </c>
      <c r="E2198" s="12" t="s">
        <v>2674</v>
      </c>
      <c r="F2198" s="190" t="s">
        <v>1262</v>
      </c>
      <c r="G2198" s="13" t="s">
        <v>21</v>
      </c>
      <c r="H2198" s="15">
        <v>55</v>
      </c>
      <c r="I2198" s="105">
        <v>4</v>
      </c>
      <c r="J2198" s="26">
        <f t="shared" si="136"/>
        <v>220</v>
      </c>
      <c r="K2198" s="113">
        <f>IFERROR(SUMIFS(RECEIVING_HISTORY!$H:$H,RECEIVING_HISTORY!$B:$B,MASTER_SHEET!$A2198),0)</f>
        <v>0</v>
      </c>
      <c r="L2198" s="26">
        <f>IFERROR(SUMIFS(RECEIVING_HISTORY!$I:$I,RECEIVING_HISTORY!$B:$B,MASTER_SHEET!$A2198),0)</f>
        <v>0</v>
      </c>
      <c r="M2198" s="35">
        <f>IFERROR(SUMIF(ISSUANCE_HISTORY!$B:$B,A2198,ISSUANCE_HISTORY!$H:$H),0)</f>
        <v>1</v>
      </c>
      <c r="N2198" s="26">
        <f>IFERROR(SUMIF(ISSUANCE_HISTORY!$B:$B,A2198,ISSUANCE_HISTORY!$I:$I),0)</f>
        <v>55</v>
      </c>
      <c r="O2198" s="112">
        <f t="shared" si="137"/>
        <v>3</v>
      </c>
      <c r="P2198" s="26">
        <f t="shared" si="139"/>
        <v>165</v>
      </c>
      <c r="Q2198" s="36" t="s">
        <v>2659</v>
      </c>
      <c r="R2198" s="36" t="s">
        <v>2659</v>
      </c>
      <c r="S2198" s="16">
        <v>3</v>
      </c>
      <c r="T2198" s="37" t="str">
        <f t="shared" si="138"/>
        <v>OK</v>
      </c>
      <c r="U2198" s="12"/>
      <c r="V2198" s="16"/>
      <c r="W2198" s="12" t="s">
        <v>4223</v>
      </c>
    </row>
    <row r="2199" spans="1:23" ht="22.35" customHeight="1">
      <c r="A2199" s="12">
        <v>10062345</v>
      </c>
      <c r="B2199" s="137">
        <v>401716006186</v>
      </c>
      <c r="C2199" s="106">
        <v>1006875</v>
      </c>
      <c r="D2199" s="13">
        <v>1014286</v>
      </c>
      <c r="E2199" s="12" t="s">
        <v>2675</v>
      </c>
      <c r="F2199" s="190" t="s">
        <v>1262</v>
      </c>
      <c r="G2199" s="13" t="s">
        <v>21</v>
      </c>
      <c r="H2199" s="15">
        <v>25</v>
      </c>
      <c r="I2199" s="105">
        <v>3</v>
      </c>
      <c r="J2199" s="26">
        <f t="shared" si="136"/>
        <v>75</v>
      </c>
      <c r="K2199" s="113">
        <f>IFERROR(SUMIFS(RECEIVING_HISTORY!$H:$H,RECEIVING_HISTORY!$B:$B,MASTER_SHEET!$A2199),0)</f>
        <v>0</v>
      </c>
      <c r="L2199" s="26">
        <f>IFERROR(SUMIFS(RECEIVING_HISTORY!$I:$I,RECEIVING_HISTORY!$B:$B,MASTER_SHEET!$A2199),0)</f>
        <v>0</v>
      </c>
      <c r="M2199" s="35">
        <f>IFERROR(SUMIF(ISSUANCE_HISTORY!$B:$B,A2199,ISSUANCE_HISTORY!$H:$H),0)</f>
        <v>0</v>
      </c>
      <c r="N2199" s="26">
        <f>IFERROR(SUMIF(ISSUANCE_HISTORY!$B:$B,A2199,ISSUANCE_HISTORY!$I:$I),0)</f>
        <v>0</v>
      </c>
      <c r="O2199" s="112">
        <f t="shared" si="137"/>
        <v>3</v>
      </c>
      <c r="P2199" s="26">
        <f t="shared" si="139"/>
        <v>75</v>
      </c>
      <c r="Q2199" s="36" t="s">
        <v>2659</v>
      </c>
      <c r="R2199" s="36" t="s">
        <v>2659</v>
      </c>
      <c r="S2199" s="16">
        <v>3</v>
      </c>
      <c r="T2199" s="37" t="str">
        <f t="shared" si="138"/>
        <v>OK</v>
      </c>
      <c r="U2199" s="12"/>
      <c r="V2199" s="16"/>
      <c r="W2199" s="12" t="s">
        <v>4223</v>
      </c>
    </row>
    <row r="2200" spans="1:23" ht="22.35" customHeight="1">
      <c r="A2200" s="12">
        <v>10062346</v>
      </c>
      <c r="B2200" s="137">
        <v>1930040276</v>
      </c>
      <c r="C2200" s="106">
        <v>1006876</v>
      </c>
      <c r="D2200" s="13">
        <v>1014287</v>
      </c>
      <c r="E2200" s="12" t="s">
        <v>2676</v>
      </c>
      <c r="F2200" s="190" t="s">
        <v>1262</v>
      </c>
      <c r="G2200" s="13" t="s">
        <v>21</v>
      </c>
      <c r="H2200" s="15">
        <v>115</v>
      </c>
      <c r="I2200" s="105">
        <v>2</v>
      </c>
      <c r="J2200" s="26">
        <f t="shared" si="136"/>
        <v>230</v>
      </c>
      <c r="K2200" s="113">
        <f>IFERROR(SUMIFS(RECEIVING_HISTORY!$H:$H,RECEIVING_HISTORY!$B:$B,MASTER_SHEET!$A2200),0)</f>
        <v>0</v>
      </c>
      <c r="L2200" s="26">
        <f>IFERROR(SUMIFS(RECEIVING_HISTORY!$I:$I,RECEIVING_HISTORY!$B:$B,MASTER_SHEET!$A2200),0)</f>
        <v>0</v>
      </c>
      <c r="M2200" s="35">
        <f>IFERROR(SUMIF(ISSUANCE_HISTORY!$B:$B,A2200,ISSUANCE_HISTORY!$H:$H),0)</f>
        <v>0</v>
      </c>
      <c r="N2200" s="26">
        <f>IFERROR(SUMIF(ISSUANCE_HISTORY!$B:$B,A2200,ISSUANCE_HISTORY!$I:$I),0)</f>
        <v>0</v>
      </c>
      <c r="O2200" s="112">
        <f t="shared" si="137"/>
        <v>2</v>
      </c>
      <c r="P2200" s="26">
        <f t="shared" si="139"/>
        <v>230</v>
      </c>
      <c r="Q2200" s="36" t="s">
        <v>2659</v>
      </c>
      <c r="R2200" s="36" t="s">
        <v>2659</v>
      </c>
      <c r="S2200" s="16">
        <v>2</v>
      </c>
      <c r="T2200" s="37" t="str">
        <f t="shared" si="138"/>
        <v>OK</v>
      </c>
      <c r="U2200" s="12"/>
      <c r="V2200" s="16"/>
      <c r="W2200" s="12" t="s">
        <v>4223</v>
      </c>
    </row>
    <row r="2201" spans="1:23" ht="22.35" customHeight="1">
      <c r="A2201" s="12">
        <v>10062347</v>
      </c>
      <c r="B2201" s="137">
        <v>1120011696</v>
      </c>
      <c r="C2201" s="106">
        <v>1006570</v>
      </c>
      <c r="D2201" s="13">
        <v>1014291</v>
      </c>
      <c r="E2201" s="12" t="s">
        <v>2677</v>
      </c>
      <c r="F2201" s="190" t="s">
        <v>1262</v>
      </c>
      <c r="G2201" s="13" t="s">
        <v>21</v>
      </c>
      <c r="H2201" s="15">
        <v>125</v>
      </c>
      <c r="I2201" s="105">
        <v>30</v>
      </c>
      <c r="J2201" s="26">
        <f t="shared" si="136"/>
        <v>3750</v>
      </c>
      <c r="K2201" s="113">
        <f>IFERROR(SUMIFS(RECEIVING_HISTORY!$H:$H,RECEIVING_HISTORY!$B:$B,MASTER_SHEET!$A2201),0)</f>
        <v>0</v>
      </c>
      <c r="L2201" s="26">
        <f>IFERROR(SUMIFS(RECEIVING_HISTORY!$I:$I,RECEIVING_HISTORY!$B:$B,MASTER_SHEET!$A2201),0)</f>
        <v>0</v>
      </c>
      <c r="M2201" s="35">
        <f>IFERROR(SUMIF(ISSUANCE_HISTORY!$B:$B,A2201,ISSUANCE_HISTORY!$H:$H),0)</f>
        <v>0</v>
      </c>
      <c r="N2201" s="26">
        <f>IFERROR(SUMIF(ISSUANCE_HISTORY!$B:$B,A2201,ISSUANCE_HISTORY!$I:$I),0)</f>
        <v>0</v>
      </c>
      <c r="O2201" s="112">
        <f t="shared" si="137"/>
        <v>30</v>
      </c>
      <c r="P2201" s="26">
        <f t="shared" si="139"/>
        <v>3750</v>
      </c>
      <c r="Q2201" s="36" t="s">
        <v>2659</v>
      </c>
      <c r="R2201" s="36" t="s">
        <v>2659</v>
      </c>
      <c r="S2201" s="16">
        <v>10</v>
      </c>
      <c r="T2201" s="37" t="str">
        <f t="shared" si="138"/>
        <v>OK</v>
      </c>
      <c r="U2201" s="12"/>
      <c r="V2201" s="16"/>
      <c r="W2201" s="12" t="s">
        <v>4222</v>
      </c>
    </row>
    <row r="2202" spans="1:23" ht="22.35" customHeight="1">
      <c r="A2202" s="12">
        <v>10062348</v>
      </c>
      <c r="B2202" s="137">
        <v>401716006187</v>
      </c>
      <c r="C2202" s="106">
        <v>1006575</v>
      </c>
      <c r="D2202" s="13">
        <v>1014296</v>
      </c>
      <c r="E2202" s="12" t="s">
        <v>2678</v>
      </c>
      <c r="F2202" s="190" t="s">
        <v>1262</v>
      </c>
      <c r="G2202" s="13" t="s">
        <v>21</v>
      </c>
      <c r="H2202" s="15">
        <v>55</v>
      </c>
      <c r="I2202" s="105">
        <v>62</v>
      </c>
      <c r="J2202" s="26">
        <f t="shared" si="136"/>
        <v>3410</v>
      </c>
      <c r="K2202" s="113">
        <f>IFERROR(SUMIFS(RECEIVING_HISTORY!$H:$H,RECEIVING_HISTORY!$B:$B,MASTER_SHEET!$A2202),0)</f>
        <v>0</v>
      </c>
      <c r="L2202" s="26">
        <f>IFERROR(SUMIFS(RECEIVING_HISTORY!$I:$I,RECEIVING_HISTORY!$B:$B,MASTER_SHEET!$A2202),0)</f>
        <v>0</v>
      </c>
      <c r="M2202" s="35">
        <f>IFERROR(SUMIF(ISSUANCE_HISTORY!$B:$B,A2202,ISSUANCE_HISTORY!$H:$H),0)</f>
        <v>0</v>
      </c>
      <c r="N2202" s="26">
        <f>IFERROR(SUMIF(ISSUANCE_HISTORY!$B:$B,A2202,ISSUANCE_HISTORY!$I:$I),0)</f>
        <v>0</v>
      </c>
      <c r="O2202" s="112">
        <f t="shared" si="137"/>
        <v>62</v>
      </c>
      <c r="P2202" s="26">
        <f t="shared" si="139"/>
        <v>3410</v>
      </c>
      <c r="Q2202" s="36" t="s">
        <v>2659</v>
      </c>
      <c r="R2202" s="36" t="s">
        <v>2659</v>
      </c>
      <c r="S2202" s="16">
        <v>10</v>
      </c>
      <c r="T2202" s="37" t="str">
        <f t="shared" si="138"/>
        <v>OK</v>
      </c>
      <c r="U2202" s="12"/>
      <c r="V2202" s="16"/>
      <c r="W2202" s="12" t="s">
        <v>4222</v>
      </c>
    </row>
    <row r="2203" spans="1:23" ht="22.35" customHeight="1">
      <c r="A2203" s="12">
        <v>10062349</v>
      </c>
      <c r="B2203" s="137">
        <v>401716006182</v>
      </c>
      <c r="C2203" s="106">
        <v>1006881</v>
      </c>
      <c r="D2203" s="13">
        <v>1013978</v>
      </c>
      <c r="E2203" s="12" t="s">
        <v>2679</v>
      </c>
      <c r="F2203" s="190" t="s">
        <v>1262</v>
      </c>
      <c r="G2203" s="13" t="s">
        <v>37</v>
      </c>
      <c r="H2203" s="15">
        <v>28</v>
      </c>
      <c r="I2203" s="105">
        <v>25</v>
      </c>
      <c r="J2203" s="26">
        <f t="shared" si="136"/>
        <v>700</v>
      </c>
      <c r="K2203" s="113">
        <f>IFERROR(SUMIFS(RECEIVING_HISTORY!$H:$H,RECEIVING_HISTORY!$B:$B,MASTER_SHEET!$A2203),0)</f>
        <v>0</v>
      </c>
      <c r="L2203" s="26">
        <f>IFERROR(SUMIFS(RECEIVING_HISTORY!$I:$I,RECEIVING_HISTORY!$B:$B,MASTER_SHEET!$A2203),0)</f>
        <v>0</v>
      </c>
      <c r="M2203" s="35">
        <f>IFERROR(SUMIF(ISSUANCE_HISTORY!$B:$B,A2203,ISSUANCE_HISTORY!$H:$H),0)</f>
        <v>0</v>
      </c>
      <c r="N2203" s="26">
        <f>IFERROR(SUMIF(ISSUANCE_HISTORY!$B:$B,A2203,ISSUANCE_HISTORY!$I:$I),0)</f>
        <v>0</v>
      </c>
      <c r="O2203" s="112">
        <f t="shared" si="137"/>
        <v>25</v>
      </c>
      <c r="P2203" s="26">
        <f t="shared" si="139"/>
        <v>700</v>
      </c>
      <c r="Q2203" s="36" t="s">
        <v>2659</v>
      </c>
      <c r="R2203" s="36" t="s">
        <v>2659</v>
      </c>
      <c r="S2203" s="16">
        <v>10</v>
      </c>
      <c r="T2203" s="37" t="str">
        <f t="shared" si="138"/>
        <v>OK</v>
      </c>
      <c r="U2203" s="12"/>
      <c r="V2203" s="16"/>
      <c r="W2203" s="12" t="s">
        <v>4222</v>
      </c>
    </row>
    <row r="2204" spans="1:23" ht="22.35" customHeight="1">
      <c r="A2204" s="12">
        <v>10062350</v>
      </c>
      <c r="B2204" s="137" t="e">
        <v>#N/A</v>
      </c>
      <c r="C2204" s="106">
        <v>1007533</v>
      </c>
      <c r="D2204" s="13">
        <v>1017306</v>
      </c>
      <c r="E2204" s="12" t="s">
        <v>2680</v>
      </c>
      <c r="F2204" s="190" t="s">
        <v>1262</v>
      </c>
      <c r="G2204" s="13" t="s">
        <v>21</v>
      </c>
      <c r="H2204" s="15">
        <v>18</v>
      </c>
      <c r="I2204" s="105">
        <v>13</v>
      </c>
      <c r="J2204" s="26">
        <f t="shared" si="136"/>
        <v>234</v>
      </c>
      <c r="K2204" s="113">
        <f>IFERROR(SUMIFS(RECEIVING_HISTORY!$H:$H,RECEIVING_HISTORY!$B:$B,MASTER_SHEET!$A2204),0)</f>
        <v>0</v>
      </c>
      <c r="L2204" s="26">
        <f>IFERROR(SUMIFS(RECEIVING_HISTORY!$I:$I,RECEIVING_HISTORY!$B:$B,MASTER_SHEET!$A2204),0)</f>
        <v>0</v>
      </c>
      <c r="M2204" s="35">
        <f>IFERROR(SUMIF(ISSUANCE_HISTORY!$B:$B,A2204,ISSUANCE_HISTORY!$H:$H),0)</f>
        <v>0</v>
      </c>
      <c r="N2204" s="26">
        <f>IFERROR(SUMIF(ISSUANCE_HISTORY!$B:$B,A2204,ISSUANCE_HISTORY!$I:$I),0)</f>
        <v>0</v>
      </c>
      <c r="O2204" s="112">
        <f t="shared" si="137"/>
        <v>13</v>
      </c>
      <c r="P2204" s="26">
        <f t="shared" si="139"/>
        <v>234</v>
      </c>
      <c r="Q2204" s="36" t="s">
        <v>2659</v>
      </c>
      <c r="R2204" s="36" t="s">
        <v>2659</v>
      </c>
      <c r="S2204" s="16">
        <v>6</v>
      </c>
      <c r="T2204" s="37" t="str">
        <f t="shared" si="138"/>
        <v>OK</v>
      </c>
      <c r="U2204" s="12"/>
      <c r="V2204" s="16"/>
      <c r="W2204" s="12" t="e">
        <v>#N/A</v>
      </c>
    </row>
    <row r="2205" spans="1:23" ht="22.35" customHeight="1">
      <c r="A2205" s="12">
        <v>10062351</v>
      </c>
      <c r="B2205" s="137" t="e">
        <v>#N/A</v>
      </c>
      <c r="C2205" s="106">
        <v>1007534</v>
      </c>
      <c r="D2205" s="13">
        <v>1017307</v>
      </c>
      <c r="E2205" s="12" t="s">
        <v>2681</v>
      </c>
      <c r="F2205" s="190" t="s">
        <v>1262</v>
      </c>
      <c r="G2205" s="13" t="s">
        <v>21</v>
      </c>
      <c r="H2205" s="15">
        <v>30</v>
      </c>
      <c r="I2205" s="105">
        <v>13</v>
      </c>
      <c r="J2205" s="26">
        <f t="shared" si="136"/>
        <v>390</v>
      </c>
      <c r="K2205" s="113">
        <f>IFERROR(SUMIFS(RECEIVING_HISTORY!$H:$H,RECEIVING_HISTORY!$B:$B,MASTER_SHEET!$A2205),0)</f>
        <v>0</v>
      </c>
      <c r="L2205" s="26">
        <f>IFERROR(SUMIFS(RECEIVING_HISTORY!$I:$I,RECEIVING_HISTORY!$B:$B,MASTER_SHEET!$A2205),0)</f>
        <v>0</v>
      </c>
      <c r="M2205" s="35">
        <f>IFERROR(SUMIF(ISSUANCE_HISTORY!$B:$B,A2205,ISSUANCE_HISTORY!$H:$H),0)</f>
        <v>3</v>
      </c>
      <c r="N2205" s="26">
        <f>IFERROR(SUMIF(ISSUANCE_HISTORY!$B:$B,A2205,ISSUANCE_HISTORY!$I:$I),0)</f>
        <v>90</v>
      </c>
      <c r="O2205" s="112">
        <f t="shared" si="137"/>
        <v>10</v>
      </c>
      <c r="P2205" s="26">
        <f t="shared" si="139"/>
        <v>300</v>
      </c>
      <c r="Q2205" s="36" t="s">
        <v>2659</v>
      </c>
      <c r="R2205" s="36" t="s">
        <v>2659</v>
      </c>
      <c r="S2205" s="16">
        <v>6</v>
      </c>
      <c r="T2205" s="37" t="str">
        <f t="shared" si="138"/>
        <v>OK</v>
      </c>
      <c r="U2205" s="12"/>
      <c r="V2205" s="16"/>
      <c r="W2205" s="12" t="e">
        <v>#N/A</v>
      </c>
    </row>
    <row r="2206" spans="1:23" ht="22.35" customHeight="1">
      <c r="A2206" s="12">
        <v>10062352</v>
      </c>
      <c r="B2206" s="137" t="e">
        <v>#N/A</v>
      </c>
      <c r="C2206" s="106">
        <v>1007535</v>
      </c>
      <c r="D2206" s="13">
        <v>1017308</v>
      </c>
      <c r="E2206" s="12" t="s">
        <v>2682</v>
      </c>
      <c r="F2206" s="190" t="s">
        <v>1262</v>
      </c>
      <c r="G2206" s="13" t="s">
        <v>21</v>
      </c>
      <c r="H2206" s="15">
        <v>38</v>
      </c>
      <c r="I2206" s="105">
        <v>9</v>
      </c>
      <c r="J2206" s="26">
        <f t="shared" si="136"/>
        <v>342</v>
      </c>
      <c r="K2206" s="113">
        <f>IFERROR(SUMIFS(RECEIVING_HISTORY!$H:$H,RECEIVING_HISTORY!$B:$B,MASTER_SHEET!$A2206),0)</f>
        <v>0</v>
      </c>
      <c r="L2206" s="26">
        <f>IFERROR(SUMIFS(RECEIVING_HISTORY!$I:$I,RECEIVING_HISTORY!$B:$B,MASTER_SHEET!$A2206),0)</f>
        <v>0</v>
      </c>
      <c r="M2206" s="35">
        <f>IFERROR(SUMIF(ISSUANCE_HISTORY!$B:$B,A2206,ISSUANCE_HISTORY!$H:$H),0)</f>
        <v>1</v>
      </c>
      <c r="N2206" s="26">
        <f>IFERROR(SUMIF(ISSUANCE_HISTORY!$B:$B,A2206,ISSUANCE_HISTORY!$I:$I),0)</f>
        <v>38</v>
      </c>
      <c r="O2206" s="112">
        <f t="shared" si="137"/>
        <v>8</v>
      </c>
      <c r="P2206" s="26">
        <f t="shared" si="139"/>
        <v>304</v>
      </c>
      <c r="Q2206" s="36" t="s">
        <v>2659</v>
      </c>
      <c r="R2206" s="36" t="s">
        <v>2659</v>
      </c>
      <c r="S2206" s="16">
        <v>6</v>
      </c>
      <c r="T2206" s="37" t="str">
        <f t="shared" si="138"/>
        <v>OK</v>
      </c>
      <c r="U2206" s="12"/>
      <c r="V2206" s="16"/>
      <c r="W2206" s="12" t="e">
        <v>#N/A</v>
      </c>
    </row>
    <row r="2207" spans="1:23" ht="22.35" customHeight="1">
      <c r="A2207" s="12">
        <v>10062353</v>
      </c>
      <c r="B2207" s="137">
        <v>1090190019</v>
      </c>
      <c r="C2207" s="106">
        <v>1006162</v>
      </c>
      <c r="D2207" s="13">
        <v>1014812</v>
      </c>
      <c r="E2207" s="12" t="s">
        <v>2683</v>
      </c>
      <c r="F2207" s="190" t="s">
        <v>4209</v>
      </c>
      <c r="G2207" s="13" t="s">
        <v>37</v>
      </c>
      <c r="H2207" s="15">
        <v>864.5</v>
      </c>
      <c r="I2207" s="105">
        <v>32</v>
      </c>
      <c r="J2207" s="26">
        <f t="shared" si="136"/>
        <v>27664</v>
      </c>
      <c r="K2207" s="113">
        <f>IFERROR(SUMIFS(RECEIVING_HISTORY!$H:$H,RECEIVING_HISTORY!$B:$B,MASTER_SHEET!$A2207),0)</f>
        <v>0</v>
      </c>
      <c r="L2207" s="26">
        <f>IFERROR(SUMIFS(RECEIVING_HISTORY!$I:$I,RECEIVING_HISTORY!$B:$B,MASTER_SHEET!$A2207),0)</f>
        <v>0</v>
      </c>
      <c r="M2207" s="35">
        <f>IFERROR(SUMIF(ISSUANCE_HISTORY!$B:$B,A2207,ISSUANCE_HISTORY!$H:$H),0)</f>
        <v>0</v>
      </c>
      <c r="N2207" s="26">
        <f>IFERROR(SUMIF(ISSUANCE_HISTORY!$B:$B,A2207,ISSUANCE_HISTORY!$I:$I),0)</f>
        <v>0</v>
      </c>
      <c r="O2207" s="112">
        <f t="shared" si="137"/>
        <v>32</v>
      </c>
      <c r="P2207" s="26">
        <f t="shared" si="139"/>
        <v>27664</v>
      </c>
      <c r="Q2207" s="36" t="s">
        <v>3880</v>
      </c>
      <c r="R2207" s="36" t="s">
        <v>3880</v>
      </c>
      <c r="S2207" s="16">
        <v>10</v>
      </c>
      <c r="T2207" s="37" t="str">
        <f t="shared" si="138"/>
        <v>OK</v>
      </c>
      <c r="U2207" s="12"/>
      <c r="V2207" s="16"/>
      <c r="W2207" s="12" t="s">
        <v>4222</v>
      </c>
    </row>
    <row r="2208" spans="1:23" ht="22.35" customHeight="1">
      <c r="A2208" s="12">
        <v>10062354</v>
      </c>
      <c r="B2208" s="137">
        <v>1090190003</v>
      </c>
      <c r="C2208" s="106">
        <v>1006175</v>
      </c>
      <c r="D2208" s="13">
        <v>1014825</v>
      </c>
      <c r="E2208" s="12" t="s">
        <v>2684</v>
      </c>
      <c r="F2208" s="190" t="s">
        <v>4209</v>
      </c>
      <c r="G2208" s="13" t="s">
        <v>37</v>
      </c>
      <c r="H2208" s="15">
        <v>731.5</v>
      </c>
      <c r="I2208" s="105">
        <v>12</v>
      </c>
      <c r="J2208" s="26">
        <f t="shared" si="136"/>
        <v>8778</v>
      </c>
      <c r="K2208" s="113">
        <f>IFERROR(SUMIFS(RECEIVING_HISTORY!$H:$H,RECEIVING_HISTORY!$B:$B,MASTER_SHEET!$A2208),0)</f>
        <v>0</v>
      </c>
      <c r="L2208" s="26">
        <f>IFERROR(SUMIFS(RECEIVING_HISTORY!$I:$I,RECEIVING_HISTORY!$B:$B,MASTER_SHEET!$A2208),0)</f>
        <v>0</v>
      </c>
      <c r="M2208" s="35">
        <f>IFERROR(SUMIF(ISSUANCE_HISTORY!$B:$B,A2208,ISSUANCE_HISTORY!$H:$H),0)</f>
        <v>0</v>
      </c>
      <c r="N2208" s="26">
        <f>IFERROR(SUMIF(ISSUANCE_HISTORY!$B:$B,A2208,ISSUANCE_HISTORY!$I:$I),0)</f>
        <v>0</v>
      </c>
      <c r="O2208" s="112">
        <f t="shared" si="137"/>
        <v>12</v>
      </c>
      <c r="P2208" s="26">
        <f t="shared" si="139"/>
        <v>8778</v>
      </c>
      <c r="Q2208" s="36" t="s">
        <v>410</v>
      </c>
      <c r="R2208" s="36" t="s">
        <v>410</v>
      </c>
      <c r="S2208" s="16">
        <v>4</v>
      </c>
      <c r="T2208" s="37" t="str">
        <f t="shared" si="138"/>
        <v>OK</v>
      </c>
      <c r="U2208" s="12"/>
      <c r="V2208" s="16"/>
      <c r="W2208" s="12" t="s">
        <v>4222</v>
      </c>
    </row>
    <row r="2209" spans="1:23" ht="22.35" customHeight="1">
      <c r="A2209" s="12">
        <v>10062355</v>
      </c>
      <c r="B2209" s="137" t="e">
        <v>#N/A</v>
      </c>
      <c r="C2209" s="106">
        <v>1005356</v>
      </c>
      <c r="D2209" s="13">
        <v>1015729</v>
      </c>
      <c r="E2209" s="12" t="s">
        <v>2685</v>
      </c>
      <c r="F2209" s="190" t="s">
        <v>4205</v>
      </c>
      <c r="G2209" s="13" t="s">
        <v>21</v>
      </c>
      <c r="H2209" s="15">
        <v>190</v>
      </c>
      <c r="I2209" s="105">
        <v>0</v>
      </c>
      <c r="J2209" s="26">
        <f t="shared" si="136"/>
        <v>0</v>
      </c>
      <c r="K2209" s="113">
        <f>IFERROR(SUMIFS(RECEIVING_HISTORY!$H:$H,RECEIVING_HISTORY!$B:$B,MASTER_SHEET!$A2209),0)</f>
        <v>0</v>
      </c>
      <c r="L2209" s="26">
        <f>IFERROR(SUMIFS(RECEIVING_HISTORY!$I:$I,RECEIVING_HISTORY!$B:$B,MASTER_SHEET!$A2209),0)</f>
        <v>0</v>
      </c>
      <c r="M2209" s="35">
        <f>IFERROR(SUMIF(ISSUANCE_HISTORY!$B:$B,A2209,ISSUANCE_HISTORY!$H:$H),0)</f>
        <v>0</v>
      </c>
      <c r="N2209" s="26">
        <f>IFERROR(SUMIF(ISSUANCE_HISTORY!$B:$B,A2209,ISSUANCE_HISTORY!$I:$I),0)</f>
        <v>0</v>
      </c>
      <c r="O2209" s="112">
        <f t="shared" si="137"/>
        <v>0</v>
      </c>
      <c r="P2209" s="26">
        <f t="shared" si="139"/>
        <v>0</v>
      </c>
      <c r="Q2209" s="36" t="e">
        <v>#N/A</v>
      </c>
      <c r="R2209" s="36" t="e">
        <v>#N/A</v>
      </c>
      <c r="S2209" s="16"/>
      <c r="T2209" s="37" t="str">
        <f t="shared" si="138"/>
        <v/>
      </c>
      <c r="U2209" s="12"/>
      <c r="V2209" s="16"/>
      <c r="W2209" s="12" t="e">
        <v>#N/A</v>
      </c>
    </row>
    <row r="2210" spans="1:23" ht="22.35" customHeight="1">
      <c r="A2210" s="12">
        <v>10062356</v>
      </c>
      <c r="B2210" s="137">
        <v>401615006458</v>
      </c>
      <c r="C2210" s="106">
        <v>1005357</v>
      </c>
      <c r="D2210" s="13">
        <v>1015730</v>
      </c>
      <c r="E2210" s="12" t="s">
        <v>2686</v>
      </c>
      <c r="F2210" s="190" t="s">
        <v>4205</v>
      </c>
      <c r="G2210" s="13" t="s">
        <v>21</v>
      </c>
      <c r="H2210" s="15">
        <v>250</v>
      </c>
      <c r="I2210" s="105">
        <v>9</v>
      </c>
      <c r="J2210" s="26">
        <f t="shared" si="136"/>
        <v>2250</v>
      </c>
      <c r="K2210" s="113">
        <f>IFERROR(SUMIFS(RECEIVING_HISTORY!$H:$H,RECEIVING_HISTORY!$B:$B,MASTER_SHEET!$A2210),0)</f>
        <v>0</v>
      </c>
      <c r="L2210" s="26">
        <f>IFERROR(SUMIFS(RECEIVING_HISTORY!$I:$I,RECEIVING_HISTORY!$B:$B,MASTER_SHEET!$A2210),0)</f>
        <v>0</v>
      </c>
      <c r="M2210" s="35">
        <f>IFERROR(SUMIF(ISSUANCE_HISTORY!$B:$B,A2210,ISSUANCE_HISTORY!$H:$H),0)</f>
        <v>0</v>
      </c>
      <c r="N2210" s="26">
        <f>IFERROR(SUMIF(ISSUANCE_HISTORY!$B:$B,A2210,ISSUANCE_HISTORY!$I:$I),0)</f>
        <v>0</v>
      </c>
      <c r="O2210" s="112">
        <f t="shared" si="137"/>
        <v>9</v>
      </c>
      <c r="P2210" s="26">
        <f t="shared" si="139"/>
        <v>2250</v>
      </c>
      <c r="Q2210" s="168" t="s">
        <v>4438</v>
      </c>
      <c r="R2210" s="168" t="s">
        <v>4438</v>
      </c>
      <c r="S2210" s="16">
        <v>4</v>
      </c>
      <c r="T2210" s="37" t="str">
        <f t="shared" si="138"/>
        <v>OK</v>
      </c>
      <c r="U2210" s="12"/>
      <c r="V2210" s="16"/>
      <c r="W2210" s="12" t="s">
        <v>4222</v>
      </c>
    </row>
    <row r="2211" spans="1:23" ht="22.35" customHeight="1">
      <c r="A2211" s="12">
        <v>10062357</v>
      </c>
      <c r="B2211" s="137">
        <v>401615006459</v>
      </c>
      <c r="C2211" s="106">
        <v>1005358</v>
      </c>
      <c r="D2211" s="13">
        <v>1015731</v>
      </c>
      <c r="E2211" s="12" t="s">
        <v>2687</v>
      </c>
      <c r="F2211" s="190" t="s">
        <v>4205</v>
      </c>
      <c r="G2211" s="13" t="s">
        <v>21</v>
      </c>
      <c r="H2211" s="15">
        <v>22</v>
      </c>
      <c r="I2211" s="105">
        <v>30</v>
      </c>
      <c r="J2211" s="26">
        <f t="shared" si="136"/>
        <v>660</v>
      </c>
      <c r="K2211" s="113">
        <f>IFERROR(SUMIFS(RECEIVING_HISTORY!$H:$H,RECEIVING_HISTORY!$B:$B,MASTER_SHEET!$A2211),0)</f>
        <v>0</v>
      </c>
      <c r="L2211" s="26">
        <f>IFERROR(SUMIFS(RECEIVING_HISTORY!$I:$I,RECEIVING_HISTORY!$B:$B,MASTER_SHEET!$A2211),0)</f>
        <v>0</v>
      </c>
      <c r="M2211" s="35">
        <f>IFERROR(SUMIF(ISSUANCE_HISTORY!$B:$B,A2211,ISSUANCE_HISTORY!$H:$H),0)</f>
        <v>0</v>
      </c>
      <c r="N2211" s="26">
        <f>IFERROR(SUMIF(ISSUANCE_HISTORY!$B:$B,A2211,ISSUANCE_HISTORY!$I:$I),0)</f>
        <v>0</v>
      </c>
      <c r="O2211" s="112">
        <f t="shared" si="137"/>
        <v>30</v>
      </c>
      <c r="P2211" s="26">
        <f t="shared" si="139"/>
        <v>660</v>
      </c>
      <c r="Q2211" s="168" t="s">
        <v>4438</v>
      </c>
      <c r="R2211" s="168" t="s">
        <v>4438</v>
      </c>
      <c r="S2211" s="16">
        <v>10</v>
      </c>
      <c r="T2211" s="37" t="str">
        <f t="shared" si="138"/>
        <v>OK</v>
      </c>
      <c r="U2211" s="12"/>
      <c r="V2211" s="16"/>
      <c r="W2211" s="12" t="s">
        <v>4222</v>
      </c>
    </row>
    <row r="2212" spans="1:23" ht="22.35" customHeight="1">
      <c r="A2212" s="12">
        <v>10062358</v>
      </c>
      <c r="B2212" s="137">
        <v>401615006460</v>
      </c>
      <c r="C2212" s="106">
        <v>1005359</v>
      </c>
      <c r="D2212" s="13">
        <v>1015732</v>
      </c>
      <c r="E2212" s="12" t="s">
        <v>2688</v>
      </c>
      <c r="F2212" s="190" t="s">
        <v>4205</v>
      </c>
      <c r="G2212" s="13" t="s">
        <v>21</v>
      </c>
      <c r="H2212" s="15">
        <v>23</v>
      </c>
      <c r="I2212" s="105">
        <v>30</v>
      </c>
      <c r="J2212" s="26">
        <f t="shared" si="136"/>
        <v>690</v>
      </c>
      <c r="K2212" s="113">
        <f>IFERROR(SUMIFS(RECEIVING_HISTORY!$H:$H,RECEIVING_HISTORY!$B:$B,MASTER_SHEET!$A2212),0)</f>
        <v>0</v>
      </c>
      <c r="L2212" s="26">
        <f>IFERROR(SUMIFS(RECEIVING_HISTORY!$I:$I,RECEIVING_HISTORY!$B:$B,MASTER_SHEET!$A2212),0)</f>
        <v>0</v>
      </c>
      <c r="M2212" s="35">
        <f>IFERROR(SUMIF(ISSUANCE_HISTORY!$B:$B,A2212,ISSUANCE_HISTORY!$H:$H),0)</f>
        <v>0</v>
      </c>
      <c r="N2212" s="26">
        <f>IFERROR(SUMIF(ISSUANCE_HISTORY!$B:$B,A2212,ISSUANCE_HISTORY!$I:$I),0)</f>
        <v>0</v>
      </c>
      <c r="O2212" s="112">
        <f t="shared" si="137"/>
        <v>30</v>
      </c>
      <c r="P2212" s="26">
        <f t="shared" si="139"/>
        <v>690</v>
      </c>
      <c r="Q2212" s="168" t="s">
        <v>4438</v>
      </c>
      <c r="R2212" s="168" t="s">
        <v>4438</v>
      </c>
      <c r="S2212" s="16">
        <v>10</v>
      </c>
      <c r="T2212" s="37" t="str">
        <f t="shared" si="138"/>
        <v>OK</v>
      </c>
      <c r="U2212" s="12"/>
      <c r="V2212" s="16"/>
      <c r="W2212" s="12" t="s">
        <v>4222</v>
      </c>
    </row>
    <row r="2213" spans="1:23" ht="22.35" customHeight="1">
      <c r="A2213" s="12">
        <v>10062359</v>
      </c>
      <c r="B2213" s="137">
        <v>401615006461</v>
      </c>
      <c r="C2213" s="106">
        <v>1005360</v>
      </c>
      <c r="D2213" s="13">
        <v>1015733</v>
      </c>
      <c r="E2213" s="12" t="s">
        <v>2689</v>
      </c>
      <c r="F2213" s="190" t="s">
        <v>4205</v>
      </c>
      <c r="G2213" s="13" t="s">
        <v>21</v>
      </c>
      <c r="H2213" s="15">
        <v>28</v>
      </c>
      <c r="I2213" s="105">
        <v>30</v>
      </c>
      <c r="J2213" s="26">
        <f t="shared" si="136"/>
        <v>840</v>
      </c>
      <c r="K2213" s="113">
        <f>IFERROR(SUMIFS(RECEIVING_HISTORY!$H:$H,RECEIVING_HISTORY!$B:$B,MASTER_SHEET!$A2213),0)</f>
        <v>0</v>
      </c>
      <c r="L2213" s="26">
        <f>IFERROR(SUMIFS(RECEIVING_HISTORY!$I:$I,RECEIVING_HISTORY!$B:$B,MASTER_SHEET!$A2213),0)</f>
        <v>0</v>
      </c>
      <c r="M2213" s="35">
        <f>IFERROR(SUMIF(ISSUANCE_HISTORY!$B:$B,A2213,ISSUANCE_HISTORY!$H:$H),0)</f>
        <v>0</v>
      </c>
      <c r="N2213" s="26">
        <f>IFERROR(SUMIF(ISSUANCE_HISTORY!$B:$B,A2213,ISSUANCE_HISTORY!$I:$I),0)</f>
        <v>0</v>
      </c>
      <c r="O2213" s="112">
        <f t="shared" si="137"/>
        <v>30</v>
      </c>
      <c r="P2213" s="26">
        <f t="shared" si="139"/>
        <v>840</v>
      </c>
      <c r="Q2213" s="168" t="s">
        <v>4438</v>
      </c>
      <c r="R2213" s="168" t="s">
        <v>4438</v>
      </c>
      <c r="S2213" s="16">
        <v>10</v>
      </c>
      <c r="T2213" s="37" t="str">
        <f t="shared" si="138"/>
        <v>OK</v>
      </c>
      <c r="U2213" s="12"/>
      <c r="V2213" s="16"/>
      <c r="W2213" s="12" t="s">
        <v>4222</v>
      </c>
    </row>
    <row r="2214" spans="1:23" ht="22.35" customHeight="1">
      <c r="A2214" s="12">
        <v>10062360</v>
      </c>
      <c r="B2214" s="137" t="e">
        <v>#N/A</v>
      </c>
      <c r="C2214" s="106">
        <v>1005361</v>
      </c>
      <c r="D2214" s="13">
        <v>1015734</v>
      </c>
      <c r="E2214" s="12" t="s">
        <v>2690</v>
      </c>
      <c r="F2214" s="190" t="s">
        <v>4205</v>
      </c>
      <c r="G2214" s="13" t="s">
        <v>21</v>
      </c>
      <c r="H2214" s="15">
        <v>73</v>
      </c>
      <c r="I2214" s="105">
        <v>0</v>
      </c>
      <c r="J2214" s="26">
        <f t="shared" si="136"/>
        <v>0</v>
      </c>
      <c r="K2214" s="113">
        <f>IFERROR(SUMIFS(RECEIVING_HISTORY!$H:$H,RECEIVING_HISTORY!$B:$B,MASTER_SHEET!$A2214),0)</f>
        <v>0</v>
      </c>
      <c r="L2214" s="26">
        <f>IFERROR(SUMIFS(RECEIVING_HISTORY!$I:$I,RECEIVING_HISTORY!$B:$B,MASTER_SHEET!$A2214),0)</f>
        <v>0</v>
      </c>
      <c r="M2214" s="35">
        <f>IFERROR(SUMIF(ISSUANCE_HISTORY!$B:$B,A2214,ISSUANCE_HISTORY!$H:$H),0)</f>
        <v>0</v>
      </c>
      <c r="N2214" s="26">
        <f>IFERROR(SUMIF(ISSUANCE_HISTORY!$B:$B,A2214,ISSUANCE_HISTORY!$I:$I),0)</f>
        <v>0</v>
      </c>
      <c r="O2214" s="112">
        <f t="shared" si="137"/>
        <v>0</v>
      </c>
      <c r="P2214" s="26">
        <f t="shared" si="139"/>
        <v>0</v>
      </c>
      <c r="Q2214" s="36" t="e">
        <v>#N/A</v>
      </c>
      <c r="R2214" s="36" t="e">
        <v>#N/A</v>
      </c>
      <c r="S2214" s="16"/>
      <c r="T2214" s="37" t="str">
        <f t="shared" si="138"/>
        <v/>
      </c>
      <c r="U2214" s="12"/>
      <c r="V2214" s="16"/>
      <c r="W2214" s="12" t="e">
        <v>#N/A</v>
      </c>
    </row>
    <row r="2215" spans="1:23" ht="22.35" customHeight="1">
      <c r="A2215" s="12">
        <v>10062361</v>
      </c>
      <c r="B2215" s="137" t="e">
        <v>#N/A</v>
      </c>
      <c r="C2215" s="106">
        <v>1005866</v>
      </c>
      <c r="D2215" s="13">
        <v>1015052</v>
      </c>
      <c r="E2215" s="12" t="s">
        <v>2691</v>
      </c>
      <c r="F2215" s="190" t="s">
        <v>4205</v>
      </c>
      <c r="G2215" s="13" t="s">
        <v>37</v>
      </c>
      <c r="H2215" s="15">
        <v>131</v>
      </c>
      <c r="I2215" s="105">
        <v>0</v>
      </c>
      <c r="J2215" s="26">
        <f t="shared" si="136"/>
        <v>0</v>
      </c>
      <c r="K2215" s="113">
        <f>IFERROR(SUMIFS(RECEIVING_HISTORY!$H:$H,RECEIVING_HISTORY!$B:$B,MASTER_SHEET!$A2215),0)</f>
        <v>0</v>
      </c>
      <c r="L2215" s="26">
        <f>IFERROR(SUMIFS(RECEIVING_HISTORY!$I:$I,RECEIVING_HISTORY!$B:$B,MASTER_SHEET!$A2215),0)</f>
        <v>0</v>
      </c>
      <c r="M2215" s="35">
        <f>IFERROR(SUMIF(ISSUANCE_HISTORY!$B:$B,A2215,ISSUANCE_HISTORY!$H:$H),0)</f>
        <v>0</v>
      </c>
      <c r="N2215" s="26">
        <f>IFERROR(SUMIF(ISSUANCE_HISTORY!$B:$B,A2215,ISSUANCE_HISTORY!$I:$I),0)</f>
        <v>0</v>
      </c>
      <c r="O2215" s="112">
        <f t="shared" si="137"/>
        <v>0</v>
      </c>
      <c r="P2215" s="26">
        <f t="shared" si="139"/>
        <v>0</v>
      </c>
      <c r="Q2215" s="36" t="e">
        <v>#N/A</v>
      </c>
      <c r="R2215" s="36" t="e">
        <v>#N/A</v>
      </c>
      <c r="S2215" s="16"/>
      <c r="T2215" s="37" t="str">
        <f t="shared" si="138"/>
        <v/>
      </c>
      <c r="U2215" s="12"/>
      <c r="V2215" s="16"/>
      <c r="W2215" s="12" t="e">
        <v>#N/A</v>
      </c>
    </row>
    <row r="2216" spans="1:23" ht="22.35" customHeight="1">
      <c r="A2216" s="12">
        <v>10062362</v>
      </c>
      <c r="B2216" s="137" t="e">
        <v>#N/A</v>
      </c>
      <c r="C2216" s="106">
        <v>1005867</v>
      </c>
      <c r="D2216" s="13">
        <v>1015053</v>
      </c>
      <c r="E2216" s="12" t="s">
        <v>2692</v>
      </c>
      <c r="F2216" s="190" t="s">
        <v>4205</v>
      </c>
      <c r="G2216" s="13" t="s">
        <v>37</v>
      </c>
      <c r="H2216" s="15">
        <v>267</v>
      </c>
      <c r="I2216" s="105">
        <v>0</v>
      </c>
      <c r="J2216" s="26">
        <f t="shared" si="136"/>
        <v>0</v>
      </c>
      <c r="K2216" s="113">
        <f>IFERROR(SUMIFS(RECEIVING_HISTORY!$H:$H,RECEIVING_HISTORY!$B:$B,MASTER_SHEET!$A2216),0)</f>
        <v>0</v>
      </c>
      <c r="L2216" s="26">
        <f>IFERROR(SUMIFS(RECEIVING_HISTORY!$I:$I,RECEIVING_HISTORY!$B:$B,MASTER_SHEET!$A2216),0)</f>
        <v>0</v>
      </c>
      <c r="M2216" s="35">
        <f>IFERROR(SUMIF(ISSUANCE_HISTORY!$B:$B,A2216,ISSUANCE_HISTORY!$H:$H),0)</f>
        <v>0</v>
      </c>
      <c r="N2216" s="26">
        <f>IFERROR(SUMIF(ISSUANCE_HISTORY!$B:$B,A2216,ISSUANCE_HISTORY!$I:$I),0)</f>
        <v>0</v>
      </c>
      <c r="O2216" s="112">
        <f t="shared" si="137"/>
        <v>0</v>
      </c>
      <c r="P2216" s="26">
        <f t="shared" si="139"/>
        <v>0</v>
      </c>
      <c r="Q2216" s="36" t="e">
        <v>#N/A</v>
      </c>
      <c r="R2216" s="36" t="e">
        <v>#N/A</v>
      </c>
      <c r="S2216" s="16"/>
      <c r="T2216" s="37" t="str">
        <f t="shared" si="138"/>
        <v/>
      </c>
      <c r="U2216" s="12"/>
      <c r="V2216" s="16"/>
      <c r="W2216" s="12" t="e">
        <v>#N/A</v>
      </c>
    </row>
    <row r="2217" spans="1:23" ht="22.35" customHeight="1">
      <c r="A2217" s="12">
        <v>10062363</v>
      </c>
      <c r="B2217" s="137" t="e">
        <v>#N/A</v>
      </c>
      <c r="C2217" s="106">
        <v>1005868</v>
      </c>
      <c r="D2217" s="13">
        <v>1015054</v>
      </c>
      <c r="E2217" s="12" t="s">
        <v>2693</v>
      </c>
      <c r="F2217" s="190" t="s">
        <v>4205</v>
      </c>
      <c r="G2217" s="13" t="s">
        <v>37</v>
      </c>
      <c r="H2217" s="15">
        <v>235</v>
      </c>
      <c r="I2217" s="105">
        <v>0</v>
      </c>
      <c r="J2217" s="26">
        <f t="shared" si="136"/>
        <v>0</v>
      </c>
      <c r="K2217" s="113">
        <f>IFERROR(SUMIFS(RECEIVING_HISTORY!$H:$H,RECEIVING_HISTORY!$B:$B,MASTER_SHEET!$A2217),0)</f>
        <v>0</v>
      </c>
      <c r="L2217" s="26">
        <f>IFERROR(SUMIFS(RECEIVING_HISTORY!$I:$I,RECEIVING_HISTORY!$B:$B,MASTER_SHEET!$A2217),0)</f>
        <v>0</v>
      </c>
      <c r="M2217" s="35">
        <f>IFERROR(SUMIF(ISSUANCE_HISTORY!$B:$B,A2217,ISSUANCE_HISTORY!$H:$H),0)</f>
        <v>0</v>
      </c>
      <c r="N2217" s="26">
        <f>IFERROR(SUMIF(ISSUANCE_HISTORY!$B:$B,A2217,ISSUANCE_HISTORY!$I:$I),0)</f>
        <v>0</v>
      </c>
      <c r="O2217" s="112">
        <f t="shared" si="137"/>
        <v>0</v>
      </c>
      <c r="P2217" s="26">
        <f t="shared" si="139"/>
        <v>0</v>
      </c>
      <c r="Q2217" s="36" t="e">
        <v>#N/A</v>
      </c>
      <c r="R2217" s="36" t="e">
        <v>#N/A</v>
      </c>
      <c r="S2217" s="16"/>
      <c r="T2217" s="37" t="str">
        <f t="shared" si="138"/>
        <v/>
      </c>
      <c r="U2217" s="12"/>
      <c r="V2217" s="16"/>
      <c r="W2217" s="12" t="e">
        <v>#N/A</v>
      </c>
    </row>
    <row r="2218" spans="1:23" ht="22.35" customHeight="1">
      <c r="A2218" s="12">
        <v>10062364</v>
      </c>
      <c r="B2218" s="137" t="e">
        <v>#N/A</v>
      </c>
      <c r="C2218" s="106">
        <v>1005869</v>
      </c>
      <c r="D2218" s="13">
        <v>1015055</v>
      </c>
      <c r="E2218" s="12" t="s">
        <v>2694</v>
      </c>
      <c r="F2218" s="190" t="s">
        <v>4205</v>
      </c>
      <c r="G2218" s="13" t="s">
        <v>37</v>
      </c>
      <c r="H2218" s="15">
        <v>218</v>
      </c>
      <c r="I2218" s="105">
        <v>0</v>
      </c>
      <c r="J2218" s="26">
        <f t="shared" si="136"/>
        <v>0</v>
      </c>
      <c r="K2218" s="113">
        <f>IFERROR(SUMIFS(RECEIVING_HISTORY!$H:$H,RECEIVING_HISTORY!$B:$B,MASTER_SHEET!$A2218),0)</f>
        <v>0</v>
      </c>
      <c r="L2218" s="26">
        <f>IFERROR(SUMIFS(RECEIVING_HISTORY!$I:$I,RECEIVING_HISTORY!$B:$B,MASTER_SHEET!$A2218),0)</f>
        <v>0</v>
      </c>
      <c r="M2218" s="35">
        <f>IFERROR(SUMIF(ISSUANCE_HISTORY!$B:$B,A2218,ISSUANCE_HISTORY!$H:$H),0)</f>
        <v>0</v>
      </c>
      <c r="N2218" s="26">
        <f>IFERROR(SUMIF(ISSUANCE_HISTORY!$B:$B,A2218,ISSUANCE_HISTORY!$I:$I),0)</f>
        <v>0</v>
      </c>
      <c r="O2218" s="112">
        <f t="shared" si="137"/>
        <v>0</v>
      </c>
      <c r="P2218" s="26">
        <f t="shared" si="139"/>
        <v>0</v>
      </c>
      <c r="Q2218" s="36" t="e">
        <v>#N/A</v>
      </c>
      <c r="R2218" s="36" t="e">
        <v>#N/A</v>
      </c>
      <c r="S2218" s="16"/>
      <c r="T2218" s="37" t="str">
        <f t="shared" si="138"/>
        <v/>
      </c>
      <c r="U2218" s="12"/>
      <c r="V2218" s="16"/>
      <c r="W2218" s="12" t="e">
        <v>#N/A</v>
      </c>
    </row>
    <row r="2219" spans="1:23" ht="22.35" customHeight="1">
      <c r="A2219" s="12">
        <v>10062365</v>
      </c>
      <c r="B2219" s="137" t="e">
        <v>#N/A</v>
      </c>
      <c r="C2219" s="106">
        <v>1005870</v>
      </c>
      <c r="D2219" s="13">
        <v>1015056</v>
      </c>
      <c r="E2219" s="12" t="s">
        <v>2695</v>
      </c>
      <c r="F2219" s="190" t="s">
        <v>4205</v>
      </c>
      <c r="G2219" s="13" t="s">
        <v>37</v>
      </c>
      <c r="H2219" s="15">
        <v>142</v>
      </c>
      <c r="I2219" s="105">
        <v>0</v>
      </c>
      <c r="J2219" s="26">
        <f t="shared" si="136"/>
        <v>0</v>
      </c>
      <c r="K2219" s="113">
        <f>IFERROR(SUMIFS(RECEIVING_HISTORY!$H:$H,RECEIVING_HISTORY!$B:$B,MASTER_SHEET!$A2219),0)</f>
        <v>0</v>
      </c>
      <c r="L2219" s="26">
        <f>IFERROR(SUMIFS(RECEIVING_HISTORY!$I:$I,RECEIVING_HISTORY!$B:$B,MASTER_SHEET!$A2219),0)</f>
        <v>0</v>
      </c>
      <c r="M2219" s="35">
        <f>IFERROR(SUMIF(ISSUANCE_HISTORY!$B:$B,A2219,ISSUANCE_HISTORY!$H:$H),0)</f>
        <v>0</v>
      </c>
      <c r="N2219" s="26">
        <f>IFERROR(SUMIF(ISSUANCE_HISTORY!$B:$B,A2219,ISSUANCE_HISTORY!$I:$I),0)</f>
        <v>0</v>
      </c>
      <c r="O2219" s="112">
        <f t="shared" si="137"/>
        <v>0</v>
      </c>
      <c r="P2219" s="26">
        <f t="shared" si="139"/>
        <v>0</v>
      </c>
      <c r="Q2219" s="36" t="e">
        <v>#N/A</v>
      </c>
      <c r="R2219" s="36" t="e">
        <v>#N/A</v>
      </c>
      <c r="S2219" s="16"/>
      <c r="T2219" s="37" t="str">
        <f t="shared" si="138"/>
        <v/>
      </c>
      <c r="U2219" s="12"/>
      <c r="V2219" s="16"/>
      <c r="W2219" s="12" t="e">
        <v>#N/A</v>
      </c>
    </row>
    <row r="2220" spans="1:23" ht="22.35" customHeight="1">
      <c r="A2220" s="12">
        <v>10062366</v>
      </c>
      <c r="B2220" s="137" t="e">
        <v>#N/A</v>
      </c>
      <c r="C2220" s="106">
        <v>1005871</v>
      </c>
      <c r="D2220" s="13">
        <v>1015057</v>
      </c>
      <c r="E2220" s="12" t="s">
        <v>2696</v>
      </c>
      <c r="F2220" s="190" t="s">
        <v>4205</v>
      </c>
      <c r="G2220" s="13" t="s">
        <v>37</v>
      </c>
      <c r="H2220" s="15">
        <v>150</v>
      </c>
      <c r="I2220" s="105">
        <v>0</v>
      </c>
      <c r="J2220" s="26">
        <f t="shared" si="136"/>
        <v>0</v>
      </c>
      <c r="K2220" s="113">
        <f>IFERROR(SUMIFS(RECEIVING_HISTORY!$H:$H,RECEIVING_HISTORY!$B:$B,MASTER_SHEET!$A2220),0)</f>
        <v>0</v>
      </c>
      <c r="L2220" s="26">
        <f>IFERROR(SUMIFS(RECEIVING_HISTORY!$I:$I,RECEIVING_HISTORY!$B:$B,MASTER_SHEET!$A2220),0)</f>
        <v>0</v>
      </c>
      <c r="M2220" s="35">
        <f>IFERROR(SUMIF(ISSUANCE_HISTORY!$B:$B,A2220,ISSUANCE_HISTORY!$H:$H),0)</f>
        <v>0</v>
      </c>
      <c r="N2220" s="26">
        <f>IFERROR(SUMIF(ISSUANCE_HISTORY!$B:$B,A2220,ISSUANCE_HISTORY!$I:$I),0)</f>
        <v>0</v>
      </c>
      <c r="O2220" s="112">
        <f t="shared" si="137"/>
        <v>0</v>
      </c>
      <c r="P2220" s="26">
        <f t="shared" si="139"/>
        <v>0</v>
      </c>
      <c r="Q2220" s="36" t="e">
        <v>#N/A</v>
      </c>
      <c r="R2220" s="36" t="e">
        <v>#N/A</v>
      </c>
      <c r="S2220" s="16"/>
      <c r="T2220" s="37" t="str">
        <f t="shared" si="138"/>
        <v/>
      </c>
      <c r="U2220" s="12"/>
      <c r="V2220" s="16"/>
      <c r="W2220" s="12" t="e">
        <v>#N/A</v>
      </c>
    </row>
    <row r="2221" spans="1:23" ht="22.35" customHeight="1">
      <c r="A2221" s="12">
        <v>10062367</v>
      </c>
      <c r="B2221" s="137" t="e">
        <v>#N/A</v>
      </c>
      <c r="C2221" s="106">
        <v>1005872</v>
      </c>
      <c r="D2221" s="13">
        <v>1015058</v>
      </c>
      <c r="E2221" s="12" t="s">
        <v>2697</v>
      </c>
      <c r="F2221" s="190" t="s">
        <v>4205</v>
      </c>
      <c r="G2221" s="13" t="s">
        <v>37</v>
      </c>
      <c r="H2221" s="15">
        <v>178</v>
      </c>
      <c r="I2221" s="105">
        <v>0</v>
      </c>
      <c r="J2221" s="26">
        <f t="shared" si="136"/>
        <v>0</v>
      </c>
      <c r="K2221" s="113">
        <f>IFERROR(SUMIFS(RECEIVING_HISTORY!$H:$H,RECEIVING_HISTORY!$B:$B,MASTER_SHEET!$A2221),0)</f>
        <v>0</v>
      </c>
      <c r="L2221" s="26">
        <f>IFERROR(SUMIFS(RECEIVING_HISTORY!$I:$I,RECEIVING_HISTORY!$B:$B,MASTER_SHEET!$A2221),0)</f>
        <v>0</v>
      </c>
      <c r="M2221" s="35">
        <f>IFERROR(SUMIF(ISSUANCE_HISTORY!$B:$B,A2221,ISSUANCE_HISTORY!$H:$H),0)</f>
        <v>0</v>
      </c>
      <c r="N2221" s="26">
        <f>IFERROR(SUMIF(ISSUANCE_HISTORY!$B:$B,A2221,ISSUANCE_HISTORY!$I:$I),0)</f>
        <v>0</v>
      </c>
      <c r="O2221" s="112">
        <f t="shared" si="137"/>
        <v>0</v>
      </c>
      <c r="P2221" s="26">
        <f t="shared" si="139"/>
        <v>0</v>
      </c>
      <c r="Q2221" s="36" t="e">
        <v>#N/A</v>
      </c>
      <c r="R2221" s="36" t="e">
        <v>#N/A</v>
      </c>
      <c r="S2221" s="16"/>
      <c r="T2221" s="37" t="str">
        <f t="shared" si="138"/>
        <v/>
      </c>
      <c r="U2221" s="12"/>
      <c r="V2221" s="16"/>
      <c r="W2221" s="12" t="e">
        <v>#N/A</v>
      </c>
    </row>
    <row r="2222" spans="1:23" ht="22.35" customHeight="1">
      <c r="A2222" s="12">
        <v>10062368</v>
      </c>
      <c r="B2222" s="137" t="e">
        <v>#N/A</v>
      </c>
      <c r="C2222" s="106">
        <v>1005873</v>
      </c>
      <c r="D2222" s="13">
        <v>1015059</v>
      </c>
      <c r="E2222" s="12" t="s">
        <v>2698</v>
      </c>
      <c r="F2222" s="190" t="s">
        <v>4205</v>
      </c>
      <c r="G2222" s="13" t="s">
        <v>37</v>
      </c>
      <c r="H2222" s="15">
        <v>122</v>
      </c>
      <c r="I2222" s="105">
        <v>0</v>
      </c>
      <c r="J2222" s="26">
        <f t="shared" si="136"/>
        <v>0</v>
      </c>
      <c r="K2222" s="113">
        <f>IFERROR(SUMIFS(RECEIVING_HISTORY!$H:$H,RECEIVING_HISTORY!$B:$B,MASTER_SHEET!$A2222),0)</f>
        <v>0</v>
      </c>
      <c r="L2222" s="26">
        <f>IFERROR(SUMIFS(RECEIVING_HISTORY!$I:$I,RECEIVING_HISTORY!$B:$B,MASTER_SHEET!$A2222),0)</f>
        <v>0</v>
      </c>
      <c r="M2222" s="35">
        <f>IFERROR(SUMIF(ISSUANCE_HISTORY!$B:$B,A2222,ISSUANCE_HISTORY!$H:$H),0)</f>
        <v>0</v>
      </c>
      <c r="N2222" s="26">
        <f>IFERROR(SUMIF(ISSUANCE_HISTORY!$B:$B,A2222,ISSUANCE_HISTORY!$I:$I),0)</f>
        <v>0</v>
      </c>
      <c r="O2222" s="112">
        <f t="shared" si="137"/>
        <v>0</v>
      </c>
      <c r="P2222" s="26">
        <f t="shared" si="139"/>
        <v>0</v>
      </c>
      <c r="Q2222" s="36" t="e">
        <v>#N/A</v>
      </c>
      <c r="R2222" s="36" t="e">
        <v>#N/A</v>
      </c>
      <c r="S2222" s="16"/>
      <c r="T2222" s="37" t="str">
        <f t="shared" si="138"/>
        <v/>
      </c>
      <c r="U2222" s="12"/>
      <c r="V2222" s="16"/>
      <c r="W2222" s="12" t="e">
        <v>#N/A</v>
      </c>
    </row>
    <row r="2223" spans="1:23" ht="22.35" customHeight="1">
      <c r="A2223" s="12">
        <v>10062369</v>
      </c>
      <c r="B2223" s="137" t="e">
        <v>#N/A</v>
      </c>
      <c r="C2223" s="106">
        <v>1006955</v>
      </c>
      <c r="D2223" s="13">
        <v>1014052</v>
      </c>
      <c r="E2223" s="12" t="s">
        <v>2699</v>
      </c>
      <c r="F2223" s="190" t="s">
        <v>4205</v>
      </c>
      <c r="G2223" s="13" t="s">
        <v>21</v>
      </c>
      <c r="H2223" s="15">
        <v>47</v>
      </c>
      <c r="I2223" s="105">
        <v>375</v>
      </c>
      <c r="J2223" s="26">
        <f t="shared" si="136"/>
        <v>17625</v>
      </c>
      <c r="K2223" s="113">
        <f>IFERROR(SUMIFS(RECEIVING_HISTORY!$H:$H,RECEIVING_HISTORY!$B:$B,MASTER_SHEET!$A2223),0)</f>
        <v>0</v>
      </c>
      <c r="L2223" s="26">
        <f>IFERROR(SUMIFS(RECEIVING_HISTORY!$I:$I,RECEIVING_HISTORY!$B:$B,MASTER_SHEET!$A2223),0)</f>
        <v>0</v>
      </c>
      <c r="M2223" s="35">
        <f>IFERROR(SUMIF(ISSUANCE_HISTORY!$B:$B,A2223,ISSUANCE_HISTORY!$H:$H),0)</f>
        <v>0</v>
      </c>
      <c r="N2223" s="26">
        <f>IFERROR(SUMIF(ISSUANCE_HISTORY!$B:$B,A2223,ISSUANCE_HISTORY!$I:$I),0)</f>
        <v>0</v>
      </c>
      <c r="O2223" s="112">
        <f t="shared" si="137"/>
        <v>375</v>
      </c>
      <c r="P2223" s="26">
        <f t="shared" si="139"/>
        <v>17625</v>
      </c>
      <c r="Q2223" s="36" t="s">
        <v>4115</v>
      </c>
      <c r="R2223" s="36" t="s">
        <v>4115</v>
      </c>
      <c r="S2223" s="16">
        <v>80</v>
      </c>
      <c r="T2223" s="37" t="str">
        <f t="shared" si="138"/>
        <v>OK</v>
      </c>
      <c r="U2223" s="12"/>
      <c r="V2223" s="16"/>
      <c r="W2223" s="12" t="e">
        <v>#N/A</v>
      </c>
    </row>
    <row r="2224" spans="1:23" ht="22.35" customHeight="1">
      <c r="A2224" s="12">
        <v>10062370</v>
      </c>
      <c r="B2224" s="137" t="e">
        <v>#N/A</v>
      </c>
      <c r="C2224" s="106">
        <v>1006958</v>
      </c>
      <c r="D2224" s="13">
        <v>1014055</v>
      </c>
      <c r="E2224" s="12" t="s">
        <v>2700</v>
      </c>
      <c r="F2224" s="190" t="s">
        <v>4205</v>
      </c>
      <c r="G2224" s="13" t="s">
        <v>21</v>
      </c>
      <c r="H2224" s="15">
        <v>35</v>
      </c>
      <c r="I2224" s="105">
        <v>378</v>
      </c>
      <c r="J2224" s="26">
        <f t="shared" si="136"/>
        <v>13230</v>
      </c>
      <c r="K2224" s="113">
        <f>IFERROR(SUMIFS(RECEIVING_HISTORY!$H:$H,RECEIVING_HISTORY!$B:$B,MASTER_SHEET!$A2224),0)</f>
        <v>0</v>
      </c>
      <c r="L2224" s="26">
        <f>IFERROR(SUMIFS(RECEIVING_HISTORY!$I:$I,RECEIVING_HISTORY!$B:$B,MASTER_SHEET!$A2224),0)</f>
        <v>0</v>
      </c>
      <c r="M2224" s="35">
        <f>IFERROR(SUMIF(ISSUANCE_HISTORY!$B:$B,A2224,ISSUANCE_HISTORY!$H:$H),0)</f>
        <v>0</v>
      </c>
      <c r="N2224" s="26">
        <f>IFERROR(SUMIF(ISSUANCE_HISTORY!$B:$B,A2224,ISSUANCE_HISTORY!$I:$I),0)</f>
        <v>0</v>
      </c>
      <c r="O2224" s="112">
        <f t="shared" si="137"/>
        <v>378</v>
      </c>
      <c r="P2224" s="26">
        <f t="shared" si="139"/>
        <v>13230</v>
      </c>
      <c r="Q2224" s="36" t="s">
        <v>4114</v>
      </c>
      <c r="R2224" s="36" t="s">
        <v>4114</v>
      </c>
      <c r="S2224" s="16">
        <v>200</v>
      </c>
      <c r="T2224" s="37" t="str">
        <f t="shared" si="138"/>
        <v>OK</v>
      </c>
      <c r="U2224" s="12"/>
      <c r="V2224" s="16"/>
      <c r="W2224" s="12" t="e">
        <v>#N/A</v>
      </c>
    </row>
    <row r="2225" spans="1:23" ht="22.35" customHeight="1">
      <c r="A2225" s="12">
        <v>10062371</v>
      </c>
      <c r="B2225" s="137" t="e">
        <v>#N/A</v>
      </c>
      <c r="C2225" s="106">
        <v>1006961</v>
      </c>
      <c r="D2225" s="13">
        <v>1014058</v>
      </c>
      <c r="E2225" s="12" t="s">
        <v>2701</v>
      </c>
      <c r="F2225" s="190" t="s">
        <v>4205</v>
      </c>
      <c r="G2225" s="13" t="s">
        <v>21</v>
      </c>
      <c r="H2225" s="15">
        <v>40</v>
      </c>
      <c r="I2225" s="105">
        <v>444</v>
      </c>
      <c r="J2225" s="26">
        <f t="shared" si="136"/>
        <v>17760</v>
      </c>
      <c r="K2225" s="113">
        <f>IFERROR(SUMIFS(RECEIVING_HISTORY!$H:$H,RECEIVING_HISTORY!$B:$B,MASTER_SHEET!$A2225),0)</f>
        <v>0</v>
      </c>
      <c r="L2225" s="26">
        <f>IFERROR(SUMIFS(RECEIVING_HISTORY!$I:$I,RECEIVING_HISTORY!$B:$B,MASTER_SHEET!$A2225),0)</f>
        <v>0</v>
      </c>
      <c r="M2225" s="35">
        <f>IFERROR(SUMIF(ISSUANCE_HISTORY!$B:$B,A2225,ISSUANCE_HISTORY!$H:$H),0)</f>
        <v>0</v>
      </c>
      <c r="N2225" s="26">
        <f>IFERROR(SUMIF(ISSUANCE_HISTORY!$B:$B,A2225,ISSUANCE_HISTORY!$I:$I),0)</f>
        <v>0</v>
      </c>
      <c r="O2225" s="112">
        <f t="shared" si="137"/>
        <v>444</v>
      </c>
      <c r="P2225" s="26">
        <f t="shared" si="139"/>
        <v>17760</v>
      </c>
      <c r="Q2225" s="36" t="s">
        <v>4114</v>
      </c>
      <c r="R2225" s="36" t="s">
        <v>4114</v>
      </c>
      <c r="S2225" s="16">
        <v>200</v>
      </c>
      <c r="T2225" s="37" t="str">
        <f t="shared" si="138"/>
        <v>OK</v>
      </c>
      <c r="U2225" s="12"/>
      <c r="V2225" s="16"/>
      <c r="W2225" s="12" t="e">
        <v>#N/A</v>
      </c>
    </row>
    <row r="2226" spans="1:23" ht="22.35" customHeight="1">
      <c r="A2226" s="12">
        <v>10062372</v>
      </c>
      <c r="B2226" s="137" t="e">
        <v>#N/A</v>
      </c>
      <c r="C2226" s="106">
        <v>1000684</v>
      </c>
      <c r="D2226" s="13">
        <v>1013110</v>
      </c>
      <c r="E2226" s="12" t="s">
        <v>2702</v>
      </c>
      <c r="F2226" s="190" t="s">
        <v>4205</v>
      </c>
      <c r="G2226" s="13" t="s">
        <v>21</v>
      </c>
      <c r="H2226" s="15">
        <v>35</v>
      </c>
      <c r="I2226" s="105">
        <v>0</v>
      </c>
      <c r="J2226" s="26">
        <f t="shared" si="136"/>
        <v>0</v>
      </c>
      <c r="K2226" s="113">
        <f>IFERROR(SUMIFS(RECEIVING_HISTORY!$H:$H,RECEIVING_HISTORY!$B:$B,MASTER_SHEET!$A2226),0)</f>
        <v>0</v>
      </c>
      <c r="L2226" s="26">
        <f>IFERROR(SUMIFS(RECEIVING_HISTORY!$I:$I,RECEIVING_HISTORY!$B:$B,MASTER_SHEET!$A2226),0)</f>
        <v>0</v>
      </c>
      <c r="M2226" s="35">
        <f>IFERROR(SUMIF(ISSUANCE_HISTORY!$B:$B,A2226,ISSUANCE_HISTORY!$H:$H),0)</f>
        <v>0</v>
      </c>
      <c r="N2226" s="26">
        <f>IFERROR(SUMIF(ISSUANCE_HISTORY!$B:$B,A2226,ISSUANCE_HISTORY!$I:$I),0)</f>
        <v>0</v>
      </c>
      <c r="O2226" s="112">
        <f t="shared" si="137"/>
        <v>0</v>
      </c>
      <c r="P2226" s="26">
        <f t="shared" si="139"/>
        <v>0</v>
      </c>
      <c r="Q2226" s="36" t="e">
        <v>#N/A</v>
      </c>
      <c r="R2226" s="36" t="e">
        <v>#N/A</v>
      </c>
      <c r="S2226" s="16"/>
      <c r="T2226" s="37" t="str">
        <f t="shared" si="138"/>
        <v/>
      </c>
      <c r="U2226" s="12"/>
      <c r="V2226" s="16"/>
      <c r="W2226" s="12" t="e">
        <v>#N/A</v>
      </c>
    </row>
    <row r="2227" spans="1:23" ht="22.35" customHeight="1">
      <c r="A2227" s="12">
        <v>10062373</v>
      </c>
      <c r="B2227" s="137" t="e">
        <v>#N/A</v>
      </c>
      <c r="C2227" s="106">
        <v>1000685</v>
      </c>
      <c r="D2227" s="13">
        <v>1013111</v>
      </c>
      <c r="E2227" s="12" t="s">
        <v>2703</v>
      </c>
      <c r="F2227" s="190" t="s">
        <v>4205</v>
      </c>
      <c r="G2227" s="13" t="s">
        <v>21</v>
      </c>
      <c r="H2227" s="15">
        <v>315</v>
      </c>
      <c r="I2227" s="105">
        <v>0</v>
      </c>
      <c r="J2227" s="26">
        <f t="shared" si="136"/>
        <v>0</v>
      </c>
      <c r="K2227" s="113">
        <f>IFERROR(SUMIFS(RECEIVING_HISTORY!$H:$H,RECEIVING_HISTORY!$B:$B,MASTER_SHEET!$A2227),0)</f>
        <v>0</v>
      </c>
      <c r="L2227" s="26">
        <f>IFERROR(SUMIFS(RECEIVING_HISTORY!$I:$I,RECEIVING_HISTORY!$B:$B,MASTER_SHEET!$A2227),0)</f>
        <v>0</v>
      </c>
      <c r="M2227" s="35">
        <f>IFERROR(SUMIF(ISSUANCE_HISTORY!$B:$B,A2227,ISSUANCE_HISTORY!$H:$H),0)</f>
        <v>0</v>
      </c>
      <c r="N2227" s="26">
        <f>IFERROR(SUMIF(ISSUANCE_HISTORY!$B:$B,A2227,ISSUANCE_HISTORY!$I:$I),0)</f>
        <v>0</v>
      </c>
      <c r="O2227" s="112">
        <f t="shared" si="137"/>
        <v>0</v>
      </c>
      <c r="P2227" s="26">
        <f t="shared" si="139"/>
        <v>0</v>
      </c>
      <c r="Q2227" s="36" t="e">
        <v>#N/A</v>
      </c>
      <c r="R2227" s="36" t="e">
        <v>#N/A</v>
      </c>
      <c r="S2227" s="16"/>
      <c r="T2227" s="37" t="str">
        <f t="shared" si="138"/>
        <v/>
      </c>
      <c r="U2227" s="12"/>
      <c r="V2227" s="16"/>
      <c r="W2227" s="12" t="e">
        <v>#N/A</v>
      </c>
    </row>
    <row r="2228" spans="1:23" ht="22.35" customHeight="1">
      <c r="A2228" s="12">
        <v>10062374</v>
      </c>
      <c r="B2228" s="137">
        <v>1530310039</v>
      </c>
      <c r="C2228" s="106">
        <v>1006201</v>
      </c>
      <c r="D2228" s="13">
        <v>1014851</v>
      </c>
      <c r="E2228" s="12" t="s">
        <v>2704</v>
      </c>
      <c r="F2228" s="190" t="s">
        <v>1262</v>
      </c>
      <c r="G2228" s="13" t="s">
        <v>21</v>
      </c>
      <c r="H2228" s="15">
        <v>750</v>
      </c>
      <c r="I2228" s="105">
        <v>30</v>
      </c>
      <c r="J2228" s="26">
        <f t="shared" si="136"/>
        <v>22500</v>
      </c>
      <c r="K2228" s="113">
        <f>IFERROR(SUMIFS(RECEIVING_HISTORY!$H:$H,RECEIVING_HISTORY!$B:$B,MASTER_SHEET!$A2228),0)</f>
        <v>0</v>
      </c>
      <c r="L2228" s="26">
        <f>IFERROR(SUMIFS(RECEIVING_HISTORY!$I:$I,RECEIVING_HISTORY!$B:$B,MASTER_SHEET!$A2228),0)</f>
        <v>0</v>
      </c>
      <c r="M2228" s="35">
        <f>IFERROR(SUMIF(ISSUANCE_HISTORY!$B:$B,A2228,ISSUANCE_HISTORY!$H:$H),0)</f>
        <v>0</v>
      </c>
      <c r="N2228" s="26">
        <f>IFERROR(SUMIF(ISSUANCE_HISTORY!$B:$B,A2228,ISSUANCE_HISTORY!$I:$I),0)</f>
        <v>0</v>
      </c>
      <c r="O2228" s="112">
        <f t="shared" si="137"/>
        <v>30</v>
      </c>
      <c r="P2228" s="26">
        <f t="shared" si="139"/>
        <v>22500</v>
      </c>
      <c r="Q2228" s="36" t="s">
        <v>3947</v>
      </c>
      <c r="R2228" s="36" t="s">
        <v>3947</v>
      </c>
      <c r="S2228" s="16">
        <v>20</v>
      </c>
      <c r="T2228" s="37" t="str">
        <f t="shared" si="138"/>
        <v>OK</v>
      </c>
      <c r="U2228" s="12"/>
      <c r="V2228" s="16"/>
      <c r="W2228" s="12" t="s">
        <v>4222</v>
      </c>
    </row>
    <row r="2229" spans="1:23" ht="22.35" customHeight="1">
      <c r="A2229" s="12">
        <v>10062375</v>
      </c>
      <c r="B2229" s="137" t="e">
        <v>#N/A</v>
      </c>
      <c r="C2229" s="106">
        <v>1003878</v>
      </c>
      <c r="D2229" s="13">
        <v>1009017</v>
      </c>
      <c r="E2229" s="12" t="s">
        <v>2705</v>
      </c>
      <c r="F2229" s="190" t="s">
        <v>4210</v>
      </c>
      <c r="G2229" s="13" t="s">
        <v>21</v>
      </c>
      <c r="H2229" s="15">
        <v>22</v>
      </c>
      <c r="I2229" s="105">
        <v>0</v>
      </c>
      <c r="J2229" s="26">
        <f t="shared" si="136"/>
        <v>0</v>
      </c>
      <c r="K2229" s="113">
        <f>IFERROR(SUMIFS(RECEIVING_HISTORY!$H:$H,RECEIVING_HISTORY!$B:$B,MASTER_SHEET!$A2229),0)</f>
        <v>0</v>
      </c>
      <c r="L2229" s="26">
        <f>IFERROR(SUMIFS(RECEIVING_HISTORY!$I:$I,RECEIVING_HISTORY!$B:$B,MASTER_SHEET!$A2229),0)</f>
        <v>0</v>
      </c>
      <c r="M2229" s="35">
        <f>IFERROR(SUMIF(ISSUANCE_HISTORY!$B:$B,A2229,ISSUANCE_HISTORY!$H:$H),0)</f>
        <v>0</v>
      </c>
      <c r="N2229" s="26">
        <f>IFERROR(SUMIF(ISSUANCE_HISTORY!$B:$B,A2229,ISSUANCE_HISTORY!$I:$I),0)</f>
        <v>0</v>
      </c>
      <c r="O2229" s="112">
        <f t="shared" si="137"/>
        <v>0</v>
      </c>
      <c r="P2229" s="26">
        <f t="shared" si="139"/>
        <v>0</v>
      </c>
      <c r="Q2229" s="36" t="e">
        <v>#N/A</v>
      </c>
      <c r="R2229" s="36" t="e">
        <v>#N/A</v>
      </c>
      <c r="S2229" s="16"/>
      <c r="T2229" s="37" t="str">
        <f t="shared" si="138"/>
        <v/>
      </c>
      <c r="U2229" s="12"/>
      <c r="V2229" s="16"/>
      <c r="W2229" s="12" t="e">
        <v>#N/A</v>
      </c>
    </row>
    <row r="2230" spans="1:23" ht="22.35" customHeight="1">
      <c r="A2230" s="12">
        <v>10062376</v>
      </c>
      <c r="B2230" s="137">
        <v>314098035673</v>
      </c>
      <c r="C2230" s="106">
        <v>1004968</v>
      </c>
      <c r="D2230" s="13">
        <v>1016083</v>
      </c>
      <c r="E2230" s="12" t="s">
        <v>2706</v>
      </c>
      <c r="F2230" s="190" t="s">
        <v>1262</v>
      </c>
      <c r="G2230" s="13" t="s">
        <v>21</v>
      </c>
      <c r="H2230" s="15">
        <v>10</v>
      </c>
      <c r="I2230" s="105">
        <v>25</v>
      </c>
      <c r="J2230" s="26">
        <f t="shared" si="136"/>
        <v>250</v>
      </c>
      <c r="K2230" s="113">
        <f>IFERROR(SUMIFS(RECEIVING_HISTORY!$H:$H,RECEIVING_HISTORY!$B:$B,MASTER_SHEET!$A2230),0)</f>
        <v>0</v>
      </c>
      <c r="L2230" s="26">
        <f>IFERROR(SUMIFS(RECEIVING_HISTORY!$I:$I,RECEIVING_HISTORY!$B:$B,MASTER_SHEET!$A2230),0)</f>
        <v>0</v>
      </c>
      <c r="M2230" s="35">
        <f>IFERROR(SUMIF(ISSUANCE_HISTORY!$B:$B,A2230,ISSUANCE_HISTORY!$H:$H),0)</f>
        <v>0</v>
      </c>
      <c r="N2230" s="26">
        <f>IFERROR(SUMIF(ISSUANCE_HISTORY!$B:$B,A2230,ISSUANCE_HISTORY!$I:$I),0)</f>
        <v>0</v>
      </c>
      <c r="O2230" s="112">
        <f t="shared" si="137"/>
        <v>25</v>
      </c>
      <c r="P2230" s="26">
        <f t="shared" si="139"/>
        <v>250</v>
      </c>
      <c r="Q2230" s="36" t="s">
        <v>1318</v>
      </c>
      <c r="R2230" s="36" t="s">
        <v>1318</v>
      </c>
      <c r="S2230" s="16">
        <v>10</v>
      </c>
      <c r="T2230" s="37" t="str">
        <f t="shared" si="138"/>
        <v>OK</v>
      </c>
      <c r="U2230" s="12"/>
      <c r="V2230" s="16"/>
      <c r="W2230" s="12" t="s">
        <v>4222</v>
      </c>
    </row>
    <row r="2231" spans="1:23" ht="22.35" customHeight="1">
      <c r="A2231" s="12">
        <v>10062379</v>
      </c>
      <c r="B2231" s="137" t="e">
        <v>#N/A</v>
      </c>
      <c r="C2231" s="106">
        <v>1006996</v>
      </c>
      <c r="D2231" s="13">
        <v>1014094</v>
      </c>
      <c r="E2231" s="12" t="s">
        <v>2707</v>
      </c>
      <c r="F2231" s="190" t="s">
        <v>2049</v>
      </c>
      <c r="G2231" s="13" t="s">
        <v>37</v>
      </c>
      <c r="H2231" s="15">
        <v>12</v>
      </c>
      <c r="I2231" s="105">
        <v>0</v>
      </c>
      <c r="J2231" s="26">
        <f t="shared" si="136"/>
        <v>0</v>
      </c>
      <c r="K2231" s="113">
        <f>IFERROR(SUMIFS(RECEIVING_HISTORY!$H:$H,RECEIVING_HISTORY!$B:$B,MASTER_SHEET!$A2231),0)</f>
        <v>0</v>
      </c>
      <c r="L2231" s="26">
        <f>IFERROR(SUMIFS(RECEIVING_HISTORY!$I:$I,RECEIVING_HISTORY!$B:$B,MASTER_SHEET!$A2231),0)</f>
        <v>0</v>
      </c>
      <c r="M2231" s="35">
        <f>IFERROR(SUMIF(ISSUANCE_HISTORY!$B:$B,A2231,ISSUANCE_HISTORY!$H:$H),0)</f>
        <v>0</v>
      </c>
      <c r="N2231" s="26">
        <f>IFERROR(SUMIF(ISSUANCE_HISTORY!$B:$B,A2231,ISSUANCE_HISTORY!$I:$I),0)</f>
        <v>0</v>
      </c>
      <c r="O2231" s="112">
        <f t="shared" si="137"/>
        <v>0</v>
      </c>
      <c r="P2231" s="26">
        <f t="shared" si="139"/>
        <v>0</v>
      </c>
      <c r="Q2231" s="36" t="e">
        <v>#N/A</v>
      </c>
      <c r="R2231" s="36" t="e">
        <v>#N/A</v>
      </c>
      <c r="S2231" s="16"/>
      <c r="T2231" s="37" t="str">
        <f t="shared" si="138"/>
        <v/>
      </c>
      <c r="U2231" s="12"/>
      <c r="V2231" s="16"/>
      <c r="W2231" s="12" t="e">
        <v>#N/A</v>
      </c>
    </row>
    <row r="2232" spans="1:23" ht="22.35" customHeight="1">
      <c r="A2232" s="12">
        <v>10062380</v>
      </c>
      <c r="B2232" s="137" t="e">
        <v>#N/A</v>
      </c>
      <c r="C2232" s="106"/>
      <c r="D2232" s="13"/>
      <c r="E2232" s="12" t="s">
        <v>2708</v>
      </c>
      <c r="F2232" s="190" t="s">
        <v>2049</v>
      </c>
      <c r="G2232" s="13" t="s">
        <v>21</v>
      </c>
      <c r="H2232" s="15">
        <v>95</v>
      </c>
      <c r="I2232" s="105">
        <v>0</v>
      </c>
      <c r="J2232" s="26">
        <f t="shared" si="136"/>
        <v>0</v>
      </c>
      <c r="K2232" s="113">
        <f>IFERROR(SUMIFS(RECEIVING_HISTORY!$H:$H,RECEIVING_HISTORY!$B:$B,MASTER_SHEET!$A2232),0)</f>
        <v>0</v>
      </c>
      <c r="L2232" s="26">
        <f>IFERROR(SUMIFS(RECEIVING_HISTORY!$I:$I,RECEIVING_HISTORY!$B:$B,MASTER_SHEET!$A2232),0)</f>
        <v>0</v>
      </c>
      <c r="M2232" s="35">
        <f>IFERROR(SUMIF(ISSUANCE_HISTORY!$B:$B,A2232,ISSUANCE_HISTORY!$H:$H),0)</f>
        <v>0</v>
      </c>
      <c r="N2232" s="26">
        <f>IFERROR(SUMIF(ISSUANCE_HISTORY!$B:$B,A2232,ISSUANCE_HISTORY!$I:$I),0)</f>
        <v>0</v>
      </c>
      <c r="O2232" s="112">
        <f t="shared" si="137"/>
        <v>0</v>
      </c>
      <c r="P2232" s="26">
        <f t="shared" si="139"/>
        <v>0</v>
      </c>
      <c r="Q2232" s="36" t="e">
        <v>#N/A</v>
      </c>
      <c r="R2232" s="36" t="e">
        <v>#N/A</v>
      </c>
      <c r="S2232" s="16"/>
      <c r="T2232" s="37" t="str">
        <f t="shared" si="138"/>
        <v/>
      </c>
      <c r="U2232" s="12"/>
      <c r="V2232" s="16"/>
      <c r="W2232" s="12" t="e">
        <v>#N/A</v>
      </c>
    </row>
    <row r="2233" spans="1:23" ht="22.35" customHeight="1">
      <c r="A2233" s="12">
        <v>10062381</v>
      </c>
      <c r="B2233" s="137" t="e">
        <v>#N/A</v>
      </c>
      <c r="C2233" s="106"/>
      <c r="D2233" s="13"/>
      <c r="E2233" s="12" t="s">
        <v>2709</v>
      </c>
      <c r="F2233" s="190" t="s">
        <v>2049</v>
      </c>
      <c r="G2233" s="13" t="s">
        <v>21</v>
      </c>
      <c r="H2233" s="15">
        <v>65</v>
      </c>
      <c r="I2233" s="105">
        <v>0</v>
      </c>
      <c r="J2233" s="26">
        <f t="shared" si="136"/>
        <v>0</v>
      </c>
      <c r="K2233" s="113">
        <f>IFERROR(SUMIFS(RECEIVING_HISTORY!$H:$H,RECEIVING_HISTORY!$B:$B,MASTER_SHEET!$A2233),0)</f>
        <v>0</v>
      </c>
      <c r="L2233" s="26">
        <f>IFERROR(SUMIFS(RECEIVING_HISTORY!$I:$I,RECEIVING_HISTORY!$B:$B,MASTER_SHEET!$A2233),0)</f>
        <v>0</v>
      </c>
      <c r="M2233" s="35">
        <f>IFERROR(SUMIF(ISSUANCE_HISTORY!$B:$B,A2233,ISSUANCE_HISTORY!$H:$H),0)</f>
        <v>0</v>
      </c>
      <c r="N2233" s="26">
        <f>IFERROR(SUMIF(ISSUANCE_HISTORY!$B:$B,A2233,ISSUANCE_HISTORY!$I:$I),0)</f>
        <v>0</v>
      </c>
      <c r="O2233" s="112">
        <f t="shared" si="137"/>
        <v>0</v>
      </c>
      <c r="P2233" s="26">
        <f t="shared" si="139"/>
        <v>0</v>
      </c>
      <c r="Q2233" s="36" t="e">
        <v>#N/A</v>
      </c>
      <c r="R2233" s="36" t="e">
        <v>#N/A</v>
      </c>
      <c r="S2233" s="16"/>
      <c r="T2233" s="37" t="str">
        <f t="shared" si="138"/>
        <v/>
      </c>
      <c r="U2233" s="12"/>
      <c r="V2233" s="16"/>
      <c r="W2233" s="12" t="e">
        <v>#N/A</v>
      </c>
    </row>
    <row r="2234" spans="1:23" ht="22.35" customHeight="1">
      <c r="A2234" s="12">
        <v>10062382</v>
      </c>
      <c r="B2234" s="137" t="e">
        <v>#N/A</v>
      </c>
      <c r="C2234" s="106">
        <v>1005516</v>
      </c>
      <c r="D2234" s="28">
        <v>1015570</v>
      </c>
      <c r="E2234" s="12" t="s">
        <v>2710</v>
      </c>
      <c r="F2234" s="191" t="s">
        <v>4206</v>
      </c>
      <c r="G2234" s="13" t="s">
        <v>21</v>
      </c>
      <c r="H2234" s="15">
        <v>0.6</v>
      </c>
      <c r="I2234" s="105">
        <v>500</v>
      </c>
      <c r="J2234" s="26">
        <f t="shared" si="136"/>
        <v>300</v>
      </c>
      <c r="K2234" s="113">
        <f>IFERROR(SUMIFS(RECEIVING_HISTORY!$H:$H,RECEIVING_HISTORY!$B:$B,MASTER_SHEET!$A2234),0)</f>
        <v>0</v>
      </c>
      <c r="L2234" s="26">
        <f>IFERROR(SUMIFS(RECEIVING_HISTORY!$I:$I,RECEIVING_HISTORY!$B:$B,MASTER_SHEET!$A2234),0)</f>
        <v>0</v>
      </c>
      <c r="M2234" s="35">
        <f>IFERROR(SUMIF(ISSUANCE_HISTORY!$B:$B,A2234,ISSUANCE_HISTORY!$H:$H),0)</f>
        <v>0</v>
      </c>
      <c r="N2234" s="26">
        <f>IFERROR(SUMIF(ISSUANCE_HISTORY!$B:$B,A2234,ISSUANCE_HISTORY!$I:$I),0)</f>
        <v>0</v>
      </c>
      <c r="O2234" s="112">
        <f t="shared" si="137"/>
        <v>500</v>
      </c>
      <c r="P2234" s="26">
        <f t="shared" si="139"/>
        <v>300</v>
      </c>
      <c r="Q2234" s="36" t="s">
        <v>2395</v>
      </c>
      <c r="R2234" s="36" t="s">
        <v>2395</v>
      </c>
      <c r="S2234" s="16">
        <v>200</v>
      </c>
      <c r="T2234" s="37" t="str">
        <f t="shared" si="138"/>
        <v>OK</v>
      </c>
      <c r="U2234" s="12"/>
      <c r="V2234" s="16"/>
      <c r="W2234" s="12" t="e">
        <v>#N/A</v>
      </c>
    </row>
    <row r="2235" spans="1:23" ht="22.35" customHeight="1">
      <c r="A2235" s="12">
        <v>10062383</v>
      </c>
      <c r="B2235" s="137">
        <v>312016002665</v>
      </c>
      <c r="C2235" s="106">
        <v>1006469</v>
      </c>
      <c r="D2235" s="29">
        <v>1014445</v>
      </c>
      <c r="E2235" s="12" t="s">
        <v>2711</v>
      </c>
      <c r="F2235" s="191" t="s">
        <v>4206</v>
      </c>
      <c r="G2235" s="13" t="s">
        <v>41</v>
      </c>
      <c r="H2235" s="15">
        <v>173</v>
      </c>
      <c r="I2235" s="105">
        <v>2</v>
      </c>
      <c r="J2235" s="26">
        <f t="shared" si="136"/>
        <v>346</v>
      </c>
      <c r="K2235" s="113">
        <f>IFERROR(SUMIFS(RECEIVING_HISTORY!$H:$H,RECEIVING_HISTORY!$B:$B,MASTER_SHEET!$A2235),0)</f>
        <v>0</v>
      </c>
      <c r="L2235" s="26">
        <f>IFERROR(SUMIFS(RECEIVING_HISTORY!$I:$I,RECEIVING_HISTORY!$B:$B,MASTER_SHEET!$A2235),0)</f>
        <v>0</v>
      </c>
      <c r="M2235" s="35">
        <f>IFERROR(SUMIF(ISSUANCE_HISTORY!$B:$B,A2235,ISSUANCE_HISTORY!$H:$H),0)</f>
        <v>1</v>
      </c>
      <c r="N2235" s="26">
        <f>IFERROR(SUMIF(ISSUANCE_HISTORY!$B:$B,A2235,ISSUANCE_HISTORY!$I:$I),0)</f>
        <v>173</v>
      </c>
      <c r="O2235" s="112">
        <f t="shared" si="137"/>
        <v>1</v>
      </c>
      <c r="P2235" s="26">
        <f t="shared" si="139"/>
        <v>173</v>
      </c>
      <c r="Q2235" s="36" t="s">
        <v>2382</v>
      </c>
      <c r="R2235" s="36" t="s">
        <v>2382</v>
      </c>
      <c r="S2235" s="16">
        <v>2</v>
      </c>
      <c r="T2235" s="37" t="str">
        <f t="shared" si="138"/>
        <v>Re-Order Now</v>
      </c>
      <c r="U2235" s="12"/>
      <c r="V2235" s="16" t="s">
        <v>4000</v>
      </c>
      <c r="W2235" s="12" t="s">
        <v>4222</v>
      </c>
    </row>
    <row r="2236" spans="1:23" ht="22.35" customHeight="1">
      <c r="A2236" s="12">
        <v>10062384</v>
      </c>
      <c r="B2236" s="137">
        <v>1120010150</v>
      </c>
      <c r="C2236" s="106">
        <v>1005518</v>
      </c>
      <c r="D2236" s="13">
        <v>1015572</v>
      </c>
      <c r="E2236" s="12" t="s">
        <v>2712</v>
      </c>
      <c r="F2236" s="191" t="s">
        <v>4206</v>
      </c>
      <c r="G2236" s="13" t="s">
        <v>21</v>
      </c>
      <c r="H2236" s="15">
        <v>0.7</v>
      </c>
      <c r="I2236" s="105">
        <v>500</v>
      </c>
      <c r="J2236" s="26">
        <f t="shared" si="136"/>
        <v>350</v>
      </c>
      <c r="K2236" s="113">
        <f>IFERROR(SUMIFS(RECEIVING_HISTORY!$H:$H,RECEIVING_HISTORY!$B:$B,MASTER_SHEET!$A2236),0)</f>
        <v>0</v>
      </c>
      <c r="L2236" s="26">
        <f>IFERROR(SUMIFS(RECEIVING_HISTORY!$I:$I,RECEIVING_HISTORY!$B:$B,MASTER_SHEET!$A2236),0)</f>
        <v>0</v>
      </c>
      <c r="M2236" s="35">
        <f>IFERROR(SUMIF(ISSUANCE_HISTORY!$B:$B,A2236,ISSUANCE_HISTORY!$H:$H),0)</f>
        <v>0</v>
      </c>
      <c r="N2236" s="26">
        <f>IFERROR(SUMIF(ISSUANCE_HISTORY!$B:$B,A2236,ISSUANCE_HISTORY!$I:$I),0)</f>
        <v>0</v>
      </c>
      <c r="O2236" s="112">
        <f t="shared" si="137"/>
        <v>500</v>
      </c>
      <c r="P2236" s="26">
        <f t="shared" si="139"/>
        <v>350</v>
      </c>
      <c r="Q2236" s="36" t="s">
        <v>2395</v>
      </c>
      <c r="R2236" s="36" t="s">
        <v>2395</v>
      </c>
      <c r="S2236" s="16">
        <v>200</v>
      </c>
      <c r="T2236" s="37" t="str">
        <f t="shared" si="138"/>
        <v>OK</v>
      </c>
      <c r="U2236" s="12"/>
      <c r="V2236" s="16"/>
      <c r="W2236" s="12" t="s">
        <v>4222</v>
      </c>
    </row>
    <row r="2237" spans="1:23" ht="22.35" customHeight="1">
      <c r="A2237" s="12">
        <v>10062385</v>
      </c>
      <c r="B2237" s="137" t="e">
        <v>#N/A</v>
      </c>
      <c r="C2237" s="106">
        <v>1009088</v>
      </c>
      <c r="D2237" s="13"/>
      <c r="E2237" s="12" t="s">
        <v>2713</v>
      </c>
      <c r="F2237" s="190" t="s">
        <v>4213</v>
      </c>
      <c r="G2237" s="13" t="s">
        <v>81</v>
      </c>
      <c r="H2237" s="15">
        <v>655</v>
      </c>
      <c r="I2237" s="105">
        <v>4</v>
      </c>
      <c r="J2237" s="26">
        <f t="shared" ref="J2237:J2300" si="140">I2237*H2237</f>
        <v>2620</v>
      </c>
      <c r="K2237" s="113">
        <f>IFERROR(SUMIFS(RECEIVING_HISTORY!$H:$H,RECEIVING_HISTORY!$B:$B,MASTER_SHEET!$A2237),0)</f>
        <v>0</v>
      </c>
      <c r="L2237" s="26">
        <f>IFERROR(SUMIFS(RECEIVING_HISTORY!$I:$I,RECEIVING_HISTORY!$B:$B,MASTER_SHEET!$A2237),0)</f>
        <v>0</v>
      </c>
      <c r="M2237" s="35">
        <f>IFERROR(SUMIF(ISSUANCE_HISTORY!$B:$B,A2237,ISSUANCE_HISTORY!$H:$H),0)</f>
        <v>0</v>
      </c>
      <c r="N2237" s="26">
        <f>IFERROR(SUMIF(ISSUANCE_HISTORY!$B:$B,A2237,ISSUANCE_HISTORY!$I:$I),0)</f>
        <v>0</v>
      </c>
      <c r="O2237" s="112">
        <f t="shared" ref="O2237:O2300" si="141">N(I2237)+N(K2237)-N(M2237)</f>
        <v>4</v>
      </c>
      <c r="P2237" s="26">
        <f t="shared" si="139"/>
        <v>2620</v>
      </c>
      <c r="Q2237" s="36" t="s">
        <v>1103</v>
      </c>
      <c r="R2237" s="36" t="s">
        <v>1103</v>
      </c>
      <c r="S2237" s="16">
        <v>3</v>
      </c>
      <c r="T2237" s="37" t="str">
        <f t="shared" si="138"/>
        <v>OK</v>
      </c>
      <c r="U2237" s="12"/>
      <c r="V2237" s="16"/>
      <c r="W2237" s="12" t="e">
        <v>#N/A</v>
      </c>
    </row>
    <row r="2238" spans="1:23" ht="22.35" customHeight="1">
      <c r="A2238" s="12">
        <v>10062386</v>
      </c>
      <c r="B2238" s="137" t="e">
        <v>#N/A</v>
      </c>
      <c r="C2238" s="106">
        <v>1006435</v>
      </c>
      <c r="D2238" s="29">
        <v>1014411</v>
      </c>
      <c r="E2238" s="12" t="s">
        <v>2714</v>
      </c>
      <c r="F2238" s="191" t="s">
        <v>4206</v>
      </c>
      <c r="G2238" s="13" t="s">
        <v>41</v>
      </c>
      <c r="H2238" s="15">
        <v>1475</v>
      </c>
      <c r="I2238" s="105">
        <v>0</v>
      </c>
      <c r="J2238" s="26">
        <f t="shared" si="140"/>
        <v>0</v>
      </c>
      <c r="K2238" s="113">
        <f>IFERROR(SUMIFS(RECEIVING_HISTORY!$H:$H,RECEIVING_HISTORY!$B:$B,MASTER_SHEET!$A2238),0)</f>
        <v>0</v>
      </c>
      <c r="L2238" s="26">
        <f>IFERROR(SUMIFS(RECEIVING_HISTORY!$I:$I,RECEIVING_HISTORY!$B:$B,MASTER_SHEET!$A2238),0)</f>
        <v>0</v>
      </c>
      <c r="M2238" s="35">
        <f>IFERROR(SUMIF(ISSUANCE_HISTORY!$B:$B,A2238,ISSUANCE_HISTORY!$H:$H),0)</f>
        <v>0</v>
      </c>
      <c r="N2238" s="26">
        <f>IFERROR(SUMIF(ISSUANCE_HISTORY!$B:$B,A2238,ISSUANCE_HISTORY!$I:$I),0)</f>
        <v>0</v>
      </c>
      <c r="O2238" s="112">
        <f t="shared" si="141"/>
        <v>0</v>
      </c>
      <c r="P2238" s="26">
        <f t="shared" si="139"/>
        <v>0</v>
      </c>
      <c r="Q2238" s="36" t="e">
        <v>#N/A</v>
      </c>
      <c r="R2238" s="36" t="e">
        <v>#N/A</v>
      </c>
      <c r="S2238" s="16"/>
      <c r="T2238" s="37" t="str">
        <f t="shared" si="138"/>
        <v/>
      </c>
      <c r="U2238" s="12"/>
      <c r="V2238" s="16"/>
      <c r="W2238" s="12" t="e">
        <v>#N/A</v>
      </c>
    </row>
    <row r="2239" spans="1:23" ht="22.35" customHeight="1">
      <c r="A2239" s="12">
        <v>10062387</v>
      </c>
      <c r="B2239" s="137">
        <v>221017036434</v>
      </c>
      <c r="C2239" s="106">
        <v>1005862</v>
      </c>
      <c r="D2239" s="13">
        <v>1015048</v>
      </c>
      <c r="E2239" s="12" t="s">
        <v>2715</v>
      </c>
      <c r="F2239" s="191" t="s">
        <v>4206</v>
      </c>
      <c r="G2239" s="13" t="s">
        <v>37</v>
      </c>
      <c r="H2239" s="15">
        <v>260</v>
      </c>
      <c r="I2239" s="105">
        <v>9</v>
      </c>
      <c r="J2239" s="26">
        <f t="shared" si="140"/>
        <v>2340</v>
      </c>
      <c r="K2239" s="113">
        <f>IFERROR(SUMIFS(RECEIVING_HISTORY!$H:$H,RECEIVING_HISTORY!$B:$B,MASTER_SHEET!$A2239),0)</f>
        <v>0</v>
      </c>
      <c r="L2239" s="26">
        <f>IFERROR(SUMIFS(RECEIVING_HISTORY!$I:$I,RECEIVING_HISTORY!$B:$B,MASTER_SHEET!$A2239),0)</f>
        <v>0</v>
      </c>
      <c r="M2239" s="35">
        <f>IFERROR(SUMIF(ISSUANCE_HISTORY!$B:$B,A2239,ISSUANCE_HISTORY!$H:$H),0)</f>
        <v>0</v>
      </c>
      <c r="N2239" s="26">
        <f>IFERROR(SUMIF(ISSUANCE_HISTORY!$B:$B,A2239,ISSUANCE_HISTORY!$I:$I),0)</f>
        <v>0</v>
      </c>
      <c r="O2239" s="112">
        <f t="shared" si="141"/>
        <v>9</v>
      </c>
      <c r="P2239" s="26">
        <f t="shared" si="139"/>
        <v>2340</v>
      </c>
      <c r="Q2239" s="36" t="s">
        <v>4465</v>
      </c>
      <c r="R2239" s="36" t="s">
        <v>4465</v>
      </c>
      <c r="S2239" s="16">
        <v>5</v>
      </c>
      <c r="T2239" s="37" t="str">
        <f t="shared" si="138"/>
        <v>OK</v>
      </c>
      <c r="U2239" s="12"/>
      <c r="V2239" s="16"/>
      <c r="W2239" s="12" t="s">
        <v>4222</v>
      </c>
    </row>
    <row r="2240" spans="1:23" ht="22.35" customHeight="1">
      <c r="A2240" s="12">
        <v>10062388</v>
      </c>
      <c r="B2240" s="137" t="e">
        <v>#N/A</v>
      </c>
      <c r="C2240" s="106">
        <v>1007647</v>
      </c>
      <c r="D2240" s="13">
        <v>1009784</v>
      </c>
      <c r="E2240" s="12" t="s">
        <v>2716</v>
      </c>
      <c r="F2240" s="190" t="s">
        <v>4209</v>
      </c>
      <c r="G2240" s="13" t="s">
        <v>21</v>
      </c>
      <c r="H2240" s="15">
        <v>170</v>
      </c>
      <c r="I2240" s="105">
        <v>0</v>
      </c>
      <c r="J2240" s="26">
        <f t="shared" si="140"/>
        <v>0</v>
      </c>
      <c r="K2240" s="113">
        <f>IFERROR(SUMIFS(RECEIVING_HISTORY!$H:$H,RECEIVING_HISTORY!$B:$B,MASTER_SHEET!$A2240),0)</f>
        <v>0</v>
      </c>
      <c r="L2240" s="26">
        <f>IFERROR(SUMIFS(RECEIVING_HISTORY!$I:$I,RECEIVING_HISTORY!$B:$B,MASTER_SHEET!$A2240),0)</f>
        <v>0</v>
      </c>
      <c r="M2240" s="35">
        <f>IFERROR(SUMIF(ISSUANCE_HISTORY!$B:$B,A2240,ISSUANCE_HISTORY!$H:$H),0)</f>
        <v>0</v>
      </c>
      <c r="N2240" s="26">
        <f>IFERROR(SUMIF(ISSUANCE_HISTORY!$B:$B,A2240,ISSUANCE_HISTORY!$I:$I),0)</f>
        <v>0</v>
      </c>
      <c r="O2240" s="112">
        <f t="shared" si="141"/>
        <v>0</v>
      </c>
      <c r="P2240" s="26">
        <f t="shared" si="139"/>
        <v>0</v>
      </c>
      <c r="Q2240" s="36" t="e">
        <v>#N/A</v>
      </c>
      <c r="R2240" s="36" t="e">
        <v>#N/A</v>
      </c>
      <c r="S2240" s="16"/>
      <c r="T2240" s="37" t="str">
        <f t="shared" si="138"/>
        <v/>
      </c>
      <c r="U2240" s="12"/>
      <c r="V2240" s="16"/>
      <c r="W2240" s="12" t="e">
        <v>#N/A</v>
      </c>
    </row>
    <row r="2241" spans="1:23" ht="22.35" customHeight="1">
      <c r="A2241" s="12">
        <v>10062389</v>
      </c>
      <c r="B2241" s="137" t="e">
        <v>#N/A</v>
      </c>
      <c r="C2241" s="106">
        <v>1003179</v>
      </c>
      <c r="D2241" s="13">
        <v>1010367</v>
      </c>
      <c r="E2241" s="12" t="s">
        <v>2717</v>
      </c>
      <c r="F2241" s="190" t="s">
        <v>4211</v>
      </c>
      <c r="G2241" s="13" t="s">
        <v>21</v>
      </c>
      <c r="H2241" s="15">
        <v>28</v>
      </c>
      <c r="I2241" s="105">
        <v>0</v>
      </c>
      <c r="J2241" s="26">
        <f t="shared" si="140"/>
        <v>0</v>
      </c>
      <c r="K2241" s="113">
        <f>IFERROR(SUMIFS(RECEIVING_HISTORY!$H:$H,RECEIVING_HISTORY!$B:$B,MASTER_SHEET!$A2241),0)</f>
        <v>0</v>
      </c>
      <c r="L2241" s="26">
        <f>IFERROR(SUMIFS(RECEIVING_HISTORY!$I:$I,RECEIVING_HISTORY!$B:$B,MASTER_SHEET!$A2241),0)</f>
        <v>0</v>
      </c>
      <c r="M2241" s="35">
        <f>IFERROR(SUMIF(ISSUANCE_HISTORY!$B:$B,A2241,ISSUANCE_HISTORY!$H:$H),0)</f>
        <v>0</v>
      </c>
      <c r="N2241" s="26">
        <f>IFERROR(SUMIF(ISSUANCE_HISTORY!$B:$B,A2241,ISSUANCE_HISTORY!$I:$I),0)</f>
        <v>0</v>
      </c>
      <c r="O2241" s="112">
        <f t="shared" si="141"/>
        <v>0</v>
      </c>
      <c r="P2241" s="26">
        <f t="shared" si="139"/>
        <v>0</v>
      </c>
      <c r="Q2241" s="36" t="e">
        <v>#N/A</v>
      </c>
      <c r="R2241" s="36" t="e">
        <v>#N/A</v>
      </c>
      <c r="S2241" s="16"/>
      <c r="T2241" s="37" t="str">
        <f t="shared" si="138"/>
        <v/>
      </c>
      <c r="U2241" s="12"/>
      <c r="V2241" s="16"/>
      <c r="W2241" s="12" t="e">
        <v>#N/A</v>
      </c>
    </row>
    <row r="2242" spans="1:23" ht="22.35" customHeight="1">
      <c r="A2242" s="12">
        <v>10062390</v>
      </c>
      <c r="B2242" s="137" t="e">
        <v>#N/A</v>
      </c>
      <c r="C2242" s="106">
        <v>1003840</v>
      </c>
      <c r="D2242" s="13">
        <v>1008973</v>
      </c>
      <c r="E2242" s="12" t="s">
        <v>2718</v>
      </c>
      <c r="F2242" s="190" t="s">
        <v>4210</v>
      </c>
      <c r="G2242" s="13" t="s">
        <v>21</v>
      </c>
      <c r="H2242" s="15">
        <v>1</v>
      </c>
      <c r="I2242" s="105">
        <v>0</v>
      </c>
      <c r="J2242" s="26">
        <f t="shared" si="140"/>
        <v>0</v>
      </c>
      <c r="K2242" s="113">
        <f>IFERROR(SUMIFS(RECEIVING_HISTORY!$H:$H,RECEIVING_HISTORY!$B:$B,MASTER_SHEET!$A2242),0)</f>
        <v>0</v>
      </c>
      <c r="L2242" s="26">
        <f>IFERROR(SUMIFS(RECEIVING_HISTORY!$I:$I,RECEIVING_HISTORY!$B:$B,MASTER_SHEET!$A2242),0)</f>
        <v>0</v>
      </c>
      <c r="M2242" s="35">
        <f>IFERROR(SUMIF(ISSUANCE_HISTORY!$B:$B,A2242,ISSUANCE_HISTORY!$H:$H),0)</f>
        <v>0</v>
      </c>
      <c r="N2242" s="26">
        <f>IFERROR(SUMIF(ISSUANCE_HISTORY!$B:$B,A2242,ISSUANCE_HISTORY!$I:$I),0)</f>
        <v>0</v>
      </c>
      <c r="O2242" s="112">
        <f t="shared" si="141"/>
        <v>0</v>
      </c>
      <c r="P2242" s="26">
        <f t="shared" si="139"/>
        <v>0</v>
      </c>
      <c r="Q2242" s="36" t="e">
        <v>#N/A</v>
      </c>
      <c r="R2242" s="36" t="e">
        <v>#N/A</v>
      </c>
      <c r="S2242" s="16"/>
      <c r="T2242" s="37" t="str">
        <f t="shared" ref="T2242:T2305" si="142">IF(S2242="", "", IF(U2242&lt;&gt;"", "BSR in Process", IF(O2242&lt;S2242, "Re-Order Now", "OK")))</f>
        <v/>
      </c>
      <c r="U2242" s="12"/>
      <c r="V2242" s="16"/>
      <c r="W2242" s="12" t="e">
        <v>#N/A</v>
      </c>
    </row>
    <row r="2243" spans="1:23" ht="22.35" customHeight="1">
      <c r="A2243" s="12">
        <v>10062391</v>
      </c>
      <c r="B2243" s="137" t="e">
        <v>#N/A</v>
      </c>
      <c r="C2243" s="106">
        <v>1007578</v>
      </c>
      <c r="D2243" s="13">
        <v>1008843</v>
      </c>
      <c r="E2243" s="12" t="s">
        <v>2719</v>
      </c>
      <c r="F2243" s="190" t="s">
        <v>4210</v>
      </c>
      <c r="G2243" s="13" t="s">
        <v>618</v>
      </c>
      <c r="H2243" s="15">
        <v>4</v>
      </c>
      <c r="I2243" s="105">
        <v>0</v>
      </c>
      <c r="J2243" s="26">
        <f t="shared" si="140"/>
        <v>0</v>
      </c>
      <c r="K2243" s="113">
        <f>IFERROR(SUMIFS(RECEIVING_HISTORY!$H:$H,RECEIVING_HISTORY!$B:$B,MASTER_SHEET!$A2243),0)</f>
        <v>0</v>
      </c>
      <c r="L2243" s="26">
        <f>IFERROR(SUMIFS(RECEIVING_HISTORY!$I:$I,RECEIVING_HISTORY!$B:$B,MASTER_SHEET!$A2243),0)</f>
        <v>0</v>
      </c>
      <c r="M2243" s="35">
        <f>IFERROR(SUMIF(ISSUANCE_HISTORY!$B:$B,A2243,ISSUANCE_HISTORY!$H:$H),0)</f>
        <v>0</v>
      </c>
      <c r="N2243" s="26">
        <f>IFERROR(SUMIF(ISSUANCE_HISTORY!$B:$B,A2243,ISSUANCE_HISTORY!$I:$I),0)</f>
        <v>0</v>
      </c>
      <c r="O2243" s="112">
        <f t="shared" si="141"/>
        <v>0</v>
      </c>
      <c r="P2243" s="26">
        <f t="shared" ref="P2243:P2306" si="143">N(J2243)+N(L2243)-N(N2243)</f>
        <v>0</v>
      </c>
      <c r="Q2243" s="36" t="e">
        <v>#N/A</v>
      </c>
      <c r="R2243" s="36" t="e">
        <v>#N/A</v>
      </c>
      <c r="S2243" s="16"/>
      <c r="T2243" s="37" t="str">
        <f t="shared" si="142"/>
        <v/>
      </c>
      <c r="U2243" s="12"/>
      <c r="V2243" s="16"/>
      <c r="W2243" s="12" t="e">
        <v>#N/A</v>
      </c>
    </row>
    <row r="2244" spans="1:23" ht="22.35" customHeight="1">
      <c r="A2244" s="12">
        <v>10062392</v>
      </c>
      <c r="B2244" s="137" t="e">
        <v>#N/A</v>
      </c>
      <c r="C2244" s="106">
        <v>1007592</v>
      </c>
      <c r="D2244" s="13">
        <v>1008859</v>
      </c>
      <c r="E2244" s="12" t="s">
        <v>2720</v>
      </c>
      <c r="F2244" s="190" t="s">
        <v>4210</v>
      </c>
      <c r="G2244" s="13" t="s">
        <v>406</v>
      </c>
      <c r="H2244" s="15">
        <v>21.25</v>
      </c>
      <c r="I2244" s="105">
        <v>0</v>
      </c>
      <c r="J2244" s="26">
        <f t="shared" si="140"/>
        <v>0</v>
      </c>
      <c r="K2244" s="113">
        <f>IFERROR(SUMIFS(RECEIVING_HISTORY!$H:$H,RECEIVING_HISTORY!$B:$B,MASTER_SHEET!$A2244),0)</f>
        <v>0</v>
      </c>
      <c r="L2244" s="26">
        <f>IFERROR(SUMIFS(RECEIVING_HISTORY!$I:$I,RECEIVING_HISTORY!$B:$B,MASTER_SHEET!$A2244),0)</f>
        <v>0</v>
      </c>
      <c r="M2244" s="35">
        <f>IFERROR(SUMIF(ISSUANCE_HISTORY!$B:$B,A2244,ISSUANCE_HISTORY!$H:$H),0)</f>
        <v>0</v>
      </c>
      <c r="N2244" s="26">
        <f>IFERROR(SUMIF(ISSUANCE_HISTORY!$B:$B,A2244,ISSUANCE_HISTORY!$I:$I),0)</f>
        <v>0</v>
      </c>
      <c r="O2244" s="112">
        <f t="shared" si="141"/>
        <v>0</v>
      </c>
      <c r="P2244" s="26">
        <f t="shared" si="143"/>
        <v>0</v>
      </c>
      <c r="Q2244" s="36" t="e">
        <v>#N/A</v>
      </c>
      <c r="R2244" s="36" t="e">
        <v>#N/A</v>
      </c>
      <c r="S2244" s="16"/>
      <c r="T2244" s="37" t="str">
        <f t="shared" si="142"/>
        <v/>
      </c>
      <c r="U2244" s="12"/>
      <c r="V2244" s="16"/>
      <c r="W2244" s="12" t="e">
        <v>#N/A</v>
      </c>
    </row>
    <row r="2245" spans="1:23" ht="22.35" customHeight="1">
      <c r="A2245" s="12">
        <v>10062393</v>
      </c>
      <c r="B2245" s="137" t="e">
        <v>#N/A</v>
      </c>
      <c r="C2245" s="106">
        <v>1007585</v>
      </c>
      <c r="D2245" s="13">
        <v>1008851</v>
      </c>
      <c r="E2245" s="12" t="s">
        <v>2721</v>
      </c>
      <c r="F2245" s="190" t="s">
        <v>4210</v>
      </c>
      <c r="G2245" s="13" t="s">
        <v>406</v>
      </c>
      <c r="H2245" s="15">
        <v>54</v>
      </c>
      <c r="I2245" s="105">
        <v>0</v>
      </c>
      <c r="J2245" s="26">
        <f t="shared" si="140"/>
        <v>0</v>
      </c>
      <c r="K2245" s="113">
        <f>IFERROR(SUMIFS(RECEIVING_HISTORY!$H:$H,RECEIVING_HISTORY!$B:$B,MASTER_SHEET!$A2245),0)</f>
        <v>0</v>
      </c>
      <c r="L2245" s="26">
        <f>IFERROR(SUMIFS(RECEIVING_HISTORY!$I:$I,RECEIVING_HISTORY!$B:$B,MASTER_SHEET!$A2245),0)</f>
        <v>0</v>
      </c>
      <c r="M2245" s="35">
        <f>IFERROR(SUMIF(ISSUANCE_HISTORY!$B:$B,A2245,ISSUANCE_HISTORY!$H:$H),0)</f>
        <v>0</v>
      </c>
      <c r="N2245" s="26">
        <f>IFERROR(SUMIF(ISSUANCE_HISTORY!$B:$B,A2245,ISSUANCE_HISTORY!$I:$I),0)</f>
        <v>0</v>
      </c>
      <c r="O2245" s="112">
        <f t="shared" si="141"/>
        <v>0</v>
      </c>
      <c r="P2245" s="26">
        <f t="shared" si="143"/>
        <v>0</v>
      </c>
      <c r="Q2245" s="36" t="e">
        <v>#N/A</v>
      </c>
      <c r="R2245" s="36" t="e">
        <v>#N/A</v>
      </c>
      <c r="S2245" s="16"/>
      <c r="T2245" s="37" t="str">
        <f t="shared" si="142"/>
        <v/>
      </c>
      <c r="U2245" s="12"/>
      <c r="V2245" s="16"/>
      <c r="W2245" s="12" t="e">
        <v>#N/A</v>
      </c>
    </row>
    <row r="2246" spans="1:23" ht="22.35" customHeight="1">
      <c r="A2246" s="12">
        <v>10062394</v>
      </c>
      <c r="B2246" s="137" t="e">
        <v>#N/A</v>
      </c>
      <c r="C2246" s="106">
        <v>1003110</v>
      </c>
      <c r="D2246" s="13">
        <v>1010642</v>
      </c>
      <c r="E2246" s="12" t="s">
        <v>2722</v>
      </c>
      <c r="F2246" s="190" t="s">
        <v>4210</v>
      </c>
      <c r="G2246" s="13" t="s">
        <v>169</v>
      </c>
      <c r="H2246" s="15">
        <v>0</v>
      </c>
      <c r="I2246" s="105">
        <v>0</v>
      </c>
      <c r="J2246" s="26">
        <f t="shared" si="140"/>
        <v>0</v>
      </c>
      <c r="K2246" s="113">
        <f>IFERROR(SUMIFS(RECEIVING_HISTORY!$H:$H,RECEIVING_HISTORY!$B:$B,MASTER_SHEET!$A2246),0)</f>
        <v>0</v>
      </c>
      <c r="L2246" s="26">
        <f>IFERROR(SUMIFS(RECEIVING_HISTORY!$I:$I,RECEIVING_HISTORY!$B:$B,MASTER_SHEET!$A2246),0)</f>
        <v>0</v>
      </c>
      <c r="M2246" s="35">
        <f>IFERROR(SUMIF(ISSUANCE_HISTORY!$B:$B,A2246,ISSUANCE_HISTORY!$H:$H),0)</f>
        <v>0</v>
      </c>
      <c r="N2246" s="26">
        <f>IFERROR(SUMIF(ISSUANCE_HISTORY!$B:$B,A2246,ISSUANCE_HISTORY!$I:$I),0)</f>
        <v>0</v>
      </c>
      <c r="O2246" s="112">
        <f t="shared" si="141"/>
        <v>0</v>
      </c>
      <c r="P2246" s="26">
        <f t="shared" si="143"/>
        <v>0</v>
      </c>
      <c r="Q2246" s="36" t="e">
        <v>#N/A</v>
      </c>
      <c r="R2246" s="36" t="e">
        <v>#N/A</v>
      </c>
      <c r="S2246" s="16"/>
      <c r="T2246" s="37" t="str">
        <f t="shared" si="142"/>
        <v/>
      </c>
      <c r="U2246" s="12"/>
      <c r="V2246" s="16"/>
      <c r="W2246" s="12" t="e">
        <v>#N/A</v>
      </c>
    </row>
    <row r="2247" spans="1:23" ht="22.35" customHeight="1">
      <c r="A2247" s="12">
        <v>10062395</v>
      </c>
      <c r="B2247" s="137" t="e">
        <v>#N/A</v>
      </c>
      <c r="C2247" s="106">
        <v>1003818</v>
      </c>
      <c r="D2247" s="13">
        <v>1008937</v>
      </c>
      <c r="E2247" s="12" t="s">
        <v>2723</v>
      </c>
      <c r="F2247" s="190" t="s">
        <v>4211</v>
      </c>
      <c r="G2247" s="13" t="s">
        <v>21</v>
      </c>
      <c r="H2247" s="15">
        <v>197.82</v>
      </c>
      <c r="I2247" s="105">
        <v>0</v>
      </c>
      <c r="J2247" s="26">
        <f t="shared" si="140"/>
        <v>0</v>
      </c>
      <c r="K2247" s="113">
        <f>IFERROR(SUMIFS(RECEIVING_HISTORY!$H:$H,RECEIVING_HISTORY!$B:$B,MASTER_SHEET!$A2247),0)</f>
        <v>0</v>
      </c>
      <c r="L2247" s="26">
        <f>IFERROR(SUMIFS(RECEIVING_HISTORY!$I:$I,RECEIVING_HISTORY!$B:$B,MASTER_SHEET!$A2247),0)</f>
        <v>0</v>
      </c>
      <c r="M2247" s="35">
        <f>IFERROR(SUMIF(ISSUANCE_HISTORY!$B:$B,A2247,ISSUANCE_HISTORY!$H:$H),0)</f>
        <v>0</v>
      </c>
      <c r="N2247" s="26">
        <f>IFERROR(SUMIF(ISSUANCE_HISTORY!$B:$B,A2247,ISSUANCE_HISTORY!$I:$I),0)</f>
        <v>0</v>
      </c>
      <c r="O2247" s="112">
        <f t="shared" si="141"/>
        <v>0</v>
      </c>
      <c r="P2247" s="26">
        <f t="shared" si="143"/>
        <v>0</v>
      </c>
      <c r="Q2247" s="36" t="e">
        <v>#N/A</v>
      </c>
      <c r="R2247" s="36" t="e">
        <v>#N/A</v>
      </c>
      <c r="S2247" s="16"/>
      <c r="T2247" s="37" t="str">
        <f t="shared" si="142"/>
        <v/>
      </c>
      <c r="U2247" s="12"/>
      <c r="V2247" s="16"/>
      <c r="W2247" s="12" t="e">
        <v>#N/A</v>
      </c>
    </row>
    <row r="2248" spans="1:23" ht="22.35" customHeight="1">
      <c r="A2248" s="12">
        <v>10062396</v>
      </c>
      <c r="B2248" s="137" t="e">
        <v>#N/A</v>
      </c>
      <c r="C2248" s="106">
        <v>1003887</v>
      </c>
      <c r="D2248" s="13">
        <v>1009885</v>
      </c>
      <c r="E2248" s="12" t="s">
        <v>2724</v>
      </c>
      <c r="F2248" s="190" t="s">
        <v>4211</v>
      </c>
      <c r="G2248" s="13" t="s">
        <v>81</v>
      </c>
      <c r="H2248" s="15">
        <v>85</v>
      </c>
      <c r="I2248" s="105">
        <v>0</v>
      </c>
      <c r="J2248" s="26">
        <f t="shared" si="140"/>
        <v>0</v>
      </c>
      <c r="K2248" s="113">
        <f>IFERROR(SUMIFS(RECEIVING_HISTORY!$H:$H,RECEIVING_HISTORY!$B:$B,MASTER_SHEET!$A2248),0)</f>
        <v>0</v>
      </c>
      <c r="L2248" s="26">
        <f>IFERROR(SUMIFS(RECEIVING_HISTORY!$I:$I,RECEIVING_HISTORY!$B:$B,MASTER_SHEET!$A2248),0)</f>
        <v>0</v>
      </c>
      <c r="M2248" s="35">
        <f>IFERROR(SUMIF(ISSUANCE_HISTORY!$B:$B,A2248,ISSUANCE_HISTORY!$H:$H),0)</f>
        <v>0</v>
      </c>
      <c r="N2248" s="26">
        <f>IFERROR(SUMIF(ISSUANCE_HISTORY!$B:$B,A2248,ISSUANCE_HISTORY!$I:$I),0)</f>
        <v>0</v>
      </c>
      <c r="O2248" s="112">
        <f t="shared" si="141"/>
        <v>0</v>
      </c>
      <c r="P2248" s="26">
        <f t="shared" si="143"/>
        <v>0</v>
      </c>
      <c r="Q2248" s="36" t="e">
        <v>#N/A</v>
      </c>
      <c r="R2248" s="36" t="e">
        <v>#N/A</v>
      </c>
      <c r="S2248" s="16"/>
      <c r="T2248" s="37" t="str">
        <f t="shared" si="142"/>
        <v/>
      </c>
      <c r="U2248" s="12"/>
      <c r="V2248" s="16"/>
      <c r="W2248" s="12" t="e">
        <v>#N/A</v>
      </c>
    </row>
    <row r="2249" spans="1:23" ht="22.35" customHeight="1">
      <c r="A2249" s="12">
        <v>10062397</v>
      </c>
      <c r="B2249" s="137" t="e">
        <v>#N/A</v>
      </c>
      <c r="C2249" s="106">
        <v>1007656</v>
      </c>
      <c r="D2249" s="13">
        <v>1009953</v>
      </c>
      <c r="E2249" s="12" t="s">
        <v>2725</v>
      </c>
      <c r="F2249" s="190" t="s">
        <v>4210</v>
      </c>
      <c r="G2249" s="13" t="s">
        <v>33</v>
      </c>
      <c r="H2249" s="15">
        <v>0</v>
      </c>
      <c r="I2249" s="105">
        <v>0</v>
      </c>
      <c r="J2249" s="26">
        <f t="shared" si="140"/>
        <v>0</v>
      </c>
      <c r="K2249" s="113">
        <f>IFERROR(SUMIFS(RECEIVING_HISTORY!$H:$H,RECEIVING_HISTORY!$B:$B,MASTER_SHEET!$A2249),0)</f>
        <v>0</v>
      </c>
      <c r="L2249" s="26">
        <f>IFERROR(SUMIFS(RECEIVING_HISTORY!$I:$I,RECEIVING_HISTORY!$B:$B,MASTER_SHEET!$A2249),0)</f>
        <v>0</v>
      </c>
      <c r="M2249" s="35">
        <f>IFERROR(SUMIF(ISSUANCE_HISTORY!$B:$B,A2249,ISSUANCE_HISTORY!$H:$H),0)</f>
        <v>0</v>
      </c>
      <c r="N2249" s="26">
        <f>IFERROR(SUMIF(ISSUANCE_HISTORY!$B:$B,A2249,ISSUANCE_HISTORY!$I:$I),0)</f>
        <v>0</v>
      </c>
      <c r="O2249" s="112">
        <f t="shared" si="141"/>
        <v>0</v>
      </c>
      <c r="P2249" s="26">
        <f t="shared" si="143"/>
        <v>0</v>
      </c>
      <c r="Q2249" s="36" t="e">
        <v>#N/A</v>
      </c>
      <c r="R2249" s="36" t="e">
        <v>#N/A</v>
      </c>
      <c r="S2249" s="16"/>
      <c r="T2249" s="37" t="str">
        <f t="shared" si="142"/>
        <v/>
      </c>
      <c r="U2249" s="12"/>
      <c r="V2249" s="16"/>
      <c r="W2249" s="12" t="e">
        <v>#N/A</v>
      </c>
    </row>
    <row r="2250" spans="1:23" ht="22.35" customHeight="1">
      <c r="A2250" s="12">
        <v>10062398</v>
      </c>
      <c r="B2250" s="137" t="e">
        <v>#N/A</v>
      </c>
      <c r="C2250" s="106">
        <v>1003109</v>
      </c>
      <c r="D2250" s="13">
        <v>1010641</v>
      </c>
      <c r="E2250" s="12" t="s">
        <v>2726</v>
      </c>
      <c r="F2250" s="190" t="s">
        <v>4211</v>
      </c>
      <c r="G2250" s="13" t="s">
        <v>21</v>
      </c>
      <c r="H2250" s="15">
        <v>0</v>
      </c>
      <c r="I2250" s="105">
        <v>0</v>
      </c>
      <c r="J2250" s="26">
        <f t="shared" si="140"/>
        <v>0</v>
      </c>
      <c r="K2250" s="113">
        <f>IFERROR(SUMIFS(RECEIVING_HISTORY!$H:$H,RECEIVING_HISTORY!$B:$B,MASTER_SHEET!$A2250),0)</f>
        <v>0</v>
      </c>
      <c r="L2250" s="26">
        <f>IFERROR(SUMIFS(RECEIVING_HISTORY!$I:$I,RECEIVING_HISTORY!$B:$B,MASTER_SHEET!$A2250),0)</f>
        <v>0</v>
      </c>
      <c r="M2250" s="35">
        <f>IFERROR(SUMIF(ISSUANCE_HISTORY!$B:$B,A2250,ISSUANCE_HISTORY!$H:$H),0)</f>
        <v>0</v>
      </c>
      <c r="N2250" s="26">
        <f>IFERROR(SUMIF(ISSUANCE_HISTORY!$B:$B,A2250,ISSUANCE_HISTORY!$I:$I),0)</f>
        <v>0</v>
      </c>
      <c r="O2250" s="112">
        <f t="shared" si="141"/>
        <v>0</v>
      </c>
      <c r="P2250" s="26">
        <f t="shared" si="143"/>
        <v>0</v>
      </c>
      <c r="Q2250" s="36" t="e">
        <v>#N/A</v>
      </c>
      <c r="R2250" s="36" t="e">
        <v>#N/A</v>
      </c>
      <c r="S2250" s="16"/>
      <c r="T2250" s="37" t="str">
        <f t="shared" si="142"/>
        <v/>
      </c>
      <c r="U2250" s="12"/>
      <c r="V2250" s="16"/>
      <c r="W2250" s="12" t="e">
        <v>#N/A</v>
      </c>
    </row>
    <row r="2251" spans="1:23" ht="22.35" customHeight="1">
      <c r="A2251" s="12">
        <v>10062408</v>
      </c>
      <c r="B2251" s="137" t="e">
        <v>#N/A</v>
      </c>
      <c r="C2251" s="106">
        <v>1002309</v>
      </c>
      <c r="D2251" s="13">
        <v>1011418</v>
      </c>
      <c r="E2251" s="12" t="s">
        <v>2727</v>
      </c>
      <c r="F2251" s="190" t="s">
        <v>2049</v>
      </c>
      <c r="G2251" s="13" t="s">
        <v>21</v>
      </c>
      <c r="H2251" s="15">
        <v>220</v>
      </c>
      <c r="I2251" s="105">
        <v>0</v>
      </c>
      <c r="J2251" s="26">
        <f t="shared" si="140"/>
        <v>0</v>
      </c>
      <c r="K2251" s="113">
        <f>IFERROR(SUMIFS(RECEIVING_HISTORY!$H:$H,RECEIVING_HISTORY!$B:$B,MASTER_SHEET!$A2251),0)</f>
        <v>0</v>
      </c>
      <c r="L2251" s="26">
        <f>IFERROR(SUMIFS(RECEIVING_HISTORY!$I:$I,RECEIVING_HISTORY!$B:$B,MASTER_SHEET!$A2251),0)</f>
        <v>0</v>
      </c>
      <c r="M2251" s="35">
        <f>IFERROR(SUMIF(ISSUANCE_HISTORY!$B:$B,A2251,ISSUANCE_HISTORY!$H:$H),0)</f>
        <v>0</v>
      </c>
      <c r="N2251" s="26">
        <f>IFERROR(SUMIF(ISSUANCE_HISTORY!$B:$B,A2251,ISSUANCE_HISTORY!$I:$I),0)</f>
        <v>0</v>
      </c>
      <c r="O2251" s="112">
        <f t="shared" si="141"/>
        <v>0</v>
      </c>
      <c r="P2251" s="26">
        <f t="shared" si="143"/>
        <v>0</v>
      </c>
      <c r="Q2251" s="36" t="e">
        <v>#N/A</v>
      </c>
      <c r="R2251" s="36" t="e">
        <v>#N/A</v>
      </c>
      <c r="S2251" s="16"/>
      <c r="T2251" s="37" t="str">
        <f t="shared" si="142"/>
        <v/>
      </c>
      <c r="U2251" s="12"/>
      <c r="V2251" s="16"/>
      <c r="W2251" s="12" t="e">
        <v>#N/A</v>
      </c>
    </row>
    <row r="2252" spans="1:23" ht="22.35" customHeight="1">
      <c r="A2252" s="12">
        <v>10062411</v>
      </c>
      <c r="B2252" s="137">
        <v>1820290007</v>
      </c>
      <c r="C2252" s="106">
        <v>1007187</v>
      </c>
      <c r="D2252" s="13">
        <v>1017359</v>
      </c>
      <c r="E2252" s="12" t="s">
        <v>2728</v>
      </c>
      <c r="F2252" s="190" t="s">
        <v>4205</v>
      </c>
      <c r="G2252" s="13" t="s">
        <v>21</v>
      </c>
      <c r="H2252" s="15">
        <v>2000</v>
      </c>
      <c r="I2252" s="105">
        <v>4</v>
      </c>
      <c r="J2252" s="26">
        <f t="shared" si="140"/>
        <v>8000</v>
      </c>
      <c r="K2252" s="113">
        <f>IFERROR(SUMIFS(RECEIVING_HISTORY!$H:$H,RECEIVING_HISTORY!$B:$B,MASTER_SHEET!$A2252),0)</f>
        <v>0</v>
      </c>
      <c r="L2252" s="26">
        <f>IFERROR(SUMIFS(RECEIVING_HISTORY!$I:$I,RECEIVING_HISTORY!$B:$B,MASTER_SHEET!$A2252),0)</f>
        <v>0</v>
      </c>
      <c r="M2252" s="35">
        <f>IFERROR(SUMIF(ISSUANCE_HISTORY!$B:$B,A2252,ISSUANCE_HISTORY!$H:$H),0)</f>
        <v>0</v>
      </c>
      <c r="N2252" s="26">
        <f>IFERROR(SUMIF(ISSUANCE_HISTORY!$B:$B,A2252,ISSUANCE_HISTORY!$I:$I),0)</f>
        <v>0</v>
      </c>
      <c r="O2252" s="112">
        <f t="shared" si="141"/>
        <v>4</v>
      </c>
      <c r="P2252" s="26">
        <f t="shared" si="143"/>
        <v>8000</v>
      </c>
      <c r="Q2252" s="36" t="s">
        <v>949</v>
      </c>
      <c r="R2252" s="36" t="s">
        <v>949</v>
      </c>
      <c r="S2252" s="16">
        <v>4</v>
      </c>
      <c r="T2252" s="37" t="str">
        <f t="shared" si="142"/>
        <v>OK</v>
      </c>
      <c r="U2252" s="12"/>
      <c r="V2252" s="16"/>
      <c r="W2252" s="12" t="s">
        <v>4223</v>
      </c>
    </row>
    <row r="2253" spans="1:23" ht="22.35" customHeight="1">
      <c r="A2253" s="12">
        <v>10062416</v>
      </c>
      <c r="B2253" s="137" t="e">
        <v>#N/A</v>
      </c>
      <c r="C2253" s="106"/>
      <c r="D2253" s="13"/>
      <c r="E2253" s="12" t="s">
        <v>2729</v>
      </c>
      <c r="F2253" s="190" t="s">
        <v>4213</v>
      </c>
      <c r="G2253" s="13" t="s">
        <v>21</v>
      </c>
      <c r="H2253" s="15">
        <v>105</v>
      </c>
      <c r="I2253" s="105">
        <v>0</v>
      </c>
      <c r="J2253" s="26">
        <f t="shared" si="140"/>
        <v>0</v>
      </c>
      <c r="K2253" s="113">
        <f>IFERROR(SUMIFS(RECEIVING_HISTORY!$H:$H,RECEIVING_HISTORY!$B:$B,MASTER_SHEET!$A2253),0)</f>
        <v>0</v>
      </c>
      <c r="L2253" s="26">
        <f>IFERROR(SUMIFS(RECEIVING_HISTORY!$I:$I,RECEIVING_HISTORY!$B:$B,MASTER_SHEET!$A2253),0)</f>
        <v>0</v>
      </c>
      <c r="M2253" s="35">
        <f>IFERROR(SUMIF(ISSUANCE_HISTORY!$B:$B,A2253,ISSUANCE_HISTORY!$H:$H),0)</f>
        <v>0</v>
      </c>
      <c r="N2253" s="26">
        <f>IFERROR(SUMIF(ISSUANCE_HISTORY!$B:$B,A2253,ISSUANCE_HISTORY!$I:$I),0)</f>
        <v>0</v>
      </c>
      <c r="O2253" s="112">
        <f t="shared" si="141"/>
        <v>0</v>
      </c>
      <c r="P2253" s="26">
        <f t="shared" si="143"/>
        <v>0</v>
      </c>
      <c r="Q2253" s="36" t="e">
        <v>#N/A</v>
      </c>
      <c r="R2253" s="36" t="e">
        <v>#N/A</v>
      </c>
      <c r="S2253" s="16"/>
      <c r="T2253" s="37" t="str">
        <f t="shared" si="142"/>
        <v/>
      </c>
      <c r="U2253" s="12"/>
      <c r="V2253" s="16"/>
      <c r="W2253" s="12" t="e">
        <v>#N/A</v>
      </c>
    </row>
    <row r="2254" spans="1:23" ht="22.35" customHeight="1">
      <c r="A2254" s="12">
        <v>10062417</v>
      </c>
      <c r="B2254" s="137" t="e">
        <v>#N/A</v>
      </c>
      <c r="C2254" s="106"/>
      <c r="D2254" s="13"/>
      <c r="E2254" s="12" t="s">
        <v>2730</v>
      </c>
      <c r="F2254" s="190" t="s">
        <v>4213</v>
      </c>
      <c r="G2254" s="13" t="s">
        <v>415</v>
      </c>
      <c r="H2254" s="15">
        <v>23.5</v>
      </c>
      <c r="I2254" s="105">
        <v>0</v>
      </c>
      <c r="J2254" s="26">
        <f t="shared" si="140"/>
        <v>0</v>
      </c>
      <c r="K2254" s="113">
        <f>IFERROR(SUMIFS(RECEIVING_HISTORY!$H:$H,RECEIVING_HISTORY!$B:$B,MASTER_SHEET!$A2254),0)</f>
        <v>0</v>
      </c>
      <c r="L2254" s="26">
        <f>IFERROR(SUMIFS(RECEIVING_HISTORY!$I:$I,RECEIVING_HISTORY!$B:$B,MASTER_SHEET!$A2254),0)</f>
        <v>0</v>
      </c>
      <c r="M2254" s="35">
        <f>IFERROR(SUMIF(ISSUANCE_HISTORY!$B:$B,A2254,ISSUANCE_HISTORY!$H:$H),0)</f>
        <v>0</v>
      </c>
      <c r="N2254" s="26">
        <f>IFERROR(SUMIF(ISSUANCE_HISTORY!$B:$B,A2254,ISSUANCE_HISTORY!$I:$I),0)</f>
        <v>0</v>
      </c>
      <c r="O2254" s="112">
        <f t="shared" si="141"/>
        <v>0</v>
      </c>
      <c r="P2254" s="26">
        <f t="shared" si="143"/>
        <v>0</v>
      </c>
      <c r="Q2254" s="36" t="e">
        <v>#N/A</v>
      </c>
      <c r="R2254" s="36" t="e">
        <v>#N/A</v>
      </c>
      <c r="S2254" s="16"/>
      <c r="T2254" s="37" t="str">
        <f t="shared" si="142"/>
        <v/>
      </c>
      <c r="U2254" s="12"/>
      <c r="V2254" s="16"/>
      <c r="W2254" s="12" t="e">
        <v>#N/A</v>
      </c>
    </row>
    <row r="2255" spans="1:23" ht="22.35" customHeight="1">
      <c r="A2255" s="12">
        <v>10062418</v>
      </c>
      <c r="B2255" s="137" t="e">
        <v>#N/A</v>
      </c>
      <c r="C2255" s="106">
        <v>1001512</v>
      </c>
      <c r="D2255" s="13">
        <v>1012259</v>
      </c>
      <c r="E2255" s="12" t="s">
        <v>2731</v>
      </c>
      <c r="F2255" s="190" t="s">
        <v>4205</v>
      </c>
      <c r="G2255" s="13" t="s">
        <v>37</v>
      </c>
      <c r="H2255" s="15">
        <v>34.24</v>
      </c>
      <c r="I2255" s="105">
        <v>0</v>
      </c>
      <c r="J2255" s="26">
        <f t="shared" si="140"/>
        <v>0</v>
      </c>
      <c r="K2255" s="113">
        <f>IFERROR(SUMIFS(RECEIVING_HISTORY!$H:$H,RECEIVING_HISTORY!$B:$B,MASTER_SHEET!$A2255),0)</f>
        <v>0</v>
      </c>
      <c r="L2255" s="26">
        <f>IFERROR(SUMIFS(RECEIVING_HISTORY!$I:$I,RECEIVING_HISTORY!$B:$B,MASTER_SHEET!$A2255),0)</f>
        <v>0</v>
      </c>
      <c r="M2255" s="35">
        <f>IFERROR(SUMIF(ISSUANCE_HISTORY!$B:$B,A2255,ISSUANCE_HISTORY!$H:$H),0)</f>
        <v>0</v>
      </c>
      <c r="N2255" s="26">
        <f>IFERROR(SUMIF(ISSUANCE_HISTORY!$B:$B,A2255,ISSUANCE_HISTORY!$I:$I),0)</f>
        <v>0</v>
      </c>
      <c r="O2255" s="112">
        <f t="shared" si="141"/>
        <v>0</v>
      </c>
      <c r="P2255" s="26">
        <f t="shared" si="143"/>
        <v>0</v>
      </c>
      <c r="Q2255" s="36" t="e">
        <v>#N/A</v>
      </c>
      <c r="R2255" s="36" t="e">
        <v>#N/A</v>
      </c>
      <c r="S2255" s="16"/>
      <c r="T2255" s="37" t="str">
        <f t="shared" si="142"/>
        <v/>
      </c>
      <c r="U2255" s="12"/>
      <c r="V2255" s="16"/>
      <c r="W2255" s="12" t="e">
        <v>#N/A</v>
      </c>
    </row>
    <row r="2256" spans="1:23" ht="22.35" customHeight="1">
      <c r="A2256" s="12">
        <v>10062426</v>
      </c>
      <c r="B2256" s="137" t="e">
        <v>#N/A</v>
      </c>
      <c r="C2256" s="106"/>
      <c r="D2256" s="13">
        <v>1010288</v>
      </c>
      <c r="E2256" s="12" t="s">
        <v>2732</v>
      </c>
      <c r="F2256" s="190" t="s">
        <v>4216</v>
      </c>
      <c r="G2256" s="13" t="s">
        <v>21</v>
      </c>
      <c r="H2256" s="15">
        <v>145</v>
      </c>
      <c r="I2256" s="105">
        <v>0</v>
      </c>
      <c r="J2256" s="26">
        <f t="shared" si="140"/>
        <v>0</v>
      </c>
      <c r="K2256" s="113">
        <f>IFERROR(SUMIFS(RECEIVING_HISTORY!$H:$H,RECEIVING_HISTORY!$B:$B,MASTER_SHEET!$A2256),0)</f>
        <v>0</v>
      </c>
      <c r="L2256" s="26">
        <f>IFERROR(SUMIFS(RECEIVING_HISTORY!$I:$I,RECEIVING_HISTORY!$B:$B,MASTER_SHEET!$A2256),0)</f>
        <v>0</v>
      </c>
      <c r="M2256" s="35">
        <f>IFERROR(SUMIF(ISSUANCE_HISTORY!$B:$B,A2256,ISSUANCE_HISTORY!$H:$H),0)</f>
        <v>0</v>
      </c>
      <c r="N2256" s="26">
        <f>IFERROR(SUMIF(ISSUANCE_HISTORY!$B:$B,A2256,ISSUANCE_HISTORY!$I:$I),0)</f>
        <v>0</v>
      </c>
      <c r="O2256" s="112">
        <f t="shared" si="141"/>
        <v>0</v>
      </c>
      <c r="P2256" s="26">
        <f t="shared" si="143"/>
        <v>0</v>
      </c>
      <c r="Q2256" s="36" t="e">
        <v>#N/A</v>
      </c>
      <c r="R2256" s="36" t="e">
        <v>#N/A</v>
      </c>
      <c r="S2256" s="16"/>
      <c r="T2256" s="37" t="str">
        <f t="shared" si="142"/>
        <v/>
      </c>
      <c r="U2256" s="12"/>
      <c r="V2256" s="16"/>
      <c r="W2256" s="12" t="e">
        <v>#N/A</v>
      </c>
    </row>
    <row r="2257" spans="1:23" ht="22.35" customHeight="1">
      <c r="A2257" s="12">
        <v>10062430</v>
      </c>
      <c r="B2257" s="137" t="e">
        <v>#N/A</v>
      </c>
      <c r="C2257" s="106">
        <v>1006972</v>
      </c>
      <c r="D2257" s="13">
        <v>1014070</v>
      </c>
      <c r="E2257" s="12" t="s">
        <v>2733</v>
      </c>
      <c r="F2257" s="190" t="s">
        <v>2049</v>
      </c>
      <c r="G2257" s="13" t="s">
        <v>37</v>
      </c>
      <c r="H2257" s="15">
        <v>12</v>
      </c>
      <c r="I2257" s="105">
        <v>0</v>
      </c>
      <c r="J2257" s="26">
        <f t="shared" si="140"/>
        <v>0</v>
      </c>
      <c r="K2257" s="113">
        <f>IFERROR(SUMIFS(RECEIVING_HISTORY!$H:$H,RECEIVING_HISTORY!$B:$B,MASTER_SHEET!$A2257),0)</f>
        <v>0</v>
      </c>
      <c r="L2257" s="26">
        <f>IFERROR(SUMIFS(RECEIVING_HISTORY!$I:$I,RECEIVING_HISTORY!$B:$B,MASTER_SHEET!$A2257),0)</f>
        <v>0</v>
      </c>
      <c r="M2257" s="35">
        <f>IFERROR(SUMIF(ISSUANCE_HISTORY!$B:$B,A2257,ISSUANCE_HISTORY!$H:$H),0)</f>
        <v>0</v>
      </c>
      <c r="N2257" s="26">
        <f>IFERROR(SUMIF(ISSUANCE_HISTORY!$B:$B,A2257,ISSUANCE_HISTORY!$I:$I),0)</f>
        <v>0</v>
      </c>
      <c r="O2257" s="112">
        <f t="shared" si="141"/>
        <v>0</v>
      </c>
      <c r="P2257" s="26">
        <f t="shared" si="143"/>
        <v>0</v>
      </c>
      <c r="Q2257" s="36" t="e">
        <v>#N/A</v>
      </c>
      <c r="R2257" s="36" t="e">
        <v>#N/A</v>
      </c>
      <c r="S2257" s="16"/>
      <c r="T2257" s="37" t="str">
        <f t="shared" si="142"/>
        <v/>
      </c>
      <c r="U2257" s="12"/>
      <c r="V2257" s="16"/>
      <c r="W2257" s="12" t="e">
        <v>#N/A</v>
      </c>
    </row>
    <row r="2258" spans="1:23" ht="22.35" customHeight="1">
      <c r="A2258" s="12">
        <v>10062431</v>
      </c>
      <c r="B2258" s="137" t="e">
        <v>#N/A</v>
      </c>
      <c r="C2258" s="106">
        <v>1006973</v>
      </c>
      <c r="D2258" s="13">
        <v>1014071</v>
      </c>
      <c r="E2258" s="12" t="s">
        <v>2734</v>
      </c>
      <c r="F2258" s="190" t="s">
        <v>2049</v>
      </c>
      <c r="G2258" s="13" t="s">
        <v>37</v>
      </c>
      <c r="H2258" s="15">
        <v>13</v>
      </c>
      <c r="I2258" s="105">
        <v>0</v>
      </c>
      <c r="J2258" s="26">
        <f t="shared" si="140"/>
        <v>0</v>
      </c>
      <c r="K2258" s="113">
        <f>IFERROR(SUMIFS(RECEIVING_HISTORY!$H:$H,RECEIVING_HISTORY!$B:$B,MASTER_SHEET!$A2258),0)</f>
        <v>0</v>
      </c>
      <c r="L2258" s="26">
        <f>IFERROR(SUMIFS(RECEIVING_HISTORY!$I:$I,RECEIVING_HISTORY!$B:$B,MASTER_SHEET!$A2258),0)</f>
        <v>0</v>
      </c>
      <c r="M2258" s="35">
        <f>IFERROR(SUMIF(ISSUANCE_HISTORY!$B:$B,A2258,ISSUANCE_HISTORY!$H:$H),0)</f>
        <v>0</v>
      </c>
      <c r="N2258" s="26">
        <f>IFERROR(SUMIF(ISSUANCE_HISTORY!$B:$B,A2258,ISSUANCE_HISTORY!$I:$I),0)</f>
        <v>0</v>
      </c>
      <c r="O2258" s="112">
        <f t="shared" si="141"/>
        <v>0</v>
      </c>
      <c r="P2258" s="26">
        <f t="shared" si="143"/>
        <v>0</v>
      </c>
      <c r="Q2258" s="36" t="e">
        <v>#N/A</v>
      </c>
      <c r="R2258" s="36" t="e">
        <v>#N/A</v>
      </c>
      <c r="S2258" s="16"/>
      <c r="T2258" s="37" t="str">
        <f t="shared" si="142"/>
        <v/>
      </c>
      <c r="U2258" s="12"/>
      <c r="V2258" s="16"/>
      <c r="W2258" s="12" t="e">
        <v>#N/A</v>
      </c>
    </row>
    <row r="2259" spans="1:23" ht="22.35" customHeight="1">
      <c r="A2259" s="12">
        <v>10062432</v>
      </c>
      <c r="B2259" s="137" t="e">
        <v>#N/A</v>
      </c>
      <c r="C2259" s="106">
        <v>1006988</v>
      </c>
      <c r="D2259" s="13">
        <v>1014086</v>
      </c>
      <c r="E2259" s="12" t="s">
        <v>2735</v>
      </c>
      <c r="F2259" s="190" t="s">
        <v>2049</v>
      </c>
      <c r="G2259" s="13" t="s">
        <v>37</v>
      </c>
      <c r="H2259" s="15">
        <v>1</v>
      </c>
      <c r="I2259" s="105">
        <v>0</v>
      </c>
      <c r="J2259" s="26">
        <f t="shared" si="140"/>
        <v>0</v>
      </c>
      <c r="K2259" s="113">
        <f>IFERROR(SUMIFS(RECEIVING_HISTORY!$H:$H,RECEIVING_HISTORY!$B:$B,MASTER_SHEET!$A2259),0)</f>
        <v>0</v>
      </c>
      <c r="L2259" s="26">
        <f>IFERROR(SUMIFS(RECEIVING_HISTORY!$I:$I,RECEIVING_HISTORY!$B:$B,MASTER_SHEET!$A2259),0)</f>
        <v>0</v>
      </c>
      <c r="M2259" s="35">
        <f>IFERROR(SUMIF(ISSUANCE_HISTORY!$B:$B,A2259,ISSUANCE_HISTORY!$H:$H),0)</f>
        <v>0</v>
      </c>
      <c r="N2259" s="26">
        <f>IFERROR(SUMIF(ISSUANCE_HISTORY!$B:$B,A2259,ISSUANCE_HISTORY!$I:$I),0)</f>
        <v>0</v>
      </c>
      <c r="O2259" s="112">
        <f t="shared" si="141"/>
        <v>0</v>
      </c>
      <c r="P2259" s="26">
        <f t="shared" si="143"/>
        <v>0</v>
      </c>
      <c r="Q2259" s="36" t="e">
        <v>#N/A</v>
      </c>
      <c r="R2259" s="36" t="e">
        <v>#N/A</v>
      </c>
      <c r="S2259" s="16"/>
      <c r="T2259" s="37" t="str">
        <f t="shared" si="142"/>
        <v/>
      </c>
      <c r="U2259" s="12"/>
      <c r="V2259" s="16"/>
      <c r="W2259" s="12" t="e">
        <v>#N/A</v>
      </c>
    </row>
    <row r="2260" spans="1:23" ht="22.35" customHeight="1">
      <c r="A2260" s="12">
        <v>10062433</v>
      </c>
      <c r="B2260" s="137" t="e">
        <v>#N/A</v>
      </c>
      <c r="C2260" s="106">
        <v>1006979</v>
      </c>
      <c r="D2260" s="13">
        <v>1014077</v>
      </c>
      <c r="E2260" s="12" t="s">
        <v>2736</v>
      </c>
      <c r="F2260" s="190" t="s">
        <v>2049</v>
      </c>
      <c r="G2260" s="13" t="s">
        <v>37</v>
      </c>
      <c r="H2260" s="15">
        <v>18</v>
      </c>
      <c r="I2260" s="105">
        <v>0</v>
      </c>
      <c r="J2260" s="26">
        <f t="shared" si="140"/>
        <v>0</v>
      </c>
      <c r="K2260" s="113">
        <f>IFERROR(SUMIFS(RECEIVING_HISTORY!$H:$H,RECEIVING_HISTORY!$B:$B,MASTER_SHEET!$A2260),0)</f>
        <v>0</v>
      </c>
      <c r="L2260" s="26">
        <f>IFERROR(SUMIFS(RECEIVING_HISTORY!$I:$I,RECEIVING_HISTORY!$B:$B,MASTER_SHEET!$A2260),0)</f>
        <v>0</v>
      </c>
      <c r="M2260" s="35">
        <f>IFERROR(SUMIF(ISSUANCE_HISTORY!$B:$B,A2260,ISSUANCE_HISTORY!$H:$H),0)</f>
        <v>0</v>
      </c>
      <c r="N2260" s="26">
        <f>IFERROR(SUMIF(ISSUANCE_HISTORY!$B:$B,A2260,ISSUANCE_HISTORY!$I:$I),0)</f>
        <v>0</v>
      </c>
      <c r="O2260" s="112">
        <f t="shared" si="141"/>
        <v>0</v>
      </c>
      <c r="P2260" s="26">
        <f t="shared" si="143"/>
        <v>0</v>
      </c>
      <c r="Q2260" s="36" t="e">
        <v>#N/A</v>
      </c>
      <c r="R2260" s="36" t="e">
        <v>#N/A</v>
      </c>
      <c r="S2260" s="16"/>
      <c r="T2260" s="37" t="str">
        <f t="shared" si="142"/>
        <v/>
      </c>
      <c r="U2260" s="12"/>
      <c r="V2260" s="16"/>
      <c r="W2260" s="12" t="e">
        <v>#N/A</v>
      </c>
    </row>
    <row r="2261" spans="1:23" ht="22.35" customHeight="1">
      <c r="A2261" s="12">
        <v>10062434</v>
      </c>
      <c r="B2261" s="137" t="e">
        <v>#N/A</v>
      </c>
      <c r="C2261" s="106"/>
      <c r="D2261" s="13">
        <v>1009837</v>
      </c>
      <c r="E2261" s="12" t="s">
        <v>2737</v>
      </c>
      <c r="F2261" s="190" t="s">
        <v>4211</v>
      </c>
      <c r="G2261" s="13" t="s">
        <v>37</v>
      </c>
      <c r="H2261" s="15">
        <v>175</v>
      </c>
      <c r="I2261" s="105">
        <v>0</v>
      </c>
      <c r="J2261" s="26">
        <f t="shared" si="140"/>
        <v>0</v>
      </c>
      <c r="K2261" s="113">
        <f>IFERROR(SUMIFS(RECEIVING_HISTORY!$H:$H,RECEIVING_HISTORY!$B:$B,MASTER_SHEET!$A2261),0)</f>
        <v>0</v>
      </c>
      <c r="L2261" s="26">
        <f>IFERROR(SUMIFS(RECEIVING_HISTORY!$I:$I,RECEIVING_HISTORY!$B:$B,MASTER_SHEET!$A2261),0)</f>
        <v>0</v>
      </c>
      <c r="M2261" s="35">
        <f>IFERROR(SUMIF(ISSUANCE_HISTORY!$B:$B,A2261,ISSUANCE_HISTORY!$H:$H),0)</f>
        <v>0</v>
      </c>
      <c r="N2261" s="26">
        <f>IFERROR(SUMIF(ISSUANCE_HISTORY!$B:$B,A2261,ISSUANCE_HISTORY!$I:$I),0)</f>
        <v>0</v>
      </c>
      <c r="O2261" s="112">
        <f t="shared" si="141"/>
        <v>0</v>
      </c>
      <c r="P2261" s="26">
        <f t="shared" si="143"/>
        <v>0</v>
      </c>
      <c r="Q2261" s="36" t="e">
        <v>#N/A</v>
      </c>
      <c r="R2261" s="36" t="e">
        <v>#N/A</v>
      </c>
      <c r="S2261" s="16"/>
      <c r="T2261" s="37" t="str">
        <f t="shared" si="142"/>
        <v/>
      </c>
      <c r="U2261" s="12"/>
      <c r="V2261" s="16"/>
      <c r="W2261" s="12" t="e">
        <v>#N/A</v>
      </c>
    </row>
    <row r="2262" spans="1:23" ht="22.35" customHeight="1">
      <c r="A2262" s="12">
        <v>10062435</v>
      </c>
      <c r="B2262" s="137" t="e">
        <v>#N/A</v>
      </c>
      <c r="C2262" s="106">
        <v>1007006</v>
      </c>
      <c r="D2262" s="13">
        <v>1014104</v>
      </c>
      <c r="E2262" s="12" t="s">
        <v>2738</v>
      </c>
      <c r="F2262" s="190" t="s">
        <v>4207</v>
      </c>
      <c r="G2262" s="13" t="s">
        <v>37</v>
      </c>
      <c r="H2262" s="15">
        <v>40</v>
      </c>
      <c r="I2262" s="105">
        <v>0</v>
      </c>
      <c r="J2262" s="26">
        <f t="shared" si="140"/>
        <v>0</v>
      </c>
      <c r="K2262" s="113">
        <f>IFERROR(SUMIFS(RECEIVING_HISTORY!$H:$H,RECEIVING_HISTORY!$B:$B,MASTER_SHEET!$A2262),0)</f>
        <v>0</v>
      </c>
      <c r="L2262" s="26">
        <f>IFERROR(SUMIFS(RECEIVING_HISTORY!$I:$I,RECEIVING_HISTORY!$B:$B,MASTER_SHEET!$A2262),0)</f>
        <v>0</v>
      </c>
      <c r="M2262" s="35">
        <f>IFERROR(SUMIF(ISSUANCE_HISTORY!$B:$B,A2262,ISSUANCE_HISTORY!$H:$H),0)</f>
        <v>0</v>
      </c>
      <c r="N2262" s="26">
        <f>IFERROR(SUMIF(ISSUANCE_HISTORY!$B:$B,A2262,ISSUANCE_HISTORY!$I:$I),0)</f>
        <v>0</v>
      </c>
      <c r="O2262" s="112">
        <f t="shared" si="141"/>
        <v>0</v>
      </c>
      <c r="P2262" s="26">
        <f t="shared" si="143"/>
        <v>0</v>
      </c>
      <c r="Q2262" s="36" t="e">
        <v>#N/A</v>
      </c>
      <c r="R2262" s="36" t="e">
        <v>#N/A</v>
      </c>
      <c r="S2262" s="16"/>
      <c r="T2262" s="37" t="str">
        <f t="shared" si="142"/>
        <v/>
      </c>
      <c r="U2262" s="12"/>
      <c r="V2262" s="16"/>
      <c r="W2262" s="12" t="e">
        <v>#N/A</v>
      </c>
    </row>
    <row r="2263" spans="1:23" ht="22.35" customHeight="1">
      <c r="A2263" s="12">
        <v>10062436</v>
      </c>
      <c r="B2263" s="137" t="e">
        <v>#N/A</v>
      </c>
      <c r="C2263" s="106">
        <v>1007016</v>
      </c>
      <c r="D2263" s="13">
        <v>1014114</v>
      </c>
      <c r="E2263" s="12" t="s">
        <v>2739</v>
      </c>
      <c r="F2263" s="190" t="s">
        <v>4209</v>
      </c>
      <c r="G2263" s="13" t="s">
        <v>81</v>
      </c>
      <c r="H2263" s="15">
        <v>5</v>
      </c>
      <c r="I2263" s="105">
        <v>0</v>
      </c>
      <c r="J2263" s="26">
        <f t="shared" si="140"/>
        <v>0</v>
      </c>
      <c r="K2263" s="113">
        <f>IFERROR(SUMIFS(RECEIVING_HISTORY!$H:$H,RECEIVING_HISTORY!$B:$B,MASTER_SHEET!$A2263),0)</f>
        <v>0</v>
      </c>
      <c r="L2263" s="26">
        <f>IFERROR(SUMIFS(RECEIVING_HISTORY!$I:$I,RECEIVING_HISTORY!$B:$B,MASTER_SHEET!$A2263),0)</f>
        <v>0</v>
      </c>
      <c r="M2263" s="35">
        <f>IFERROR(SUMIF(ISSUANCE_HISTORY!$B:$B,A2263,ISSUANCE_HISTORY!$H:$H),0)</f>
        <v>0</v>
      </c>
      <c r="N2263" s="26">
        <f>IFERROR(SUMIF(ISSUANCE_HISTORY!$B:$B,A2263,ISSUANCE_HISTORY!$I:$I),0)</f>
        <v>0</v>
      </c>
      <c r="O2263" s="112">
        <f t="shared" si="141"/>
        <v>0</v>
      </c>
      <c r="P2263" s="26">
        <f t="shared" si="143"/>
        <v>0</v>
      </c>
      <c r="Q2263" s="36" t="e">
        <v>#N/A</v>
      </c>
      <c r="R2263" s="36" t="e">
        <v>#N/A</v>
      </c>
      <c r="S2263" s="16"/>
      <c r="T2263" s="37" t="str">
        <f t="shared" si="142"/>
        <v/>
      </c>
      <c r="U2263" s="12"/>
      <c r="V2263" s="16"/>
      <c r="W2263" s="12" t="e">
        <v>#N/A</v>
      </c>
    </row>
    <row r="2264" spans="1:23" ht="22.35" customHeight="1">
      <c r="A2264" s="12">
        <v>10062437</v>
      </c>
      <c r="B2264" s="137" t="e">
        <v>#N/A</v>
      </c>
      <c r="C2264" s="106">
        <v>1006280</v>
      </c>
      <c r="D2264" s="13">
        <v>1014581</v>
      </c>
      <c r="E2264" s="12" t="s">
        <v>2740</v>
      </c>
      <c r="F2264" s="190" t="s">
        <v>4212</v>
      </c>
      <c r="G2264" s="13" t="s">
        <v>397</v>
      </c>
      <c r="H2264" s="15">
        <v>7750</v>
      </c>
      <c r="I2264" s="105">
        <v>0</v>
      </c>
      <c r="J2264" s="26">
        <f t="shared" si="140"/>
        <v>0</v>
      </c>
      <c r="K2264" s="113">
        <f>IFERROR(SUMIFS(RECEIVING_HISTORY!$H:$H,RECEIVING_HISTORY!$B:$B,MASTER_SHEET!$A2264),0)</f>
        <v>0</v>
      </c>
      <c r="L2264" s="26">
        <f>IFERROR(SUMIFS(RECEIVING_HISTORY!$I:$I,RECEIVING_HISTORY!$B:$B,MASTER_SHEET!$A2264),0)</f>
        <v>0</v>
      </c>
      <c r="M2264" s="35">
        <f>IFERROR(SUMIF(ISSUANCE_HISTORY!$B:$B,A2264,ISSUANCE_HISTORY!$H:$H),0)</f>
        <v>0</v>
      </c>
      <c r="N2264" s="26">
        <f>IFERROR(SUMIF(ISSUANCE_HISTORY!$B:$B,A2264,ISSUANCE_HISTORY!$I:$I),0)</f>
        <v>0</v>
      </c>
      <c r="O2264" s="112">
        <f t="shared" si="141"/>
        <v>0</v>
      </c>
      <c r="P2264" s="26">
        <f t="shared" si="143"/>
        <v>0</v>
      </c>
      <c r="Q2264" s="36" t="e">
        <v>#N/A</v>
      </c>
      <c r="R2264" s="36" t="e">
        <v>#N/A</v>
      </c>
      <c r="S2264" s="16"/>
      <c r="T2264" s="37" t="str">
        <f t="shared" si="142"/>
        <v/>
      </c>
      <c r="U2264" s="12"/>
      <c r="V2264" s="16"/>
      <c r="W2264" s="12" t="e">
        <v>#N/A</v>
      </c>
    </row>
    <row r="2265" spans="1:23" ht="22.35" customHeight="1">
      <c r="A2265" s="12">
        <v>10062438</v>
      </c>
      <c r="B2265" s="137">
        <v>401420228094</v>
      </c>
      <c r="C2265" s="106">
        <v>1002814</v>
      </c>
      <c r="D2265" s="13">
        <v>1010977</v>
      </c>
      <c r="E2265" s="12" t="s">
        <v>2741</v>
      </c>
      <c r="F2265" s="190" t="s">
        <v>1262</v>
      </c>
      <c r="G2265" s="13" t="s">
        <v>21</v>
      </c>
      <c r="H2265" s="15">
        <v>950</v>
      </c>
      <c r="I2265" s="105">
        <v>5</v>
      </c>
      <c r="J2265" s="26">
        <f t="shared" si="140"/>
        <v>4750</v>
      </c>
      <c r="K2265" s="113">
        <f>IFERROR(SUMIFS(RECEIVING_HISTORY!$H:$H,RECEIVING_HISTORY!$B:$B,MASTER_SHEET!$A2265),0)</f>
        <v>0</v>
      </c>
      <c r="L2265" s="26">
        <f>IFERROR(SUMIFS(RECEIVING_HISTORY!$I:$I,RECEIVING_HISTORY!$B:$B,MASTER_SHEET!$A2265),0)</f>
        <v>0</v>
      </c>
      <c r="M2265" s="35">
        <f>IFERROR(SUMIF(ISSUANCE_HISTORY!$B:$B,A2265,ISSUANCE_HISTORY!$H:$H),0)</f>
        <v>0</v>
      </c>
      <c r="N2265" s="26">
        <f>IFERROR(SUMIF(ISSUANCE_HISTORY!$B:$B,A2265,ISSUANCE_HISTORY!$I:$I),0)</f>
        <v>0</v>
      </c>
      <c r="O2265" s="112">
        <f t="shared" si="141"/>
        <v>5</v>
      </c>
      <c r="P2265" s="26">
        <f t="shared" si="143"/>
        <v>4750</v>
      </c>
      <c r="Q2265" s="36" t="s">
        <v>4250</v>
      </c>
      <c r="R2265" s="36" t="s">
        <v>4250</v>
      </c>
      <c r="S2265" s="16">
        <v>5</v>
      </c>
      <c r="T2265" s="37" t="str">
        <f t="shared" si="142"/>
        <v>OK</v>
      </c>
      <c r="U2265" s="12"/>
      <c r="V2265" s="16"/>
      <c r="W2265" s="12" t="s">
        <v>4222</v>
      </c>
    </row>
    <row r="2266" spans="1:23" ht="22.35" customHeight="1">
      <c r="A2266" s="12">
        <v>10062439</v>
      </c>
      <c r="B2266" s="137" t="e">
        <v>#N/A</v>
      </c>
      <c r="C2266" s="106"/>
      <c r="D2266" s="13">
        <v>1009878</v>
      </c>
      <c r="E2266" s="12" t="s">
        <v>2742</v>
      </c>
      <c r="F2266" s="190" t="s">
        <v>4213</v>
      </c>
      <c r="G2266" s="13" t="s">
        <v>21</v>
      </c>
      <c r="H2266" s="15">
        <v>320</v>
      </c>
      <c r="I2266" s="105">
        <v>0</v>
      </c>
      <c r="J2266" s="26">
        <f t="shared" si="140"/>
        <v>0</v>
      </c>
      <c r="K2266" s="113">
        <f>IFERROR(SUMIFS(RECEIVING_HISTORY!$H:$H,RECEIVING_HISTORY!$B:$B,MASTER_SHEET!$A2266),0)</f>
        <v>0</v>
      </c>
      <c r="L2266" s="26">
        <f>IFERROR(SUMIFS(RECEIVING_HISTORY!$I:$I,RECEIVING_HISTORY!$B:$B,MASTER_SHEET!$A2266),0)</f>
        <v>0</v>
      </c>
      <c r="M2266" s="35">
        <f>IFERROR(SUMIF(ISSUANCE_HISTORY!$B:$B,A2266,ISSUANCE_HISTORY!$H:$H),0)</f>
        <v>0</v>
      </c>
      <c r="N2266" s="26">
        <f>IFERROR(SUMIF(ISSUANCE_HISTORY!$B:$B,A2266,ISSUANCE_HISTORY!$I:$I),0)</f>
        <v>0</v>
      </c>
      <c r="O2266" s="112">
        <f t="shared" si="141"/>
        <v>0</v>
      </c>
      <c r="P2266" s="26">
        <f t="shared" si="143"/>
        <v>0</v>
      </c>
      <c r="Q2266" s="36" t="e">
        <v>#N/A</v>
      </c>
      <c r="R2266" s="36" t="e">
        <v>#N/A</v>
      </c>
      <c r="S2266" s="16"/>
      <c r="T2266" s="37" t="str">
        <f t="shared" si="142"/>
        <v/>
      </c>
      <c r="U2266" s="12"/>
      <c r="V2266" s="16"/>
      <c r="W2266" s="12" t="e">
        <v>#N/A</v>
      </c>
    </row>
    <row r="2267" spans="1:23" ht="22.35" customHeight="1">
      <c r="A2267" s="12">
        <v>10062440</v>
      </c>
      <c r="B2267" s="137" t="e">
        <v>#N/A</v>
      </c>
      <c r="C2267" s="106">
        <v>1003123</v>
      </c>
      <c r="D2267" s="13">
        <v>1010661</v>
      </c>
      <c r="E2267" s="12" t="s">
        <v>2743</v>
      </c>
      <c r="F2267" s="190" t="s">
        <v>4213</v>
      </c>
      <c r="G2267" s="13" t="s">
        <v>21</v>
      </c>
      <c r="H2267" s="15">
        <v>65</v>
      </c>
      <c r="I2267" s="105">
        <v>0</v>
      </c>
      <c r="J2267" s="26">
        <f t="shared" si="140"/>
        <v>0</v>
      </c>
      <c r="K2267" s="113">
        <f>IFERROR(SUMIFS(RECEIVING_HISTORY!$H:$H,RECEIVING_HISTORY!$B:$B,MASTER_SHEET!$A2267),0)</f>
        <v>0</v>
      </c>
      <c r="L2267" s="26">
        <f>IFERROR(SUMIFS(RECEIVING_HISTORY!$I:$I,RECEIVING_HISTORY!$B:$B,MASTER_SHEET!$A2267),0)</f>
        <v>0</v>
      </c>
      <c r="M2267" s="35">
        <f>IFERROR(SUMIF(ISSUANCE_HISTORY!$B:$B,A2267,ISSUANCE_HISTORY!$H:$H),0)</f>
        <v>0</v>
      </c>
      <c r="N2267" s="26">
        <f>IFERROR(SUMIF(ISSUANCE_HISTORY!$B:$B,A2267,ISSUANCE_HISTORY!$I:$I),0)</f>
        <v>0</v>
      </c>
      <c r="O2267" s="112">
        <f t="shared" si="141"/>
        <v>0</v>
      </c>
      <c r="P2267" s="26">
        <f t="shared" si="143"/>
        <v>0</v>
      </c>
      <c r="Q2267" s="36" t="e">
        <v>#N/A</v>
      </c>
      <c r="R2267" s="36" t="e">
        <v>#N/A</v>
      </c>
      <c r="S2267" s="16"/>
      <c r="T2267" s="37" t="str">
        <f t="shared" si="142"/>
        <v/>
      </c>
      <c r="U2267" s="12"/>
      <c r="V2267" s="16"/>
      <c r="W2267" s="12" t="e">
        <v>#N/A</v>
      </c>
    </row>
    <row r="2268" spans="1:23" ht="22.35" customHeight="1">
      <c r="A2268" s="12">
        <v>10062441</v>
      </c>
      <c r="B2268" s="137" t="e">
        <v>#N/A</v>
      </c>
      <c r="C2268" s="106">
        <v>1005902</v>
      </c>
      <c r="D2268" s="13">
        <v>1015088</v>
      </c>
      <c r="E2268" s="12" t="s">
        <v>2744</v>
      </c>
      <c r="F2268" s="190" t="s">
        <v>4205</v>
      </c>
      <c r="G2268" s="13" t="s">
        <v>21</v>
      </c>
      <c r="H2268" s="15">
        <v>275</v>
      </c>
      <c r="I2268" s="105">
        <v>0</v>
      </c>
      <c r="J2268" s="26">
        <f t="shared" si="140"/>
        <v>0</v>
      </c>
      <c r="K2268" s="113">
        <f>IFERROR(SUMIFS(RECEIVING_HISTORY!$H:$H,RECEIVING_HISTORY!$B:$B,MASTER_SHEET!$A2268),0)</f>
        <v>0</v>
      </c>
      <c r="L2268" s="26">
        <f>IFERROR(SUMIFS(RECEIVING_HISTORY!$I:$I,RECEIVING_HISTORY!$B:$B,MASTER_SHEET!$A2268),0)</f>
        <v>0</v>
      </c>
      <c r="M2268" s="35">
        <f>IFERROR(SUMIF(ISSUANCE_HISTORY!$B:$B,A2268,ISSUANCE_HISTORY!$H:$H),0)</f>
        <v>0</v>
      </c>
      <c r="N2268" s="26">
        <f>IFERROR(SUMIF(ISSUANCE_HISTORY!$B:$B,A2268,ISSUANCE_HISTORY!$I:$I),0)</f>
        <v>0</v>
      </c>
      <c r="O2268" s="112">
        <f t="shared" si="141"/>
        <v>0</v>
      </c>
      <c r="P2268" s="26">
        <f t="shared" si="143"/>
        <v>0</v>
      </c>
      <c r="Q2268" s="36" t="e">
        <v>#N/A</v>
      </c>
      <c r="R2268" s="36" t="e">
        <v>#N/A</v>
      </c>
      <c r="S2268" s="16"/>
      <c r="T2268" s="37" t="str">
        <f t="shared" si="142"/>
        <v/>
      </c>
      <c r="U2268" s="12"/>
      <c r="V2268" s="16"/>
      <c r="W2268" s="12" t="e">
        <v>#N/A</v>
      </c>
    </row>
    <row r="2269" spans="1:23" ht="22.35" customHeight="1">
      <c r="A2269" s="12">
        <v>10062442</v>
      </c>
      <c r="B2269" s="137" t="e">
        <v>#N/A</v>
      </c>
      <c r="C2269" s="106">
        <v>1005903</v>
      </c>
      <c r="D2269" s="13">
        <v>1015089</v>
      </c>
      <c r="E2269" s="12" t="s">
        <v>2745</v>
      </c>
      <c r="F2269" s="190" t="s">
        <v>4205</v>
      </c>
      <c r="G2269" s="13" t="s">
        <v>21</v>
      </c>
      <c r="H2269" s="15">
        <v>55</v>
      </c>
      <c r="I2269" s="105">
        <v>0</v>
      </c>
      <c r="J2269" s="26">
        <f t="shared" si="140"/>
        <v>0</v>
      </c>
      <c r="K2269" s="113">
        <f>IFERROR(SUMIFS(RECEIVING_HISTORY!$H:$H,RECEIVING_HISTORY!$B:$B,MASTER_SHEET!$A2269),0)</f>
        <v>0</v>
      </c>
      <c r="L2269" s="26">
        <f>IFERROR(SUMIFS(RECEIVING_HISTORY!$I:$I,RECEIVING_HISTORY!$B:$B,MASTER_SHEET!$A2269),0)</f>
        <v>0</v>
      </c>
      <c r="M2269" s="35">
        <f>IFERROR(SUMIF(ISSUANCE_HISTORY!$B:$B,A2269,ISSUANCE_HISTORY!$H:$H),0)</f>
        <v>0</v>
      </c>
      <c r="N2269" s="26">
        <f>IFERROR(SUMIF(ISSUANCE_HISTORY!$B:$B,A2269,ISSUANCE_HISTORY!$I:$I),0)</f>
        <v>0</v>
      </c>
      <c r="O2269" s="112">
        <f t="shared" si="141"/>
        <v>0</v>
      </c>
      <c r="P2269" s="26">
        <f t="shared" si="143"/>
        <v>0</v>
      </c>
      <c r="Q2269" s="36" t="e">
        <v>#N/A</v>
      </c>
      <c r="R2269" s="36" t="e">
        <v>#N/A</v>
      </c>
      <c r="S2269" s="16"/>
      <c r="T2269" s="37" t="str">
        <f t="shared" si="142"/>
        <v/>
      </c>
      <c r="U2269" s="12"/>
      <c r="V2269" s="16"/>
      <c r="W2269" s="12" t="e">
        <v>#N/A</v>
      </c>
    </row>
    <row r="2270" spans="1:23" ht="22.35" customHeight="1">
      <c r="A2270" s="12">
        <v>10062443</v>
      </c>
      <c r="B2270" s="137" t="e">
        <v>#N/A</v>
      </c>
      <c r="C2270" s="106">
        <v>1005854</v>
      </c>
      <c r="D2270" s="13">
        <v>1015040</v>
      </c>
      <c r="E2270" s="12" t="s">
        <v>2746</v>
      </c>
      <c r="F2270" s="190" t="s">
        <v>4209</v>
      </c>
      <c r="G2270" s="13" t="s">
        <v>37</v>
      </c>
      <c r="H2270" s="15">
        <v>23</v>
      </c>
      <c r="I2270" s="105">
        <v>0</v>
      </c>
      <c r="J2270" s="26">
        <f t="shared" si="140"/>
        <v>0</v>
      </c>
      <c r="K2270" s="113">
        <f>IFERROR(SUMIFS(RECEIVING_HISTORY!$H:$H,RECEIVING_HISTORY!$B:$B,MASTER_SHEET!$A2270),0)</f>
        <v>0</v>
      </c>
      <c r="L2270" s="26">
        <f>IFERROR(SUMIFS(RECEIVING_HISTORY!$I:$I,RECEIVING_HISTORY!$B:$B,MASTER_SHEET!$A2270),0)</f>
        <v>0</v>
      </c>
      <c r="M2270" s="35">
        <f>IFERROR(SUMIF(ISSUANCE_HISTORY!$B:$B,A2270,ISSUANCE_HISTORY!$H:$H),0)</f>
        <v>0</v>
      </c>
      <c r="N2270" s="26">
        <f>IFERROR(SUMIF(ISSUANCE_HISTORY!$B:$B,A2270,ISSUANCE_HISTORY!$I:$I),0)</f>
        <v>0</v>
      </c>
      <c r="O2270" s="112">
        <f t="shared" si="141"/>
        <v>0</v>
      </c>
      <c r="P2270" s="26">
        <f t="shared" si="143"/>
        <v>0</v>
      </c>
      <c r="Q2270" s="36" t="e">
        <v>#N/A</v>
      </c>
      <c r="R2270" s="36" t="e">
        <v>#N/A</v>
      </c>
      <c r="S2270" s="16"/>
      <c r="T2270" s="37" t="str">
        <f t="shared" si="142"/>
        <v/>
      </c>
      <c r="U2270" s="12"/>
      <c r="V2270" s="16"/>
      <c r="W2270" s="12" t="e">
        <v>#N/A</v>
      </c>
    </row>
    <row r="2271" spans="1:23" ht="22.35" customHeight="1">
      <c r="A2271" s="12">
        <v>10062444</v>
      </c>
      <c r="B2271" s="137" t="e">
        <v>#N/A</v>
      </c>
      <c r="C2271" s="106">
        <v>1005855</v>
      </c>
      <c r="D2271" s="13">
        <v>1015041</v>
      </c>
      <c r="E2271" s="12" t="s">
        <v>2747</v>
      </c>
      <c r="F2271" s="190" t="s">
        <v>4209</v>
      </c>
      <c r="G2271" s="13" t="s">
        <v>37</v>
      </c>
      <c r="H2271" s="15">
        <v>23</v>
      </c>
      <c r="I2271" s="105">
        <v>0</v>
      </c>
      <c r="J2271" s="26">
        <f t="shared" si="140"/>
        <v>0</v>
      </c>
      <c r="K2271" s="113">
        <f>IFERROR(SUMIFS(RECEIVING_HISTORY!$H:$H,RECEIVING_HISTORY!$B:$B,MASTER_SHEET!$A2271),0)</f>
        <v>0</v>
      </c>
      <c r="L2271" s="26">
        <f>IFERROR(SUMIFS(RECEIVING_HISTORY!$I:$I,RECEIVING_HISTORY!$B:$B,MASTER_SHEET!$A2271),0)</f>
        <v>0</v>
      </c>
      <c r="M2271" s="35">
        <f>IFERROR(SUMIF(ISSUANCE_HISTORY!$B:$B,A2271,ISSUANCE_HISTORY!$H:$H),0)</f>
        <v>0</v>
      </c>
      <c r="N2271" s="26">
        <f>IFERROR(SUMIF(ISSUANCE_HISTORY!$B:$B,A2271,ISSUANCE_HISTORY!$I:$I),0)</f>
        <v>0</v>
      </c>
      <c r="O2271" s="112">
        <f t="shared" si="141"/>
        <v>0</v>
      </c>
      <c r="P2271" s="26">
        <f t="shared" si="143"/>
        <v>0</v>
      </c>
      <c r="Q2271" s="36" t="e">
        <v>#N/A</v>
      </c>
      <c r="R2271" s="36" t="e">
        <v>#N/A</v>
      </c>
      <c r="S2271" s="16"/>
      <c r="T2271" s="37" t="str">
        <f t="shared" si="142"/>
        <v/>
      </c>
      <c r="U2271" s="12"/>
      <c r="V2271" s="16"/>
      <c r="W2271" s="12" t="e">
        <v>#N/A</v>
      </c>
    </row>
    <row r="2272" spans="1:23" ht="22.35" customHeight="1">
      <c r="A2272" s="12">
        <v>10062445</v>
      </c>
      <c r="B2272" s="137" t="e">
        <v>#N/A</v>
      </c>
      <c r="C2272" s="106">
        <v>1005856</v>
      </c>
      <c r="D2272" s="13">
        <v>1015042</v>
      </c>
      <c r="E2272" s="12" t="s">
        <v>2748</v>
      </c>
      <c r="F2272" s="190" t="s">
        <v>4209</v>
      </c>
      <c r="G2272" s="13" t="s">
        <v>37</v>
      </c>
      <c r="H2272" s="15">
        <v>23</v>
      </c>
      <c r="I2272" s="105">
        <v>0</v>
      </c>
      <c r="J2272" s="26">
        <f t="shared" si="140"/>
        <v>0</v>
      </c>
      <c r="K2272" s="113">
        <f>IFERROR(SUMIFS(RECEIVING_HISTORY!$H:$H,RECEIVING_HISTORY!$B:$B,MASTER_SHEET!$A2272),0)</f>
        <v>0</v>
      </c>
      <c r="L2272" s="26">
        <f>IFERROR(SUMIFS(RECEIVING_HISTORY!$I:$I,RECEIVING_HISTORY!$B:$B,MASTER_SHEET!$A2272),0)</f>
        <v>0</v>
      </c>
      <c r="M2272" s="35">
        <f>IFERROR(SUMIF(ISSUANCE_HISTORY!$B:$B,A2272,ISSUANCE_HISTORY!$H:$H),0)</f>
        <v>0</v>
      </c>
      <c r="N2272" s="26">
        <f>IFERROR(SUMIF(ISSUANCE_HISTORY!$B:$B,A2272,ISSUANCE_HISTORY!$I:$I),0)</f>
        <v>0</v>
      </c>
      <c r="O2272" s="112">
        <f t="shared" si="141"/>
        <v>0</v>
      </c>
      <c r="P2272" s="26">
        <f t="shared" si="143"/>
        <v>0</v>
      </c>
      <c r="Q2272" s="36" t="e">
        <v>#N/A</v>
      </c>
      <c r="R2272" s="36" t="e">
        <v>#N/A</v>
      </c>
      <c r="S2272" s="16"/>
      <c r="T2272" s="37" t="str">
        <f t="shared" si="142"/>
        <v/>
      </c>
      <c r="U2272" s="12"/>
      <c r="V2272" s="16"/>
      <c r="W2272" s="12" t="e">
        <v>#N/A</v>
      </c>
    </row>
    <row r="2273" spans="1:23" ht="22.35" customHeight="1">
      <c r="A2273" s="12">
        <v>10062446</v>
      </c>
      <c r="B2273" s="137" t="e">
        <v>#N/A</v>
      </c>
      <c r="C2273" s="106">
        <v>1005860</v>
      </c>
      <c r="D2273" s="13">
        <v>1015046</v>
      </c>
      <c r="E2273" s="12" t="s">
        <v>2749</v>
      </c>
      <c r="F2273" s="191" t="s">
        <v>4206</v>
      </c>
      <c r="G2273" s="13" t="s">
        <v>353</v>
      </c>
      <c r="H2273" s="15">
        <v>30</v>
      </c>
      <c r="I2273" s="105">
        <v>0</v>
      </c>
      <c r="J2273" s="26">
        <f t="shared" si="140"/>
        <v>0</v>
      </c>
      <c r="K2273" s="113">
        <f>IFERROR(SUMIFS(RECEIVING_HISTORY!$H:$H,RECEIVING_HISTORY!$B:$B,MASTER_SHEET!$A2273),0)</f>
        <v>0</v>
      </c>
      <c r="L2273" s="26">
        <f>IFERROR(SUMIFS(RECEIVING_HISTORY!$I:$I,RECEIVING_HISTORY!$B:$B,MASTER_SHEET!$A2273),0)</f>
        <v>0</v>
      </c>
      <c r="M2273" s="35">
        <f>IFERROR(SUMIF(ISSUANCE_HISTORY!$B:$B,A2273,ISSUANCE_HISTORY!$H:$H),0)</f>
        <v>0</v>
      </c>
      <c r="N2273" s="26">
        <f>IFERROR(SUMIF(ISSUANCE_HISTORY!$B:$B,A2273,ISSUANCE_HISTORY!$I:$I),0)</f>
        <v>0</v>
      </c>
      <c r="O2273" s="112">
        <f t="shared" si="141"/>
        <v>0</v>
      </c>
      <c r="P2273" s="26">
        <f t="shared" si="143"/>
        <v>0</v>
      </c>
      <c r="Q2273" s="36" t="e">
        <v>#N/A</v>
      </c>
      <c r="R2273" s="36" t="e">
        <v>#N/A</v>
      </c>
      <c r="S2273" s="16"/>
      <c r="T2273" s="37" t="str">
        <f t="shared" si="142"/>
        <v/>
      </c>
      <c r="U2273" s="12"/>
      <c r="V2273" s="16"/>
      <c r="W2273" s="12" t="e">
        <v>#N/A</v>
      </c>
    </row>
    <row r="2274" spans="1:23" ht="22.35" customHeight="1">
      <c r="A2274" s="12">
        <v>10062447</v>
      </c>
      <c r="B2274" s="137">
        <v>401416006453</v>
      </c>
      <c r="C2274" s="106">
        <v>1005865</v>
      </c>
      <c r="D2274" s="13">
        <v>1015051</v>
      </c>
      <c r="E2274" s="12" t="s">
        <v>2750</v>
      </c>
      <c r="F2274" s="190" t="s">
        <v>1262</v>
      </c>
      <c r="G2274" s="13" t="s">
        <v>37</v>
      </c>
      <c r="H2274" s="15">
        <v>428</v>
      </c>
      <c r="I2274" s="105">
        <v>3</v>
      </c>
      <c r="J2274" s="26">
        <f t="shared" si="140"/>
        <v>1284</v>
      </c>
      <c r="K2274" s="113">
        <f>IFERROR(SUMIFS(RECEIVING_HISTORY!$H:$H,RECEIVING_HISTORY!$B:$B,MASTER_SHEET!$A2274),0)</f>
        <v>0</v>
      </c>
      <c r="L2274" s="26">
        <f>IFERROR(SUMIFS(RECEIVING_HISTORY!$I:$I,RECEIVING_HISTORY!$B:$B,MASTER_SHEET!$A2274),0)</f>
        <v>0</v>
      </c>
      <c r="M2274" s="35">
        <f>IFERROR(SUMIF(ISSUANCE_HISTORY!$B:$B,A2274,ISSUANCE_HISTORY!$H:$H),0)</f>
        <v>0</v>
      </c>
      <c r="N2274" s="26">
        <f>IFERROR(SUMIF(ISSUANCE_HISTORY!$B:$B,A2274,ISSUANCE_HISTORY!$I:$I),0)</f>
        <v>0</v>
      </c>
      <c r="O2274" s="112">
        <f t="shared" si="141"/>
        <v>3</v>
      </c>
      <c r="P2274" s="26">
        <f t="shared" si="143"/>
        <v>1284</v>
      </c>
      <c r="Q2274" s="36" t="s">
        <v>1532</v>
      </c>
      <c r="R2274" s="36" t="s">
        <v>1532</v>
      </c>
      <c r="S2274" s="16">
        <v>3</v>
      </c>
      <c r="T2274" s="37" t="str">
        <f t="shared" si="142"/>
        <v>OK</v>
      </c>
      <c r="U2274" s="12"/>
      <c r="V2274" s="16"/>
      <c r="W2274" s="12" t="s">
        <v>4222</v>
      </c>
    </row>
    <row r="2275" spans="1:23" ht="22.35" customHeight="1">
      <c r="A2275" s="12">
        <v>10062448</v>
      </c>
      <c r="B2275" s="137" t="e">
        <v>#N/A</v>
      </c>
      <c r="C2275" s="106">
        <v>1005803</v>
      </c>
      <c r="D2275" s="13">
        <v>1015283</v>
      </c>
      <c r="E2275" s="12" t="s">
        <v>2751</v>
      </c>
      <c r="F2275" s="190" t="s">
        <v>2049</v>
      </c>
      <c r="G2275" s="13" t="s">
        <v>21</v>
      </c>
      <c r="H2275" s="15">
        <v>1020</v>
      </c>
      <c r="I2275" s="105">
        <v>0</v>
      </c>
      <c r="J2275" s="26">
        <f t="shared" si="140"/>
        <v>0</v>
      </c>
      <c r="K2275" s="113">
        <f>IFERROR(SUMIFS(RECEIVING_HISTORY!$H:$H,RECEIVING_HISTORY!$B:$B,MASTER_SHEET!$A2275),0)</f>
        <v>0</v>
      </c>
      <c r="L2275" s="26">
        <f>IFERROR(SUMIFS(RECEIVING_HISTORY!$I:$I,RECEIVING_HISTORY!$B:$B,MASTER_SHEET!$A2275),0)</f>
        <v>0</v>
      </c>
      <c r="M2275" s="35">
        <f>IFERROR(SUMIF(ISSUANCE_HISTORY!$B:$B,A2275,ISSUANCE_HISTORY!$H:$H),0)</f>
        <v>0</v>
      </c>
      <c r="N2275" s="26">
        <f>IFERROR(SUMIF(ISSUANCE_HISTORY!$B:$B,A2275,ISSUANCE_HISTORY!$I:$I),0)</f>
        <v>0</v>
      </c>
      <c r="O2275" s="112">
        <f t="shared" si="141"/>
        <v>0</v>
      </c>
      <c r="P2275" s="26">
        <f t="shared" si="143"/>
        <v>0</v>
      </c>
      <c r="Q2275" s="36" t="e">
        <v>#N/A</v>
      </c>
      <c r="R2275" s="36" t="e">
        <v>#N/A</v>
      </c>
      <c r="S2275" s="16"/>
      <c r="T2275" s="37" t="str">
        <f t="shared" si="142"/>
        <v/>
      </c>
      <c r="U2275" s="12"/>
      <c r="V2275" s="16"/>
      <c r="W2275" s="12" t="e">
        <v>#N/A</v>
      </c>
    </row>
    <row r="2276" spans="1:23" ht="22.35" customHeight="1">
      <c r="A2276" s="12">
        <v>10062449</v>
      </c>
      <c r="B2276" s="137" t="e">
        <v>#N/A</v>
      </c>
      <c r="C2276" s="106">
        <v>1005593</v>
      </c>
      <c r="D2276" s="13">
        <v>1015349</v>
      </c>
      <c r="E2276" s="12" t="s">
        <v>2752</v>
      </c>
      <c r="F2276" s="190" t="s">
        <v>4209</v>
      </c>
      <c r="G2276" s="13" t="s">
        <v>41</v>
      </c>
      <c r="H2276" s="15">
        <v>4500</v>
      </c>
      <c r="I2276" s="105">
        <v>0</v>
      </c>
      <c r="J2276" s="26">
        <f t="shared" si="140"/>
        <v>0</v>
      </c>
      <c r="K2276" s="113">
        <f>IFERROR(SUMIFS(RECEIVING_HISTORY!$H:$H,RECEIVING_HISTORY!$B:$B,MASTER_SHEET!$A2276),0)</f>
        <v>0</v>
      </c>
      <c r="L2276" s="26">
        <f>IFERROR(SUMIFS(RECEIVING_HISTORY!$I:$I,RECEIVING_HISTORY!$B:$B,MASTER_SHEET!$A2276),0)</f>
        <v>0</v>
      </c>
      <c r="M2276" s="35">
        <f>IFERROR(SUMIF(ISSUANCE_HISTORY!$B:$B,A2276,ISSUANCE_HISTORY!$H:$H),0)</f>
        <v>0</v>
      </c>
      <c r="N2276" s="26">
        <f>IFERROR(SUMIF(ISSUANCE_HISTORY!$B:$B,A2276,ISSUANCE_HISTORY!$I:$I),0)</f>
        <v>0</v>
      </c>
      <c r="O2276" s="112">
        <f t="shared" si="141"/>
        <v>0</v>
      </c>
      <c r="P2276" s="26">
        <f t="shared" si="143"/>
        <v>0</v>
      </c>
      <c r="Q2276" s="36" t="e">
        <v>#N/A</v>
      </c>
      <c r="R2276" s="36" t="e">
        <v>#N/A</v>
      </c>
      <c r="S2276" s="16"/>
      <c r="T2276" s="37" t="str">
        <f t="shared" si="142"/>
        <v/>
      </c>
      <c r="U2276" s="12"/>
      <c r="V2276" s="16"/>
      <c r="W2276" s="12" t="e">
        <v>#N/A</v>
      </c>
    </row>
    <row r="2277" spans="1:23" ht="22.35" customHeight="1">
      <c r="A2277" s="12">
        <v>10062450</v>
      </c>
      <c r="B2277" s="137" t="e">
        <v>#N/A</v>
      </c>
      <c r="C2277" s="106">
        <v>1005595</v>
      </c>
      <c r="D2277" s="13">
        <v>1015351</v>
      </c>
      <c r="E2277" s="12" t="s">
        <v>2753</v>
      </c>
      <c r="F2277" s="190" t="s">
        <v>4209</v>
      </c>
      <c r="G2277" s="13" t="s">
        <v>41</v>
      </c>
      <c r="H2277" s="15">
        <v>7600</v>
      </c>
      <c r="I2277" s="105">
        <v>0</v>
      </c>
      <c r="J2277" s="26">
        <f t="shared" si="140"/>
        <v>0</v>
      </c>
      <c r="K2277" s="113">
        <f>IFERROR(SUMIFS(RECEIVING_HISTORY!$H:$H,RECEIVING_HISTORY!$B:$B,MASTER_SHEET!$A2277),0)</f>
        <v>0</v>
      </c>
      <c r="L2277" s="26">
        <f>IFERROR(SUMIFS(RECEIVING_HISTORY!$I:$I,RECEIVING_HISTORY!$B:$B,MASTER_SHEET!$A2277),0)</f>
        <v>0</v>
      </c>
      <c r="M2277" s="35">
        <f>IFERROR(SUMIF(ISSUANCE_HISTORY!$B:$B,A2277,ISSUANCE_HISTORY!$H:$H),0)</f>
        <v>0</v>
      </c>
      <c r="N2277" s="26">
        <f>IFERROR(SUMIF(ISSUANCE_HISTORY!$B:$B,A2277,ISSUANCE_HISTORY!$I:$I),0)</f>
        <v>0</v>
      </c>
      <c r="O2277" s="112">
        <f t="shared" si="141"/>
        <v>0</v>
      </c>
      <c r="P2277" s="26">
        <f t="shared" si="143"/>
        <v>0</v>
      </c>
      <c r="Q2277" s="36" t="e">
        <v>#N/A</v>
      </c>
      <c r="R2277" s="36" t="e">
        <v>#N/A</v>
      </c>
      <c r="S2277" s="16"/>
      <c r="T2277" s="37" t="str">
        <f t="shared" si="142"/>
        <v/>
      </c>
      <c r="U2277" s="12"/>
      <c r="V2277" s="16"/>
      <c r="W2277" s="12" t="e">
        <v>#N/A</v>
      </c>
    </row>
    <row r="2278" spans="1:23" ht="22.35" customHeight="1">
      <c r="A2278" s="12">
        <v>10062451</v>
      </c>
      <c r="B2278" s="137" t="e">
        <v>#N/A</v>
      </c>
      <c r="C2278" s="106">
        <v>1006809</v>
      </c>
      <c r="D2278" s="13">
        <v>1014220</v>
      </c>
      <c r="E2278" s="12" t="s">
        <v>2754</v>
      </c>
      <c r="F2278" s="190" t="s">
        <v>4213</v>
      </c>
      <c r="G2278" s="13" t="s">
        <v>175</v>
      </c>
      <c r="H2278" s="15">
        <v>41</v>
      </c>
      <c r="I2278" s="105">
        <v>0</v>
      </c>
      <c r="J2278" s="26">
        <f t="shared" si="140"/>
        <v>0</v>
      </c>
      <c r="K2278" s="113">
        <f>IFERROR(SUMIFS(RECEIVING_HISTORY!$H:$H,RECEIVING_HISTORY!$B:$B,MASTER_SHEET!$A2278),0)</f>
        <v>0</v>
      </c>
      <c r="L2278" s="26">
        <f>IFERROR(SUMIFS(RECEIVING_HISTORY!$I:$I,RECEIVING_HISTORY!$B:$B,MASTER_SHEET!$A2278),0)</f>
        <v>0</v>
      </c>
      <c r="M2278" s="35">
        <f>IFERROR(SUMIF(ISSUANCE_HISTORY!$B:$B,A2278,ISSUANCE_HISTORY!$H:$H),0)</f>
        <v>0</v>
      </c>
      <c r="N2278" s="26">
        <f>IFERROR(SUMIF(ISSUANCE_HISTORY!$B:$B,A2278,ISSUANCE_HISTORY!$I:$I),0)</f>
        <v>0</v>
      </c>
      <c r="O2278" s="112">
        <f t="shared" si="141"/>
        <v>0</v>
      </c>
      <c r="P2278" s="26">
        <f t="shared" si="143"/>
        <v>0</v>
      </c>
      <c r="Q2278" s="36" t="e">
        <v>#N/A</v>
      </c>
      <c r="R2278" s="36" t="e">
        <v>#N/A</v>
      </c>
      <c r="S2278" s="16"/>
      <c r="T2278" s="37" t="str">
        <f t="shared" si="142"/>
        <v/>
      </c>
      <c r="U2278" s="12"/>
      <c r="V2278" s="16"/>
      <c r="W2278" s="12" t="e">
        <v>#N/A</v>
      </c>
    </row>
    <row r="2279" spans="1:23" ht="22.35" customHeight="1">
      <c r="A2279" s="12">
        <v>10062452</v>
      </c>
      <c r="B2279" s="137" t="e">
        <v>#N/A</v>
      </c>
      <c r="C2279" s="106">
        <v>1000432</v>
      </c>
      <c r="D2279" s="13">
        <v>1013504</v>
      </c>
      <c r="E2279" s="12" t="s">
        <v>2755</v>
      </c>
      <c r="F2279" s="190" t="s">
        <v>4210</v>
      </c>
      <c r="G2279" s="13" t="s">
        <v>406</v>
      </c>
      <c r="H2279" s="15">
        <v>45</v>
      </c>
      <c r="I2279" s="105">
        <v>0</v>
      </c>
      <c r="J2279" s="26">
        <f t="shared" si="140"/>
        <v>0</v>
      </c>
      <c r="K2279" s="113">
        <f>IFERROR(SUMIFS(RECEIVING_HISTORY!$H:$H,RECEIVING_HISTORY!$B:$B,MASTER_SHEET!$A2279),0)</f>
        <v>0</v>
      </c>
      <c r="L2279" s="26">
        <f>IFERROR(SUMIFS(RECEIVING_HISTORY!$I:$I,RECEIVING_HISTORY!$B:$B,MASTER_SHEET!$A2279),0)</f>
        <v>0</v>
      </c>
      <c r="M2279" s="35">
        <f>IFERROR(SUMIF(ISSUANCE_HISTORY!$B:$B,A2279,ISSUANCE_HISTORY!$H:$H),0)</f>
        <v>0</v>
      </c>
      <c r="N2279" s="26">
        <f>IFERROR(SUMIF(ISSUANCE_HISTORY!$B:$B,A2279,ISSUANCE_HISTORY!$I:$I),0)</f>
        <v>0</v>
      </c>
      <c r="O2279" s="112">
        <f t="shared" si="141"/>
        <v>0</v>
      </c>
      <c r="P2279" s="26">
        <f t="shared" si="143"/>
        <v>0</v>
      </c>
      <c r="Q2279" s="36" t="e">
        <v>#N/A</v>
      </c>
      <c r="R2279" s="36" t="e">
        <v>#N/A</v>
      </c>
      <c r="S2279" s="16"/>
      <c r="T2279" s="37" t="str">
        <f t="shared" si="142"/>
        <v/>
      </c>
      <c r="U2279" s="12"/>
      <c r="V2279" s="16"/>
      <c r="W2279" s="12" t="e">
        <v>#N/A</v>
      </c>
    </row>
    <row r="2280" spans="1:23" ht="22.35" customHeight="1">
      <c r="A2280" s="12">
        <v>10062453</v>
      </c>
      <c r="B2280" s="137" t="e">
        <v>#N/A</v>
      </c>
      <c r="C2280" s="106">
        <v>1002975</v>
      </c>
      <c r="D2280" s="13">
        <v>1010811</v>
      </c>
      <c r="E2280" s="12" t="s">
        <v>2756</v>
      </c>
      <c r="F2280" s="190" t="s">
        <v>4205</v>
      </c>
      <c r="G2280" s="13" t="s">
        <v>21</v>
      </c>
      <c r="H2280" s="15">
        <v>26</v>
      </c>
      <c r="I2280" s="105">
        <v>0</v>
      </c>
      <c r="J2280" s="26">
        <f t="shared" si="140"/>
        <v>0</v>
      </c>
      <c r="K2280" s="113">
        <f>IFERROR(SUMIFS(RECEIVING_HISTORY!$H:$H,RECEIVING_HISTORY!$B:$B,MASTER_SHEET!$A2280),0)</f>
        <v>0</v>
      </c>
      <c r="L2280" s="26">
        <f>IFERROR(SUMIFS(RECEIVING_HISTORY!$I:$I,RECEIVING_HISTORY!$B:$B,MASTER_SHEET!$A2280),0)</f>
        <v>0</v>
      </c>
      <c r="M2280" s="35">
        <f>IFERROR(SUMIF(ISSUANCE_HISTORY!$B:$B,A2280,ISSUANCE_HISTORY!$H:$H),0)</f>
        <v>0</v>
      </c>
      <c r="N2280" s="26">
        <f>IFERROR(SUMIF(ISSUANCE_HISTORY!$B:$B,A2280,ISSUANCE_HISTORY!$I:$I),0)</f>
        <v>0</v>
      </c>
      <c r="O2280" s="112">
        <f t="shared" si="141"/>
        <v>0</v>
      </c>
      <c r="P2280" s="26">
        <f t="shared" si="143"/>
        <v>0</v>
      </c>
      <c r="Q2280" s="36" t="e">
        <v>#N/A</v>
      </c>
      <c r="R2280" s="36" t="e">
        <v>#N/A</v>
      </c>
      <c r="S2280" s="16"/>
      <c r="T2280" s="37" t="str">
        <f t="shared" si="142"/>
        <v/>
      </c>
      <c r="U2280" s="12"/>
      <c r="V2280" s="16"/>
      <c r="W2280" s="12" t="e">
        <v>#N/A</v>
      </c>
    </row>
    <row r="2281" spans="1:23" ht="22.35" customHeight="1">
      <c r="A2281" s="12">
        <v>10062454</v>
      </c>
      <c r="B2281" s="137" t="e">
        <v>#N/A</v>
      </c>
      <c r="C2281" s="106">
        <v>1005462</v>
      </c>
      <c r="D2281" s="13">
        <v>1015516</v>
      </c>
      <c r="E2281" s="12" t="s">
        <v>2757</v>
      </c>
      <c r="F2281" s="190" t="s">
        <v>4209</v>
      </c>
      <c r="G2281" s="13" t="s">
        <v>21</v>
      </c>
      <c r="H2281" s="15">
        <v>1500</v>
      </c>
      <c r="I2281" s="105">
        <v>2</v>
      </c>
      <c r="J2281" s="26">
        <f t="shared" si="140"/>
        <v>3000</v>
      </c>
      <c r="K2281" s="113">
        <f>IFERROR(SUMIFS(RECEIVING_HISTORY!$H:$H,RECEIVING_HISTORY!$B:$B,MASTER_SHEET!$A2281),0)</f>
        <v>0</v>
      </c>
      <c r="L2281" s="26">
        <f>IFERROR(SUMIFS(RECEIVING_HISTORY!$I:$I,RECEIVING_HISTORY!$B:$B,MASTER_SHEET!$A2281),0)</f>
        <v>0</v>
      </c>
      <c r="M2281" s="35">
        <f>IFERROR(SUMIF(ISSUANCE_HISTORY!$B:$B,A2281,ISSUANCE_HISTORY!$H:$H),0)</f>
        <v>0</v>
      </c>
      <c r="N2281" s="26">
        <f>IFERROR(SUMIF(ISSUANCE_HISTORY!$B:$B,A2281,ISSUANCE_HISTORY!$I:$I),0)</f>
        <v>0</v>
      </c>
      <c r="O2281" s="112">
        <f t="shared" si="141"/>
        <v>2</v>
      </c>
      <c r="P2281" s="26">
        <f t="shared" si="143"/>
        <v>3000</v>
      </c>
      <c r="Q2281" s="36" t="s">
        <v>3891</v>
      </c>
      <c r="R2281" s="36" t="s">
        <v>3891</v>
      </c>
      <c r="S2281" s="16">
        <v>2</v>
      </c>
      <c r="T2281" s="37" t="str">
        <f t="shared" si="142"/>
        <v>OK</v>
      </c>
      <c r="U2281" s="12"/>
      <c r="V2281" s="16"/>
      <c r="W2281" s="12" t="e">
        <v>#N/A</v>
      </c>
    </row>
    <row r="2282" spans="1:23" ht="22.35" customHeight="1">
      <c r="A2282" s="12">
        <v>10062455</v>
      </c>
      <c r="B2282" s="137" t="e">
        <v>#N/A</v>
      </c>
      <c r="C2282" s="106">
        <v>1005592</v>
      </c>
      <c r="D2282" s="13">
        <v>1015348</v>
      </c>
      <c r="E2282" s="12" t="s">
        <v>2758</v>
      </c>
      <c r="F2282" s="190" t="s">
        <v>4209</v>
      </c>
      <c r="G2282" s="13" t="s">
        <v>41</v>
      </c>
      <c r="H2282" s="15">
        <v>2425</v>
      </c>
      <c r="I2282" s="105">
        <v>0</v>
      </c>
      <c r="J2282" s="26">
        <f t="shared" si="140"/>
        <v>0</v>
      </c>
      <c r="K2282" s="113">
        <f>IFERROR(SUMIFS(RECEIVING_HISTORY!$H:$H,RECEIVING_HISTORY!$B:$B,MASTER_SHEET!$A2282),0)</f>
        <v>0</v>
      </c>
      <c r="L2282" s="26">
        <f>IFERROR(SUMIFS(RECEIVING_HISTORY!$I:$I,RECEIVING_HISTORY!$B:$B,MASTER_SHEET!$A2282),0)</f>
        <v>0</v>
      </c>
      <c r="M2282" s="35">
        <f>IFERROR(SUMIF(ISSUANCE_HISTORY!$B:$B,A2282,ISSUANCE_HISTORY!$H:$H),0)</f>
        <v>0</v>
      </c>
      <c r="N2282" s="26">
        <f>IFERROR(SUMIF(ISSUANCE_HISTORY!$B:$B,A2282,ISSUANCE_HISTORY!$I:$I),0)</f>
        <v>0</v>
      </c>
      <c r="O2282" s="112">
        <f t="shared" si="141"/>
        <v>0</v>
      </c>
      <c r="P2282" s="26">
        <f t="shared" si="143"/>
        <v>0</v>
      </c>
      <c r="Q2282" s="36" t="e">
        <v>#N/A</v>
      </c>
      <c r="R2282" s="36" t="e">
        <v>#N/A</v>
      </c>
      <c r="S2282" s="16"/>
      <c r="T2282" s="37" t="str">
        <f t="shared" si="142"/>
        <v/>
      </c>
      <c r="U2282" s="12"/>
      <c r="V2282" s="16"/>
      <c r="W2282" s="12" t="e">
        <v>#N/A</v>
      </c>
    </row>
    <row r="2283" spans="1:23" ht="22.35" customHeight="1">
      <c r="A2283" s="12">
        <v>10062456</v>
      </c>
      <c r="B2283" s="137">
        <v>391222005657</v>
      </c>
      <c r="C2283" s="106">
        <v>1005891</v>
      </c>
      <c r="D2283" s="13">
        <v>1015077</v>
      </c>
      <c r="E2283" s="12" t="s">
        <v>2759</v>
      </c>
      <c r="F2283" s="190" t="s">
        <v>4205</v>
      </c>
      <c r="G2283" s="13" t="s">
        <v>21</v>
      </c>
      <c r="H2283" s="15">
        <v>645</v>
      </c>
      <c r="I2283" s="105">
        <v>15</v>
      </c>
      <c r="J2283" s="26">
        <f t="shared" si="140"/>
        <v>9675</v>
      </c>
      <c r="K2283" s="113">
        <f>IFERROR(SUMIFS(RECEIVING_HISTORY!$H:$H,RECEIVING_HISTORY!$B:$B,MASTER_SHEET!$A2283),0)</f>
        <v>0</v>
      </c>
      <c r="L2283" s="26">
        <f>IFERROR(SUMIFS(RECEIVING_HISTORY!$I:$I,RECEIVING_HISTORY!$B:$B,MASTER_SHEET!$A2283),0)</f>
        <v>0</v>
      </c>
      <c r="M2283" s="35">
        <f>IFERROR(SUMIF(ISSUANCE_HISTORY!$B:$B,A2283,ISSUANCE_HISTORY!$H:$H),0)</f>
        <v>0</v>
      </c>
      <c r="N2283" s="26">
        <f>IFERROR(SUMIF(ISSUANCE_HISTORY!$B:$B,A2283,ISSUANCE_HISTORY!$I:$I),0)</f>
        <v>0</v>
      </c>
      <c r="O2283" s="112">
        <f t="shared" si="141"/>
        <v>15</v>
      </c>
      <c r="P2283" s="26">
        <f t="shared" si="143"/>
        <v>9675</v>
      </c>
      <c r="Q2283" s="168" t="s">
        <v>793</v>
      </c>
      <c r="R2283" s="168" t="s">
        <v>793</v>
      </c>
      <c r="S2283" s="16">
        <v>4</v>
      </c>
      <c r="T2283" s="37" t="str">
        <f t="shared" si="142"/>
        <v>OK</v>
      </c>
      <c r="U2283" s="12"/>
      <c r="V2283" s="16"/>
      <c r="W2283" s="12" t="s">
        <v>4222</v>
      </c>
    </row>
    <row r="2284" spans="1:23" ht="22.35" customHeight="1">
      <c r="A2284" s="12">
        <v>10062457</v>
      </c>
      <c r="B2284" s="137">
        <v>391222005658</v>
      </c>
      <c r="C2284" s="106">
        <v>1005892</v>
      </c>
      <c r="D2284" s="13">
        <v>1015078</v>
      </c>
      <c r="E2284" s="12" t="s">
        <v>2760</v>
      </c>
      <c r="F2284" s="190" t="s">
        <v>4205</v>
      </c>
      <c r="G2284" s="13" t="s">
        <v>21</v>
      </c>
      <c r="H2284" s="15">
        <v>320</v>
      </c>
      <c r="I2284" s="105">
        <v>2</v>
      </c>
      <c r="J2284" s="26">
        <f t="shared" si="140"/>
        <v>640</v>
      </c>
      <c r="K2284" s="113">
        <f>IFERROR(SUMIFS(RECEIVING_HISTORY!$H:$H,RECEIVING_HISTORY!$B:$B,MASTER_SHEET!$A2284),0)</f>
        <v>0</v>
      </c>
      <c r="L2284" s="26">
        <f>IFERROR(SUMIFS(RECEIVING_HISTORY!$I:$I,RECEIVING_HISTORY!$B:$B,MASTER_SHEET!$A2284),0)</f>
        <v>0</v>
      </c>
      <c r="M2284" s="35">
        <f>IFERROR(SUMIF(ISSUANCE_HISTORY!$B:$B,A2284,ISSUANCE_HISTORY!$H:$H),0)</f>
        <v>0</v>
      </c>
      <c r="N2284" s="26">
        <f>IFERROR(SUMIF(ISSUANCE_HISTORY!$B:$B,A2284,ISSUANCE_HISTORY!$I:$I),0)</f>
        <v>0</v>
      </c>
      <c r="O2284" s="112">
        <f t="shared" si="141"/>
        <v>2</v>
      </c>
      <c r="P2284" s="26">
        <f t="shared" si="143"/>
        <v>640</v>
      </c>
      <c r="Q2284" s="36" t="s">
        <v>692</v>
      </c>
      <c r="R2284" s="36" t="s">
        <v>692</v>
      </c>
      <c r="S2284" s="16">
        <v>2</v>
      </c>
      <c r="T2284" s="37" t="str">
        <f t="shared" si="142"/>
        <v>OK</v>
      </c>
      <c r="U2284" s="12"/>
      <c r="V2284" s="16"/>
      <c r="W2284" s="12" t="s">
        <v>4222</v>
      </c>
    </row>
    <row r="2285" spans="1:23" ht="22.35" customHeight="1">
      <c r="A2285" s="12">
        <v>10062458</v>
      </c>
      <c r="B2285" s="137">
        <v>391222005659</v>
      </c>
      <c r="C2285" s="106">
        <v>1005894</v>
      </c>
      <c r="D2285" s="13">
        <v>1015080</v>
      </c>
      <c r="E2285" s="12" t="s">
        <v>2761</v>
      </c>
      <c r="F2285" s="190" t="s">
        <v>4205</v>
      </c>
      <c r="G2285" s="13" t="s">
        <v>21</v>
      </c>
      <c r="H2285" s="15">
        <v>280</v>
      </c>
      <c r="I2285" s="105">
        <v>5</v>
      </c>
      <c r="J2285" s="26">
        <f t="shared" si="140"/>
        <v>1400</v>
      </c>
      <c r="K2285" s="113">
        <f>IFERROR(SUMIFS(RECEIVING_HISTORY!$H:$H,RECEIVING_HISTORY!$B:$B,MASTER_SHEET!$A2285),0)</f>
        <v>0</v>
      </c>
      <c r="L2285" s="26">
        <f>IFERROR(SUMIFS(RECEIVING_HISTORY!$I:$I,RECEIVING_HISTORY!$B:$B,MASTER_SHEET!$A2285),0)</f>
        <v>0</v>
      </c>
      <c r="M2285" s="35">
        <f>IFERROR(SUMIF(ISSUANCE_HISTORY!$B:$B,A2285,ISSUANCE_HISTORY!$H:$H),0)</f>
        <v>0</v>
      </c>
      <c r="N2285" s="26">
        <f>IFERROR(SUMIF(ISSUANCE_HISTORY!$B:$B,A2285,ISSUANCE_HISTORY!$I:$I),0)</f>
        <v>0</v>
      </c>
      <c r="O2285" s="112">
        <f t="shared" si="141"/>
        <v>5</v>
      </c>
      <c r="P2285" s="26">
        <f t="shared" si="143"/>
        <v>1400</v>
      </c>
      <c r="Q2285" s="36" t="s">
        <v>848</v>
      </c>
      <c r="R2285" s="36" t="s">
        <v>848</v>
      </c>
      <c r="S2285" s="16">
        <v>2</v>
      </c>
      <c r="T2285" s="37" t="str">
        <f t="shared" si="142"/>
        <v>OK</v>
      </c>
      <c r="U2285" s="12"/>
      <c r="V2285" s="16"/>
      <c r="W2285" s="12" t="s">
        <v>4222</v>
      </c>
    </row>
    <row r="2286" spans="1:23" ht="22.35" customHeight="1">
      <c r="A2286" s="12">
        <v>10062459</v>
      </c>
      <c r="B2286" s="137" t="e">
        <v>#N/A</v>
      </c>
      <c r="C2286" s="106">
        <v>1005895</v>
      </c>
      <c r="D2286" s="13">
        <v>1015081</v>
      </c>
      <c r="E2286" s="12" t="s">
        <v>2762</v>
      </c>
      <c r="F2286" s="190" t="s">
        <v>4205</v>
      </c>
      <c r="G2286" s="13" t="s">
        <v>21</v>
      </c>
      <c r="H2286" s="15">
        <v>280</v>
      </c>
      <c r="I2286" s="105">
        <v>5</v>
      </c>
      <c r="J2286" s="26">
        <f t="shared" si="140"/>
        <v>1400</v>
      </c>
      <c r="K2286" s="113">
        <f>IFERROR(SUMIFS(RECEIVING_HISTORY!$H:$H,RECEIVING_HISTORY!$B:$B,MASTER_SHEET!$A2286),0)</f>
        <v>0</v>
      </c>
      <c r="L2286" s="26">
        <f>IFERROR(SUMIFS(RECEIVING_HISTORY!$I:$I,RECEIVING_HISTORY!$B:$B,MASTER_SHEET!$A2286),0)</f>
        <v>0</v>
      </c>
      <c r="M2286" s="35">
        <f>IFERROR(SUMIF(ISSUANCE_HISTORY!$B:$B,A2286,ISSUANCE_HISTORY!$H:$H),0)</f>
        <v>0</v>
      </c>
      <c r="N2286" s="26">
        <f>IFERROR(SUMIF(ISSUANCE_HISTORY!$B:$B,A2286,ISSUANCE_HISTORY!$I:$I),0)</f>
        <v>0</v>
      </c>
      <c r="O2286" s="112">
        <f t="shared" si="141"/>
        <v>5</v>
      </c>
      <c r="P2286" s="26">
        <f t="shared" si="143"/>
        <v>1400</v>
      </c>
      <c r="Q2286" s="36" t="s">
        <v>848</v>
      </c>
      <c r="R2286" s="36" t="s">
        <v>848</v>
      </c>
      <c r="S2286" s="16">
        <v>2</v>
      </c>
      <c r="T2286" s="37" t="str">
        <f t="shared" si="142"/>
        <v>OK</v>
      </c>
      <c r="U2286" s="12"/>
      <c r="V2286" s="16"/>
      <c r="W2286" s="12" t="e">
        <v>#N/A</v>
      </c>
    </row>
    <row r="2287" spans="1:23" ht="22.35" customHeight="1">
      <c r="A2287" s="12">
        <v>10062460</v>
      </c>
      <c r="B2287" s="137">
        <v>391223155646</v>
      </c>
      <c r="C2287" s="106">
        <v>1005896</v>
      </c>
      <c r="D2287" s="13">
        <v>1015082</v>
      </c>
      <c r="E2287" s="12" t="s">
        <v>2763</v>
      </c>
      <c r="F2287" s="190" t="s">
        <v>4205</v>
      </c>
      <c r="G2287" s="13" t="s">
        <v>21</v>
      </c>
      <c r="H2287" s="15">
        <v>1638</v>
      </c>
      <c r="I2287" s="105">
        <v>11</v>
      </c>
      <c r="J2287" s="26">
        <f t="shared" si="140"/>
        <v>18018</v>
      </c>
      <c r="K2287" s="113">
        <f>IFERROR(SUMIFS(RECEIVING_HISTORY!$H:$H,RECEIVING_HISTORY!$B:$B,MASTER_SHEET!$A2287),0)</f>
        <v>0</v>
      </c>
      <c r="L2287" s="26">
        <f>IFERROR(SUMIFS(RECEIVING_HISTORY!$I:$I,RECEIVING_HISTORY!$B:$B,MASTER_SHEET!$A2287),0)</f>
        <v>0</v>
      </c>
      <c r="M2287" s="35">
        <f>IFERROR(SUMIF(ISSUANCE_HISTORY!$B:$B,A2287,ISSUANCE_HISTORY!$H:$H),0)</f>
        <v>0</v>
      </c>
      <c r="N2287" s="26">
        <f>IFERROR(SUMIF(ISSUANCE_HISTORY!$B:$B,A2287,ISSUANCE_HISTORY!$I:$I),0)</f>
        <v>0</v>
      </c>
      <c r="O2287" s="112">
        <f t="shared" si="141"/>
        <v>11</v>
      </c>
      <c r="P2287" s="26">
        <f t="shared" si="143"/>
        <v>18018</v>
      </c>
      <c r="Q2287" s="36" t="s">
        <v>933</v>
      </c>
      <c r="R2287" s="36" t="s">
        <v>933</v>
      </c>
      <c r="S2287" s="16">
        <v>1</v>
      </c>
      <c r="T2287" s="37" t="str">
        <f t="shared" si="142"/>
        <v>OK</v>
      </c>
      <c r="U2287" s="12"/>
      <c r="V2287" s="16"/>
      <c r="W2287" s="12" t="s">
        <v>4222</v>
      </c>
    </row>
    <row r="2288" spans="1:23" ht="22.35" customHeight="1">
      <c r="A2288" s="12">
        <v>10062461</v>
      </c>
      <c r="B2288" s="137" t="e">
        <v>#N/A</v>
      </c>
      <c r="C2288" s="106">
        <v>1000548</v>
      </c>
      <c r="D2288" s="13">
        <v>1013304</v>
      </c>
      <c r="E2288" s="12" t="s">
        <v>2764</v>
      </c>
      <c r="F2288" s="190" t="s">
        <v>4216</v>
      </c>
      <c r="G2288" s="13" t="s">
        <v>37</v>
      </c>
      <c r="H2288" s="15">
        <v>680</v>
      </c>
      <c r="I2288" s="105">
        <v>0</v>
      </c>
      <c r="J2288" s="26">
        <f t="shared" si="140"/>
        <v>0</v>
      </c>
      <c r="K2288" s="113">
        <f>IFERROR(SUMIFS(RECEIVING_HISTORY!$H:$H,RECEIVING_HISTORY!$B:$B,MASTER_SHEET!$A2288),0)</f>
        <v>0</v>
      </c>
      <c r="L2288" s="26">
        <f>IFERROR(SUMIFS(RECEIVING_HISTORY!$I:$I,RECEIVING_HISTORY!$B:$B,MASTER_SHEET!$A2288),0)</f>
        <v>0</v>
      </c>
      <c r="M2288" s="35">
        <f>IFERROR(SUMIF(ISSUANCE_HISTORY!$B:$B,A2288,ISSUANCE_HISTORY!$H:$H),0)</f>
        <v>0</v>
      </c>
      <c r="N2288" s="26">
        <f>IFERROR(SUMIF(ISSUANCE_HISTORY!$B:$B,A2288,ISSUANCE_HISTORY!$I:$I),0)</f>
        <v>0</v>
      </c>
      <c r="O2288" s="112">
        <f t="shared" si="141"/>
        <v>0</v>
      </c>
      <c r="P2288" s="26">
        <f t="shared" si="143"/>
        <v>0</v>
      </c>
      <c r="Q2288" s="36" t="e">
        <v>#N/A</v>
      </c>
      <c r="R2288" s="36" t="e">
        <v>#N/A</v>
      </c>
      <c r="S2288" s="16"/>
      <c r="T2288" s="37" t="str">
        <f t="shared" si="142"/>
        <v/>
      </c>
      <c r="U2288" s="12"/>
      <c r="V2288" s="16"/>
      <c r="W2288" s="12" t="e">
        <v>#N/A</v>
      </c>
    </row>
    <row r="2289" spans="1:23" ht="22.35" customHeight="1">
      <c r="A2289" s="12">
        <v>10062462</v>
      </c>
      <c r="B2289" s="137" t="e">
        <v>#N/A</v>
      </c>
      <c r="C2289" s="106">
        <v>1005431</v>
      </c>
      <c r="D2289" s="13">
        <v>1015485</v>
      </c>
      <c r="E2289" s="12" t="s">
        <v>2765</v>
      </c>
      <c r="F2289" s="190" t="s">
        <v>4205</v>
      </c>
      <c r="G2289" s="13" t="s">
        <v>21</v>
      </c>
      <c r="H2289" s="15">
        <v>30</v>
      </c>
      <c r="I2289" s="105">
        <v>0</v>
      </c>
      <c r="J2289" s="26">
        <f t="shared" si="140"/>
        <v>0</v>
      </c>
      <c r="K2289" s="113">
        <f>IFERROR(SUMIFS(RECEIVING_HISTORY!$H:$H,RECEIVING_HISTORY!$B:$B,MASTER_SHEET!$A2289),0)</f>
        <v>0</v>
      </c>
      <c r="L2289" s="26">
        <f>IFERROR(SUMIFS(RECEIVING_HISTORY!$I:$I,RECEIVING_HISTORY!$B:$B,MASTER_SHEET!$A2289),0)</f>
        <v>0</v>
      </c>
      <c r="M2289" s="35">
        <f>IFERROR(SUMIF(ISSUANCE_HISTORY!$B:$B,A2289,ISSUANCE_HISTORY!$H:$H),0)</f>
        <v>0</v>
      </c>
      <c r="N2289" s="26">
        <f>IFERROR(SUMIF(ISSUANCE_HISTORY!$B:$B,A2289,ISSUANCE_HISTORY!$I:$I),0)</f>
        <v>0</v>
      </c>
      <c r="O2289" s="112">
        <f t="shared" si="141"/>
        <v>0</v>
      </c>
      <c r="P2289" s="26">
        <f t="shared" si="143"/>
        <v>0</v>
      </c>
      <c r="Q2289" s="36" t="e">
        <v>#N/A</v>
      </c>
      <c r="R2289" s="36" t="e">
        <v>#N/A</v>
      </c>
      <c r="S2289" s="16"/>
      <c r="T2289" s="37" t="str">
        <f t="shared" si="142"/>
        <v/>
      </c>
      <c r="U2289" s="12"/>
      <c r="V2289" s="16"/>
      <c r="W2289" s="12" t="e">
        <v>#N/A</v>
      </c>
    </row>
    <row r="2290" spans="1:23" ht="22.35" customHeight="1">
      <c r="A2290" s="12">
        <v>10062463</v>
      </c>
      <c r="B2290" s="137" t="e">
        <v>#N/A</v>
      </c>
      <c r="C2290" s="106">
        <v>1005677</v>
      </c>
      <c r="D2290" s="13">
        <v>1015434</v>
      </c>
      <c r="E2290" s="12" t="s">
        <v>2766</v>
      </c>
      <c r="F2290" s="190" t="s">
        <v>1262</v>
      </c>
      <c r="G2290" s="13" t="s">
        <v>21</v>
      </c>
      <c r="H2290" s="15">
        <v>315</v>
      </c>
      <c r="I2290" s="105">
        <v>0</v>
      </c>
      <c r="J2290" s="26">
        <f t="shared" si="140"/>
        <v>0</v>
      </c>
      <c r="K2290" s="113">
        <f>IFERROR(SUMIFS(RECEIVING_HISTORY!$H:$H,RECEIVING_HISTORY!$B:$B,MASTER_SHEET!$A2290),0)</f>
        <v>0</v>
      </c>
      <c r="L2290" s="26">
        <f>IFERROR(SUMIFS(RECEIVING_HISTORY!$I:$I,RECEIVING_HISTORY!$B:$B,MASTER_SHEET!$A2290),0)</f>
        <v>0</v>
      </c>
      <c r="M2290" s="35">
        <f>IFERROR(SUMIF(ISSUANCE_HISTORY!$B:$B,A2290,ISSUANCE_HISTORY!$H:$H),0)</f>
        <v>0</v>
      </c>
      <c r="N2290" s="26">
        <f>IFERROR(SUMIF(ISSUANCE_HISTORY!$B:$B,A2290,ISSUANCE_HISTORY!$I:$I),0)</f>
        <v>0</v>
      </c>
      <c r="O2290" s="112">
        <f t="shared" si="141"/>
        <v>0</v>
      </c>
      <c r="P2290" s="26">
        <f t="shared" si="143"/>
        <v>0</v>
      </c>
      <c r="Q2290" s="36" t="e">
        <v>#N/A</v>
      </c>
      <c r="R2290" s="36" t="e">
        <v>#N/A</v>
      </c>
      <c r="S2290" s="16"/>
      <c r="T2290" s="37" t="str">
        <f t="shared" si="142"/>
        <v/>
      </c>
      <c r="U2290" s="12"/>
      <c r="V2290" s="16"/>
      <c r="W2290" s="12" t="e">
        <v>#N/A</v>
      </c>
    </row>
    <row r="2291" spans="1:23" ht="22.35" customHeight="1">
      <c r="A2291" s="12">
        <v>10062464</v>
      </c>
      <c r="B2291" s="137" t="e">
        <v>#N/A</v>
      </c>
      <c r="C2291" s="106">
        <v>1005678</v>
      </c>
      <c r="D2291" s="13">
        <v>1015435</v>
      </c>
      <c r="E2291" s="12" t="s">
        <v>2767</v>
      </c>
      <c r="F2291" s="190" t="s">
        <v>1262</v>
      </c>
      <c r="G2291" s="13" t="s">
        <v>21</v>
      </c>
      <c r="H2291" s="15">
        <v>455</v>
      </c>
      <c r="I2291" s="105">
        <v>0</v>
      </c>
      <c r="J2291" s="26">
        <f t="shared" si="140"/>
        <v>0</v>
      </c>
      <c r="K2291" s="113">
        <f>IFERROR(SUMIFS(RECEIVING_HISTORY!$H:$H,RECEIVING_HISTORY!$B:$B,MASTER_SHEET!$A2291),0)</f>
        <v>0</v>
      </c>
      <c r="L2291" s="26">
        <f>IFERROR(SUMIFS(RECEIVING_HISTORY!$I:$I,RECEIVING_HISTORY!$B:$B,MASTER_SHEET!$A2291),0)</f>
        <v>0</v>
      </c>
      <c r="M2291" s="35">
        <f>IFERROR(SUMIF(ISSUANCE_HISTORY!$B:$B,A2291,ISSUANCE_HISTORY!$H:$H),0)</f>
        <v>0</v>
      </c>
      <c r="N2291" s="26">
        <f>IFERROR(SUMIF(ISSUANCE_HISTORY!$B:$B,A2291,ISSUANCE_HISTORY!$I:$I),0)</f>
        <v>0</v>
      </c>
      <c r="O2291" s="112">
        <f t="shared" si="141"/>
        <v>0</v>
      </c>
      <c r="P2291" s="26">
        <f t="shared" si="143"/>
        <v>0</v>
      </c>
      <c r="Q2291" s="36" t="e">
        <v>#N/A</v>
      </c>
      <c r="R2291" s="36" t="e">
        <v>#N/A</v>
      </c>
      <c r="S2291" s="16"/>
      <c r="T2291" s="37" t="str">
        <f t="shared" si="142"/>
        <v/>
      </c>
      <c r="U2291" s="12"/>
      <c r="V2291" s="16"/>
      <c r="W2291" s="12" t="e">
        <v>#N/A</v>
      </c>
    </row>
    <row r="2292" spans="1:23" ht="22.35" customHeight="1">
      <c r="A2292" s="12">
        <v>10062465</v>
      </c>
      <c r="B2292" s="137" t="e">
        <v>#N/A</v>
      </c>
      <c r="C2292" s="106">
        <v>1005680</v>
      </c>
      <c r="D2292" s="13">
        <v>1015437</v>
      </c>
      <c r="E2292" s="12" t="s">
        <v>2768</v>
      </c>
      <c r="F2292" s="190" t="s">
        <v>1262</v>
      </c>
      <c r="G2292" s="13" t="s">
        <v>21</v>
      </c>
      <c r="H2292" s="15">
        <v>82</v>
      </c>
      <c r="I2292" s="105">
        <v>0</v>
      </c>
      <c r="J2292" s="26">
        <f t="shared" si="140"/>
        <v>0</v>
      </c>
      <c r="K2292" s="113">
        <f>IFERROR(SUMIFS(RECEIVING_HISTORY!$H:$H,RECEIVING_HISTORY!$B:$B,MASTER_SHEET!$A2292),0)</f>
        <v>0</v>
      </c>
      <c r="L2292" s="26">
        <f>IFERROR(SUMIFS(RECEIVING_HISTORY!$I:$I,RECEIVING_HISTORY!$B:$B,MASTER_SHEET!$A2292),0)</f>
        <v>0</v>
      </c>
      <c r="M2292" s="35">
        <f>IFERROR(SUMIF(ISSUANCE_HISTORY!$B:$B,A2292,ISSUANCE_HISTORY!$H:$H),0)</f>
        <v>0</v>
      </c>
      <c r="N2292" s="26">
        <f>IFERROR(SUMIF(ISSUANCE_HISTORY!$B:$B,A2292,ISSUANCE_HISTORY!$I:$I),0)</f>
        <v>0</v>
      </c>
      <c r="O2292" s="112">
        <f t="shared" si="141"/>
        <v>0</v>
      </c>
      <c r="P2292" s="26">
        <f t="shared" si="143"/>
        <v>0</v>
      </c>
      <c r="Q2292" s="36" t="e">
        <v>#N/A</v>
      </c>
      <c r="R2292" s="36" t="e">
        <v>#N/A</v>
      </c>
      <c r="S2292" s="16"/>
      <c r="T2292" s="37" t="str">
        <f t="shared" si="142"/>
        <v/>
      </c>
      <c r="U2292" s="12"/>
      <c r="V2292" s="16"/>
      <c r="W2292" s="12" t="e">
        <v>#N/A</v>
      </c>
    </row>
    <row r="2293" spans="1:23" ht="22.35" customHeight="1">
      <c r="A2293" s="12">
        <v>10062466</v>
      </c>
      <c r="B2293" s="137" t="e">
        <v>#N/A</v>
      </c>
      <c r="C2293" s="106">
        <v>1005681</v>
      </c>
      <c r="D2293" s="13">
        <v>1015438</v>
      </c>
      <c r="E2293" s="12" t="s">
        <v>2769</v>
      </c>
      <c r="F2293" s="190" t="s">
        <v>1262</v>
      </c>
      <c r="G2293" s="13" t="s">
        <v>21</v>
      </c>
      <c r="H2293" s="15">
        <v>8</v>
      </c>
      <c r="I2293" s="105">
        <v>0</v>
      </c>
      <c r="J2293" s="26">
        <f t="shared" si="140"/>
        <v>0</v>
      </c>
      <c r="K2293" s="113">
        <f>IFERROR(SUMIFS(RECEIVING_HISTORY!$H:$H,RECEIVING_HISTORY!$B:$B,MASTER_SHEET!$A2293),0)</f>
        <v>0</v>
      </c>
      <c r="L2293" s="26">
        <f>IFERROR(SUMIFS(RECEIVING_HISTORY!$I:$I,RECEIVING_HISTORY!$B:$B,MASTER_SHEET!$A2293),0)</f>
        <v>0</v>
      </c>
      <c r="M2293" s="35">
        <f>IFERROR(SUMIF(ISSUANCE_HISTORY!$B:$B,A2293,ISSUANCE_HISTORY!$H:$H),0)</f>
        <v>0</v>
      </c>
      <c r="N2293" s="26">
        <f>IFERROR(SUMIF(ISSUANCE_HISTORY!$B:$B,A2293,ISSUANCE_HISTORY!$I:$I),0)</f>
        <v>0</v>
      </c>
      <c r="O2293" s="112">
        <f t="shared" si="141"/>
        <v>0</v>
      </c>
      <c r="P2293" s="26">
        <f t="shared" si="143"/>
        <v>0</v>
      </c>
      <c r="Q2293" s="36" t="e">
        <v>#N/A</v>
      </c>
      <c r="R2293" s="36" t="e">
        <v>#N/A</v>
      </c>
      <c r="S2293" s="16"/>
      <c r="T2293" s="37" t="str">
        <f t="shared" si="142"/>
        <v/>
      </c>
      <c r="U2293" s="12"/>
      <c r="V2293" s="16"/>
      <c r="W2293" s="12" t="e">
        <v>#N/A</v>
      </c>
    </row>
    <row r="2294" spans="1:23" ht="22.35" customHeight="1">
      <c r="A2294" s="12">
        <v>10062467</v>
      </c>
      <c r="B2294" s="137" t="e">
        <v>#N/A</v>
      </c>
      <c r="C2294" s="106">
        <v>1005684</v>
      </c>
      <c r="D2294" s="13">
        <v>1015441</v>
      </c>
      <c r="E2294" s="12" t="s">
        <v>2770</v>
      </c>
      <c r="F2294" s="190" t="s">
        <v>1262</v>
      </c>
      <c r="G2294" s="13" t="s">
        <v>21</v>
      </c>
      <c r="H2294" s="15">
        <v>265</v>
      </c>
      <c r="I2294" s="105">
        <v>0</v>
      </c>
      <c r="J2294" s="26">
        <f t="shared" si="140"/>
        <v>0</v>
      </c>
      <c r="K2294" s="113">
        <f>IFERROR(SUMIFS(RECEIVING_HISTORY!$H:$H,RECEIVING_HISTORY!$B:$B,MASTER_SHEET!$A2294),0)</f>
        <v>0</v>
      </c>
      <c r="L2294" s="26">
        <f>IFERROR(SUMIFS(RECEIVING_HISTORY!$I:$I,RECEIVING_HISTORY!$B:$B,MASTER_SHEET!$A2294),0)</f>
        <v>0</v>
      </c>
      <c r="M2294" s="35">
        <f>IFERROR(SUMIF(ISSUANCE_HISTORY!$B:$B,A2294,ISSUANCE_HISTORY!$H:$H),0)</f>
        <v>0</v>
      </c>
      <c r="N2294" s="26">
        <f>IFERROR(SUMIF(ISSUANCE_HISTORY!$B:$B,A2294,ISSUANCE_HISTORY!$I:$I),0)</f>
        <v>0</v>
      </c>
      <c r="O2294" s="112">
        <f t="shared" si="141"/>
        <v>0</v>
      </c>
      <c r="P2294" s="26">
        <f t="shared" si="143"/>
        <v>0</v>
      </c>
      <c r="Q2294" s="36" t="e">
        <v>#N/A</v>
      </c>
      <c r="R2294" s="36" t="e">
        <v>#N/A</v>
      </c>
      <c r="S2294" s="16"/>
      <c r="T2294" s="37" t="str">
        <f t="shared" si="142"/>
        <v/>
      </c>
      <c r="U2294" s="12"/>
      <c r="V2294" s="16"/>
      <c r="W2294" s="12" t="e">
        <v>#N/A</v>
      </c>
    </row>
    <row r="2295" spans="1:23" ht="22.35" customHeight="1">
      <c r="A2295" s="12">
        <v>10062468</v>
      </c>
      <c r="B2295" s="137" t="e">
        <v>#N/A</v>
      </c>
      <c r="C2295" s="106">
        <v>1005686</v>
      </c>
      <c r="D2295" s="13">
        <v>1015443</v>
      </c>
      <c r="E2295" s="12" t="s">
        <v>2771</v>
      </c>
      <c r="F2295" s="190" t="s">
        <v>1262</v>
      </c>
      <c r="G2295" s="13" t="s">
        <v>21</v>
      </c>
      <c r="H2295" s="15">
        <v>75</v>
      </c>
      <c r="I2295" s="105">
        <v>0</v>
      </c>
      <c r="J2295" s="26">
        <f t="shared" si="140"/>
        <v>0</v>
      </c>
      <c r="K2295" s="113">
        <f>IFERROR(SUMIFS(RECEIVING_HISTORY!$H:$H,RECEIVING_HISTORY!$B:$B,MASTER_SHEET!$A2295),0)</f>
        <v>0</v>
      </c>
      <c r="L2295" s="26">
        <f>IFERROR(SUMIFS(RECEIVING_HISTORY!$I:$I,RECEIVING_HISTORY!$B:$B,MASTER_SHEET!$A2295),0)</f>
        <v>0</v>
      </c>
      <c r="M2295" s="35">
        <f>IFERROR(SUMIF(ISSUANCE_HISTORY!$B:$B,A2295,ISSUANCE_HISTORY!$H:$H),0)</f>
        <v>0</v>
      </c>
      <c r="N2295" s="26">
        <f>IFERROR(SUMIF(ISSUANCE_HISTORY!$B:$B,A2295,ISSUANCE_HISTORY!$I:$I),0)</f>
        <v>0</v>
      </c>
      <c r="O2295" s="112">
        <f t="shared" si="141"/>
        <v>0</v>
      </c>
      <c r="P2295" s="26">
        <f t="shared" si="143"/>
        <v>0</v>
      </c>
      <c r="Q2295" s="36" t="e">
        <v>#N/A</v>
      </c>
      <c r="R2295" s="36" t="e">
        <v>#N/A</v>
      </c>
      <c r="S2295" s="16"/>
      <c r="T2295" s="37" t="str">
        <f t="shared" si="142"/>
        <v/>
      </c>
      <c r="U2295" s="12"/>
      <c r="V2295" s="16"/>
      <c r="W2295" s="12" t="e">
        <v>#N/A</v>
      </c>
    </row>
    <row r="2296" spans="1:23" ht="22.35" customHeight="1">
      <c r="A2296" s="12">
        <v>10062469</v>
      </c>
      <c r="B2296" s="137" t="e">
        <v>#N/A</v>
      </c>
      <c r="C2296" s="106">
        <v>1005688</v>
      </c>
      <c r="D2296" s="13">
        <v>1015445</v>
      </c>
      <c r="E2296" s="12" t="s">
        <v>2772</v>
      </c>
      <c r="F2296" s="190" t="s">
        <v>1262</v>
      </c>
      <c r="G2296" s="13" t="s">
        <v>21</v>
      </c>
      <c r="H2296" s="15">
        <v>70</v>
      </c>
      <c r="I2296" s="105">
        <v>0</v>
      </c>
      <c r="J2296" s="26">
        <f t="shared" si="140"/>
        <v>0</v>
      </c>
      <c r="K2296" s="113">
        <f>IFERROR(SUMIFS(RECEIVING_HISTORY!$H:$H,RECEIVING_HISTORY!$B:$B,MASTER_SHEET!$A2296),0)</f>
        <v>0</v>
      </c>
      <c r="L2296" s="26">
        <f>IFERROR(SUMIFS(RECEIVING_HISTORY!$I:$I,RECEIVING_HISTORY!$B:$B,MASTER_SHEET!$A2296),0)</f>
        <v>0</v>
      </c>
      <c r="M2296" s="35">
        <f>IFERROR(SUMIF(ISSUANCE_HISTORY!$B:$B,A2296,ISSUANCE_HISTORY!$H:$H),0)</f>
        <v>0</v>
      </c>
      <c r="N2296" s="26">
        <f>IFERROR(SUMIF(ISSUANCE_HISTORY!$B:$B,A2296,ISSUANCE_HISTORY!$I:$I),0)</f>
        <v>0</v>
      </c>
      <c r="O2296" s="112">
        <f t="shared" si="141"/>
        <v>0</v>
      </c>
      <c r="P2296" s="26">
        <f t="shared" si="143"/>
        <v>0</v>
      </c>
      <c r="Q2296" s="36" t="e">
        <v>#N/A</v>
      </c>
      <c r="R2296" s="36" t="e">
        <v>#N/A</v>
      </c>
      <c r="S2296" s="16"/>
      <c r="T2296" s="37" t="str">
        <f t="shared" si="142"/>
        <v/>
      </c>
      <c r="U2296" s="12"/>
      <c r="V2296" s="16"/>
      <c r="W2296" s="12" t="e">
        <v>#N/A</v>
      </c>
    </row>
    <row r="2297" spans="1:23" ht="22.35" customHeight="1">
      <c r="A2297" s="12">
        <v>10062470</v>
      </c>
      <c r="B2297" s="137" t="e">
        <v>#N/A</v>
      </c>
      <c r="C2297" s="106">
        <v>1005689</v>
      </c>
      <c r="D2297" s="13">
        <v>1015446</v>
      </c>
      <c r="E2297" s="12" t="s">
        <v>2773</v>
      </c>
      <c r="F2297" s="190" t="s">
        <v>1262</v>
      </c>
      <c r="G2297" s="13" t="s">
        <v>21</v>
      </c>
      <c r="H2297" s="15">
        <v>675</v>
      </c>
      <c r="I2297" s="105">
        <v>0</v>
      </c>
      <c r="J2297" s="26">
        <f t="shared" si="140"/>
        <v>0</v>
      </c>
      <c r="K2297" s="113">
        <f>IFERROR(SUMIFS(RECEIVING_HISTORY!$H:$H,RECEIVING_HISTORY!$B:$B,MASTER_SHEET!$A2297),0)</f>
        <v>0</v>
      </c>
      <c r="L2297" s="26">
        <f>IFERROR(SUMIFS(RECEIVING_HISTORY!$I:$I,RECEIVING_HISTORY!$B:$B,MASTER_SHEET!$A2297),0)</f>
        <v>0</v>
      </c>
      <c r="M2297" s="35">
        <f>IFERROR(SUMIF(ISSUANCE_HISTORY!$B:$B,A2297,ISSUANCE_HISTORY!$H:$H),0)</f>
        <v>0</v>
      </c>
      <c r="N2297" s="26">
        <f>IFERROR(SUMIF(ISSUANCE_HISTORY!$B:$B,A2297,ISSUANCE_HISTORY!$I:$I),0)</f>
        <v>0</v>
      </c>
      <c r="O2297" s="112">
        <f t="shared" si="141"/>
        <v>0</v>
      </c>
      <c r="P2297" s="26">
        <f t="shared" si="143"/>
        <v>0</v>
      </c>
      <c r="Q2297" s="36" t="e">
        <v>#N/A</v>
      </c>
      <c r="R2297" s="36" t="e">
        <v>#N/A</v>
      </c>
      <c r="S2297" s="16"/>
      <c r="T2297" s="37" t="str">
        <f t="shared" si="142"/>
        <v/>
      </c>
      <c r="U2297" s="12"/>
      <c r="V2297" s="16"/>
      <c r="W2297" s="12" t="e">
        <v>#N/A</v>
      </c>
    </row>
    <row r="2298" spans="1:23" ht="22.35" customHeight="1">
      <c r="A2298" s="12">
        <v>10062471</v>
      </c>
      <c r="B2298" s="137" t="e">
        <v>#N/A</v>
      </c>
      <c r="C2298" s="106">
        <v>1005338</v>
      </c>
      <c r="D2298" s="13">
        <v>1015711</v>
      </c>
      <c r="E2298" s="12" t="s">
        <v>2774</v>
      </c>
      <c r="F2298" s="190" t="s">
        <v>1262</v>
      </c>
      <c r="G2298" s="13" t="s">
        <v>41</v>
      </c>
      <c r="H2298" s="15">
        <v>2500</v>
      </c>
      <c r="I2298" s="105">
        <v>0</v>
      </c>
      <c r="J2298" s="26">
        <f t="shared" si="140"/>
        <v>0</v>
      </c>
      <c r="K2298" s="113">
        <f>IFERROR(SUMIFS(RECEIVING_HISTORY!$H:$H,RECEIVING_HISTORY!$B:$B,MASTER_SHEET!$A2298),0)</f>
        <v>0</v>
      </c>
      <c r="L2298" s="26">
        <f>IFERROR(SUMIFS(RECEIVING_HISTORY!$I:$I,RECEIVING_HISTORY!$B:$B,MASTER_SHEET!$A2298),0)</f>
        <v>0</v>
      </c>
      <c r="M2298" s="35">
        <f>IFERROR(SUMIF(ISSUANCE_HISTORY!$B:$B,A2298,ISSUANCE_HISTORY!$H:$H),0)</f>
        <v>0</v>
      </c>
      <c r="N2298" s="26">
        <f>IFERROR(SUMIF(ISSUANCE_HISTORY!$B:$B,A2298,ISSUANCE_HISTORY!$I:$I),0)</f>
        <v>0</v>
      </c>
      <c r="O2298" s="112">
        <f t="shared" si="141"/>
        <v>0</v>
      </c>
      <c r="P2298" s="26">
        <f t="shared" si="143"/>
        <v>0</v>
      </c>
      <c r="Q2298" s="36" t="e">
        <v>#N/A</v>
      </c>
      <c r="R2298" s="36" t="e">
        <v>#N/A</v>
      </c>
      <c r="S2298" s="16"/>
      <c r="T2298" s="37" t="str">
        <f t="shared" si="142"/>
        <v/>
      </c>
      <c r="U2298" s="12"/>
      <c r="V2298" s="16"/>
      <c r="W2298" s="12" t="e">
        <v>#N/A</v>
      </c>
    </row>
    <row r="2299" spans="1:23" ht="22.35" customHeight="1">
      <c r="A2299" s="12">
        <v>10062472</v>
      </c>
      <c r="B2299" s="137" t="e">
        <v>#N/A</v>
      </c>
      <c r="C2299" s="106">
        <v>1005346</v>
      </c>
      <c r="D2299" s="13">
        <v>1015719</v>
      </c>
      <c r="E2299" s="12" t="s">
        <v>2775</v>
      </c>
      <c r="F2299" s="190" t="s">
        <v>1262</v>
      </c>
      <c r="G2299" s="13" t="s">
        <v>37</v>
      </c>
      <c r="H2299" s="15">
        <v>150</v>
      </c>
      <c r="I2299" s="105">
        <v>10</v>
      </c>
      <c r="J2299" s="26">
        <f t="shared" si="140"/>
        <v>1500</v>
      </c>
      <c r="K2299" s="113">
        <f>IFERROR(SUMIFS(RECEIVING_HISTORY!$H:$H,RECEIVING_HISTORY!$B:$B,MASTER_SHEET!$A2299),0)</f>
        <v>0</v>
      </c>
      <c r="L2299" s="26">
        <f>IFERROR(SUMIFS(RECEIVING_HISTORY!$I:$I,RECEIVING_HISTORY!$B:$B,MASTER_SHEET!$A2299),0)</f>
        <v>0</v>
      </c>
      <c r="M2299" s="35">
        <f>IFERROR(SUMIF(ISSUANCE_HISTORY!$B:$B,A2299,ISSUANCE_HISTORY!$H:$H),0)</f>
        <v>0</v>
      </c>
      <c r="N2299" s="26">
        <f>IFERROR(SUMIF(ISSUANCE_HISTORY!$B:$B,A2299,ISSUANCE_HISTORY!$I:$I),0)</f>
        <v>0</v>
      </c>
      <c r="O2299" s="112">
        <f t="shared" si="141"/>
        <v>10</v>
      </c>
      <c r="P2299" s="26">
        <f t="shared" si="143"/>
        <v>1500</v>
      </c>
      <c r="Q2299" s="36" t="s">
        <v>599</v>
      </c>
      <c r="R2299" s="36" t="s">
        <v>599</v>
      </c>
      <c r="S2299" s="16">
        <v>4</v>
      </c>
      <c r="T2299" s="37" t="str">
        <f t="shared" si="142"/>
        <v>OK</v>
      </c>
      <c r="U2299" s="12"/>
      <c r="V2299" s="16"/>
      <c r="W2299" s="12" t="e">
        <v>#N/A</v>
      </c>
    </row>
    <row r="2300" spans="1:23" ht="22.35" customHeight="1">
      <c r="A2300" s="12">
        <v>10062473</v>
      </c>
      <c r="B2300" s="137" t="e">
        <v>#N/A</v>
      </c>
      <c r="C2300" s="106">
        <v>1005874</v>
      </c>
      <c r="D2300" s="13">
        <v>1015060</v>
      </c>
      <c r="E2300" s="12" t="s">
        <v>2776</v>
      </c>
      <c r="F2300" s="190" t="s">
        <v>4205</v>
      </c>
      <c r="G2300" s="13" t="s">
        <v>37</v>
      </c>
      <c r="H2300" s="15">
        <v>188</v>
      </c>
      <c r="I2300" s="105">
        <v>0</v>
      </c>
      <c r="J2300" s="26">
        <f t="shared" si="140"/>
        <v>0</v>
      </c>
      <c r="K2300" s="113">
        <f>IFERROR(SUMIFS(RECEIVING_HISTORY!$H:$H,RECEIVING_HISTORY!$B:$B,MASTER_SHEET!$A2300),0)</f>
        <v>0</v>
      </c>
      <c r="L2300" s="26">
        <f>IFERROR(SUMIFS(RECEIVING_HISTORY!$I:$I,RECEIVING_HISTORY!$B:$B,MASTER_SHEET!$A2300),0)</f>
        <v>0</v>
      </c>
      <c r="M2300" s="35">
        <f>IFERROR(SUMIF(ISSUANCE_HISTORY!$B:$B,A2300,ISSUANCE_HISTORY!$H:$H),0)</f>
        <v>0</v>
      </c>
      <c r="N2300" s="26">
        <f>IFERROR(SUMIF(ISSUANCE_HISTORY!$B:$B,A2300,ISSUANCE_HISTORY!$I:$I),0)</f>
        <v>0</v>
      </c>
      <c r="O2300" s="112">
        <f t="shared" si="141"/>
        <v>0</v>
      </c>
      <c r="P2300" s="26">
        <f t="shared" si="143"/>
        <v>0</v>
      </c>
      <c r="Q2300" s="36" t="e">
        <v>#N/A</v>
      </c>
      <c r="R2300" s="36" t="e">
        <v>#N/A</v>
      </c>
      <c r="S2300" s="16"/>
      <c r="T2300" s="37" t="str">
        <f t="shared" si="142"/>
        <v/>
      </c>
      <c r="U2300" s="12"/>
      <c r="V2300" s="16"/>
      <c r="W2300" s="12" t="e">
        <v>#N/A</v>
      </c>
    </row>
    <row r="2301" spans="1:23" ht="22.35" customHeight="1">
      <c r="A2301" s="12">
        <v>10062474</v>
      </c>
      <c r="B2301" s="137" t="e">
        <v>#N/A</v>
      </c>
      <c r="C2301" s="106">
        <v>1005982</v>
      </c>
      <c r="D2301" s="13">
        <v>1015168</v>
      </c>
      <c r="E2301" s="12" t="s">
        <v>2777</v>
      </c>
      <c r="F2301" s="190" t="s">
        <v>2049</v>
      </c>
      <c r="G2301" s="13" t="s">
        <v>41</v>
      </c>
      <c r="H2301" s="15">
        <v>390</v>
      </c>
      <c r="I2301" s="105">
        <v>0</v>
      </c>
      <c r="J2301" s="26">
        <f t="shared" ref="J2301:J2364" si="144">I2301*H2301</f>
        <v>0</v>
      </c>
      <c r="K2301" s="113">
        <f>IFERROR(SUMIFS(RECEIVING_HISTORY!$H:$H,RECEIVING_HISTORY!$B:$B,MASTER_SHEET!$A2301),0)</f>
        <v>0</v>
      </c>
      <c r="L2301" s="26">
        <f>IFERROR(SUMIFS(RECEIVING_HISTORY!$I:$I,RECEIVING_HISTORY!$B:$B,MASTER_SHEET!$A2301),0)</f>
        <v>0</v>
      </c>
      <c r="M2301" s="35">
        <f>IFERROR(SUMIF(ISSUANCE_HISTORY!$B:$B,A2301,ISSUANCE_HISTORY!$H:$H),0)</f>
        <v>0</v>
      </c>
      <c r="N2301" s="26">
        <f>IFERROR(SUMIF(ISSUANCE_HISTORY!$B:$B,A2301,ISSUANCE_HISTORY!$I:$I),0)</f>
        <v>0</v>
      </c>
      <c r="O2301" s="112">
        <f t="shared" ref="O2301:O2364" si="145">N(I2301)+N(K2301)-N(M2301)</f>
        <v>0</v>
      </c>
      <c r="P2301" s="26">
        <f t="shared" si="143"/>
        <v>0</v>
      </c>
      <c r="Q2301" s="36" t="e">
        <v>#N/A</v>
      </c>
      <c r="R2301" s="36" t="e">
        <v>#N/A</v>
      </c>
      <c r="S2301" s="16"/>
      <c r="T2301" s="37" t="str">
        <f t="shared" si="142"/>
        <v/>
      </c>
      <c r="U2301" s="12"/>
      <c r="V2301" s="16"/>
      <c r="W2301" s="12" t="e">
        <v>#N/A</v>
      </c>
    </row>
    <row r="2302" spans="1:23" ht="22.35" customHeight="1">
      <c r="A2302" s="12">
        <v>10062475</v>
      </c>
      <c r="B2302" s="137" t="e">
        <v>#N/A</v>
      </c>
      <c r="C2302" s="106">
        <v>1005983</v>
      </c>
      <c r="D2302" s="13">
        <v>1015169</v>
      </c>
      <c r="E2302" s="12" t="s">
        <v>2778</v>
      </c>
      <c r="F2302" s="190" t="s">
        <v>2049</v>
      </c>
      <c r="G2302" s="13" t="s">
        <v>41</v>
      </c>
      <c r="H2302" s="15">
        <v>960</v>
      </c>
      <c r="I2302" s="105">
        <v>0</v>
      </c>
      <c r="J2302" s="26">
        <f t="shared" si="144"/>
        <v>0</v>
      </c>
      <c r="K2302" s="113">
        <f>IFERROR(SUMIFS(RECEIVING_HISTORY!$H:$H,RECEIVING_HISTORY!$B:$B,MASTER_SHEET!$A2302),0)</f>
        <v>0</v>
      </c>
      <c r="L2302" s="26">
        <f>IFERROR(SUMIFS(RECEIVING_HISTORY!$I:$I,RECEIVING_HISTORY!$B:$B,MASTER_SHEET!$A2302),0)</f>
        <v>0</v>
      </c>
      <c r="M2302" s="35">
        <f>IFERROR(SUMIF(ISSUANCE_HISTORY!$B:$B,A2302,ISSUANCE_HISTORY!$H:$H),0)</f>
        <v>0</v>
      </c>
      <c r="N2302" s="26">
        <f>IFERROR(SUMIF(ISSUANCE_HISTORY!$B:$B,A2302,ISSUANCE_HISTORY!$I:$I),0)</f>
        <v>0</v>
      </c>
      <c r="O2302" s="112">
        <f t="shared" si="145"/>
        <v>0</v>
      </c>
      <c r="P2302" s="26">
        <f t="shared" si="143"/>
        <v>0</v>
      </c>
      <c r="Q2302" s="36" t="e">
        <v>#N/A</v>
      </c>
      <c r="R2302" s="36" t="e">
        <v>#N/A</v>
      </c>
      <c r="S2302" s="16"/>
      <c r="T2302" s="37" t="str">
        <f t="shared" si="142"/>
        <v/>
      </c>
      <c r="U2302" s="12"/>
      <c r="V2302" s="16"/>
      <c r="W2302" s="12" t="e">
        <v>#N/A</v>
      </c>
    </row>
    <row r="2303" spans="1:23" ht="22.35" customHeight="1">
      <c r="A2303" s="12">
        <v>10062476</v>
      </c>
      <c r="B2303" s="137" t="e">
        <v>#N/A</v>
      </c>
      <c r="C2303" s="106">
        <v>1005984</v>
      </c>
      <c r="D2303" s="13">
        <v>1015170</v>
      </c>
      <c r="E2303" s="12" t="s">
        <v>2779</v>
      </c>
      <c r="F2303" s="190" t="s">
        <v>2049</v>
      </c>
      <c r="G2303" s="13" t="s">
        <v>41</v>
      </c>
      <c r="H2303" s="15">
        <v>960</v>
      </c>
      <c r="I2303" s="105">
        <v>0</v>
      </c>
      <c r="J2303" s="26">
        <f t="shared" si="144"/>
        <v>0</v>
      </c>
      <c r="K2303" s="113">
        <f>IFERROR(SUMIFS(RECEIVING_HISTORY!$H:$H,RECEIVING_HISTORY!$B:$B,MASTER_SHEET!$A2303),0)</f>
        <v>0</v>
      </c>
      <c r="L2303" s="26">
        <f>IFERROR(SUMIFS(RECEIVING_HISTORY!$I:$I,RECEIVING_HISTORY!$B:$B,MASTER_SHEET!$A2303),0)</f>
        <v>0</v>
      </c>
      <c r="M2303" s="35">
        <f>IFERROR(SUMIF(ISSUANCE_HISTORY!$B:$B,A2303,ISSUANCE_HISTORY!$H:$H),0)</f>
        <v>0</v>
      </c>
      <c r="N2303" s="26">
        <f>IFERROR(SUMIF(ISSUANCE_HISTORY!$B:$B,A2303,ISSUANCE_HISTORY!$I:$I),0)</f>
        <v>0</v>
      </c>
      <c r="O2303" s="112">
        <f t="shared" si="145"/>
        <v>0</v>
      </c>
      <c r="P2303" s="26">
        <f t="shared" si="143"/>
        <v>0</v>
      </c>
      <c r="Q2303" s="36" t="e">
        <v>#N/A</v>
      </c>
      <c r="R2303" s="36" t="e">
        <v>#N/A</v>
      </c>
      <c r="S2303" s="16"/>
      <c r="T2303" s="37" t="str">
        <f t="shared" si="142"/>
        <v/>
      </c>
      <c r="U2303" s="12"/>
      <c r="V2303" s="16"/>
      <c r="W2303" s="12" t="e">
        <v>#N/A</v>
      </c>
    </row>
    <row r="2304" spans="1:23" ht="22.35" customHeight="1">
      <c r="A2304" s="12">
        <v>10062477</v>
      </c>
      <c r="B2304" s="137" t="e">
        <v>#N/A</v>
      </c>
      <c r="C2304" s="106"/>
      <c r="D2304" s="13">
        <v>1009547</v>
      </c>
      <c r="E2304" s="12" t="s">
        <v>2780</v>
      </c>
      <c r="F2304" s="191" t="s">
        <v>4206</v>
      </c>
      <c r="G2304" s="13" t="s">
        <v>37</v>
      </c>
      <c r="H2304" s="15">
        <v>1900</v>
      </c>
      <c r="I2304" s="105">
        <v>0</v>
      </c>
      <c r="J2304" s="26">
        <f t="shared" si="144"/>
        <v>0</v>
      </c>
      <c r="K2304" s="113">
        <f>IFERROR(SUMIFS(RECEIVING_HISTORY!$H:$H,RECEIVING_HISTORY!$B:$B,MASTER_SHEET!$A2304),0)</f>
        <v>0</v>
      </c>
      <c r="L2304" s="26">
        <f>IFERROR(SUMIFS(RECEIVING_HISTORY!$I:$I,RECEIVING_HISTORY!$B:$B,MASTER_SHEET!$A2304),0)</f>
        <v>0</v>
      </c>
      <c r="M2304" s="35">
        <f>IFERROR(SUMIF(ISSUANCE_HISTORY!$B:$B,A2304,ISSUANCE_HISTORY!$H:$H),0)</f>
        <v>0</v>
      </c>
      <c r="N2304" s="26">
        <f>IFERROR(SUMIF(ISSUANCE_HISTORY!$B:$B,A2304,ISSUANCE_HISTORY!$I:$I),0)</f>
        <v>0</v>
      </c>
      <c r="O2304" s="112">
        <f t="shared" si="145"/>
        <v>0</v>
      </c>
      <c r="P2304" s="26">
        <f t="shared" si="143"/>
        <v>0</v>
      </c>
      <c r="Q2304" s="36" t="e">
        <v>#N/A</v>
      </c>
      <c r="R2304" s="36" t="e">
        <v>#N/A</v>
      </c>
      <c r="S2304" s="16"/>
      <c r="T2304" s="37" t="str">
        <f t="shared" si="142"/>
        <v/>
      </c>
      <c r="U2304" s="12"/>
      <c r="V2304" s="16"/>
      <c r="W2304" s="12" t="e">
        <v>#N/A</v>
      </c>
    </row>
    <row r="2305" spans="1:23" ht="22.35" customHeight="1">
      <c r="A2305" s="12">
        <v>10062478</v>
      </c>
      <c r="B2305" s="137" t="e">
        <v>#N/A</v>
      </c>
      <c r="C2305" s="106">
        <v>1000473</v>
      </c>
      <c r="D2305" s="13">
        <v>1013229</v>
      </c>
      <c r="E2305" s="12" t="s">
        <v>2781</v>
      </c>
      <c r="F2305" s="190" t="s">
        <v>1262</v>
      </c>
      <c r="G2305" s="13" t="s">
        <v>21</v>
      </c>
      <c r="H2305" s="15">
        <v>67.5</v>
      </c>
      <c r="I2305" s="105">
        <v>0</v>
      </c>
      <c r="J2305" s="26">
        <f t="shared" si="144"/>
        <v>0</v>
      </c>
      <c r="K2305" s="113">
        <f>IFERROR(SUMIFS(RECEIVING_HISTORY!$H:$H,RECEIVING_HISTORY!$B:$B,MASTER_SHEET!$A2305),0)</f>
        <v>0</v>
      </c>
      <c r="L2305" s="26">
        <f>IFERROR(SUMIFS(RECEIVING_HISTORY!$I:$I,RECEIVING_HISTORY!$B:$B,MASTER_SHEET!$A2305),0)</f>
        <v>0</v>
      </c>
      <c r="M2305" s="35">
        <f>IFERROR(SUMIF(ISSUANCE_HISTORY!$B:$B,A2305,ISSUANCE_HISTORY!$H:$H),0)</f>
        <v>0</v>
      </c>
      <c r="N2305" s="26">
        <f>IFERROR(SUMIF(ISSUANCE_HISTORY!$B:$B,A2305,ISSUANCE_HISTORY!$I:$I),0)</f>
        <v>0</v>
      </c>
      <c r="O2305" s="112">
        <f t="shared" si="145"/>
        <v>0</v>
      </c>
      <c r="P2305" s="26">
        <f t="shared" si="143"/>
        <v>0</v>
      </c>
      <c r="Q2305" s="36" t="e">
        <v>#N/A</v>
      </c>
      <c r="R2305" s="36" t="e">
        <v>#N/A</v>
      </c>
      <c r="S2305" s="16"/>
      <c r="T2305" s="37" t="str">
        <f t="shared" si="142"/>
        <v/>
      </c>
      <c r="U2305" s="12"/>
      <c r="V2305" s="16"/>
      <c r="W2305" s="12" t="e">
        <v>#N/A</v>
      </c>
    </row>
    <row r="2306" spans="1:23" ht="22.35" customHeight="1">
      <c r="A2306" s="12">
        <v>10062479</v>
      </c>
      <c r="B2306" s="137">
        <v>1120014028</v>
      </c>
      <c r="C2306" s="106">
        <v>1000476</v>
      </c>
      <c r="D2306" s="13">
        <v>1013232</v>
      </c>
      <c r="E2306" s="12" t="s">
        <v>2782</v>
      </c>
      <c r="F2306" s="190" t="s">
        <v>1262</v>
      </c>
      <c r="G2306" s="13" t="s">
        <v>21</v>
      </c>
      <c r="H2306" s="15">
        <v>80</v>
      </c>
      <c r="I2306" s="105">
        <v>34</v>
      </c>
      <c r="J2306" s="26">
        <f t="shared" si="144"/>
        <v>2720</v>
      </c>
      <c r="K2306" s="113">
        <f>IFERROR(SUMIFS(RECEIVING_HISTORY!$H:$H,RECEIVING_HISTORY!$B:$B,MASTER_SHEET!$A2306),0)</f>
        <v>0</v>
      </c>
      <c r="L2306" s="26">
        <f>IFERROR(SUMIFS(RECEIVING_HISTORY!$I:$I,RECEIVING_HISTORY!$B:$B,MASTER_SHEET!$A2306),0)</f>
        <v>0</v>
      </c>
      <c r="M2306" s="35">
        <f>IFERROR(SUMIF(ISSUANCE_HISTORY!$B:$B,A2306,ISSUANCE_HISTORY!$H:$H),0)</f>
        <v>0</v>
      </c>
      <c r="N2306" s="26">
        <f>IFERROR(SUMIF(ISSUANCE_HISTORY!$B:$B,A2306,ISSUANCE_HISTORY!$I:$I),0)</f>
        <v>0</v>
      </c>
      <c r="O2306" s="112">
        <f t="shared" si="145"/>
        <v>34</v>
      </c>
      <c r="P2306" s="26">
        <f t="shared" si="143"/>
        <v>2720</v>
      </c>
      <c r="Q2306" s="36" t="s">
        <v>257</v>
      </c>
      <c r="R2306" s="36" t="s">
        <v>257</v>
      </c>
      <c r="S2306" s="16">
        <v>5</v>
      </c>
      <c r="T2306" s="37" t="str">
        <f t="shared" ref="T2306:T2369" si="146">IF(S2306="", "", IF(U2306&lt;&gt;"", "BSR in Process", IF(O2306&lt;S2306, "Re-Order Now", "OK")))</f>
        <v>OK</v>
      </c>
      <c r="U2306" s="12"/>
      <c r="V2306" s="16"/>
      <c r="W2306" s="12" t="s">
        <v>4222</v>
      </c>
    </row>
    <row r="2307" spans="1:23" ht="22.35" customHeight="1">
      <c r="A2307" s="12">
        <v>10062480</v>
      </c>
      <c r="B2307" s="137" t="e">
        <v>#N/A</v>
      </c>
      <c r="C2307" s="106"/>
      <c r="D2307" s="13">
        <v>1010300</v>
      </c>
      <c r="E2307" s="12" t="s">
        <v>2783</v>
      </c>
      <c r="F2307" s="190" t="s">
        <v>4209</v>
      </c>
      <c r="G2307" s="13" t="s">
        <v>21</v>
      </c>
      <c r="H2307" s="15">
        <v>45</v>
      </c>
      <c r="I2307" s="105">
        <v>0</v>
      </c>
      <c r="J2307" s="26">
        <f t="shared" si="144"/>
        <v>0</v>
      </c>
      <c r="K2307" s="113">
        <f>IFERROR(SUMIFS(RECEIVING_HISTORY!$H:$H,RECEIVING_HISTORY!$B:$B,MASTER_SHEET!$A2307),0)</f>
        <v>0</v>
      </c>
      <c r="L2307" s="26">
        <f>IFERROR(SUMIFS(RECEIVING_HISTORY!$I:$I,RECEIVING_HISTORY!$B:$B,MASTER_SHEET!$A2307),0)</f>
        <v>0</v>
      </c>
      <c r="M2307" s="35">
        <f>IFERROR(SUMIF(ISSUANCE_HISTORY!$B:$B,A2307,ISSUANCE_HISTORY!$H:$H),0)</f>
        <v>0</v>
      </c>
      <c r="N2307" s="26">
        <f>IFERROR(SUMIF(ISSUANCE_HISTORY!$B:$B,A2307,ISSUANCE_HISTORY!$I:$I),0)</f>
        <v>0</v>
      </c>
      <c r="O2307" s="112">
        <f t="shared" si="145"/>
        <v>0</v>
      </c>
      <c r="P2307" s="26">
        <f t="shared" ref="P2307:P2370" si="147">N(J2307)+N(L2307)-N(N2307)</f>
        <v>0</v>
      </c>
      <c r="Q2307" s="36" t="e">
        <v>#N/A</v>
      </c>
      <c r="R2307" s="36" t="e">
        <v>#N/A</v>
      </c>
      <c r="S2307" s="16"/>
      <c r="T2307" s="37" t="str">
        <f t="shared" si="146"/>
        <v/>
      </c>
      <c r="U2307" s="12"/>
      <c r="V2307" s="16"/>
      <c r="W2307" s="12" t="e">
        <v>#N/A</v>
      </c>
    </row>
    <row r="2308" spans="1:23" ht="22.35" customHeight="1">
      <c r="A2308" s="12">
        <v>10062481</v>
      </c>
      <c r="B2308" s="137" t="e">
        <v>#N/A</v>
      </c>
      <c r="C2308" s="106">
        <v>1004933</v>
      </c>
      <c r="D2308" s="13">
        <v>1016048</v>
      </c>
      <c r="E2308" s="12" t="s">
        <v>2784</v>
      </c>
      <c r="F2308" s="190" t="s">
        <v>4209</v>
      </c>
      <c r="G2308" s="13" t="s">
        <v>21</v>
      </c>
      <c r="H2308" s="15">
        <v>82</v>
      </c>
      <c r="I2308" s="105">
        <v>0</v>
      </c>
      <c r="J2308" s="26">
        <f t="shared" si="144"/>
        <v>0</v>
      </c>
      <c r="K2308" s="113">
        <f>IFERROR(SUMIFS(RECEIVING_HISTORY!$H:$H,RECEIVING_HISTORY!$B:$B,MASTER_SHEET!$A2308),0)</f>
        <v>0</v>
      </c>
      <c r="L2308" s="26">
        <f>IFERROR(SUMIFS(RECEIVING_HISTORY!$I:$I,RECEIVING_HISTORY!$B:$B,MASTER_SHEET!$A2308),0)</f>
        <v>0</v>
      </c>
      <c r="M2308" s="35">
        <f>IFERROR(SUMIF(ISSUANCE_HISTORY!$B:$B,A2308,ISSUANCE_HISTORY!$H:$H),0)</f>
        <v>0</v>
      </c>
      <c r="N2308" s="26">
        <f>IFERROR(SUMIF(ISSUANCE_HISTORY!$B:$B,A2308,ISSUANCE_HISTORY!$I:$I),0)</f>
        <v>0</v>
      </c>
      <c r="O2308" s="112">
        <f t="shared" si="145"/>
        <v>0</v>
      </c>
      <c r="P2308" s="26">
        <f t="shared" si="147"/>
        <v>0</v>
      </c>
      <c r="Q2308" s="36" t="e">
        <v>#N/A</v>
      </c>
      <c r="R2308" s="36" t="e">
        <v>#N/A</v>
      </c>
      <c r="S2308" s="16"/>
      <c r="T2308" s="37" t="str">
        <f t="shared" si="146"/>
        <v/>
      </c>
      <c r="U2308" s="12"/>
      <c r="V2308" s="16"/>
      <c r="W2308" s="12" t="e">
        <v>#N/A</v>
      </c>
    </row>
    <row r="2309" spans="1:23" ht="22.35" customHeight="1">
      <c r="A2309" s="12">
        <v>10062482</v>
      </c>
      <c r="B2309" s="137" t="e">
        <v>#N/A</v>
      </c>
      <c r="C2309" s="106">
        <v>1002156</v>
      </c>
      <c r="D2309" s="13">
        <v>1011590</v>
      </c>
      <c r="E2309" s="12" t="s">
        <v>2785</v>
      </c>
      <c r="F2309" s="190" t="s">
        <v>2049</v>
      </c>
      <c r="G2309" s="13" t="s">
        <v>41</v>
      </c>
      <c r="H2309" s="15">
        <v>300</v>
      </c>
      <c r="I2309" s="105">
        <v>0</v>
      </c>
      <c r="J2309" s="26">
        <f t="shared" si="144"/>
        <v>0</v>
      </c>
      <c r="K2309" s="113">
        <f>IFERROR(SUMIFS(RECEIVING_HISTORY!$H:$H,RECEIVING_HISTORY!$B:$B,MASTER_SHEET!$A2309),0)</f>
        <v>0</v>
      </c>
      <c r="L2309" s="26">
        <f>IFERROR(SUMIFS(RECEIVING_HISTORY!$I:$I,RECEIVING_HISTORY!$B:$B,MASTER_SHEET!$A2309),0)</f>
        <v>0</v>
      </c>
      <c r="M2309" s="35">
        <f>IFERROR(SUMIF(ISSUANCE_HISTORY!$B:$B,A2309,ISSUANCE_HISTORY!$H:$H),0)</f>
        <v>0</v>
      </c>
      <c r="N2309" s="26">
        <f>IFERROR(SUMIF(ISSUANCE_HISTORY!$B:$B,A2309,ISSUANCE_HISTORY!$I:$I),0)</f>
        <v>0</v>
      </c>
      <c r="O2309" s="112">
        <f t="shared" si="145"/>
        <v>0</v>
      </c>
      <c r="P2309" s="26">
        <f t="shared" si="147"/>
        <v>0</v>
      </c>
      <c r="Q2309" s="36" t="e">
        <v>#N/A</v>
      </c>
      <c r="R2309" s="36" t="e">
        <v>#N/A</v>
      </c>
      <c r="S2309" s="16"/>
      <c r="T2309" s="37" t="str">
        <f t="shared" si="146"/>
        <v/>
      </c>
      <c r="U2309" s="12"/>
      <c r="V2309" s="16"/>
      <c r="W2309" s="12" t="e">
        <v>#N/A</v>
      </c>
    </row>
    <row r="2310" spans="1:23" ht="22.35" customHeight="1">
      <c r="A2310" s="12">
        <v>10062483</v>
      </c>
      <c r="B2310" s="137" t="e">
        <v>#N/A</v>
      </c>
      <c r="C2310" s="106">
        <v>1003380</v>
      </c>
      <c r="D2310" s="13">
        <v>1009818</v>
      </c>
      <c r="E2310" s="12" t="s">
        <v>2786</v>
      </c>
      <c r="F2310" s="190" t="s">
        <v>4213</v>
      </c>
      <c r="G2310" s="13" t="s">
        <v>21</v>
      </c>
      <c r="H2310" s="15">
        <v>10.5</v>
      </c>
      <c r="I2310" s="105">
        <v>337</v>
      </c>
      <c r="J2310" s="26">
        <f t="shared" si="144"/>
        <v>3538.5</v>
      </c>
      <c r="K2310" s="113">
        <f>IFERROR(SUMIFS(RECEIVING_HISTORY!$H:$H,RECEIVING_HISTORY!$B:$B,MASTER_SHEET!$A2310),0)</f>
        <v>0</v>
      </c>
      <c r="L2310" s="26">
        <f>IFERROR(SUMIFS(RECEIVING_HISTORY!$I:$I,RECEIVING_HISTORY!$B:$B,MASTER_SHEET!$A2310),0)</f>
        <v>0</v>
      </c>
      <c r="M2310" s="35">
        <f>IFERROR(SUMIF(ISSUANCE_HISTORY!$B:$B,A2310,ISSUANCE_HISTORY!$H:$H),0)</f>
        <v>200</v>
      </c>
      <c r="N2310" s="26">
        <f>IFERROR(SUMIF(ISSUANCE_HISTORY!$B:$B,A2310,ISSUANCE_HISTORY!$I:$I),0)</f>
        <v>2100</v>
      </c>
      <c r="O2310" s="112">
        <f t="shared" si="145"/>
        <v>137</v>
      </c>
      <c r="P2310" s="26">
        <f t="shared" si="147"/>
        <v>1438.5</v>
      </c>
      <c r="Q2310" s="36" t="s">
        <v>4001</v>
      </c>
      <c r="R2310" s="36" t="s">
        <v>4001</v>
      </c>
      <c r="S2310" s="16"/>
      <c r="T2310" s="37" t="str">
        <f t="shared" si="146"/>
        <v/>
      </c>
      <c r="U2310" s="12"/>
      <c r="V2310" s="16"/>
      <c r="W2310" s="12" t="e">
        <v>#N/A</v>
      </c>
    </row>
    <row r="2311" spans="1:23" ht="22.35" customHeight="1">
      <c r="A2311" s="12">
        <v>10062484</v>
      </c>
      <c r="B2311" s="137" t="e">
        <v>#N/A</v>
      </c>
      <c r="C2311" s="106">
        <v>1007650</v>
      </c>
      <c r="D2311" s="13">
        <v>1009820</v>
      </c>
      <c r="E2311" s="12" t="s">
        <v>2787</v>
      </c>
      <c r="F2311" s="190" t="s">
        <v>4213</v>
      </c>
      <c r="G2311" s="13" t="s">
        <v>21</v>
      </c>
      <c r="H2311" s="15">
        <v>14.5</v>
      </c>
      <c r="I2311" s="105">
        <v>100</v>
      </c>
      <c r="J2311" s="26">
        <f t="shared" si="144"/>
        <v>1450</v>
      </c>
      <c r="K2311" s="113">
        <f>IFERROR(SUMIFS(RECEIVING_HISTORY!$H:$H,RECEIVING_HISTORY!$B:$B,MASTER_SHEET!$A2311),0)</f>
        <v>0</v>
      </c>
      <c r="L2311" s="26">
        <f>IFERROR(SUMIFS(RECEIVING_HISTORY!$I:$I,RECEIVING_HISTORY!$B:$B,MASTER_SHEET!$A2311),0)</f>
        <v>0</v>
      </c>
      <c r="M2311" s="35">
        <f>IFERROR(SUMIF(ISSUANCE_HISTORY!$B:$B,A2311,ISSUANCE_HISTORY!$H:$H),0)</f>
        <v>0</v>
      </c>
      <c r="N2311" s="26">
        <f>IFERROR(SUMIF(ISSUANCE_HISTORY!$B:$B,A2311,ISSUANCE_HISTORY!$I:$I),0)</f>
        <v>0</v>
      </c>
      <c r="O2311" s="112">
        <f t="shared" si="145"/>
        <v>100</v>
      </c>
      <c r="P2311" s="26">
        <f t="shared" si="147"/>
        <v>1450</v>
      </c>
      <c r="Q2311" s="36" t="s">
        <v>4001</v>
      </c>
      <c r="R2311" s="36" t="s">
        <v>4001</v>
      </c>
      <c r="S2311" s="16"/>
      <c r="T2311" s="37" t="str">
        <f t="shared" si="146"/>
        <v/>
      </c>
      <c r="U2311" s="12"/>
      <c r="V2311" s="16"/>
      <c r="W2311" s="12" t="e">
        <v>#N/A</v>
      </c>
    </row>
    <row r="2312" spans="1:23" ht="22.35" customHeight="1">
      <c r="A2312" s="12">
        <v>10062485</v>
      </c>
      <c r="B2312" s="137">
        <v>391100006440</v>
      </c>
      <c r="C2312" s="106">
        <v>1002858</v>
      </c>
      <c r="D2312" s="13">
        <v>1011021</v>
      </c>
      <c r="E2312" s="12" t="s">
        <v>2788</v>
      </c>
      <c r="F2312" s="190" t="s">
        <v>2049</v>
      </c>
      <c r="G2312" s="13" t="s">
        <v>21</v>
      </c>
      <c r="H2312" s="15">
        <v>9.5</v>
      </c>
      <c r="I2312" s="105">
        <v>5</v>
      </c>
      <c r="J2312" s="26">
        <f t="shared" si="144"/>
        <v>47.5</v>
      </c>
      <c r="K2312" s="113">
        <f>IFERROR(SUMIFS(RECEIVING_HISTORY!$H:$H,RECEIVING_HISTORY!$B:$B,MASTER_SHEET!$A2312),0)</f>
        <v>0</v>
      </c>
      <c r="L2312" s="26">
        <f>IFERROR(SUMIFS(RECEIVING_HISTORY!$I:$I,RECEIVING_HISTORY!$B:$B,MASTER_SHEET!$A2312),0)</f>
        <v>0</v>
      </c>
      <c r="M2312" s="35">
        <f>IFERROR(SUMIF(ISSUANCE_HISTORY!$B:$B,A2312,ISSUANCE_HISTORY!$H:$H),0)</f>
        <v>0</v>
      </c>
      <c r="N2312" s="26">
        <f>IFERROR(SUMIF(ISSUANCE_HISTORY!$B:$B,A2312,ISSUANCE_HISTORY!$I:$I),0)</f>
        <v>0</v>
      </c>
      <c r="O2312" s="112">
        <f t="shared" si="145"/>
        <v>5</v>
      </c>
      <c r="P2312" s="26">
        <f t="shared" si="147"/>
        <v>47.5</v>
      </c>
      <c r="Q2312" s="36" t="s">
        <v>264</v>
      </c>
      <c r="R2312" s="36" t="s">
        <v>264</v>
      </c>
      <c r="S2312" s="16">
        <v>5</v>
      </c>
      <c r="T2312" s="37" t="str">
        <f t="shared" si="146"/>
        <v>OK</v>
      </c>
      <c r="U2312" s="12"/>
      <c r="V2312" s="16"/>
      <c r="W2312" s="12" t="s">
        <v>4222</v>
      </c>
    </row>
    <row r="2313" spans="1:23" ht="22.35" customHeight="1">
      <c r="A2313" s="12">
        <v>10062486</v>
      </c>
      <c r="B2313" s="137" t="e">
        <v>#N/A</v>
      </c>
      <c r="C2313" s="106">
        <v>1005289</v>
      </c>
      <c r="D2313" s="13">
        <v>1015661</v>
      </c>
      <c r="E2313" s="12" t="s">
        <v>2789</v>
      </c>
      <c r="F2313" s="190" t="s">
        <v>1262</v>
      </c>
      <c r="G2313" s="13" t="s">
        <v>21</v>
      </c>
      <c r="H2313" s="15">
        <v>49</v>
      </c>
      <c r="I2313" s="105">
        <v>0</v>
      </c>
      <c r="J2313" s="26">
        <f t="shared" si="144"/>
        <v>0</v>
      </c>
      <c r="K2313" s="113">
        <f>IFERROR(SUMIFS(RECEIVING_HISTORY!$H:$H,RECEIVING_HISTORY!$B:$B,MASTER_SHEET!$A2313),0)</f>
        <v>0</v>
      </c>
      <c r="L2313" s="26">
        <f>IFERROR(SUMIFS(RECEIVING_HISTORY!$I:$I,RECEIVING_HISTORY!$B:$B,MASTER_SHEET!$A2313),0)</f>
        <v>0</v>
      </c>
      <c r="M2313" s="35">
        <f>IFERROR(SUMIF(ISSUANCE_HISTORY!$B:$B,A2313,ISSUANCE_HISTORY!$H:$H),0)</f>
        <v>0</v>
      </c>
      <c r="N2313" s="26">
        <f>IFERROR(SUMIF(ISSUANCE_HISTORY!$B:$B,A2313,ISSUANCE_HISTORY!$I:$I),0)</f>
        <v>0</v>
      </c>
      <c r="O2313" s="112">
        <f t="shared" si="145"/>
        <v>0</v>
      </c>
      <c r="P2313" s="26">
        <f t="shared" si="147"/>
        <v>0</v>
      </c>
      <c r="Q2313" s="36" t="e">
        <v>#N/A</v>
      </c>
      <c r="R2313" s="36" t="e">
        <v>#N/A</v>
      </c>
      <c r="S2313" s="16"/>
      <c r="T2313" s="37" t="str">
        <f t="shared" si="146"/>
        <v/>
      </c>
      <c r="U2313" s="12"/>
      <c r="V2313" s="16"/>
      <c r="W2313" s="12" t="e">
        <v>#N/A</v>
      </c>
    </row>
    <row r="2314" spans="1:23" ht="22.35" customHeight="1">
      <c r="A2314" s="12">
        <v>10062487</v>
      </c>
      <c r="B2314" s="137" t="e">
        <v>#N/A</v>
      </c>
      <c r="C2314" s="106">
        <v>1005319</v>
      </c>
      <c r="D2314" s="13">
        <v>1015691</v>
      </c>
      <c r="E2314" s="12" t="s">
        <v>2790</v>
      </c>
      <c r="F2314" s="190" t="s">
        <v>4209</v>
      </c>
      <c r="G2314" s="13" t="s">
        <v>21</v>
      </c>
      <c r="H2314" s="15">
        <v>1</v>
      </c>
      <c r="I2314" s="105">
        <v>0</v>
      </c>
      <c r="J2314" s="26">
        <f t="shared" si="144"/>
        <v>0</v>
      </c>
      <c r="K2314" s="113">
        <f>IFERROR(SUMIFS(RECEIVING_HISTORY!$H:$H,RECEIVING_HISTORY!$B:$B,MASTER_SHEET!$A2314),0)</f>
        <v>0</v>
      </c>
      <c r="L2314" s="26">
        <f>IFERROR(SUMIFS(RECEIVING_HISTORY!$I:$I,RECEIVING_HISTORY!$B:$B,MASTER_SHEET!$A2314),0)</f>
        <v>0</v>
      </c>
      <c r="M2314" s="35">
        <f>IFERROR(SUMIF(ISSUANCE_HISTORY!$B:$B,A2314,ISSUANCE_HISTORY!$H:$H),0)</f>
        <v>0</v>
      </c>
      <c r="N2314" s="26">
        <f>IFERROR(SUMIF(ISSUANCE_HISTORY!$B:$B,A2314,ISSUANCE_HISTORY!$I:$I),0)</f>
        <v>0</v>
      </c>
      <c r="O2314" s="112">
        <f t="shared" si="145"/>
        <v>0</v>
      </c>
      <c r="P2314" s="26">
        <f t="shared" si="147"/>
        <v>0</v>
      </c>
      <c r="Q2314" s="36" t="e">
        <v>#N/A</v>
      </c>
      <c r="R2314" s="36" t="e">
        <v>#N/A</v>
      </c>
      <c r="S2314" s="16"/>
      <c r="T2314" s="37" t="str">
        <f t="shared" si="146"/>
        <v/>
      </c>
      <c r="U2314" s="12"/>
      <c r="V2314" s="16"/>
      <c r="W2314" s="12" t="e">
        <v>#N/A</v>
      </c>
    </row>
    <row r="2315" spans="1:23" ht="22.35" customHeight="1">
      <c r="A2315" s="12">
        <v>10062488</v>
      </c>
      <c r="B2315" s="137" t="e">
        <v>#N/A</v>
      </c>
      <c r="C2315" s="106">
        <v>1005320</v>
      </c>
      <c r="D2315" s="13">
        <v>1015692</v>
      </c>
      <c r="E2315" s="12" t="s">
        <v>2791</v>
      </c>
      <c r="F2315" s="190" t="s">
        <v>4209</v>
      </c>
      <c r="G2315" s="13" t="s">
        <v>21</v>
      </c>
      <c r="H2315" s="15">
        <v>1</v>
      </c>
      <c r="I2315" s="105">
        <v>0</v>
      </c>
      <c r="J2315" s="26">
        <f t="shared" si="144"/>
        <v>0</v>
      </c>
      <c r="K2315" s="113">
        <f>IFERROR(SUMIFS(RECEIVING_HISTORY!$H:$H,RECEIVING_HISTORY!$B:$B,MASTER_SHEET!$A2315),0)</f>
        <v>0</v>
      </c>
      <c r="L2315" s="26">
        <f>IFERROR(SUMIFS(RECEIVING_HISTORY!$I:$I,RECEIVING_HISTORY!$B:$B,MASTER_SHEET!$A2315),0)</f>
        <v>0</v>
      </c>
      <c r="M2315" s="35">
        <f>IFERROR(SUMIF(ISSUANCE_HISTORY!$B:$B,A2315,ISSUANCE_HISTORY!$H:$H),0)</f>
        <v>0</v>
      </c>
      <c r="N2315" s="26">
        <f>IFERROR(SUMIF(ISSUANCE_HISTORY!$B:$B,A2315,ISSUANCE_HISTORY!$I:$I),0)</f>
        <v>0</v>
      </c>
      <c r="O2315" s="112">
        <f t="shared" si="145"/>
        <v>0</v>
      </c>
      <c r="P2315" s="26">
        <f t="shared" si="147"/>
        <v>0</v>
      </c>
      <c r="Q2315" s="36" t="e">
        <v>#N/A</v>
      </c>
      <c r="R2315" s="36" t="e">
        <v>#N/A</v>
      </c>
      <c r="S2315" s="16"/>
      <c r="T2315" s="37" t="str">
        <f t="shared" si="146"/>
        <v/>
      </c>
      <c r="U2315" s="12"/>
      <c r="V2315" s="16"/>
      <c r="W2315" s="12" t="e">
        <v>#N/A</v>
      </c>
    </row>
    <row r="2316" spans="1:23" ht="22.35" customHeight="1">
      <c r="A2316" s="12">
        <v>10062489</v>
      </c>
      <c r="B2316" s="137" t="e">
        <v>#N/A</v>
      </c>
      <c r="C2316" s="106">
        <v>1005321</v>
      </c>
      <c r="D2316" s="13">
        <v>1015693</v>
      </c>
      <c r="E2316" s="12" t="s">
        <v>2792</v>
      </c>
      <c r="F2316" s="190" t="s">
        <v>4209</v>
      </c>
      <c r="G2316" s="13" t="s">
        <v>21</v>
      </c>
      <c r="H2316" s="15">
        <v>1</v>
      </c>
      <c r="I2316" s="105">
        <v>0</v>
      </c>
      <c r="J2316" s="26">
        <f t="shared" si="144"/>
        <v>0</v>
      </c>
      <c r="K2316" s="113">
        <f>IFERROR(SUMIFS(RECEIVING_HISTORY!$H:$H,RECEIVING_HISTORY!$B:$B,MASTER_SHEET!$A2316),0)</f>
        <v>0</v>
      </c>
      <c r="L2316" s="26">
        <f>IFERROR(SUMIFS(RECEIVING_HISTORY!$I:$I,RECEIVING_HISTORY!$B:$B,MASTER_SHEET!$A2316),0)</f>
        <v>0</v>
      </c>
      <c r="M2316" s="35">
        <f>IFERROR(SUMIF(ISSUANCE_HISTORY!$B:$B,A2316,ISSUANCE_HISTORY!$H:$H),0)</f>
        <v>0</v>
      </c>
      <c r="N2316" s="26">
        <f>IFERROR(SUMIF(ISSUANCE_HISTORY!$B:$B,A2316,ISSUANCE_HISTORY!$I:$I),0)</f>
        <v>0</v>
      </c>
      <c r="O2316" s="112">
        <f t="shared" si="145"/>
        <v>0</v>
      </c>
      <c r="P2316" s="26">
        <f t="shared" si="147"/>
        <v>0</v>
      </c>
      <c r="Q2316" s="36" t="e">
        <v>#N/A</v>
      </c>
      <c r="R2316" s="36" t="e">
        <v>#N/A</v>
      </c>
      <c r="S2316" s="16"/>
      <c r="T2316" s="37" t="str">
        <f t="shared" si="146"/>
        <v/>
      </c>
      <c r="U2316" s="12"/>
      <c r="V2316" s="16"/>
      <c r="W2316" s="12" t="e">
        <v>#N/A</v>
      </c>
    </row>
    <row r="2317" spans="1:23" ht="22.35" customHeight="1">
      <c r="A2317" s="12">
        <v>10062490</v>
      </c>
      <c r="B2317" s="137" t="e">
        <v>#N/A</v>
      </c>
      <c r="C2317" s="106">
        <v>1005322</v>
      </c>
      <c r="D2317" s="13">
        <v>1015694</v>
      </c>
      <c r="E2317" s="12" t="s">
        <v>2793</v>
      </c>
      <c r="F2317" s="190" t="s">
        <v>4209</v>
      </c>
      <c r="G2317" s="13" t="s">
        <v>21</v>
      </c>
      <c r="H2317" s="15">
        <v>2</v>
      </c>
      <c r="I2317" s="105">
        <v>0</v>
      </c>
      <c r="J2317" s="26">
        <f t="shared" si="144"/>
        <v>0</v>
      </c>
      <c r="K2317" s="113">
        <f>IFERROR(SUMIFS(RECEIVING_HISTORY!$H:$H,RECEIVING_HISTORY!$B:$B,MASTER_SHEET!$A2317),0)</f>
        <v>0</v>
      </c>
      <c r="L2317" s="26">
        <f>IFERROR(SUMIFS(RECEIVING_HISTORY!$I:$I,RECEIVING_HISTORY!$B:$B,MASTER_SHEET!$A2317),0)</f>
        <v>0</v>
      </c>
      <c r="M2317" s="35">
        <f>IFERROR(SUMIF(ISSUANCE_HISTORY!$B:$B,A2317,ISSUANCE_HISTORY!$H:$H),0)</f>
        <v>0</v>
      </c>
      <c r="N2317" s="26">
        <f>IFERROR(SUMIF(ISSUANCE_HISTORY!$B:$B,A2317,ISSUANCE_HISTORY!$I:$I),0)</f>
        <v>0</v>
      </c>
      <c r="O2317" s="112">
        <f t="shared" si="145"/>
        <v>0</v>
      </c>
      <c r="P2317" s="26">
        <f t="shared" si="147"/>
        <v>0</v>
      </c>
      <c r="Q2317" s="36" t="e">
        <v>#N/A</v>
      </c>
      <c r="R2317" s="36" t="e">
        <v>#N/A</v>
      </c>
      <c r="S2317" s="16"/>
      <c r="T2317" s="37" t="str">
        <f t="shared" si="146"/>
        <v/>
      </c>
      <c r="U2317" s="12"/>
      <c r="V2317" s="16"/>
      <c r="W2317" s="12" t="e">
        <v>#N/A</v>
      </c>
    </row>
    <row r="2318" spans="1:23" ht="22.35" customHeight="1">
      <c r="A2318" s="12">
        <v>10062491</v>
      </c>
      <c r="B2318" s="137" t="e">
        <v>#N/A</v>
      </c>
      <c r="C2318" s="106">
        <v>1005323</v>
      </c>
      <c r="D2318" s="13">
        <v>1015695</v>
      </c>
      <c r="E2318" s="12" t="s">
        <v>2794</v>
      </c>
      <c r="F2318" s="190" t="s">
        <v>4209</v>
      </c>
      <c r="G2318" s="13" t="s">
        <v>21</v>
      </c>
      <c r="H2318" s="15">
        <v>2</v>
      </c>
      <c r="I2318" s="105">
        <v>0</v>
      </c>
      <c r="J2318" s="26">
        <f t="shared" si="144"/>
        <v>0</v>
      </c>
      <c r="K2318" s="113">
        <f>IFERROR(SUMIFS(RECEIVING_HISTORY!$H:$H,RECEIVING_HISTORY!$B:$B,MASTER_SHEET!$A2318),0)</f>
        <v>0</v>
      </c>
      <c r="L2318" s="26">
        <f>IFERROR(SUMIFS(RECEIVING_HISTORY!$I:$I,RECEIVING_HISTORY!$B:$B,MASTER_SHEET!$A2318),0)</f>
        <v>0</v>
      </c>
      <c r="M2318" s="35">
        <f>IFERROR(SUMIF(ISSUANCE_HISTORY!$B:$B,A2318,ISSUANCE_HISTORY!$H:$H),0)</f>
        <v>0</v>
      </c>
      <c r="N2318" s="26">
        <f>IFERROR(SUMIF(ISSUANCE_HISTORY!$B:$B,A2318,ISSUANCE_HISTORY!$I:$I),0)</f>
        <v>0</v>
      </c>
      <c r="O2318" s="112">
        <f t="shared" si="145"/>
        <v>0</v>
      </c>
      <c r="P2318" s="26">
        <f t="shared" si="147"/>
        <v>0</v>
      </c>
      <c r="Q2318" s="36" t="e">
        <v>#N/A</v>
      </c>
      <c r="R2318" s="36" t="e">
        <v>#N/A</v>
      </c>
      <c r="S2318" s="16"/>
      <c r="T2318" s="37" t="str">
        <f t="shared" si="146"/>
        <v/>
      </c>
      <c r="U2318" s="12"/>
      <c r="V2318" s="16"/>
      <c r="W2318" s="12" t="e">
        <v>#N/A</v>
      </c>
    </row>
    <row r="2319" spans="1:23" ht="22.35" customHeight="1">
      <c r="A2319" s="12">
        <v>10062492</v>
      </c>
      <c r="B2319" s="137" t="e">
        <v>#N/A</v>
      </c>
      <c r="C2319" s="106">
        <v>1006710</v>
      </c>
      <c r="D2319" s="13">
        <v>1014637</v>
      </c>
      <c r="E2319" s="12" t="s">
        <v>2795</v>
      </c>
      <c r="F2319" s="190" t="s">
        <v>2049</v>
      </c>
      <c r="G2319" s="13" t="s">
        <v>21</v>
      </c>
      <c r="H2319" s="15">
        <v>15</v>
      </c>
      <c r="I2319" s="105">
        <v>0</v>
      </c>
      <c r="J2319" s="26">
        <f t="shared" si="144"/>
        <v>0</v>
      </c>
      <c r="K2319" s="113">
        <f>IFERROR(SUMIFS(RECEIVING_HISTORY!$H:$H,RECEIVING_HISTORY!$B:$B,MASTER_SHEET!$A2319),0)</f>
        <v>0</v>
      </c>
      <c r="L2319" s="26">
        <f>IFERROR(SUMIFS(RECEIVING_HISTORY!$I:$I,RECEIVING_HISTORY!$B:$B,MASTER_SHEET!$A2319),0)</f>
        <v>0</v>
      </c>
      <c r="M2319" s="35">
        <f>IFERROR(SUMIF(ISSUANCE_HISTORY!$B:$B,A2319,ISSUANCE_HISTORY!$H:$H),0)</f>
        <v>0</v>
      </c>
      <c r="N2319" s="26">
        <f>IFERROR(SUMIF(ISSUANCE_HISTORY!$B:$B,A2319,ISSUANCE_HISTORY!$I:$I),0)</f>
        <v>0</v>
      </c>
      <c r="O2319" s="112">
        <f t="shared" si="145"/>
        <v>0</v>
      </c>
      <c r="P2319" s="26">
        <f t="shared" si="147"/>
        <v>0</v>
      </c>
      <c r="Q2319" s="36" t="e">
        <v>#N/A</v>
      </c>
      <c r="R2319" s="36" t="e">
        <v>#N/A</v>
      </c>
      <c r="S2319" s="16"/>
      <c r="T2319" s="37" t="str">
        <f t="shared" si="146"/>
        <v/>
      </c>
      <c r="U2319" s="12"/>
      <c r="V2319" s="16"/>
      <c r="W2319" s="12" t="e">
        <v>#N/A</v>
      </c>
    </row>
    <row r="2320" spans="1:23" ht="22.35" customHeight="1">
      <c r="A2320" s="12">
        <v>10062493</v>
      </c>
      <c r="B2320" s="137" t="e">
        <v>#N/A</v>
      </c>
      <c r="C2320" s="106">
        <v>1006712</v>
      </c>
      <c r="D2320" s="13">
        <v>1014639</v>
      </c>
      <c r="E2320" s="12" t="s">
        <v>2796</v>
      </c>
      <c r="F2320" s="190" t="s">
        <v>4209</v>
      </c>
      <c r="G2320" s="13" t="s">
        <v>21</v>
      </c>
      <c r="H2320" s="15">
        <v>1</v>
      </c>
      <c r="I2320" s="105">
        <v>0</v>
      </c>
      <c r="J2320" s="26">
        <f t="shared" si="144"/>
        <v>0</v>
      </c>
      <c r="K2320" s="113">
        <f>IFERROR(SUMIFS(RECEIVING_HISTORY!$H:$H,RECEIVING_HISTORY!$B:$B,MASTER_SHEET!$A2320),0)</f>
        <v>0</v>
      </c>
      <c r="L2320" s="26">
        <f>IFERROR(SUMIFS(RECEIVING_HISTORY!$I:$I,RECEIVING_HISTORY!$B:$B,MASTER_SHEET!$A2320),0)</f>
        <v>0</v>
      </c>
      <c r="M2320" s="35">
        <f>IFERROR(SUMIF(ISSUANCE_HISTORY!$B:$B,A2320,ISSUANCE_HISTORY!$H:$H),0)</f>
        <v>0</v>
      </c>
      <c r="N2320" s="26">
        <f>IFERROR(SUMIF(ISSUANCE_HISTORY!$B:$B,A2320,ISSUANCE_HISTORY!$I:$I),0)</f>
        <v>0</v>
      </c>
      <c r="O2320" s="112">
        <f t="shared" si="145"/>
        <v>0</v>
      </c>
      <c r="P2320" s="26">
        <f t="shared" si="147"/>
        <v>0</v>
      </c>
      <c r="Q2320" s="36" t="e">
        <v>#N/A</v>
      </c>
      <c r="R2320" s="36" t="e">
        <v>#N/A</v>
      </c>
      <c r="S2320" s="16"/>
      <c r="T2320" s="37" t="str">
        <f t="shared" si="146"/>
        <v/>
      </c>
      <c r="U2320" s="12"/>
      <c r="V2320" s="16"/>
      <c r="W2320" s="12" t="e">
        <v>#N/A</v>
      </c>
    </row>
    <row r="2321" spans="1:23" ht="22.35" customHeight="1">
      <c r="A2321" s="12">
        <v>10062494</v>
      </c>
      <c r="B2321" s="137" t="e">
        <v>#N/A</v>
      </c>
      <c r="C2321" s="106">
        <v>1004846</v>
      </c>
      <c r="D2321" s="13">
        <v>1016287</v>
      </c>
      <c r="E2321" s="12" t="s">
        <v>2797</v>
      </c>
      <c r="F2321" s="190" t="s">
        <v>4209</v>
      </c>
      <c r="G2321" s="13" t="s">
        <v>21</v>
      </c>
      <c r="H2321" s="15">
        <v>255</v>
      </c>
      <c r="I2321" s="105">
        <v>0</v>
      </c>
      <c r="J2321" s="26">
        <f t="shared" si="144"/>
        <v>0</v>
      </c>
      <c r="K2321" s="113">
        <f>IFERROR(SUMIFS(RECEIVING_HISTORY!$H:$H,RECEIVING_HISTORY!$B:$B,MASTER_SHEET!$A2321),0)</f>
        <v>0</v>
      </c>
      <c r="L2321" s="26">
        <f>IFERROR(SUMIFS(RECEIVING_HISTORY!$I:$I,RECEIVING_HISTORY!$B:$B,MASTER_SHEET!$A2321),0)</f>
        <v>0</v>
      </c>
      <c r="M2321" s="35">
        <f>IFERROR(SUMIF(ISSUANCE_HISTORY!$B:$B,A2321,ISSUANCE_HISTORY!$H:$H),0)</f>
        <v>0</v>
      </c>
      <c r="N2321" s="26">
        <f>IFERROR(SUMIF(ISSUANCE_HISTORY!$B:$B,A2321,ISSUANCE_HISTORY!$I:$I),0)</f>
        <v>0</v>
      </c>
      <c r="O2321" s="112">
        <f t="shared" si="145"/>
        <v>0</v>
      </c>
      <c r="P2321" s="26">
        <f t="shared" si="147"/>
        <v>0</v>
      </c>
      <c r="Q2321" s="36" t="e">
        <v>#N/A</v>
      </c>
      <c r="R2321" s="36" t="e">
        <v>#N/A</v>
      </c>
      <c r="S2321" s="16"/>
      <c r="T2321" s="37" t="str">
        <f t="shared" si="146"/>
        <v/>
      </c>
      <c r="U2321" s="12"/>
      <c r="V2321" s="16"/>
      <c r="W2321" s="12" t="e">
        <v>#N/A</v>
      </c>
    </row>
    <row r="2322" spans="1:23" ht="22.35" customHeight="1">
      <c r="A2322" s="12">
        <v>10062495</v>
      </c>
      <c r="B2322" s="137" t="e">
        <v>#N/A</v>
      </c>
      <c r="C2322" s="106">
        <v>1004847</v>
      </c>
      <c r="D2322" s="13">
        <v>1016288</v>
      </c>
      <c r="E2322" s="12" t="s">
        <v>2798</v>
      </c>
      <c r="F2322" s="190" t="s">
        <v>4209</v>
      </c>
      <c r="G2322" s="13" t="s">
        <v>21</v>
      </c>
      <c r="H2322" s="15">
        <v>255</v>
      </c>
      <c r="I2322" s="105">
        <v>0</v>
      </c>
      <c r="J2322" s="26">
        <f t="shared" si="144"/>
        <v>0</v>
      </c>
      <c r="K2322" s="113">
        <f>IFERROR(SUMIFS(RECEIVING_HISTORY!$H:$H,RECEIVING_HISTORY!$B:$B,MASTER_SHEET!$A2322),0)</f>
        <v>0</v>
      </c>
      <c r="L2322" s="26">
        <f>IFERROR(SUMIFS(RECEIVING_HISTORY!$I:$I,RECEIVING_HISTORY!$B:$B,MASTER_SHEET!$A2322),0)</f>
        <v>0</v>
      </c>
      <c r="M2322" s="35">
        <f>IFERROR(SUMIF(ISSUANCE_HISTORY!$B:$B,A2322,ISSUANCE_HISTORY!$H:$H),0)</f>
        <v>0</v>
      </c>
      <c r="N2322" s="26">
        <f>IFERROR(SUMIF(ISSUANCE_HISTORY!$B:$B,A2322,ISSUANCE_HISTORY!$I:$I),0)</f>
        <v>0</v>
      </c>
      <c r="O2322" s="112">
        <f t="shared" si="145"/>
        <v>0</v>
      </c>
      <c r="P2322" s="26">
        <f t="shared" si="147"/>
        <v>0</v>
      </c>
      <c r="Q2322" s="36" t="e">
        <v>#N/A</v>
      </c>
      <c r="R2322" s="36" t="e">
        <v>#N/A</v>
      </c>
      <c r="S2322" s="16"/>
      <c r="T2322" s="37" t="str">
        <f t="shared" si="146"/>
        <v/>
      </c>
      <c r="U2322" s="12"/>
      <c r="V2322" s="16"/>
      <c r="W2322" s="12" t="e">
        <v>#N/A</v>
      </c>
    </row>
    <row r="2323" spans="1:23" ht="22.35" customHeight="1">
      <c r="A2323" s="12">
        <v>10062496</v>
      </c>
      <c r="B2323" s="137" t="e">
        <v>#N/A</v>
      </c>
      <c r="C2323" s="106">
        <v>1005251</v>
      </c>
      <c r="D2323" s="13">
        <v>1015623</v>
      </c>
      <c r="E2323" s="12" t="s">
        <v>2799</v>
      </c>
      <c r="F2323" s="190" t="s">
        <v>2049</v>
      </c>
      <c r="G2323" s="13" t="s">
        <v>21</v>
      </c>
      <c r="H2323" s="15">
        <v>280</v>
      </c>
      <c r="I2323" s="105">
        <v>0</v>
      </c>
      <c r="J2323" s="26">
        <f t="shared" si="144"/>
        <v>0</v>
      </c>
      <c r="K2323" s="113">
        <f>IFERROR(SUMIFS(RECEIVING_HISTORY!$H:$H,RECEIVING_HISTORY!$B:$B,MASTER_SHEET!$A2323),0)</f>
        <v>0</v>
      </c>
      <c r="L2323" s="26">
        <f>IFERROR(SUMIFS(RECEIVING_HISTORY!$I:$I,RECEIVING_HISTORY!$B:$B,MASTER_SHEET!$A2323),0)</f>
        <v>0</v>
      </c>
      <c r="M2323" s="35">
        <f>IFERROR(SUMIF(ISSUANCE_HISTORY!$B:$B,A2323,ISSUANCE_HISTORY!$H:$H),0)</f>
        <v>0</v>
      </c>
      <c r="N2323" s="26">
        <f>IFERROR(SUMIF(ISSUANCE_HISTORY!$B:$B,A2323,ISSUANCE_HISTORY!$I:$I),0)</f>
        <v>0</v>
      </c>
      <c r="O2323" s="112">
        <f t="shared" si="145"/>
        <v>0</v>
      </c>
      <c r="P2323" s="26">
        <f t="shared" si="147"/>
        <v>0</v>
      </c>
      <c r="Q2323" s="36" t="e">
        <v>#N/A</v>
      </c>
      <c r="R2323" s="36" t="e">
        <v>#N/A</v>
      </c>
      <c r="S2323" s="16"/>
      <c r="T2323" s="37" t="str">
        <f t="shared" si="146"/>
        <v/>
      </c>
      <c r="U2323" s="12"/>
      <c r="V2323" s="16"/>
      <c r="W2323" s="12" t="e">
        <v>#N/A</v>
      </c>
    </row>
    <row r="2324" spans="1:23" ht="22.35" customHeight="1">
      <c r="A2324" s="12">
        <v>10062497</v>
      </c>
      <c r="B2324" s="137" t="e">
        <v>#N/A</v>
      </c>
      <c r="C2324" s="106">
        <v>1004770</v>
      </c>
      <c r="D2324" s="13">
        <v>1016211</v>
      </c>
      <c r="E2324" s="12" t="s">
        <v>2800</v>
      </c>
      <c r="F2324" s="190" t="s">
        <v>1262</v>
      </c>
      <c r="G2324" s="13" t="s">
        <v>21</v>
      </c>
      <c r="H2324" s="15">
        <v>482</v>
      </c>
      <c r="I2324" s="105">
        <v>0</v>
      </c>
      <c r="J2324" s="26">
        <f t="shared" si="144"/>
        <v>0</v>
      </c>
      <c r="K2324" s="113">
        <f>IFERROR(SUMIFS(RECEIVING_HISTORY!$H:$H,RECEIVING_HISTORY!$B:$B,MASTER_SHEET!$A2324),0)</f>
        <v>0</v>
      </c>
      <c r="L2324" s="26">
        <f>IFERROR(SUMIFS(RECEIVING_HISTORY!$I:$I,RECEIVING_HISTORY!$B:$B,MASTER_SHEET!$A2324),0)</f>
        <v>0</v>
      </c>
      <c r="M2324" s="35">
        <f>IFERROR(SUMIF(ISSUANCE_HISTORY!$B:$B,A2324,ISSUANCE_HISTORY!$H:$H),0)</f>
        <v>0</v>
      </c>
      <c r="N2324" s="26">
        <f>IFERROR(SUMIF(ISSUANCE_HISTORY!$B:$B,A2324,ISSUANCE_HISTORY!$I:$I),0)</f>
        <v>0</v>
      </c>
      <c r="O2324" s="112">
        <f t="shared" si="145"/>
        <v>0</v>
      </c>
      <c r="P2324" s="26">
        <f t="shared" si="147"/>
        <v>0</v>
      </c>
      <c r="Q2324" s="36" t="e">
        <v>#N/A</v>
      </c>
      <c r="R2324" s="36" t="e">
        <v>#N/A</v>
      </c>
      <c r="S2324" s="16"/>
      <c r="T2324" s="37" t="str">
        <f t="shared" si="146"/>
        <v/>
      </c>
      <c r="U2324" s="12"/>
      <c r="V2324" s="16"/>
      <c r="W2324" s="12" t="e">
        <v>#N/A</v>
      </c>
    </row>
    <row r="2325" spans="1:23" ht="22.35" customHeight="1">
      <c r="A2325" s="12">
        <v>10062498</v>
      </c>
      <c r="B2325" s="137" t="e">
        <v>#N/A</v>
      </c>
      <c r="C2325" s="106">
        <v>1006082</v>
      </c>
      <c r="D2325" s="13">
        <v>1014985</v>
      </c>
      <c r="E2325" s="12" t="s">
        <v>2801</v>
      </c>
      <c r="F2325" s="190" t="s">
        <v>4214</v>
      </c>
      <c r="G2325" s="13" t="s">
        <v>37</v>
      </c>
      <c r="H2325" s="15">
        <v>19</v>
      </c>
      <c r="I2325" s="105">
        <v>0</v>
      </c>
      <c r="J2325" s="26">
        <f t="shared" si="144"/>
        <v>0</v>
      </c>
      <c r="K2325" s="113">
        <f>IFERROR(SUMIFS(RECEIVING_HISTORY!$H:$H,RECEIVING_HISTORY!$B:$B,MASTER_SHEET!$A2325),0)</f>
        <v>0</v>
      </c>
      <c r="L2325" s="26">
        <f>IFERROR(SUMIFS(RECEIVING_HISTORY!$I:$I,RECEIVING_HISTORY!$B:$B,MASTER_SHEET!$A2325),0)</f>
        <v>0</v>
      </c>
      <c r="M2325" s="35">
        <f>IFERROR(SUMIF(ISSUANCE_HISTORY!$B:$B,A2325,ISSUANCE_HISTORY!$H:$H),0)</f>
        <v>0</v>
      </c>
      <c r="N2325" s="26">
        <f>IFERROR(SUMIF(ISSUANCE_HISTORY!$B:$B,A2325,ISSUANCE_HISTORY!$I:$I),0)</f>
        <v>0</v>
      </c>
      <c r="O2325" s="112">
        <f t="shared" si="145"/>
        <v>0</v>
      </c>
      <c r="P2325" s="26">
        <f t="shared" si="147"/>
        <v>0</v>
      </c>
      <c r="Q2325" s="36" t="e">
        <v>#N/A</v>
      </c>
      <c r="R2325" s="36" t="e">
        <v>#N/A</v>
      </c>
      <c r="S2325" s="16"/>
      <c r="T2325" s="37" t="str">
        <f t="shared" si="146"/>
        <v/>
      </c>
      <c r="U2325" s="12"/>
      <c r="V2325" s="16"/>
      <c r="W2325" s="12" t="e">
        <v>#N/A</v>
      </c>
    </row>
    <row r="2326" spans="1:23" ht="22.35" customHeight="1">
      <c r="A2326" s="12">
        <v>10062499</v>
      </c>
      <c r="B2326" s="137">
        <v>391100006446</v>
      </c>
      <c r="C2326" s="106">
        <v>1004922</v>
      </c>
      <c r="D2326" s="13">
        <v>1016037</v>
      </c>
      <c r="E2326" s="12" t="s">
        <v>2802</v>
      </c>
      <c r="F2326" s="190" t="s">
        <v>2049</v>
      </c>
      <c r="G2326" s="13" t="s">
        <v>21</v>
      </c>
      <c r="H2326" s="15">
        <v>890</v>
      </c>
      <c r="I2326" s="105">
        <v>15</v>
      </c>
      <c r="J2326" s="26">
        <f t="shared" si="144"/>
        <v>13350</v>
      </c>
      <c r="K2326" s="113">
        <f>IFERROR(SUMIFS(RECEIVING_HISTORY!$H:$H,RECEIVING_HISTORY!$B:$B,MASTER_SHEET!$A2326),0)</f>
        <v>0</v>
      </c>
      <c r="L2326" s="26">
        <f>IFERROR(SUMIFS(RECEIVING_HISTORY!$I:$I,RECEIVING_HISTORY!$B:$B,MASTER_SHEET!$A2326),0)</f>
        <v>0</v>
      </c>
      <c r="M2326" s="35">
        <f>IFERROR(SUMIF(ISSUANCE_HISTORY!$B:$B,A2326,ISSUANCE_HISTORY!$H:$H),0)</f>
        <v>0</v>
      </c>
      <c r="N2326" s="26">
        <f>IFERROR(SUMIF(ISSUANCE_HISTORY!$B:$B,A2326,ISSUANCE_HISTORY!$I:$I),0)</f>
        <v>0</v>
      </c>
      <c r="O2326" s="112">
        <f t="shared" si="145"/>
        <v>15</v>
      </c>
      <c r="P2326" s="26">
        <f t="shared" si="147"/>
        <v>13350</v>
      </c>
      <c r="Q2326" s="36" t="s">
        <v>309</v>
      </c>
      <c r="R2326" s="36" t="s">
        <v>309</v>
      </c>
      <c r="S2326" s="16">
        <v>4</v>
      </c>
      <c r="T2326" s="37" t="str">
        <f t="shared" si="146"/>
        <v>OK</v>
      </c>
      <c r="U2326" s="12"/>
      <c r="V2326" s="16"/>
      <c r="W2326" s="12" t="s">
        <v>4222</v>
      </c>
    </row>
    <row r="2327" spans="1:23" ht="22.35" customHeight="1">
      <c r="A2327" s="12">
        <v>10062500</v>
      </c>
      <c r="B2327" s="137">
        <v>391100006132</v>
      </c>
      <c r="C2327" s="106">
        <v>1004924</v>
      </c>
      <c r="D2327" s="13">
        <v>1016039</v>
      </c>
      <c r="E2327" s="12" t="s">
        <v>2803</v>
      </c>
      <c r="F2327" s="190" t="s">
        <v>2049</v>
      </c>
      <c r="G2327" s="13" t="s">
        <v>21</v>
      </c>
      <c r="H2327" s="15">
        <v>5</v>
      </c>
      <c r="I2327" s="105">
        <v>12</v>
      </c>
      <c r="J2327" s="26">
        <f t="shared" si="144"/>
        <v>60</v>
      </c>
      <c r="K2327" s="113">
        <f>IFERROR(SUMIFS(RECEIVING_HISTORY!$H:$H,RECEIVING_HISTORY!$B:$B,MASTER_SHEET!$A2327),0)</f>
        <v>0</v>
      </c>
      <c r="L2327" s="26">
        <f>IFERROR(SUMIFS(RECEIVING_HISTORY!$I:$I,RECEIVING_HISTORY!$B:$B,MASTER_SHEET!$A2327),0)</f>
        <v>0</v>
      </c>
      <c r="M2327" s="35">
        <f>IFERROR(SUMIF(ISSUANCE_HISTORY!$B:$B,A2327,ISSUANCE_HISTORY!$H:$H),0)</f>
        <v>0</v>
      </c>
      <c r="N2327" s="26">
        <f>IFERROR(SUMIF(ISSUANCE_HISTORY!$B:$B,A2327,ISSUANCE_HISTORY!$I:$I),0)</f>
        <v>0</v>
      </c>
      <c r="O2327" s="112">
        <f t="shared" si="145"/>
        <v>12</v>
      </c>
      <c r="P2327" s="26">
        <f t="shared" si="147"/>
        <v>60</v>
      </c>
      <c r="Q2327" s="36" t="s">
        <v>1184</v>
      </c>
      <c r="R2327" s="36" t="s">
        <v>1184</v>
      </c>
      <c r="S2327" s="16">
        <v>6</v>
      </c>
      <c r="T2327" s="37" t="str">
        <f t="shared" si="146"/>
        <v>OK</v>
      </c>
      <c r="U2327" s="12"/>
      <c r="V2327" s="16"/>
      <c r="W2327" s="12" t="s">
        <v>4222</v>
      </c>
    </row>
    <row r="2328" spans="1:23" ht="22.35" customHeight="1">
      <c r="A2328" s="12">
        <v>10062501</v>
      </c>
      <c r="B2328" s="137">
        <v>1080030111</v>
      </c>
      <c r="C2328" s="106">
        <v>1005195</v>
      </c>
      <c r="D2328" s="13">
        <v>1015813</v>
      </c>
      <c r="E2328" s="12" t="s">
        <v>2804</v>
      </c>
      <c r="F2328" s="190" t="s">
        <v>4209</v>
      </c>
      <c r="G2328" s="13" t="s">
        <v>21</v>
      </c>
      <c r="H2328" s="15">
        <v>52</v>
      </c>
      <c r="I2328" s="105">
        <v>59</v>
      </c>
      <c r="J2328" s="26">
        <f t="shared" si="144"/>
        <v>3068</v>
      </c>
      <c r="K2328" s="113">
        <f>IFERROR(SUMIFS(RECEIVING_HISTORY!$H:$H,RECEIVING_HISTORY!$B:$B,MASTER_SHEET!$A2328),0)</f>
        <v>0</v>
      </c>
      <c r="L2328" s="26">
        <f>IFERROR(SUMIFS(RECEIVING_HISTORY!$I:$I,RECEIVING_HISTORY!$B:$B,MASTER_SHEET!$A2328),0)</f>
        <v>0</v>
      </c>
      <c r="M2328" s="35">
        <f>IFERROR(SUMIF(ISSUANCE_HISTORY!$B:$B,A2328,ISSUANCE_HISTORY!$H:$H),0)</f>
        <v>0</v>
      </c>
      <c r="N2328" s="26">
        <f>IFERROR(SUMIF(ISSUANCE_HISTORY!$B:$B,A2328,ISSUANCE_HISTORY!$I:$I),0)</f>
        <v>0</v>
      </c>
      <c r="O2328" s="112">
        <f t="shared" si="145"/>
        <v>59</v>
      </c>
      <c r="P2328" s="26">
        <f t="shared" si="147"/>
        <v>3068</v>
      </c>
      <c r="Q2328" s="36" t="s">
        <v>3063</v>
      </c>
      <c r="R2328" s="36" t="s">
        <v>3063</v>
      </c>
      <c r="S2328" s="16">
        <v>20</v>
      </c>
      <c r="T2328" s="37" t="str">
        <f t="shared" si="146"/>
        <v>OK</v>
      </c>
      <c r="U2328" s="12"/>
      <c r="V2328" s="16"/>
      <c r="W2328" s="12" t="s">
        <v>4222</v>
      </c>
    </row>
    <row r="2329" spans="1:23" ht="22.35" customHeight="1">
      <c r="A2329" s="12">
        <v>10062502</v>
      </c>
      <c r="B2329" s="137">
        <v>321215008095</v>
      </c>
      <c r="C2329" s="106">
        <v>1002976</v>
      </c>
      <c r="D2329" s="13">
        <v>1010812</v>
      </c>
      <c r="E2329" s="12" t="s">
        <v>2805</v>
      </c>
      <c r="F2329" s="190" t="s">
        <v>4205</v>
      </c>
      <c r="G2329" s="13" t="s">
        <v>21</v>
      </c>
      <c r="H2329" s="15">
        <v>26</v>
      </c>
      <c r="I2329" s="105">
        <v>14</v>
      </c>
      <c r="J2329" s="26">
        <f t="shared" si="144"/>
        <v>364</v>
      </c>
      <c r="K2329" s="113">
        <f>IFERROR(SUMIFS(RECEIVING_HISTORY!$H:$H,RECEIVING_HISTORY!$B:$B,MASTER_SHEET!$A2329),0)</f>
        <v>0</v>
      </c>
      <c r="L2329" s="26">
        <f>IFERROR(SUMIFS(RECEIVING_HISTORY!$I:$I,RECEIVING_HISTORY!$B:$B,MASTER_SHEET!$A2329),0)</f>
        <v>0</v>
      </c>
      <c r="M2329" s="35">
        <f>IFERROR(SUMIF(ISSUANCE_HISTORY!$B:$B,A2329,ISSUANCE_HISTORY!$H:$H),0)</f>
        <v>0</v>
      </c>
      <c r="N2329" s="26">
        <f>IFERROR(SUMIF(ISSUANCE_HISTORY!$B:$B,A2329,ISSUANCE_HISTORY!$I:$I),0)</f>
        <v>0</v>
      </c>
      <c r="O2329" s="112">
        <f t="shared" si="145"/>
        <v>14</v>
      </c>
      <c r="P2329" s="26">
        <f t="shared" si="147"/>
        <v>364</v>
      </c>
      <c r="Q2329" s="36" t="s">
        <v>675</v>
      </c>
      <c r="R2329" s="36" t="s">
        <v>675</v>
      </c>
      <c r="S2329" s="16">
        <v>10</v>
      </c>
      <c r="T2329" s="37" t="str">
        <f t="shared" si="146"/>
        <v>OK</v>
      </c>
      <c r="U2329" s="12"/>
      <c r="V2329" s="16"/>
      <c r="W2329" s="12" t="s">
        <v>4222</v>
      </c>
    </row>
    <row r="2330" spans="1:23" ht="22.35" customHeight="1">
      <c r="A2330" s="12">
        <v>10062503</v>
      </c>
      <c r="B2330" s="137" t="e">
        <v>#N/A</v>
      </c>
      <c r="C2330" s="106">
        <v>1000675</v>
      </c>
      <c r="D2330" s="13">
        <v>1013101</v>
      </c>
      <c r="E2330" s="12" t="s">
        <v>2806</v>
      </c>
      <c r="F2330" s="190" t="s">
        <v>4205</v>
      </c>
      <c r="G2330" s="13" t="s">
        <v>21</v>
      </c>
      <c r="H2330" s="15">
        <v>48</v>
      </c>
      <c r="I2330" s="105">
        <v>0</v>
      </c>
      <c r="J2330" s="26">
        <f t="shared" si="144"/>
        <v>0</v>
      </c>
      <c r="K2330" s="113">
        <f>IFERROR(SUMIFS(RECEIVING_HISTORY!$H:$H,RECEIVING_HISTORY!$B:$B,MASTER_SHEET!$A2330),0)</f>
        <v>0</v>
      </c>
      <c r="L2330" s="26">
        <f>IFERROR(SUMIFS(RECEIVING_HISTORY!$I:$I,RECEIVING_HISTORY!$B:$B,MASTER_SHEET!$A2330),0)</f>
        <v>0</v>
      </c>
      <c r="M2330" s="35">
        <f>IFERROR(SUMIF(ISSUANCE_HISTORY!$B:$B,A2330,ISSUANCE_HISTORY!$H:$H),0)</f>
        <v>0</v>
      </c>
      <c r="N2330" s="26">
        <f>IFERROR(SUMIF(ISSUANCE_HISTORY!$B:$B,A2330,ISSUANCE_HISTORY!$I:$I),0)</f>
        <v>0</v>
      </c>
      <c r="O2330" s="112">
        <f t="shared" si="145"/>
        <v>0</v>
      </c>
      <c r="P2330" s="26">
        <f t="shared" si="147"/>
        <v>0</v>
      </c>
      <c r="Q2330" s="36" t="e">
        <v>#N/A</v>
      </c>
      <c r="R2330" s="36" t="e">
        <v>#N/A</v>
      </c>
      <c r="S2330" s="16"/>
      <c r="T2330" s="37" t="str">
        <f t="shared" si="146"/>
        <v/>
      </c>
      <c r="U2330" s="12"/>
      <c r="V2330" s="16"/>
      <c r="W2330" s="12" t="e">
        <v>#N/A</v>
      </c>
    </row>
    <row r="2331" spans="1:23" ht="22.35" customHeight="1">
      <c r="A2331" s="12">
        <v>10062504</v>
      </c>
      <c r="B2331" s="137" t="e">
        <v>#N/A</v>
      </c>
      <c r="C2331" s="106">
        <v>1008075</v>
      </c>
      <c r="D2331" s="13"/>
      <c r="E2331" s="12" t="s">
        <v>2807</v>
      </c>
      <c r="F2331" s="190" t="s">
        <v>4205</v>
      </c>
      <c r="G2331" s="13" t="s">
        <v>21</v>
      </c>
      <c r="H2331" s="15">
        <v>47</v>
      </c>
      <c r="I2331" s="105">
        <v>15</v>
      </c>
      <c r="J2331" s="26">
        <f t="shared" si="144"/>
        <v>705</v>
      </c>
      <c r="K2331" s="113">
        <f>IFERROR(SUMIFS(RECEIVING_HISTORY!$H:$H,RECEIVING_HISTORY!$B:$B,MASTER_SHEET!$A2331),0)</f>
        <v>0</v>
      </c>
      <c r="L2331" s="26">
        <f>IFERROR(SUMIFS(RECEIVING_HISTORY!$I:$I,RECEIVING_HISTORY!$B:$B,MASTER_SHEET!$A2331),0)</f>
        <v>0</v>
      </c>
      <c r="M2331" s="35">
        <f>IFERROR(SUMIF(ISSUANCE_HISTORY!$B:$B,A2331,ISSUANCE_HISTORY!$H:$H),0)</f>
        <v>0</v>
      </c>
      <c r="N2331" s="26">
        <f>IFERROR(SUMIF(ISSUANCE_HISTORY!$B:$B,A2331,ISSUANCE_HISTORY!$I:$I),0)</f>
        <v>0</v>
      </c>
      <c r="O2331" s="112">
        <f t="shared" si="145"/>
        <v>15</v>
      </c>
      <c r="P2331" s="26">
        <f t="shared" si="147"/>
        <v>705</v>
      </c>
      <c r="Q2331" s="36" t="s">
        <v>1022</v>
      </c>
      <c r="R2331" s="36" t="s">
        <v>1022</v>
      </c>
      <c r="S2331" s="16">
        <v>10</v>
      </c>
      <c r="T2331" s="37" t="str">
        <f t="shared" si="146"/>
        <v>OK</v>
      </c>
      <c r="U2331" s="12"/>
      <c r="V2331" s="16"/>
      <c r="W2331" s="12" t="e">
        <v>#N/A</v>
      </c>
    </row>
    <row r="2332" spans="1:23" ht="22.35" customHeight="1">
      <c r="A2332" s="12">
        <v>10062505</v>
      </c>
      <c r="B2332" s="137" t="e">
        <v>#N/A</v>
      </c>
      <c r="C2332" s="106">
        <v>1004487</v>
      </c>
      <c r="D2332" s="13">
        <v>1016569</v>
      </c>
      <c r="E2332" s="12" t="s">
        <v>2808</v>
      </c>
      <c r="F2332" s="190" t="s">
        <v>4205</v>
      </c>
      <c r="G2332" s="13" t="s">
        <v>21</v>
      </c>
      <c r="H2332" s="15">
        <v>76</v>
      </c>
      <c r="I2332" s="105">
        <v>0</v>
      </c>
      <c r="J2332" s="26">
        <f t="shared" si="144"/>
        <v>0</v>
      </c>
      <c r="K2332" s="113">
        <f>IFERROR(SUMIFS(RECEIVING_HISTORY!$H:$H,RECEIVING_HISTORY!$B:$B,MASTER_SHEET!$A2332),0)</f>
        <v>0</v>
      </c>
      <c r="L2332" s="26">
        <f>IFERROR(SUMIFS(RECEIVING_HISTORY!$I:$I,RECEIVING_HISTORY!$B:$B,MASTER_SHEET!$A2332),0)</f>
        <v>0</v>
      </c>
      <c r="M2332" s="35">
        <f>IFERROR(SUMIF(ISSUANCE_HISTORY!$B:$B,A2332,ISSUANCE_HISTORY!$H:$H),0)</f>
        <v>0</v>
      </c>
      <c r="N2332" s="26">
        <f>IFERROR(SUMIF(ISSUANCE_HISTORY!$B:$B,A2332,ISSUANCE_HISTORY!$I:$I),0)</f>
        <v>0</v>
      </c>
      <c r="O2332" s="112">
        <f t="shared" si="145"/>
        <v>0</v>
      </c>
      <c r="P2332" s="26">
        <f t="shared" si="147"/>
        <v>0</v>
      </c>
      <c r="Q2332" s="36" t="e">
        <v>#N/A</v>
      </c>
      <c r="R2332" s="36" t="e">
        <v>#N/A</v>
      </c>
      <c r="S2332" s="16"/>
      <c r="T2332" s="37" t="str">
        <f t="shared" si="146"/>
        <v/>
      </c>
      <c r="U2332" s="12"/>
      <c r="V2332" s="16"/>
      <c r="W2332" s="12" t="e">
        <v>#N/A</v>
      </c>
    </row>
    <row r="2333" spans="1:23" ht="22.35" customHeight="1">
      <c r="A2333" s="12">
        <v>10062506</v>
      </c>
      <c r="B2333" s="137" t="e">
        <v>#N/A</v>
      </c>
      <c r="C2333" s="106">
        <v>1005661</v>
      </c>
      <c r="D2333" s="13">
        <v>1015418</v>
      </c>
      <c r="E2333" s="12" t="s">
        <v>2809</v>
      </c>
      <c r="F2333" s="190" t="s">
        <v>4209</v>
      </c>
      <c r="G2333" s="13" t="s">
        <v>21</v>
      </c>
      <c r="H2333" s="15">
        <v>54</v>
      </c>
      <c r="I2333" s="105">
        <v>0</v>
      </c>
      <c r="J2333" s="26">
        <f t="shared" si="144"/>
        <v>0</v>
      </c>
      <c r="K2333" s="113">
        <f>IFERROR(SUMIFS(RECEIVING_HISTORY!$H:$H,RECEIVING_HISTORY!$B:$B,MASTER_SHEET!$A2333),0)</f>
        <v>0</v>
      </c>
      <c r="L2333" s="26">
        <f>IFERROR(SUMIFS(RECEIVING_HISTORY!$I:$I,RECEIVING_HISTORY!$B:$B,MASTER_SHEET!$A2333),0)</f>
        <v>0</v>
      </c>
      <c r="M2333" s="35">
        <f>IFERROR(SUMIF(ISSUANCE_HISTORY!$B:$B,A2333,ISSUANCE_HISTORY!$H:$H),0)</f>
        <v>0</v>
      </c>
      <c r="N2333" s="26">
        <f>IFERROR(SUMIF(ISSUANCE_HISTORY!$B:$B,A2333,ISSUANCE_HISTORY!$I:$I),0)</f>
        <v>0</v>
      </c>
      <c r="O2333" s="112">
        <f t="shared" si="145"/>
        <v>0</v>
      </c>
      <c r="P2333" s="26">
        <f t="shared" si="147"/>
        <v>0</v>
      </c>
      <c r="Q2333" s="36" t="e">
        <v>#N/A</v>
      </c>
      <c r="R2333" s="36" t="e">
        <v>#N/A</v>
      </c>
      <c r="S2333" s="16"/>
      <c r="T2333" s="37" t="str">
        <f t="shared" si="146"/>
        <v/>
      </c>
      <c r="U2333" s="12"/>
      <c r="V2333" s="16"/>
      <c r="W2333" s="12" t="e">
        <v>#N/A</v>
      </c>
    </row>
    <row r="2334" spans="1:23" ht="22.35" customHeight="1">
      <c r="A2334" s="12">
        <v>10062507</v>
      </c>
      <c r="B2334" s="137" t="e">
        <v>#N/A</v>
      </c>
      <c r="C2334" s="106">
        <v>1005797</v>
      </c>
      <c r="D2334" s="13">
        <v>1015277</v>
      </c>
      <c r="E2334" s="12" t="s">
        <v>2810</v>
      </c>
      <c r="F2334" s="190" t="s">
        <v>4209</v>
      </c>
      <c r="G2334" s="13" t="s">
        <v>37</v>
      </c>
      <c r="H2334" s="15">
        <v>1650</v>
      </c>
      <c r="I2334" s="105">
        <v>0</v>
      </c>
      <c r="J2334" s="26">
        <f t="shared" si="144"/>
        <v>0</v>
      </c>
      <c r="K2334" s="113">
        <f>IFERROR(SUMIFS(RECEIVING_HISTORY!$H:$H,RECEIVING_HISTORY!$B:$B,MASTER_SHEET!$A2334),0)</f>
        <v>0</v>
      </c>
      <c r="L2334" s="26">
        <f>IFERROR(SUMIFS(RECEIVING_HISTORY!$I:$I,RECEIVING_HISTORY!$B:$B,MASTER_SHEET!$A2334),0)</f>
        <v>0</v>
      </c>
      <c r="M2334" s="35">
        <f>IFERROR(SUMIF(ISSUANCE_HISTORY!$B:$B,A2334,ISSUANCE_HISTORY!$H:$H),0)</f>
        <v>0</v>
      </c>
      <c r="N2334" s="26">
        <f>IFERROR(SUMIF(ISSUANCE_HISTORY!$B:$B,A2334,ISSUANCE_HISTORY!$I:$I),0)</f>
        <v>0</v>
      </c>
      <c r="O2334" s="112">
        <f t="shared" si="145"/>
        <v>0</v>
      </c>
      <c r="P2334" s="26">
        <f t="shared" si="147"/>
        <v>0</v>
      </c>
      <c r="Q2334" s="36" t="e">
        <v>#N/A</v>
      </c>
      <c r="R2334" s="36" t="e">
        <v>#N/A</v>
      </c>
      <c r="S2334" s="16"/>
      <c r="T2334" s="37" t="str">
        <f t="shared" si="146"/>
        <v/>
      </c>
      <c r="U2334" s="12"/>
      <c r="V2334" s="16"/>
      <c r="W2334" s="12" t="e">
        <v>#N/A</v>
      </c>
    </row>
    <row r="2335" spans="1:23" ht="22.35" customHeight="1">
      <c r="A2335" s="12">
        <v>10062508</v>
      </c>
      <c r="B2335" s="137" t="e">
        <v>#N/A</v>
      </c>
      <c r="C2335" s="106">
        <v>1005550</v>
      </c>
      <c r="D2335" s="13">
        <v>1015604</v>
      </c>
      <c r="E2335" s="12" t="s">
        <v>2811</v>
      </c>
      <c r="F2335" s="191" t="s">
        <v>4206</v>
      </c>
      <c r="G2335" s="13" t="s">
        <v>349</v>
      </c>
      <c r="H2335" s="15">
        <v>345</v>
      </c>
      <c r="I2335" s="105">
        <v>0</v>
      </c>
      <c r="J2335" s="26">
        <f t="shared" si="144"/>
        <v>0</v>
      </c>
      <c r="K2335" s="113">
        <f>IFERROR(SUMIFS(RECEIVING_HISTORY!$H:$H,RECEIVING_HISTORY!$B:$B,MASTER_SHEET!$A2335),0)</f>
        <v>0</v>
      </c>
      <c r="L2335" s="26">
        <f>IFERROR(SUMIFS(RECEIVING_HISTORY!$I:$I,RECEIVING_HISTORY!$B:$B,MASTER_SHEET!$A2335),0)</f>
        <v>0</v>
      </c>
      <c r="M2335" s="35">
        <f>IFERROR(SUMIF(ISSUANCE_HISTORY!$B:$B,A2335,ISSUANCE_HISTORY!$H:$H),0)</f>
        <v>0</v>
      </c>
      <c r="N2335" s="26">
        <f>IFERROR(SUMIF(ISSUANCE_HISTORY!$B:$B,A2335,ISSUANCE_HISTORY!$I:$I),0)</f>
        <v>0</v>
      </c>
      <c r="O2335" s="112">
        <f t="shared" si="145"/>
        <v>0</v>
      </c>
      <c r="P2335" s="26">
        <f t="shared" si="147"/>
        <v>0</v>
      </c>
      <c r="Q2335" s="36" t="e">
        <v>#N/A</v>
      </c>
      <c r="R2335" s="36" t="e">
        <v>#N/A</v>
      </c>
      <c r="S2335" s="16"/>
      <c r="T2335" s="37" t="str">
        <f t="shared" si="146"/>
        <v/>
      </c>
      <c r="U2335" s="12"/>
      <c r="V2335" s="16"/>
      <c r="W2335" s="12" t="e">
        <v>#N/A</v>
      </c>
    </row>
    <row r="2336" spans="1:23" ht="22.35" customHeight="1">
      <c r="A2336" s="12">
        <v>10062509</v>
      </c>
      <c r="B2336" s="137" t="e">
        <v>#N/A</v>
      </c>
      <c r="C2336" s="106">
        <v>1004336</v>
      </c>
      <c r="D2336" s="29">
        <v>1016696</v>
      </c>
      <c r="E2336" s="12" t="s">
        <v>2812</v>
      </c>
      <c r="F2336" s="191" t="s">
        <v>4206</v>
      </c>
      <c r="G2336" s="13" t="s">
        <v>37</v>
      </c>
      <c r="H2336" s="15">
        <v>360</v>
      </c>
      <c r="I2336" s="105">
        <v>0</v>
      </c>
      <c r="J2336" s="26">
        <f t="shared" si="144"/>
        <v>0</v>
      </c>
      <c r="K2336" s="113">
        <f>IFERROR(SUMIFS(RECEIVING_HISTORY!$H:$H,RECEIVING_HISTORY!$B:$B,MASTER_SHEET!$A2336),0)</f>
        <v>0</v>
      </c>
      <c r="L2336" s="26">
        <f>IFERROR(SUMIFS(RECEIVING_HISTORY!$I:$I,RECEIVING_HISTORY!$B:$B,MASTER_SHEET!$A2336),0)</f>
        <v>0</v>
      </c>
      <c r="M2336" s="35">
        <f>IFERROR(SUMIF(ISSUANCE_HISTORY!$B:$B,A2336,ISSUANCE_HISTORY!$H:$H),0)</f>
        <v>0</v>
      </c>
      <c r="N2336" s="26">
        <f>IFERROR(SUMIF(ISSUANCE_HISTORY!$B:$B,A2336,ISSUANCE_HISTORY!$I:$I),0)</f>
        <v>0</v>
      </c>
      <c r="O2336" s="112">
        <f t="shared" si="145"/>
        <v>0</v>
      </c>
      <c r="P2336" s="26">
        <f t="shared" si="147"/>
        <v>0</v>
      </c>
      <c r="Q2336" s="36" t="e">
        <v>#N/A</v>
      </c>
      <c r="R2336" s="36" t="e">
        <v>#N/A</v>
      </c>
      <c r="S2336" s="16"/>
      <c r="T2336" s="37" t="str">
        <f t="shared" si="146"/>
        <v/>
      </c>
      <c r="U2336" s="12"/>
      <c r="V2336" s="16"/>
      <c r="W2336" s="12" t="e">
        <v>#N/A</v>
      </c>
    </row>
    <row r="2337" spans="1:23" ht="22.35" customHeight="1">
      <c r="A2337" s="12">
        <v>10062510</v>
      </c>
      <c r="B2337" s="137" t="e">
        <v>#N/A</v>
      </c>
      <c r="C2337" s="106">
        <v>1004673</v>
      </c>
      <c r="D2337" s="13">
        <v>1016433</v>
      </c>
      <c r="E2337" s="12" t="s">
        <v>2813</v>
      </c>
      <c r="F2337" s="190" t="s">
        <v>4205</v>
      </c>
      <c r="G2337" s="13" t="s">
        <v>21</v>
      </c>
      <c r="H2337" s="15">
        <v>65</v>
      </c>
      <c r="I2337" s="105">
        <v>0</v>
      </c>
      <c r="J2337" s="26">
        <f t="shared" si="144"/>
        <v>0</v>
      </c>
      <c r="K2337" s="113">
        <f>IFERROR(SUMIFS(RECEIVING_HISTORY!$H:$H,RECEIVING_HISTORY!$B:$B,MASTER_SHEET!$A2337),0)</f>
        <v>0</v>
      </c>
      <c r="L2337" s="26">
        <f>IFERROR(SUMIFS(RECEIVING_HISTORY!$I:$I,RECEIVING_HISTORY!$B:$B,MASTER_SHEET!$A2337),0)</f>
        <v>0</v>
      </c>
      <c r="M2337" s="35">
        <f>IFERROR(SUMIF(ISSUANCE_HISTORY!$B:$B,A2337,ISSUANCE_HISTORY!$H:$H),0)</f>
        <v>0</v>
      </c>
      <c r="N2337" s="26">
        <f>IFERROR(SUMIF(ISSUANCE_HISTORY!$B:$B,A2337,ISSUANCE_HISTORY!$I:$I),0)</f>
        <v>0</v>
      </c>
      <c r="O2337" s="112">
        <f t="shared" si="145"/>
        <v>0</v>
      </c>
      <c r="P2337" s="26">
        <f t="shared" si="147"/>
        <v>0</v>
      </c>
      <c r="Q2337" s="36" t="e">
        <v>#N/A</v>
      </c>
      <c r="R2337" s="36" t="e">
        <v>#N/A</v>
      </c>
      <c r="S2337" s="16"/>
      <c r="T2337" s="37" t="str">
        <f t="shared" si="146"/>
        <v/>
      </c>
      <c r="U2337" s="12"/>
      <c r="V2337" s="16"/>
      <c r="W2337" s="12" t="e">
        <v>#N/A</v>
      </c>
    </row>
    <row r="2338" spans="1:23" ht="22.35" customHeight="1">
      <c r="A2338" s="12">
        <v>10062511</v>
      </c>
      <c r="B2338" s="137" t="e">
        <v>#N/A</v>
      </c>
      <c r="C2338" s="106">
        <v>1004674</v>
      </c>
      <c r="D2338" s="13">
        <v>1016434</v>
      </c>
      <c r="E2338" s="12" t="s">
        <v>2814</v>
      </c>
      <c r="F2338" s="190" t="s">
        <v>4205</v>
      </c>
      <c r="G2338" s="13" t="s">
        <v>21</v>
      </c>
      <c r="H2338" s="15">
        <v>1395</v>
      </c>
      <c r="I2338" s="105">
        <v>0</v>
      </c>
      <c r="J2338" s="26">
        <f t="shared" si="144"/>
        <v>0</v>
      </c>
      <c r="K2338" s="113">
        <f>IFERROR(SUMIFS(RECEIVING_HISTORY!$H:$H,RECEIVING_HISTORY!$B:$B,MASTER_SHEET!$A2338),0)</f>
        <v>0</v>
      </c>
      <c r="L2338" s="26">
        <f>IFERROR(SUMIFS(RECEIVING_HISTORY!$I:$I,RECEIVING_HISTORY!$B:$B,MASTER_SHEET!$A2338),0)</f>
        <v>0</v>
      </c>
      <c r="M2338" s="35">
        <f>IFERROR(SUMIF(ISSUANCE_HISTORY!$B:$B,A2338,ISSUANCE_HISTORY!$H:$H),0)</f>
        <v>0</v>
      </c>
      <c r="N2338" s="26">
        <f>IFERROR(SUMIF(ISSUANCE_HISTORY!$B:$B,A2338,ISSUANCE_HISTORY!$I:$I),0)</f>
        <v>0</v>
      </c>
      <c r="O2338" s="112">
        <f t="shared" si="145"/>
        <v>0</v>
      </c>
      <c r="P2338" s="26">
        <f t="shared" si="147"/>
        <v>0</v>
      </c>
      <c r="Q2338" s="36" t="e">
        <v>#N/A</v>
      </c>
      <c r="R2338" s="36" t="e">
        <v>#N/A</v>
      </c>
      <c r="S2338" s="16"/>
      <c r="T2338" s="37" t="str">
        <f t="shared" si="146"/>
        <v/>
      </c>
      <c r="U2338" s="12"/>
      <c r="V2338" s="16"/>
      <c r="W2338" s="12" t="e">
        <v>#N/A</v>
      </c>
    </row>
    <row r="2339" spans="1:23" ht="22.35" customHeight="1">
      <c r="A2339" s="12">
        <v>10062512</v>
      </c>
      <c r="B2339" s="137" t="e">
        <v>#N/A</v>
      </c>
      <c r="C2339" s="106">
        <v>1004675</v>
      </c>
      <c r="D2339" s="13">
        <v>1016435</v>
      </c>
      <c r="E2339" s="12" t="s">
        <v>2815</v>
      </c>
      <c r="F2339" s="190" t="s">
        <v>4205</v>
      </c>
      <c r="G2339" s="13" t="s">
        <v>21</v>
      </c>
      <c r="H2339" s="15">
        <v>1395</v>
      </c>
      <c r="I2339" s="105">
        <v>0</v>
      </c>
      <c r="J2339" s="26">
        <f t="shared" si="144"/>
        <v>0</v>
      </c>
      <c r="K2339" s="113">
        <f>IFERROR(SUMIFS(RECEIVING_HISTORY!$H:$H,RECEIVING_HISTORY!$B:$B,MASTER_SHEET!$A2339),0)</f>
        <v>0</v>
      </c>
      <c r="L2339" s="26">
        <f>IFERROR(SUMIFS(RECEIVING_HISTORY!$I:$I,RECEIVING_HISTORY!$B:$B,MASTER_SHEET!$A2339),0)</f>
        <v>0</v>
      </c>
      <c r="M2339" s="35">
        <f>IFERROR(SUMIF(ISSUANCE_HISTORY!$B:$B,A2339,ISSUANCE_HISTORY!$H:$H),0)</f>
        <v>0</v>
      </c>
      <c r="N2339" s="26">
        <f>IFERROR(SUMIF(ISSUANCE_HISTORY!$B:$B,A2339,ISSUANCE_HISTORY!$I:$I),0)</f>
        <v>0</v>
      </c>
      <c r="O2339" s="112">
        <f t="shared" si="145"/>
        <v>0</v>
      </c>
      <c r="P2339" s="26">
        <f t="shared" si="147"/>
        <v>0</v>
      </c>
      <c r="Q2339" s="36" t="e">
        <v>#N/A</v>
      </c>
      <c r="R2339" s="36" t="e">
        <v>#N/A</v>
      </c>
      <c r="S2339" s="16"/>
      <c r="T2339" s="37" t="str">
        <f t="shared" si="146"/>
        <v/>
      </c>
      <c r="U2339" s="12"/>
      <c r="V2339" s="16"/>
      <c r="W2339" s="12" t="e">
        <v>#N/A</v>
      </c>
    </row>
    <row r="2340" spans="1:23" ht="22.35" customHeight="1">
      <c r="A2340" s="12">
        <v>10062513</v>
      </c>
      <c r="B2340" s="137" t="e">
        <v>#N/A</v>
      </c>
      <c r="C2340" s="106">
        <v>1004676</v>
      </c>
      <c r="D2340" s="13">
        <v>1016436</v>
      </c>
      <c r="E2340" s="12" t="s">
        <v>2816</v>
      </c>
      <c r="F2340" s="190" t="s">
        <v>4205</v>
      </c>
      <c r="G2340" s="13" t="s">
        <v>21</v>
      </c>
      <c r="H2340" s="15">
        <v>989</v>
      </c>
      <c r="I2340" s="105">
        <v>0</v>
      </c>
      <c r="J2340" s="26">
        <f t="shared" si="144"/>
        <v>0</v>
      </c>
      <c r="K2340" s="113">
        <f>IFERROR(SUMIFS(RECEIVING_HISTORY!$H:$H,RECEIVING_HISTORY!$B:$B,MASTER_SHEET!$A2340),0)</f>
        <v>0</v>
      </c>
      <c r="L2340" s="26">
        <f>IFERROR(SUMIFS(RECEIVING_HISTORY!$I:$I,RECEIVING_HISTORY!$B:$B,MASTER_SHEET!$A2340),0)</f>
        <v>0</v>
      </c>
      <c r="M2340" s="35">
        <f>IFERROR(SUMIF(ISSUANCE_HISTORY!$B:$B,A2340,ISSUANCE_HISTORY!$H:$H),0)</f>
        <v>0</v>
      </c>
      <c r="N2340" s="26">
        <f>IFERROR(SUMIF(ISSUANCE_HISTORY!$B:$B,A2340,ISSUANCE_HISTORY!$I:$I),0)</f>
        <v>0</v>
      </c>
      <c r="O2340" s="112">
        <f t="shared" si="145"/>
        <v>0</v>
      </c>
      <c r="P2340" s="26">
        <f t="shared" si="147"/>
        <v>0</v>
      </c>
      <c r="Q2340" s="36" t="e">
        <v>#N/A</v>
      </c>
      <c r="R2340" s="36" t="e">
        <v>#N/A</v>
      </c>
      <c r="S2340" s="16"/>
      <c r="T2340" s="37" t="str">
        <f t="shared" si="146"/>
        <v/>
      </c>
      <c r="U2340" s="12"/>
      <c r="V2340" s="16"/>
      <c r="W2340" s="12" t="e">
        <v>#N/A</v>
      </c>
    </row>
    <row r="2341" spans="1:23" ht="22.35" customHeight="1">
      <c r="A2341" s="12">
        <v>10062514</v>
      </c>
      <c r="B2341" s="137" t="e">
        <v>#N/A</v>
      </c>
      <c r="C2341" s="106">
        <v>1004677</v>
      </c>
      <c r="D2341" s="13">
        <v>1016437</v>
      </c>
      <c r="E2341" s="12" t="s">
        <v>2817</v>
      </c>
      <c r="F2341" s="190" t="s">
        <v>4205</v>
      </c>
      <c r="G2341" s="13" t="s">
        <v>21</v>
      </c>
      <c r="H2341" s="15">
        <v>989</v>
      </c>
      <c r="I2341" s="105">
        <v>0</v>
      </c>
      <c r="J2341" s="26">
        <f t="shared" si="144"/>
        <v>0</v>
      </c>
      <c r="K2341" s="113">
        <f>IFERROR(SUMIFS(RECEIVING_HISTORY!$H:$H,RECEIVING_HISTORY!$B:$B,MASTER_SHEET!$A2341),0)</f>
        <v>0</v>
      </c>
      <c r="L2341" s="26">
        <f>IFERROR(SUMIFS(RECEIVING_HISTORY!$I:$I,RECEIVING_HISTORY!$B:$B,MASTER_SHEET!$A2341),0)</f>
        <v>0</v>
      </c>
      <c r="M2341" s="35">
        <f>IFERROR(SUMIF(ISSUANCE_HISTORY!$B:$B,A2341,ISSUANCE_HISTORY!$H:$H),0)</f>
        <v>0</v>
      </c>
      <c r="N2341" s="26">
        <f>IFERROR(SUMIF(ISSUANCE_HISTORY!$B:$B,A2341,ISSUANCE_HISTORY!$I:$I),0)</f>
        <v>0</v>
      </c>
      <c r="O2341" s="112">
        <f t="shared" si="145"/>
        <v>0</v>
      </c>
      <c r="P2341" s="26">
        <f t="shared" si="147"/>
        <v>0</v>
      </c>
      <c r="Q2341" s="36" t="e">
        <v>#N/A</v>
      </c>
      <c r="R2341" s="36" t="e">
        <v>#N/A</v>
      </c>
      <c r="S2341" s="16"/>
      <c r="T2341" s="37" t="str">
        <f t="shared" si="146"/>
        <v/>
      </c>
      <c r="U2341" s="12"/>
      <c r="V2341" s="16"/>
      <c r="W2341" s="12" t="e">
        <v>#N/A</v>
      </c>
    </row>
    <row r="2342" spans="1:23" ht="22.35" customHeight="1">
      <c r="A2342" s="12">
        <v>10062515</v>
      </c>
      <c r="B2342" s="137" t="e">
        <v>#N/A</v>
      </c>
      <c r="C2342" s="106">
        <v>1004678</v>
      </c>
      <c r="D2342" s="13">
        <v>1016438</v>
      </c>
      <c r="E2342" s="12" t="s">
        <v>2818</v>
      </c>
      <c r="F2342" s="190" t="s">
        <v>4205</v>
      </c>
      <c r="G2342" s="13" t="s">
        <v>21</v>
      </c>
      <c r="H2342" s="15">
        <v>1095</v>
      </c>
      <c r="I2342" s="105">
        <v>0</v>
      </c>
      <c r="J2342" s="26">
        <f t="shared" si="144"/>
        <v>0</v>
      </c>
      <c r="K2342" s="113">
        <f>IFERROR(SUMIFS(RECEIVING_HISTORY!$H:$H,RECEIVING_HISTORY!$B:$B,MASTER_SHEET!$A2342),0)</f>
        <v>0</v>
      </c>
      <c r="L2342" s="26">
        <f>IFERROR(SUMIFS(RECEIVING_HISTORY!$I:$I,RECEIVING_HISTORY!$B:$B,MASTER_SHEET!$A2342),0)</f>
        <v>0</v>
      </c>
      <c r="M2342" s="35">
        <f>IFERROR(SUMIF(ISSUANCE_HISTORY!$B:$B,A2342,ISSUANCE_HISTORY!$H:$H),0)</f>
        <v>0</v>
      </c>
      <c r="N2342" s="26">
        <f>IFERROR(SUMIF(ISSUANCE_HISTORY!$B:$B,A2342,ISSUANCE_HISTORY!$I:$I),0)</f>
        <v>0</v>
      </c>
      <c r="O2342" s="112">
        <f t="shared" si="145"/>
        <v>0</v>
      </c>
      <c r="P2342" s="26">
        <f t="shared" si="147"/>
        <v>0</v>
      </c>
      <c r="Q2342" s="36" t="e">
        <v>#N/A</v>
      </c>
      <c r="R2342" s="36" t="e">
        <v>#N/A</v>
      </c>
      <c r="S2342" s="16"/>
      <c r="T2342" s="37" t="str">
        <f t="shared" si="146"/>
        <v/>
      </c>
      <c r="U2342" s="12"/>
      <c r="V2342" s="16"/>
      <c r="W2342" s="12" t="e">
        <v>#N/A</v>
      </c>
    </row>
    <row r="2343" spans="1:23" ht="22.35" customHeight="1">
      <c r="A2343" s="12">
        <v>10062516</v>
      </c>
      <c r="B2343" s="137" t="e">
        <v>#N/A</v>
      </c>
      <c r="C2343" s="106">
        <v>1004617</v>
      </c>
      <c r="D2343" s="13">
        <v>1016376</v>
      </c>
      <c r="E2343" s="12" t="s">
        <v>2819</v>
      </c>
      <c r="F2343" s="190" t="s">
        <v>1262</v>
      </c>
      <c r="G2343" s="13" t="s">
        <v>37</v>
      </c>
      <c r="H2343" s="15">
        <v>395</v>
      </c>
      <c r="I2343" s="105">
        <v>12</v>
      </c>
      <c r="J2343" s="26">
        <f t="shared" si="144"/>
        <v>4740</v>
      </c>
      <c r="K2343" s="113">
        <f>IFERROR(SUMIFS(RECEIVING_HISTORY!$H:$H,RECEIVING_HISTORY!$B:$B,MASTER_SHEET!$A2343),0)</f>
        <v>0</v>
      </c>
      <c r="L2343" s="26">
        <f>IFERROR(SUMIFS(RECEIVING_HISTORY!$I:$I,RECEIVING_HISTORY!$B:$B,MASTER_SHEET!$A2343),0)</f>
        <v>0</v>
      </c>
      <c r="M2343" s="35">
        <f>IFERROR(SUMIF(ISSUANCE_HISTORY!$B:$B,A2343,ISSUANCE_HISTORY!$H:$H),0)</f>
        <v>0</v>
      </c>
      <c r="N2343" s="26">
        <f>IFERROR(SUMIF(ISSUANCE_HISTORY!$B:$B,A2343,ISSUANCE_HISTORY!$I:$I),0)</f>
        <v>0</v>
      </c>
      <c r="O2343" s="112">
        <f t="shared" si="145"/>
        <v>12</v>
      </c>
      <c r="P2343" s="26">
        <f t="shared" si="147"/>
        <v>4740</v>
      </c>
      <c r="Q2343" s="36" t="s">
        <v>163</v>
      </c>
      <c r="R2343" s="36" t="s">
        <v>163</v>
      </c>
      <c r="S2343" s="16">
        <v>10</v>
      </c>
      <c r="T2343" s="37" t="str">
        <f t="shared" si="146"/>
        <v>OK</v>
      </c>
      <c r="U2343" s="12"/>
      <c r="V2343" s="16"/>
      <c r="W2343" s="12" t="e">
        <v>#N/A</v>
      </c>
    </row>
    <row r="2344" spans="1:23" ht="22.35" customHeight="1">
      <c r="A2344" s="12">
        <v>10062517</v>
      </c>
      <c r="B2344" s="137" t="e">
        <v>#N/A</v>
      </c>
      <c r="C2344" s="106">
        <v>1005511</v>
      </c>
      <c r="D2344" s="29">
        <v>1015565</v>
      </c>
      <c r="E2344" s="12" t="s">
        <v>2820</v>
      </c>
      <c r="F2344" s="191" t="s">
        <v>4206</v>
      </c>
      <c r="G2344" s="13" t="s">
        <v>21</v>
      </c>
      <c r="H2344" s="15">
        <v>0.7</v>
      </c>
      <c r="I2344" s="105">
        <v>0</v>
      </c>
      <c r="J2344" s="26">
        <f t="shared" si="144"/>
        <v>0</v>
      </c>
      <c r="K2344" s="113">
        <f>IFERROR(SUMIFS(RECEIVING_HISTORY!$H:$H,RECEIVING_HISTORY!$B:$B,MASTER_SHEET!$A2344),0)</f>
        <v>0</v>
      </c>
      <c r="L2344" s="26">
        <f>IFERROR(SUMIFS(RECEIVING_HISTORY!$I:$I,RECEIVING_HISTORY!$B:$B,MASTER_SHEET!$A2344),0)</f>
        <v>0</v>
      </c>
      <c r="M2344" s="35">
        <f>IFERROR(SUMIF(ISSUANCE_HISTORY!$B:$B,A2344,ISSUANCE_HISTORY!$H:$H),0)</f>
        <v>0</v>
      </c>
      <c r="N2344" s="26">
        <f>IFERROR(SUMIF(ISSUANCE_HISTORY!$B:$B,A2344,ISSUANCE_HISTORY!$I:$I),0)</f>
        <v>0</v>
      </c>
      <c r="O2344" s="112">
        <f t="shared" si="145"/>
        <v>0</v>
      </c>
      <c r="P2344" s="26">
        <f t="shared" si="147"/>
        <v>0</v>
      </c>
      <c r="Q2344" s="36" t="e">
        <v>#N/A</v>
      </c>
      <c r="R2344" s="36" t="e">
        <v>#N/A</v>
      </c>
      <c r="S2344" s="16"/>
      <c r="T2344" s="37" t="str">
        <f t="shared" si="146"/>
        <v/>
      </c>
      <c r="U2344" s="12"/>
      <c r="V2344" s="16"/>
      <c r="W2344" s="12" t="e">
        <v>#N/A</v>
      </c>
    </row>
    <row r="2345" spans="1:23" ht="22.35" customHeight="1">
      <c r="A2345" s="12">
        <v>10062518</v>
      </c>
      <c r="B2345" s="137" t="e">
        <v>#N/A</v>
      </c>
      <c r="C2345" s="106">
        <v>1005512</v>
      </c>
      <c r="D2345" s="29">
        <v>1015566</v>
      </c>
      <c r="E2345" s="12" t="s">
        <v>2821</v>
      </c>
      <c r="F2345" s="191" t="s">
        <v>4206</v>
      </c>
      <c r="G2345" s="13" t="s">
        <v>21</v>
      </c>
      <c r="H2345" s="15">
        <v>0.75</v>
      </c>
      <c r="I2345" s="105">
        <v>0</v>
      </c>
      <c r="J2345" s="26">
        <f t="shared" si="144"/>
        <v>0</v>
      </c>
      <c r="K2345" s="113">
        <f>IFERROR(SUMIFS(RECEIVING_HISTORY!$H:$H,RECEIVING_HISTORY!$B:$B,MASTER_SHEET!$A2345),0)</f>
        <v>0</v>
      </c>
      <c r="L2345" s="26">
        <f>IFERROR(SUMIFS(RECEIVING_HISTORY!$I:$I,RECEIVING_HISTORY!$B:$B,MASTER_SHEET!$A2345),0)</f>
        <v>0</v>
      </c>
      <c r="M2345" s="35">
        <f>IFERROR(SUMIF(ISSUANCE_HISTORY!$B:$B,A2345,ISSUANCE_HISTORY!$H:$H),0)</f>
        <v>0</v>
      </c>
      <c r="N2345" s="26">
        <f>IFERROR(SUMIF(ISSUANCE_HISTORY!$B:$B,A2345,ISSUANCE_HISTORY!$I:$I),0)</f>
        <v>0</v>
      </c>
      <c r="O2345" s="112">
        <f t="shared" si="145"/>
        <v>0</v>
      </c>
      <c r="P2345" s="26">
        <f t="shared" si="147"/>
        <v>0</v>
      </c>
      <c r="Q2345" s="36" t="e">
        <v>#N/A</v>
      </c>
      <c r="R2345" s="36" t="e">
        <v>#N/A</v>
      </c>
      <c r="S2345" s="16"/>
      <c r="T2345" s="37" t="str">
        <f t="shared" si="146"/>
        <v/>
      </c>
      <c r="U2345" s="12"/>
      <c r="V2345" s="16"/>
      <c r="W2345" s="12" t="e">
        <v>#N/A</v>
      </c>
    </row>
    <row r="2346" spans="1:23" ht="22.35" customHeight="1">
      <c r="A2346" s="12">
        <v>10062519</v>
      </c>
      <c r="B2346" s="137">
        <v>312115005669</v>
      </c>
      <c r="C2346" s="106">
        <v>1005547</v>
      </c>
      <c r="D2346" s="13">
        <v>1015601</v>
      </c>
      <c r="E2346" s="12" t="s">
        <v>2822</v>
      </c>
      <c r="F2346" s="191" t="s">
        <v>4206</v>
      </c>
      <c r="G2346" s="13" t="s">
        <v>349</v>
      </c>
      <c r="H2346" s="15">
        <v>380</v>
      </c>
      <c r="I2346" s="105">
        <v>5</v>
      </c>
      <c r="J2346" s="26">
        <f t="shared" si="144"/>
        <v>1900</v>
      </c>
      <c r="K2346" s="113">
        <f>IFERROR(SUMIFS(RECEIVING_HISTORY!$H:$H,RECEIVING_HISTORY!$B:$B,MASTER_SHEET!$A2346),0)</f>
        <v>0</v>
      </c>
      <c r="L2346" s="26">
        <f>IFERROR(SUMIFS(RECEIVING_HISTORY!$I:$I,RECEIVING_HISTORY!$B:$B,MASTER_SHEET!$A2346),0)</f>
        <v>0</v>
      </c>
      <c r="M2346" s="35">
        <f>IFERROR(SUMIF(ISSUANCE_HISTORY!$B:$B,A2346,ISSUANCE_HISTORY!$H:$H),0)</f>
        <v>0</v>
      </c>
      <c r="N2346" s="26">
        <f>IFERROR(SUMIF(ISSUANCE_HISTORY!$B:$B,A2346,ISSUANCE_HISTORY!$I:$I),0)</f>
        <v>0</v>
      </c>
      <c r="O2346" s="112">
        <f t="shared" si="145"/>
        <v>5</v>
      </c>
      <c r="P2346" s="26">
        <f t="shared" si="147"/>
        <v>1900</v>
      </c>
      <c r="Q2346" s="36" t="s">
        <v>4053</v>
      </c>
      <c r="R2346" s="36" t="s">
        <v>4053</v>
      </c>
      <c r="S2346" s="16">
        <v>2</v>
      </c>
      <c r="T2346" s="37" t="str">
        <f t="shared" si="146"/>
        <v>OK</v>
      </c>
      <c r="U2346" s="12"/>
      <c r="V2346" s="16"/>
      <c r="W2346" s="12" t="s">
        <v>4222</v>
      </c>
    </row>
    <row r="2347" spans="1:23" ht="22.35" customHeight="1">
      <c r="A2347" s="12">
        <v>10062520</v>
      </c>
      <c r="B2347" s="137">
        <v>312115005670</v>
      </c>
      <c r="C2347" s="106">
        <v>1005071</v>
      </c>
      <c r="D2347" s="13">
        <v>1015900</v>
      </c>
      <c r="E2347" s="12" t="s">
        <v>2823</v>
      </c>
      <c r="F2347" s="191" t="s">
        <v>4206</v>
      </c>
      <c r="G2347" s="13" t="s">
        <v>349</v>
      </c>
      <c r="H2347" s="15">
        <v>650</v>
      </c>
      <c r="I2347" s="105">
        <v>0</v>
      </c>
      <c r="J2347" s="26">
        <f t="shared" si="144"/>
        <v>0</v>
      </c>
      <c r="K2347" s="113">
        <f>IFERROR(SUMIFS(RECEIVING_HISTORY!$H:$H,RECEIVING_HISTORY!$B:$B,MASTER_SHEET!$A2347),0)</f>
        <v>0</v>
      </c>
      <c r="L2347" s="26">
        <f>IFERROR(SUMIFS(RECEIVING_HISTORY!$I:$I,RECEIVING_HISTORY!$B:$B,MASTER_SHEET!$A2347),0)</f>
        <v>0</v>
      </c>
      <c r="M2347" s="35">
        <f>IFERROR(SUMIF(ISSUANCE_HISTORY!$B:$B,A2347,ISSUANCE_HISTORY!$H:$H),0)</f>
        <v>0</v>
      </c>
      <c r="N2347" s="26">
        <f>IFERROR(SUMIF(ISSUANCE_HISTORY!$B:$B,A2347,ISSUANCE_HISTORY!$I:$I),0)</f>
        <v>0</v>
      </c>
      <c r="O2347" s="112">
        <f t="shared" si="145"/>
        <v>0</v>
      </c>
      <c r="P2347" s="26">
        <f t="shared" si="147"/>
        <v>0</v>
      </c>
      <c r="Q2347" s="36" t="e">
        <v>#N/A</v>
      </c>
      <c r="R2347" s="36" t="e">
        <v>#N/A</v>
      </c>
      <c r="S2347" s="16">
        <v>2</v>
      </c>
      <c r="T2347" s="37" t="str">
        <f t="shared" si="146"/>
        <v>BSR in Process</v>
      </c>
      <c r="U2347" s="12">
        <v>61</v>
      </c>
      <c r="V2347" s="16"/>
      <c r="W2347" s="12" t="s">
        <v>4222</v>
      </c>
    </row>
    <row r="2348" spans="1:23" ht="22.35" customHeight="1">
      <c r="A2348" s="12">
        <v>10062521</v>
      </c>
      <c r="B2348" s="137">
        <v>312115005671</v>
      </c>
      <c r="C2348" s="106">
        <v>1005072</v>
      </c>
      <c r="D2348" s="13">
        <v>1015901</v>
      </c>
      <c r="E2348" s="12" t="s">
        <v>2824</v>
      </c>
      <c r="F2348" s="191" t="s">
        <v>4206</v>
      </c>
      <c r="G2348" s="13" t="s">
        <v>349</v>
      </c>
      <c r="H2348" s="15">
        <v>600</v>
      </c>
      <c r="I2348" s="105">
        <v>8</v>
      </c>
      <c r="J2348" s="26">
        <f t="shared" si="144"/>
        <v>4800</v>
      </c>
      <c r="K2348" s="113">
        <f>IFERROR(SUMIFS(RECEIVING_HISTORY!$H:$H,RECEIVING_HISTORY!$B:$B,MASTER_SHEET!$A2348),0)</f>
        <v>0</v>
      </c>
      <c r="L2348" s="26">
        <f>IFERROR(SUMIFS(RECEIVING_HISTORY!$I:$I,RECEIVING_HISTORY!$B:$B,MASTER_SHEET!$A2348),0)</f>
        <v>0</v>
      </c>
      <c r="M2348" s="35">
        <f>IFERROR(SUMIF(ISSUANCE_HISTORY!$B:$B,A2348,ISSUANCE_HISTORY!$H:$H),0)</f>
        <v>0</v>
      </c>
      <c r="N2348" s="26">
        <f>IFERROR(SUMIF(ISSUANCE_HISTORY!$B:$B,A2348,ISSUANCE_HISTORY!$I:$I),0)</f>
        <v>0</v>
      </c>
      <c r="O2348" s="112">
        <f t="shared" si="145"/>
        <v>8</v>
      </c>
      <c r="P2348" s="26">
        <f t="shared" si="147"/>
        <v>4800</v>
      </c>
      <c r="Q2348" s="36" t="s">
        <v>4147</v>
      </c>
      <c r="R2348" s="36" t="s">
        <v>4147</v>
      </c>
      <c r="S2348" s="16">
        <v>2</v>
      </c>
      <c r="T2348" s="37" t="str">
        <f t="shared" si="146"/>
        <v>OK</v>
      </c>
      <c r="U2348" s="12"/>
      <c r="V2348" s="16"/>
      <c r="W2348" s="12" t="s">
        <v>4222</v>
      </c>
    </row>
    <row r="2349" spans="1:23" ht="22.35" customHeight="1">
      <c r="A2349" s="12">
        <v>10062522</v>
      </c>
      <c r="B2349" s="137" t="e">
        <v>#N/A</v>
      </c>
      <c r="C2349" s="106">
        <v>1004832</v>
      </c>
      <c r="D2349" s="13">
        <v>1016273</v>
      </c>
      <c r="E2349" s="12" t="s">
        <v>2825</v>
      </c>
      <c r="F2349" s="191" t="s">
        <v>4206</v>
      </c>
      <c r="G2349" s="13" t="s">
        <v>349</v>
      </c>
      <c r="H2349" s="15">
        <v>250</v>
      </c>
      <c r="I2349" s="105">
        <v>3</v>
      </c>
      <c r="J2349" s="26">
        <f t="shared" si="144"/>
        <v>750</v>
      </c>
      <c r="K2349" s="113">
        <f>IFERROR(SUMIFS(RECEIVING_HISTORY!$H:$H,RECEIVING_HISTORY!$B:$B,MASTER_SHEET!$A2349),0)</f>
        <v>0</v>
      </c>
      <c r="L2349" s="26">
        <f>IFERROR(SUMIFS(RECEIVING_HISTORY!$I:$I,RECEIVING_HISTORY!$B:$B,MASTER_SHEET!$A2349),0)</f>
        <v>0</v>
      </c>
      <c r="M2349" s="35">
        <f>IFERROR(SUMIF(ISSUANCE_HISTORY!$B:$B,A2349,ISSUANCE_HISTORY!$H:$H),0)</f>
        <v>1</v>
      </c>
      <c r="N2349" s="26">
        <f>IFERROR(SUMIF(ISSUANCE_HISTORY!$B:$B,A2349,ISSUANCE_HISTORY!$I:$I),0)</f>
        <v>250</v>
      </c>
      <c r="O2349" s="112">
        <f t="shared" si="145"/>
        <v>2</v>
      </c>
      <c r="P2349" s="26">
        <f t="shared" si="147"/>
        <v>500</v>
      </c>
      <c r="Q2349" s="168" t="s">
        <v>4443</v>
      </c>
      <c r="R2349" s="168" t="s">
        <v>4443</v>
      </c>
      <c r="S2349" s="16">
        <v>3</v>
      </c>
      <c r="T2349" s="37" t="str">
        <f t="shared" si="146"/>
        <v>Re-Order Now</v>
      </c>
      <c r="U2349" s="12"/>
      <c r="V2349" s="16" t="s">
        <v>4000</v>
      </c>
      <c r="W2349" s="12" t="e">
        <v>#N/A</v>
      </c>
    </row>
    <row r="2350" spans="1:23" ht="22.35" customHeight="1">
      <c r="A2350" s="12">
        <v>10062523</v>
      </c>
      <c r="B2350" s="137" t="e">
        <v>#N/A</v>
      </c>
      <c r="C2350" s="106">
        <v>1004833</v>
      </c>
      <c r="D2350" s="13">
        <v>1016274</v>
      </c>
      <c r="E2350" s="12" t="s">
        <v>2826</v>
      </c>
      <c r="F2350" s="191" t="s">
        <v>4206</v>
      </c>
      <c r="G2350" s="13" t="s">
        <v>349</v>
      </c>
      <c r="H2350" s="15">
        <v>405</v>
      </c>
      <c r="I2350" s="105">
        <v>3</v>
      </c>
      <c r="J2350" s="26">
        <f t="shared" si="144"/>
        <v>1215</v>
      </c>
      <c r="K2350" s="113">
        <f>IFERROR(SUMIFS(RECEIVING_HISTORY!$H:$H,RECEIVING_HISTORY!$B:$B,MASTER_SHEET!$A2350),0)</f>
        <v>0</v>
      </c>
      <c r="L2350" s="26">
        <f>IFERROR(SUMIFS(RECEIVING_HISTORY!$I:$I,RECEIVING_HISTORY!$B:$B,MASTER_SHEET!$A2350),0)</f>
        <v>0</v>
      </c>
      <c r="M2350" s="35">
        <f>IFERROR(SUMIF(ISSUANCE_HISTORY!$B:$B,A2350,ISSUANCE_HISTORY!$H:$H),0)</f>
        <v>0</v>
      </c>
      <c r="N2350" s="26">
        <f>IFERROR(SUMIF(ISSUANCE_HISTORY!$B:$B,A2350,ISSUANCE_HISTORY!$I:$I),0)</f>
        <v>0</v>
      </c>
      <c r="O2350" s="112">
        <f t="shared" si="145"/>
        <v>3</v>
      </c>
      <c r="P2350" s="26">
        <f t="shared" si="147"/>
        <v>1215</v>
      </c>
      <c r="Q2350" s="36" t="s">
        <v>4148</v>
      </c>
      <c r="R2350" s="36" t="s">
        <v>4148</v>
      </c>
      <c r="S2350" s="16">
        <v>2</v>
      </c>
      <c r="T2350" s="37" t="str">
        <f t="shared" si="146"/>
        <v>OK</v>
      </c>
      <c r="U2350" s="12"/>
      <c r="V2350" s="16"/>
      <c r="W2350" s="12" t="e">
        <v>#N/A</v>
      </c>
    </row>
    <row r="2351" spans="1:23" ht="22.35" customHeight="1">
      <c r="A2351" s="12">
        <v>10062524</v>
      </c>
      <c r="B2351" s="137" t="e">
        <v>#N/A</v>
      </c>
      <c r="C2351" s="106">
        <v>1004834</v>
      </c>
      <c r="D2351" s="13">
        <v>1016275</v>
      </c>
      <c r="E2351" s="12" t="s">
        <v>2827</v>
      </c>
      <c r="F2351" s="191" t="s">
        <v>4206</v>
      </c>
      <c r="G2351" s="13" t="s">
        <v>349</v>
      </c>
      <c r="H2351" s="15">
        <v>405</v>
      </c>
      <c r="I2351" s="105">
        <v>3</v>
      </c>
      <c r="J2351" s="26">
        <f t="shared" si="144"/>
        <v>1215</v>
      </c>
      <c r="K2351" s="113">
        <f>IFERROR(SUMIFS(RECEIVING_HISTORY!$H:$H,RECEIVING_HISTORY!$B:$B,MASTER_SHEET!$A2351),0)</f>
        <v>0</v>
      </c>
      <c r="L2351" s="26">
        <f>IFERROR(SUMIFS(RECEIVING_HISTORY!$I:$I,RECEIVING_HISTORY!$B:$B,MASTER_SHEET!$A2351),0)</f>
        <v>0</v>
      </c>
      <c r="M2351" s="35">
        <f>IFERROR(SUMIF(ISSUANCE_HISTORY!$B:$B,A2351,ISSUANCE_HISTORY!$H:$H),0)</f>
        <v>1</v>
      </c>
      <c r="N2351" s="26">
        <f>IFERROR(SUMIF(ISSUANCE_HISTORY!$B:$B,A2351,ISSUANCE_HISTORY!$I:$I),0)</f>
        <v>405</v>
      </c>
      <c r="O2351" s="112">
        <f t="shared" si="145"/>
        <v>2</v>
      </c>
      <c r="P2351" s="26">
        <f t="shared" si="147"/>
        <v>810</v>
      </c>
      <c r="Q2351" s="36" t="s">
        <v>4149</v>
      </c>
      <c r="R2351" s="36" t="s">
        <v>4149</v>
      </c>
      <c r="S2351" s="16">
        <v>2</v>
      </c>
      <c r="T2351" s="37" t="str">
        <f t="shared" si="146"/>
        <v>OK</v>
      </c>
      <c r="U2351" s="12"/>
      <c r="V2351" s="16"/>
      <c r="W2351" s="12" t="e">
        <v>#N/A</v>
      </c>
    </row>
    <row r="2352" spans="1:23" ht="22.35" customHeight="1">
      <c r="A2352" s="12">
        <v>10062525</v>
      </c>
      <c r="B2352" s="137" t="e">
        <v>#N/A</v>
      </c>
      <c r="C2352" s="106">
        <v>1004835</v>
      </c>
      <c r="D2352" s="13">
        <v>1016276</v>
      </c>
      <c r="E2352" s="12" t="s">
        <v>2828</v>
      </c>
      <c r="F2352" s="191" t="s">
        <v>4206</v>
      </c>
      <c r="G2352" s="13" t="s">
        <v>349</v>
      </c>
      <c r="H2352" s="15">
        <v>610</v>
      </c>
      <c r="I2352" s="105">
        <v>3</v>
      </c>
      <c r="J2352" s="26">
        <f t="shared" si="144"/>
        <v>1830</v>
      </c>
      <c r="K2352" s="113">
        <f>IFERROR(SUMIFS(RECEIVING_HISTORY!$H:$H,RECEIVING_HISTORY!$B:$B,MASTER_SHEET!$A2352),0)</f>
        <v>0</v>
      </c>
      <c r="L2352" s="26">
        <f>IFERROR(SUMIFS(RECEIVING_HISTORY!$I:$I,RECEIVING_HISTORY!$B:$B,MASTER_SHEET!$A2352),0)</f>
        <v>0</v>
      </c>
      <c r="M2352" s="35">
        <f>IFERROR(SUMIF(ISSUANCE_HISTORY!$B:$B,A2352,ISSUANCE_HISTORY!$H:$H),0)</f>
        <v>0</v>
      </c>
      <c r="N2352" s="26">
        <f>IFERROR(SUMIF(ISSUANCE_HISTORY!$B:$B,A2352,ISSUANCE_HISTORY!$I:$I),0)</f>
        <v>0</v>
      </c>
      <c r="O2352" s="112">
        <f t="shared" si="145"/>
        <v>3</v>
      </c>
      <c r="P2352" s="26">
        <f t="shared" si="147"/>
        <v>1830</v>
      </c>
      <c r="Q2352" s="36" t="s">
        <v>4150</v>
      </c>
      <c r="R2352" s="36" t="s">
        <v>4150</v>
      </c>
      <c r="S2352" s="16">
        <v>2</v>
      </c>
      <c r="T2352" s="37" t="str">
        <f t="shared" si="146"/>
        <v>OK</v>
      </c>
      <c r="U2352" s="12"/>
      <c r="V2352" s="16"/>
      <c r="W2352" s="12" t="e">
        <v>#N/A</v>
      </c>
    </row>
    <row r="2353" spans="1:23" ht="22.35" customHeight="1">
      <c r="A2353" s="12">
        <v>10062526</v>
      </c>
      <c r="B2353" s="137">
        <v>1910090195</v>
      </c>
      <c r="C2353" s="106">
        <v>1005297</v>
      </c>
      <c r="D2353" s="13">
        <v>1015669</v>
      </c>
      <c r="E2353" s="12" t="s">
        <v>2829</v>
      </c>
      <c r="F2353" s="190" t="s">
        <v>1262</v>
      </c>
      <c r="G2353" s="13" t="s">
        <v>21</v>
      </c>
      <c r="H2353" s="15">
        <v>4</v>
      </c>
      <c r="I2353" s="105">
        <v>16</v>
      </c>
      <c r="J2353" s="26">
        <f t="shared" si="144"/>
        <v>64</v>
      </c>
      <c r="K2353" s="113">
        <f>IFERROR(SUMIFS(RECEIVING_HISTORY!$H:$H,RECEIVING_HISTORY!$B:$B,MASTER_SHEET!$A2353),0)</f>
        <v>0</v>
      </c>
      <c r="L2353" s="26">
        <f>IFERROR(SUMIFS(RECEIVING_HISTORY!$I:$I,RECEIVING_HISTORY!$B:$B,MASTER_SHEET!$A2353),0)</f>
        <v>0</v>
      </c>
      <c r="M2353" s="35">
        <f>IFERROR(SUMIF(ISSUANCE_HISTORY!$B:$B,A2353,ISSUANCE_HISTORY!$H:$H),0)</f>
        <v>0</v>
      </c>
      <c r="N2353" s="26">
        <f>IFERROR(SUMIF(ISSUANCE_HISTORY!$B:$B,A2353,ISSUANCE_HISTORY!$I:$I),0)</f>
        <v>0</v>
      </c>
      <c r="O2353" s="112">
        <f t="shared" si="145"/>
        <v>16</v>
      </c>
      <c r="P2353" s="26">
        <f t="shared" si="147"/>
        <v>64</v>
      </c>
      <c r="Q2353" s="36" t="s">
        <v>1377</v>
      </c>
      <c r="R2353" s="36" t="s">
        <v>1377</v>
      </c>
      <c r="S2353" s="16">
        <v>8</v>
      </c>
      <c r="T2353" s="37" t="str">
        <f t="shared" si="146"/>
        <v>OK</v>
      </c>
      <c r="U2353" s="12"/>
      <c r="V2353" s="16"/>
      <c r="W2353" s="12" t="s">
        <v>4222</v>
      </c>
    </row>
    <row r="2354" spans="1:23" ht="22.35" customHeight="1">
      <c r="A2354" s="12">
        <v>10062527</v>
      </c>
      <c r="B2354" s="137" t="e">
        <v>#N/A</v>
      </c>
      <c r="C2354" s="106">
        <v>1004449</v>
      </c>
      <c r="D2354" s="13">
        <v>1016531</v>
      </c>
      <c r="E2354" s="12" t="s">
        <v>2830</v>
      </c>
      <c r="F2354" s="190" t="s">
        <v>1262</v>
      </c>
      <c r="G2354" s="13" t="s">
        <v>21</v>
      </c>
      <c r="H2354" s="15">
        <v>8</v>
      </c>
      <c r="I2354" s="105">
        <v>0</v>
      </c>
      <c r="J2354" s="26">
        <f t="shared" si="144"/>
        <v>0</v>
      </c>
      <c r="K2354" s="113">
        <f>IFERROR(SUMIFS(RECEIVING_HISTORY!$H:$H,RECEIVING_HISTORY!$B:$B,MASTER_SHEET!$A2354),0)</f>
        <v>0</v>
      </c>
      <c r="L2354" s="26">
        <f>IFERROR(SUMIFS(RECEIVING_HISTORY!$I:$I,RECEIVING_HISTORY!$B:$B,MASTER_SHEET!$A2354),0)</f>
        <v>0</v>
      </c>
      <c r="M2354" s="35">
        <f>IFERROR(SUMIF(ISSUANCE_HISTORY!$B:$B,A2354,ISSUANCE_HISTORY!$H:$H),0)</f>
        <v>0</v>
      </c>
      <c r="N2354" s="26">
        <f>IFERROR(SUMIF(ISSUANCE_HISTORY!$B:$B,A2354,ISSUANCE_HISTORY!$I:$I),0)</f>
        <v>0</v>
      </c>
      <c r="O2354" s="112">
        <f t="shared" si="145"/>
        <v>0</v>
      </c>
      <c r="P2354" s="26">
        <f t="shared" si="147"/>
        <v>0</v>
      </c>
      <c r="Q2354" s="36" t="e">
        <v>#N/A</v>
      </c>
      <c r="R2354" s="36" t="e">
        <v>#N/A</v>
      </c>
      <c r="S2354" s="16"/>
      <c r="T2354" s="37" t="str">
        <f t="shared" si="146"/>
        <v/>
      </c>
      <c r="U2354" s="12"/>
      <c r="V2354" s="16"/>
      <c r="W2354" s="12" t="e">
        <v>#N/A</v>
      </c>
    </row>
    <row r="2355" spans="1:23" ht="22.35" customHeight="1">
      <c r="A2355" s="12">
        <v>10062528</v>
      </c>
      <c r="B2355" s="137" t="e">
        <v>#N/A</v>
      </c>
      <c r="C2355" s="106">
        <v>1004450</v>
      </c>
      <c r="D2355" s="13">
        <v>1016532</v>
      </c>
      <c r="E2355" s="12" t="s">
        <v>2831</v>
      </c>
      <c r="F2355" s="190" t="s">
        <v>1262</v>
      </c>
      <c r="G2355" s="13" t="s">
        <v>21</v>
      </c>
      <c r="H2355" s="15">
        <v>13</v>
      </c>
      <c r="I2355" s="105">
        <v>0</v>
      </c>
      <c r="J2355" s="26">
        <f t="shared" si="144"/>
        <v>0</v>
      </c>
      <c r="K2355" s="113">
        <f>IFERROR(SUMIFS(RECEIVING_HISTORY!$H:$H,RECEIVING_HISTORY!$B:$B,MASTER_SHEET!$A2355),0)</f>
        <v>0</v>
      </c>
      <c r="L2355" s="26">
        <f>IFERROR(SUMIFS(RECEIVING_HISTORY!$I:$I,RECEIVING_HISTORY!$B:$B,MASTER_SHEET!$A2355),0)</f>
        <v>0</v>
      </c>
      <c r="M2355" s="35">
        <f>IFERROR(SUMIF(ISSUANCE_HISTORY!$B:$B,A2355,ISSUANCE_HISTORY!$H:$H),0)</f>
        <v>0</v>
      </c>
      <c r="N2355" s="26">
        <f>IFERROR(SUMIF(ISSUANCE_HISTORY!$B:$B,A2355,ISSUANCE_HISTORY!$I:$I),0)</f>
        <v>0</v>
      </c>
      <c r="O2355" s="112">
        <f t="shared" si="145"/>
        <v>0</v>
      </c>
      <c r="P2355" s="26">
        <f t="shared" si="147"/>
        <v>0</v>
      </c>
      <c r="Q2355" s="36" t="e">
        <v>#N/A</v>
      </c>
      <c r="R2355" s="36" t="e">
        <v>#N/A</v>
      </c>
      <c r="S2355" s="16"/>
      <c r="T2355" s="37" t="str">
        <f t="shared" si="146"/>
        <v/>
      </c>
      <c r="U2355" s="12"/>
      <c r="V2355" s="16"/>
      <c r="W2355" s="12" t="e">
        <v>#N/A</v>
      </c>
    </row>
    <row r="2356" spans="1:23" ht="22.35" customHeight="1">
      <c r="A2356" s="12">
        <v>10062529</v>
      </c>
      <c r="B2356" s="137" t="e">
        <v>#N/A</v>
      </c>
      <c r="C2356" s="106">
        <v>1001963</v>
      </c>
      <c r="D2356" s="13">
        <v>1011721</v>
      </c>
      <c r="E2356" s="12" t="s">
        <v>2832</v>
      </c>
      <c r="F2356" s="190" t="s">
        <v>1262</v>
      </c>
      <c r="G2356" s="13" t="s">
        <v>21</v>
      </c>
      <c r="H2356" s="15">
        <v>7</v>
      </c>
      <c r="I2356" s="105">
        <v>0</v>
      </c>
      <c r="J2356" s="26">
        <f t="shared" si="144"/>
        <v>0</v>
      </c>
      <c r="K2356" s="113">
        <f>IFERROR(SUMIFS(RECEIVING_HISTORY!$H:$H,RECEIVING_HISTORY!$B:$B,MASTER_SHEET!$A2356),0)</f>
        <v>0</v>
      </c>
      <c r="L2356" s="26">
        <f>IFERROR(SUMIFS(RECEIVING_HISTORY!$I:$I,RECEIVING_HISTORY!$B:$B,MASTER_SHEET!$A2356),0)</f>
        <v>0</v>
      </c>
      <c r="M2356" s="35">
        <f>IFERROR(SUMIF(ISSUANCE_HISTORY!$B:$B,A2356,ISSUANCE_HISTORY!$H:$H),0)</f>
        <v>0</v>
      </c>
      <c r="N2356" s="26">
        <f>IFERROR(SUMIF(ISSUANCE_HISTORY!$B:$B,A2356,ISSUANCE_HISTORY!$I:$I),0)</f>
        <v>0</v>
      </c>
      <c r="O2356" s="112">
        <f t="shared" si="145"/>
        <v>0</v>
      </c>
      <c r="P2356" s="26">
        <f t="shared" si="147"/>
        <v>0</v>
      </c>
      <c r="Q2356" s="36" t="e">
        <v>#N/A</v>
      </c>
      <c r="R2356" s="36" t="e">
        <v>#N/A</v>
      </c>
      <c r="S2356" s="16"/>
      <c r="T2356" s="37" t="str">
        <f t="shared" si="146"/>
        <v/>
      </c>
      <c r="U2356" s="12"/>
      <c r="V2356" s="16"/>
      <c r="W2356" s="12" t="e">
        <v>#N/A</v>
      </c>
    </row>
    <row r="2357" spans="1:23" ht="22.35" customHeight="1">
      <c r="A2357" s="12">
        <v>10062530</v>
      </c>
      <c r="B2357" s="137" t="e">
        <v>#N/A</v>
      </c>
      <c r="C2357" s="106">
        <v>1001958</v>
      </c>
      <c r="D2357" s="13">
        <v>1011716</v>
      </c>
      <c r="E2357" s="12" t="s">
        <v>2833</v>
      </c>
      <c r="F2357" s="190" t="s">
        <v>1262</v>
      </c>
      <c r="G2357" s="13" t="s">
        <v>21</v>
      </c>
      <c r="H2357" s="15">
        <v>9</v>
      </c>
      <c r="I2357" s="105">
        <v>0</v>
      </c>
      <c r="J2357" s="26">
        <f t="shared" si="144"/>
        <v>0</v>
      </c>
      <c r="K2357" s="113">
        <f>IFERROR(SUMIFS(RECEIVING_HISTORY!$H:$H,RECEIVING_HISTORY!$B:$B,MASTER_SHEET!$A2357),0)</f>
        <v>0</v>
      </c>
      <c r="L2357" s="26">
        <f>IFERROR(SUMIFS(RECEIVING_HISTORY!$I:$I,RECEIVING_HISTORY!$B:$B,MASTER_SHEET!$A2357),0)</f>
        <v>0</v>
      </c>
      <c r="M2357" s="35">
        <f>IFERROR(SUMIF(ISSUANCE_HISTORY!$B:$B,A2357,ISSUANCE_HISTORY!$H:$H),0)</f>
        <v>0</v>
      </c>
      <c r="N2357" s="26">
        <f>IFERROR(SUMIF(ISSUANCE_HISTORY!$B:$B,A2357,ISSUANCE_HISTORY!$I:$I),0)</f>
        <v>0</v>
      </c>
      <c r="O2357" s="112">
        <f t="shared" si="145"/>
        <v>0</v>
      </c>
      <c r="P2357" s="26">
        <f t="shared" si="147"/>
        <v>0</v>
      </c>
      <c r="Q2357" s="36" t="e">
        <v>#N/A</v>
      </c>
      <c r="R2357" s="36" t="e">
        <v>#N/A</v>
      </c>
      <c r="S2357" s="16"/>
      <c r="T2357" s="37" t="str">
        <f t="shared" si="146"/>
        <v/>
      </c>
      <c r="U2357" s="12"/>
      <c r="V2357" s="16"/>
      <c r="W2357" s="12" t="e">
        <v>#N/A</v>
      </c>
    </row>
    <row r="2358" spans="1:23" ht="22.35" customHeight="1">
      <c r="A2358" s="12">
        <v>10062531</v>
      </c>
      <c r="B2358" s="137" t="e">
        <v>#N/A</v>
      </c>
      <c r="C2358" s="106">
        <v>1001954</v>
      </c>
      <c r="D2358" s="13">
        <v>1011712</v>
      </c>
      <c r="E2358" s="12" t="s">
        <v>2834</v>
      </c>
      <c r="F2358" s="190" t="s">
        <v>1262</v>
      </c>
      <c r="G2358" s="13" t="s">
        <v>21</v>
      </c>
      <c r="H2358" s="15">
        <v>11</v>
      </c>
      <c r="I2358" s="105">
        <v>0</v>
      </c>
      <c r="J2358" s="26">
        <f t="shared" si="144"/>
        <v>0</v>
      </c>
      <c r="K2358" s="113">
        <f>IFERROR(SUMIFS(RECEIVING_HISTORY!$H:$H,RECEIVING_HISTORY!$B:$B,MASTER_SHEET!$A2358),0)</f>
        <v>0</v>
      </c>
      <c r="L2358" s="26">
        <f>IFERROR(SUMIFS(RECEIVING_HISTORY!$I:$I,RECEIVING_HISTORY!$B:$B,MASTER_SHEET!$A2358),0)</f>
        <v>0</v>
      </c>
      <c r="M2358" s="35">
        <f>IFERROR(SUMIF(ISSUANCE_HISTORY!$B:$B,A2358,ISSUANCE_HISTORY!$H:$H),0)</f>
        <v>0</v>
      </c>
      <c r="N2358" s="26">
        <f>IFERROR(SUMIF(ISSUANCE_HISTORY!$B:$B,A2358,ISSUANCE_HISTORY!$I:$I),0)</f>
        <v>0</v>
      </c>
      <c r="O2358" s="112">
        <f t="shared" si="145"/>
        <v>0</v>
      </c>
      <c r="P2358" s="26">
        <f t="shared" si="147"/>
        <v>0</v>
      </c>
      <c r="Q2358" s="36" t="e">
        <v>#N/A</v>
      </c>
      <c r="R2358" s="36" t="e">
        <v>#N/A</v>
      </c>
      <c r="S2358" s="16"/>
      <c r="T2358" s="37" t="str">
        <f t="shared" si="146"/>
        <v/>
      </c>
      <c r="U2358" s="12"/>
      <c r="V2358" s="16"/>
      <c r="W2358" s="12" t="e">
        <v>#N/A</v>
      </c>
    </row>
    <row r="2359" spans="1:23" ht="22.35" customHeight="1">
      <c r="A2359" s="12">
        <v>10062532</v>
      </c>
      <c r="B2359" s="137" t="e">
        <v>#N/A</v>
      </c>
      <c r="C2359" s="106">
        <v>1004456</v>
      </c>
      <c r="D2359" s="13">
        <v>1016538</v>
      </c>
      <c r="E2359" s="12" t="s">
        <v>2835</v>
      </c>
      <c r="F2359" s="190" t="s">
        <v>1262</v>
      </c>
      <c r="G2359" s="13" t="s">
        <v>21</v>
      </c>
      <c r="H2359" s="15">
        <v>10</v>
      </c>
      <c r="I2359" s="105">
        <v>0</v>
      </c>
      <c r="J2359" s="26">
        <f t="shared" si="144"/>
        <v>0</v>
      </c>
      <c r="K2359" s="113">
        <f>IFERROR(SUMIFS(RECEIVING_HISTORY!$H:$H,RECEIVING_HISTORY!$B:$B,MASTER_SHEET!$A2359),0)</f>
        <v>0</v>
      </c>
      <c r="L2359" s="26">
        <f>IFERROR(SUMIFS(RECEIVING_HISTORY!$I:$I,RECEIVING_HISTORY!$B:$B,MASTER_SHEET!$A2359),0)</f>
        <v>0</v>
      </c>
      <c r="M2359" s="35">
        <f>IFERROR(SUMIF(ISSUANCE_HISTORY!$B:$B,A2359,ISSUANCE_HISTORY!$H:$H),0)</f>
        <v>0</v>
      </c>
      <c r="N2359" s="26">
        <f>IFERROR(SUMIF(ISSUANCE_HISTORY!$B:$B,A2359,ISSUANCE_HISTORY!$I:$I),0)</f>
        <v>0</v>
      </c>
      <c r="O2359" s="112">
        <f t="shared" si="145"/>
        <v>0</v>
      </c>
      <c r="P2359" s="26">
        <f t="shared" si="147"/>
        <v>0</v>
      </c>
      <c r="Q2359" s="36" t="e">
        <v>#N/A</v>
      </c>
      <c r="R2359" s="36" t="e">
        <v>#N/A</v>
      </c>
      <c r="S2359" s="16"/>
      <c r="T2359" s="37" t="str">
        <f t="shared" si="146"/>
        <v/>
      </c>
      <c r="U2359" s="12"/>
      <c r="V2359" s="16"/>
      <c r="W2359" s="12" t="e">
        <v>#N/A</v>
      </c>
    </row>
    <row r="2360" spans="1:23" ht="22.35" customHeight="1">
      <c r="A2360" s="12">
        <v>10062533</v>
      </c>
      <c r="B2360" s="137" t="e">
        <v>#N/A</v>
      </c>
      <c r="C2360" s="106">
        <v>1004461</v>
      </c>
      <c r="D2360" s="13">
        <v>1016543</v>
      </c>
      <c r="E2360" s="12" t="s">
        <v>2836</v>
      </c>
      <c r="F2360" s="190" t="s">
        <v>1262</v>
      </c>
      <c r="G2360" s="13" t="s">
        <v>21</v>
      </c>
      <c r="H2360" s="15">
        <v>18</v>
      </c>
      <c r="I2360" s="105">
        <v>0</v>
      </c>
      <c r="J2360" s="26">
        <f t="shared" si="144"/>
        <v>0</v>
      </c>
      <c r="K2360" s="113">
        <f>IFERROR(SUMIFS(RECEIVING_HISTORY!$H:$H,RECEIVING_HISTORY!$B:$B,MASTER_SHEET!$A2360),0)</f>
        <v>0</v>
      </c>
      <c r="L2360" s="26">
        <f>IFERROR(SUMIFS(RECEIVING_HISTORY!$I:$I,RECEIVING_HISTORY!$B:$B,MASTER_SHEET!$A2360),0)</f>
        <v>0</v>
      </c>
      <c r="M2360" s="35">
        <f>IFERROR(SUMIF(ISSUANCE_HISTORY!$B:$B,A2360,ISSUANCE_HISTORY!$H:$H),0)</f>
        <v>0</v>
      </c>
      <c r="N2360" s="26">
        <f>IFERROR(SUMIF(ISSUANCE_HISTORY!$B:$B,A2360,ISSUANCE_HISTORY!$I:$I),0)</f>
        <v>0</v>
      </c>
      <c r="O2360" s="112">
        <f t="shared" si="145"/>
        <v>0</v>
      </c>
      <c r="P2360" s="26">
        <f t="shared" si="147"/>
        <v>0</v>
      </c>
      <c r="Q2360" s="36" t="e">
        <v>#N/A</v>
      </c>
      <c r="R2360" s="36" t="e">
        <v>#N/A</v>
      </c>
      <c r="S2360" s="16"/>
      <c r="T2360" s="37" t="str">
        <f t="shared" si="146"/>
        <v/>
      </c>
      <c r="U2360" s="12"/>
      <c r="V2360" s="16"/>
      <c r="W2360" s="12" t="e">
        <v>#N/A</v>
      </c>
    </row>
    <row r="2361" spans="1:23" ht="22.35" customHeight="1">
      <c r="A2361" s="12">
        <v>10062534</v>
      </c>
      <c r="B2361" s="137" t="e">
        <v>#N/A</v>
      </c>
      <c r="C2361" s="106">
        <v>1000574</v>
      </c>
      <c r="D2361" s="13">
        <v>1013330</v>
      </c>
      <c r="E2361" s="12" t="s">
        <v>2837</v>
      </c>
      <c r="F2361" s="190" t="s">
        <v>1262</v>
      </c>
      <c r="G2361" s="13" t="s">
        <v>21</v>
      </c>
      <c r="H2361" s="15">
        <v>22</v>
      </c>
      <c r="I2361" s="105">
        <v>0</v>
      </c>
      <c r="J2361" s="26">
        <f t="shared" si="144"/>
        <v>0</v>
      </c>
      <c r="K2361" s="113">
        <f>IFERROR(SUMIFS(RECEIVING_HISTORY!$H:$H,RECEIVING_HISTORY!$B:$B,MASTER_SHEET!$A2361),0)</f>
        <v>0</v>
      </c>
      <c r="L2361" s="26">
        <f>IFERROR(SUMIFS(RECEIVING_HISTORY!$I:$I,RECEIVING_HISTORY!$B:$B,MASTER_SHEET!$A2361),0)</f>
        <v>0</v>
      </c>
      <c r="M2361" s="35">
        <f>IFERROR(SUMIF(ISSUANCE_HISTORY!$B:$B,A2361,ISSUANCE_HISTORY!$H:$H),0)</f>
        <v>0</v>
      </c>
      <c r="N2361" s="26">
        <f>IFERROR(SUMIF(ISSUANCE_HISTORY!$B:$B,A2361,ISSUANCE_HISTORY!$I:$I),0)</f>
        <v>0</v>
      </c>
      <c r="O2361" s="112">
        <f t="shared" si="145"/>
        <v>0</v>
      </c>
      <c r="P2361" s="26">
        <f t="shared" si="147"/>
        <v>0</v>
      </c>
      <c r="Q2361" s="36" t="e">
        <v>#N/A</v>
      </c>
      <c r="R2361" s="36" t="e">
        <v>#N/A</v>
      </c>
      <c r="S2361" s="16"/>
      <c r="T2361" s="37" t="str">
        <f t="shared" si="146"/>
        <v/>
      </c>
      <c r="U2361" s="12"/>
      <c r="V2361" s="16"/>
      <c r="W2361" s="12" t="e">
        <v>#N/A</v>
      </c>
    </row>
    <row r="2362" spans="1:23" ht="22.35" customHeight="1">
      <c r="A2362" s="12">
        <v>10062535</v>
      </c>
      <c r="B2362" s="137" t="e">
        <v>#N/A</v>
      </c>
      <c r="C2362" s="106">
        <v>1000576</v>
      </c>
      <c r="D2362" s="13">
        <v>1013332</v>
      </c>
      <c r="E2362" s="12" t="s">
        <v>2838</v>
      </c>
      <c r="F2362" s="190" t="s">
        <v>1262</v>
      </c>
      <c r="G2362" s="13" t="s">
        <v>21</v>
      </c>
      <c r="H2362" s="15">
        <v>15</v>
      </c>
      <c r="I2362" s="105">
        <v>0</v>
      </c>
      <c r="J2362" s="26">
        <f t="shared" si="144"/>
        <v>0</v>
      </c>
      <c r="K2362" s="113">
        <f>IFERROR(SUMIFS(RECEIVING_HISTORY!$H:$H,RECEIVING_HISTORY!$B:$B,MASTER_SHEET!$A2362),0)</f>
        <v>0</v>
      </c>
      <c r="L2362" s="26">
        <f>IFERROR(SUMIFS(RECEIVING_HISTORY!$I:$I,RECEIVING_HISTORY!$B:$B,MASTER_SHEET!$A2362),0)</f>
        <v>0</v>
      </c>
      <c r="M2362" s="35">
        <f>IFERROR(SUMIF(ISSUANCE_HISTORY!$B:$B,A2362,ISSUANCE_HISTORY!$H:$H),0)</f>
        <v>0</v>
      </c>
      <c r="N2362" s="26">
        <f>IFERROR(SUMIF(ISSUANCE_HISTORY!$B:$B,A2362,ISSUANCE_HISTORY!$I:$I),0)</f>
        <v>0</v>
      </c>
      <c r="O2362" s="112">
        <f t="shared" si="145"/>
        <v>0</v>
      </c>
      <c r="P2362" s="26">
        <f t="shared" si="147"/>
        <v>0</v>
      </c>
      <c r="Q2362" s="36" t="e">
        <v>#N/A</v>
      </c>
      <c r="R2362" s="36" t="e">
        <v>#N/A</v>
      </c>
      <c r="S2362" s="16"/>
      <c r="T2362" s="37" t="str">
        <f t="shared" si="146"/>
        <v/>
      </c>
      <c r="U2362" s="12"/>
      <c r="V2362" s="16"/>
      <c r="W2362" s="12" t="e">
        <v>#N/A</v>
      </c>
    </row>
    <row r="2363" spans="1:23" ht="22.35" customHeight="1">
      <c r="A2363" s="12">
        <v>10062536</v>
      </c>
      <c r="B2363" s="137" t="e">
        <v>#N/A</v>
      </c>
      <c r="C2363" s="106">
        <v>1000777</v>
      </c>
      <c r="D2363" s="13">
        <v>1013203</v>
      </c>
      <c r="E2363" s="12" t="s">
        <v>2839</v>
      </c>
      <c r="F2363" s="190" t="s">
        <v>1262</v>
      </c>
      <c r="G2363" s="13" t="s">
        <v>21</v>
      </c>
      <c r="H2363" s="15">
        <v>12</v>
      </c>
      <c r="I2363" s="105">
        <v>0</v>
      </c>
      <c r="J2363" s="26">
        <f t="shared" si="144"/>
        <v>0</v>
      </c>
      <c r="K2363" s="113">
        <f>IFERROR(SUMIFS(RECEIVING_HISTORY!$H:$H,RECEIVING_HISTORY!$B:$B,MASTER_SHEET!$A2363),0)</f>
        <v>0</v>
      </c>
      <c r="L2363" s="26">
        <f>IFERROR(SUMIFS(RECEIVING_HISTORY!$I:$I,RECEIVING_HISTORY!$B:$B,MASTER_SHEET!$A2363),0)</f>
        <v>0</v>
      </c>
      <c r="M2363" s="35">
        <f>IFERROR(SUMIF(ISSUANCE_HISTORY!$B:$B,A2363,ISSUANCE_HISTORY!$H:$H),0)</f>
        <v>0</v>
      </c>
      <c r="N2363" s="26">
        <f>IFERROR(SUMIF(ISSUANCE_HISTORY!$B:$B,A2363,ISSUANCE_HISTORY!$I:$I),0)</f>
        <v>0</v>
      </c>
      <c r="O2363" s="112">
        <f t="shared" si="145"/>
        <v>0</v>
      </c>
      <c r="P2363" s="26">
        <f t="shared" si="147"/>
        <v>0</v>
      </c>
      <c r="Q2363" s="36" t="e">
        <v>#N/A</v>
      </c>
      <c r="R2363" s="36" t="e">
        <v>#N/A</v>
      </c>
      <c r="S2363" s="16"/>
      <c r="T2363" s="37" t="str">
        <f t="shared" si="146"/>
        <v/>
      </c>
      <c r="U2363" s="12"/>
      <c r="V2363" s="16"/>
      <c r="W2363" s="12" t="e">
        <v>#N/A</v>
      </c>
    </row>
    <row r="2364" spans="1:23" ht="22.35" customHeight="1">
      <c r="A2364" s="12">
        <v>10062537</v>
      </c>
      <c r="B2364" s="137" t="e">
        <v>#N/A</v>
      </c>
      <c r="C2364" s="106">
        <v>1004462</v>
      </c>
      <c r="D2364" s="13">
        <v>1016544</v>
      </c>
      <c r="E2364" s="12" t="s">
        <v>2840</v>
      </c>
      <c r="F2364" s="190" t="s">
        <v>1262</v>
      </c>
      <c r="G2364" s="13" t="s">
        <v>21</v>
      </c>
      <c r="H2364" s="15">
        <v>20</v>
      </c>
      <c r="I2364" s="105">
        <v>0</v>
      </c>
      <c r="J2364" s="26">
        <f t="shared" si="144"/>
        <v>0</v>
      </c>
      <c r="K2364" s="113">
        <f>IFERROR(SUMIFS(RECEIVING_HISTORY!$H:$H,RECEIVING_HISTORY!$B:$B,MASTER_SHEET!$A2364),0)</f>
        <v>0</v>
      </c>
      <c r="L2364" s="26">
        <f>IFERROR(SUMIFS(RECEIVING_HISTORY!$I:$I,RECEIVING_HISTORY!$B:$B,MASTER_SHEET!$A2364),0)</f>
        <v>0</v>
      </c>
      <c r="M2364" s="35">
        <f>IFERROR(SUMIF(ISSUANCE_HISTORY!$B:$B,A2364,ISSUANCE_HISTORY!$H:$H),0)</f>
        <v>0</v>
      </c>
      <c r="N2364" s="26">
        <f>IFERROR(SUMIF(ISSUANCE_HISTORY!$B:$B,A2364,ISSUANCE_HISTORY!$I:$I),0)</f>
        <v>0</v>
      </c>
      <c r="O2364" s="112">
        <f t="shared" si="145"/>
        <v>0</v>
      </c>
      <c r="P2364" s="26">
        <f t="shared" si="147"/>
        <v>0</v>
      </c>
      <c r="Q2364" s="36" t="e">
        <v>#N/A</v>
      </c>
      <c r="R2364" s="36" t="e">
        <v>#N/A</v>
      </c>
      <c r="S2364" s="16"/>
      <c r="T2364" s="37" t="str">
        <f t="shared" si="146"/>
        <v/>
      </c>
      <c r="U2364" s="12"/>
      <c r="V2364" s="16"/>
      <c r="W2364" s="12" t="e">
        <v>#N/A</v>
      </c>
    </row>
    <row r="2365" spans="1:23" ht="22.35" customHeight="1">
      <c r="A2365" s="12">
        <v>10062538</v>
      </c>
      <c r="B2365" s="137" t="e">
        <v>#N/A</v>
      </c>
      <c r="C2365" s="106">
        <v>1004463</v>
      </c>
      <c r="D2365" s="13">
        <v>1016545</v>
      </c>
      <c r="E2365" s="12" t="s">
        <v>2841</v>
      </c>
      <c r="F2365" s="190" t="s">
        <v>1262</v>
      </c>
      <c r="G2365" s="13" t="s">
        <v>21</v>
      </c>
      <c r="H2365" s="15">
        <v>22</v>
      </c>
      <c r="I2365" s="105">
        <v>0</v>
      </c>
      <c r="J2365" s="26">
        <f t="shared" ref="J2365:J2428" si="148">I2365*H2365</f>
        <v>0</v>
      </c>
      <c r="K2365" s="113">
        <f>IFERROR(SUMIFS(RECEIVING_HISTORY!$H:$H,RECEIVING_HISTORY!$B:$B,MASTER_SHEET!$A2365),0)</f>
        <v>0</v>
      </c>
      <c r="L2365" s="26">
        <f>IFERROR(SUMIFS(RECEIVING_HISTORY!$I:$I,RECEIVING_HISTORY!$B:$B,MASTER_SHEET!$A2365),0)</f>
        <v>0</v>
      </c>
      <c r="M2365" s="35">
        <f>IFERROR(SUMIF(ISSUANCE_HISTORY!$B:$B,A2365,ISSUANCE_HISTORY!$H:$H),0)</f>
        <v>0</v>
      </c>
      <c r="N2365" s="26">
        <f>IFERROR(SUMIF(ISSUANCE_HISTORY!$B:$B,A2365,ISSUANCE_HISTORY!$I:$I),0)</f>
        <v>0</v>
      </c>
      <c r="O2365" s="112">
        <f t="shared" ref="O2365:O2428" si="149">N(I2365)+N(K2365)-N(M2365)</f>
        <v>0</v>
      </c>
      <c r="P2365" s="26">
        <f t="shared" si="147"/>
        <v>0</v>
      </c>
      <c r="Q2365" s="36" t="e">
        <v>#N/A</v>
      </c>
      <c r="R2365" s="36" t="e">
        <v>#N/A</v>
      </c>
      <c r="S2365" s="16"/>
      <c r="T2365" s="37" t="str">
        <f t="shared" si="146"/>
        <v/>
      </c>
      <c r="U2365" s="12"/>
      <c r="V2365" s="16"/>
      <c r="W2365" s="12" t="e">
        <v>#N/A</v>
      </c>
    </row>
    <row r="2366" spans="1:23" ht="22.35" customHeight="1">
      <c r="A2366" s="12">
        <v>10062539</v>
      </c>
      <c r="B2366" s="137" t="e">
        <v>#N/A</v>
      </c>
      <c r="C2366" s="106">
        <v>1001961</v>
      </c>
      <c r="D2366" s="13">
        <v>1011719</v>
      </c>
      <c r="E2366" s="12" t="s">
        <v>2842</v>
      </c>
      <c r="F2366" s="190" t="s">
        <v>1262</v>
      </c>
      <c r="G2366" s="13" t="s">
        <v>21</v>
      </c>
      <c r="H2366" s="15">
        <v>9</v>
      </c>
      <c r="I2366" s="105">
        <v>0</v>
      </c>
      <c r="J2366" s="26">
        <f t="shared" si="148"/>
        <v>0</v>
      </c>
      <c r="K2366" s="113">
        <f>IFERROR(SUMIFS(RECEIVING_HISTORY!$H:$H,RECEIVING_HISTORY!$B:$B,MASTER_SHEET!$A2366),0)</f>
        <v>0</v>
      </c>
      <c r="L2366" s="26">
        <f>IFERROR(SUMIFS(RECEIVING_HISTORY!$I:$I,RECEIVING_HISTORY!$B:$B,MASTER_SHEET!$A2366),0)</f>
        <v>0</v>
      </c>
      <c r="M2366" s="35">
        <f>IFERROR(SUMIF(ISSUANCE_HISTORY!$B:$B,A2366,ISSUANCE_HISTORY!$H:$H),0)</f>
        <v>0</v>
      </c>
      <c r="N2366" s="26">
        <f>IFERROR(SUMIF(ISSUANCE_HISTORY!$B:$B,A2366,ISSUANCE_HISTORY!$I:$I),0)</f>
        <v>0</v>
      </c>
      <c r="O2366" s="112">
        <f t="shared" si="149"/>
        <v>0</v>
      </c>
      <c r="P2366" s="26">
        <f t="shared" si="147"/>
        <v>0</v>
      </c>
      <c r="Q2366" s="36" t="e">
        <v>#N/A</v>
      </c>
      <c r="R2366" s="36" t="e">
        <v>#N/A</v>
      </c>
      <c r="S2366" s="16"/>
      <c r="T2366" s="37" t="str">
        <f t="shared" si="146"/>
        <v/>
      </c>
      <c r="U2366" s="12"/>
      <c r="V2366" s="16"/>
      <c r="W2366" s="12" t="e">
        <v>#N/A</v>
      </c>
    </row>
    <row r="2367" spans="1:23" ht="22.35" customHeight="1">
      <c r="A2367" s="12">
        <v>10062540</v>
      </c>
      <c r="B2367" s="137" t="e">
        <v>#N/A</v>
      </c>
      <c r="C2367" s="106">
        <v>1004464</v>
      </c>
      <c r="D2367" s="13">
        <v>1016546</v>
      </c>
      <c r="E2367" s="12" t="s">
        <v>2843</v>
      </c>
      <c r="F2367" s="190" t="s">
        <v>1262</v>
      </c>
      <c r="G2367" s="13" t="s">
        <v>21</v>
      </c>
      <c r="H2367" s="15">
        <v>9</v>
      </c>
      <c r="I2367" s="105">
        <v>56</v>
      </c>
      <c r="J2367" s="26">
        <f t="shared" si="148"/>
        <v>504</v>
      </c>
      <c r="K2367" s="113">
        <f>IFERROR(SUMIFS(RECEIVING_HISTORY!$H:$H,RECEIVING_HISTORY!$B:$B,MASTER_SHEET!$A2367),0)</f>
        <v>0</v>
      </c>
      <c r="L2367" s="26">
        <f>IFERROR(SUMIFS(RECEIVING_HISTORY!$I:$I,RECEIVING_HISTORY!$B:$B,MASTER_SHEET!$A2367),0)</f>
        <v>0</v>
      </c>
      <c r="M2367" s="35">
        <f>IFERROR(SUMIF(ISSUANCE_HISTORY!$B:$B,A2367,ISSUANCE_HISTORY!$H:$H),0)</f>
        <v>0</v>
      </c>
      <c r="N2367" s="26">
        <f>IFERROR(SUMIF(ISSUANCE_HISTORY!$B:$B,A2367,ISSUANCE_HISTORY!$I:$I),0)</f>
        <v>0</v>
      </c>
      <c r="O2367" s="112">
        <f t="shared" si="149"/>
        <v>56</v>
      </c>
      <c r="P2367" s="26">
        <f t="shared" si="147"/>
        <v>504</v>
      </c>
      <c r="Q2367" s="36" t="s">
        <v>280</v>
      </c>
      <c r="R2367" s="36" t="s">
        <v>280</v>
      </c>
      <c r="S2367" s="16">
        <v>10</v>
      </c>
      <c r="T2367" s="37" t="str">
        <f t="shared" si="146"/>
        <v>OK</v>
      </c>
      <c r="U2367" s="12"/>
      <c r="V2367" s="16"/>
      <c r="W2367" s="12" t="e">
        <v>#N/A</v>
      </c>
    </row>
    <row r="2368" spans="1:23" ht="22.35" customHeight="1">
      <c r="A2368" s="12">
        <v>10062541</v>
      </c>
      <c r="B2368" s="137" t="e">
        <v>#N/A</v>
      </c>
      <c r="C2368" s="106">
        <v>1003956</v>
      </c>
      <c r="D2368" s="13">
        <v>1016914</v>
      </c>
      <c r="E2368" s="12" t="s">
        <v>2844</v>
      </c>
      <c r="F2368" s="191" t="s">
        <v>4206</v>
      </c>
      <c r="G2368" s="13" t="s">
        <v>21</v>
      </c>
      <c r="H2368" s="15">
        <v>50</v>
      </c>
      <c r="I2368" s="105">
        <v>0</v>
      </c>
      <c r="J2368" s="26">
        <f t="shared" si="148"/>
        <v>0</v>
      </c>
      <c r="K2368" s="113">
        <f>IFERROR(SUMIFS(RECEIVING_HISTORY!$H:$H,RECEIVING_HISTORY!$B:$B,MASTER_SHEET!$A2368),0)</f>
        <v>0</v>
      </c>
      <c r="L2368" s="26">
        <f>IFERROR(SUMIFS(RECEIVING_HISTORY!$I:$I,RECEIVING_HISTORY!$B:$B,MASTER_SHEET!$A2368),0)</f>
        <v>0</v>
      </c>
      <c r="M2368" s="35">
        <f>IFERROR(SUMIF(ISSUANCE_HISTORY!$B:$B,A2368,ISSUANCE_HISTORY!$H:$H),0)</f>
        <v>0</v>
      </c>
      <c r="N2368" s="26">
        <f>IFERROR(SUMIF(ISSUANCE_HISTORY!$B:$B,A2368,ISSUANCE_HISTORY!$I:$I),0)</f>
        <v>0</v>
      </c>
      <c r="O2368" s="112">
        <f t="shared" si="149"/>
        <v>0</v>
      </c>
      <c r="P2368" s="26">
        <f t="shared" si="147"/>
        <v>0</v>
      </c>
      <c r="Q2368" s="36" t="e">
        <v>#N/A</v>
      </c>
      <c r="R2368" s="36" t="e">
        <v>#N/A</v>
      </c>
      <c r="S2368" s="16"/>
      <c r="T2368" s="37" t="str">
        <f t="shared" si="146"/>
        <v/>
      </c>
      <c r="U2368" s="12"/>
      <c r="V2368" s="16"/>
      <c r="W2368" s="12" t="e">
        <v>#N/A</v>
      </c>
    </row>
    <row r="2369" spans="1:23" ht="22.35" customHeight="1">
      <c r="A2369" s="12">
        <v>10062542</v>
      </c>
      <c r="B2369" s="137" t="e">
        <v>#N/A</v>
      </c>
      <c r="C2369" s="106">
        <v>1003957</v>
      </c>
      <c r="D2369" s="13">
        <v>1016915</v>
      </c>
      <c r="E2369" s="12" t="s">
        <v>2845</v>
      </c>
      <c r="F2369" s="190" t="s">
        <v>4209</v>
      </c>
      <c r="G2369" s="13" t="s">
        <v>21</v>
      </c>
      <c r="H2369" s="15">
        <v>354</v>
      </c>
      <c r="I2369" s="105">
        <v>0</v>
      </c>
      <c r="J2369" s="26">
        <f t="shared" si="148"/>
        <v>0</v>
      </c>
      <c r="K2369" s="113">
        <f>IFERROR(SUMIFS(RECEIVING_HISTORY!$H:$H,RECEIVING_HISTORY!$B:$B,MASTER_SHEET!$A2369),0)</f>
        <v>0</v>
      </c>
      <c r="L2369" s="26">
        <f>IFERROR(SUMIFS(RECEIVING_HISTORY!$I:$I,RECEIVING_HISTORY!$B:$B,MASTER_SHEET!$A2369),0)</f>
        <v>0</v>
      </c>
      <c r="M2369" s="35">
        <f>IFERROR(SUMIF(ISSUANCE_HISTORY!$B:$B,A2369,ISSUANCE_HISTORY!$H:$H),0)</f>
        <v>0</v>
      </c>
      <c r="N2369" s="26">
        <f>IFERROR(SUMIF(ISSUANCE_HISTORY!$B:$B,A2369,ISSUANCE_HISTORY!$I:$I),0)</f>
        <v>0</v>
      </c>
      <c r="O2369" s="112">
        <f t="shared" si="149"/>
        <v>0</v>
      </c>
      <c r="P2369" s="26">
        <f t="shared" si="147"/>
        <v>0</v>
      </c>
      <c r="Q2369" s="36" t="e">
        <v>#N/A</v>
      </c>
      <c r="R2369" s="36" t="e">
        <v>#N/A</v>
      </c>
      <c r="S2369" s="16"/>
      <c r="T2369" s="37" t="str">
        <f t="shared" si="146"/>
        <v/>
      </c>
      <c r="U2369" s="12"/>
      <c r="V2369" s="16"/>
      <c r="W2369" s="12" t="e">
        <v>#N/A</v>
      </c>
    </row>
    <row r="2370" spans="1:23" ht="22.35" customHeight="1">
      <c r="A2370" s="12">
        <v>10062543</v>
      </c>
      <c r="B2370" s="137" t="e">
        <v>#N/A</v>
      </c>
      <c r="C2370" s="106">
        <v>1003958</v>
      </c>
      <c r="D2370" s="13">
        <v>1016916</v>
      </c>
      <c r="E2370" s="12" t="s">
        <v>2846</v>
      </c>
      <c r="F2370" s="190" t="s">
        <v>4209</v>
      </c>
      <c r="G2370" s="13" t="s">
        <v>21</v>
      </c>
      <c r="H2370" s="15">
        <v>278</v>
      </c>
      <c r="I2370" s="105">
        <v>0</v>
      </c>
      <c r="J2370" s="26">
        <f t="shared" si="148"/>
        <v>0</v>
      </c>
      <c r="K2370" s="113">
        <f>IFERROR(SUMIFS(RECEIVING_HISTORY!$H:$H,RECEIVING_HISTORY!$B:$B,MASTER_SHEET!$A2370),0)</f>
        <v>0</v>
      </c>
      <c r="L2370" s="26">
        <f>IFERROR(SUMIFS(RECEIVING_HISTORY!$I:$I,RECEIVING_HISTORY!$B:$B,MASTER_SHEET!$A2370),0)</f>
        <v>0</v>
      </c>
      <c r="M2370" s="35">
        <f>IFERROR(SUMIF(ISSUANCE_HISTORY!$B:$B,A2370,ISSUANCE_HISTORY!$H:$H),0)</f>
        <v>0</v>
      </c>
      <c r="N2370" s="26">
        <f>IFERROR(SUMIF(ISSUANCE_HISTORY!$B:$B,A2370,ISSUANCE_HISTORY!$I:$I),0)</f>
        <v>0</v>
      </c>
      <c r="O2370" s="112">
        <f t="shared" si="149"/>
        <v>0</v>
      </c>
      <c r="P2370" s="26">
        <f t="shared" si="147"/>
        <v>0</v>
      </c>
      <c r="Q2370" s="36" t="e">
        <v>#N/A</v>
      </c>
      <c r="R2370" s="36" t="e">
        <v>#N/A</v>
      </c>
      <c r="S2370" s="16"/>
      <c r="T2370" s="37" t="str">
        <f t="shared" ref="T2370:T2433" si="150">IF(S2370="", "", IF(U2370&lt;&gt;"", "BSR in Process", IF(O2370&lt;S2370, "Re-Order Now", "OK")))</f>
        <v/>
      </c>
      <c r="U2370" s="12"/>
      <c r="V2370" s="16"/>
      <c r="W2370" s="12" t="e">
        <v>#N/A</v>
      </c>
    </row>
    <row r="2371" spans="1:23" ht="22.35" customHeight="1">
      <c r="A2371" s="12">
        <v>10062544</v>
      </c>
      <c r="B2371" s="137" t="e">
        <v>#N/A</v>
      </c>
      <c r="C2371" s="106">
        <v>1000013</v>
      </c>
      <c r="D2371" s="13">
        <v>1013696</v>
      </c>
      <c r="E2371" s="12" t="s">
        <v>2847</v>
      </c>
      <c r="F2371" s="190" t="s">
        <v>4209</v>
      </c>
      <c r="G2371" s="13" t="s">
        <v>37</v>
      </c>
      <c r="H2371" s="15">
        <v>160</v>
      </c>
      <c r="I2371" s="105">
        <v>0</v>
      </c>
      <c r="J2371" s="26">
        <f t="shared" si="148"/>
        <v>0</v>
      </c>
      <c r="K2371" s="113">
        <f>IFERROR(SUMIFS(RECEIVING_HISTORY!$H:$H,RECEIVING_HISTORY!$B:$B,MASTER_SHEET!$A2371),0)</f>
        <v>0</v>
      </c>
      <c r="L2371" s="26">
        <f>IFERROR(SUMIFS(RECEIVING_HISTORY!$I:$I,RECEIVING_HISTORY!$B:$B,MASTER_SHEET!$A2371),0)</f>
        <v>0</v>
      </c>
      <c r="M2371" s="35">
        <f>IFERROR(SUMIF(ISSUANCE_HISTORY!$B:$B,A2371,ISSUANCE_HISTORY!$H:$H),0)</f>
        <v>0</v>
      </c>
      <c r="N2371" s="26">
        <f>IFERROR(SUMIF(ISSUANCE_HISTORY!$B:$B,A2371,ISSUANCE_HISTORY!$I:$I),0)</f>
        <v>0</v>
      </c>
      <c r="O2371" s="112">
        <f t="shared" si="149"/>
        <v>0</v>
      </c>
      <c r="P2371" s="26">
        <f t="shared" ref="P2371:P2434" si="151">N(J2371)+N(L2371)-N(N2371)</f>
        <v>0</v>
      </c>
      <c r="Q2371" s="36" t="e">
        <v>#N/A</v>
      </c>
      <c r="R2371" s="36" t="e">
        <v>#N/A</v>
      </c>
      <c r="S2371" s="16"/>
      <c r="T2371" s="37" t="str">
        <f t="shared" si="150"/>
        <v/>
      </c>
      <c r="U2371" s="12"/>
      <c r="V2371" s="16"/>
      <c r="W2371" s="12" t="e">
        <v>#N/A</v>
      </c>
    </row>
    <row r="2372" spans="1:23" ht="22.35" customHeight="1">
      <c r="A2372" s="12">
        <v>10062545</v>
      </c>
      <c r="B2372" s="137" t="e">
        <v>#N/A</v>
      </c>
      <c r="C2372" s="106">
        <v>1000966</v>
      </c>
      <c r="D2372" s="13">
        <v>1012752</v>
      </c>
      <c r="E2372" s="12" t="s">
        <v>2848</v>
      </c>
      <c r="F2372" s="190" t="s">
        <v>4209</v>
      </c>
      <c r="G2372" s="13" t="s">
        <v>37</v>
      </c>
      <c r="H2372" s="15">
        <v>16</v>
      </c>
      <c r="I2372" s="105">
        <v>0</v>
      </c>
      <c r="J2372" s="26">
        <f t="shared" si="148"/>
        <v>0</v>
      </c>
      <c r="K2372" s="113">
        <f>IFERROR(SUMIFS(RECEIVING_HISTORY!$H:$H,RECEIVING_HISTORY!$B:$B,MASTER_SHEET!$A2372),0)</f>
        <v>0</v>
      </c>
      <c r="L2372" s="26">
        <f>IFERROR(SUMIFS(RECEIVING_HISTORY!$I:$I,RECEIVING_HISTORY!$B:$B,MASTER_SHEET!$A2372),0)</f>
        <v>0</v>
      </c>
      <c r="M2372" s="35">
        <f>IFERROR(SUMIF(ISSUANCE_HISTORY!$B:$B,A2372,ISSUANCE_HISTORY!$H:$H),0)</f>
        <v>0</v>
      </c>
      <c r="N2372" s="26">
        <f>IFERROR(SUMIF(ISSUANCE_HISTORY!$B:$B,A2372,ISSUANCE_HISTORY!$I:$I),0)</f>
        <v>0</v>
      </c>
      <c r="O2372" s="112">
        <f t="shared" si="149"/>
        <v>0</v>
      </c>
      <c r="P2372" s="26">
        <f t="shared" si="151"/>
        <v>0</v>
      </c>
      <c r="Q2372" s="36" t="e">
        <v>#N/A</v>
      </c>
      <c r="R2372" s="36" t="e">
        <v>#N/A</v>
      </c>
      <c r="S2372" s="16"/>
      <c r="T2372" s="37" t="str">
        <f t="shared" si="150"/>
        <v/>
      </c>
      <c r="U2372" s="12"/>
      <c r="V2372" s="16"/>
      <c r="W2372" s="12" t="e">
        <v>#N/A</v>
      </c>
    </row>
    <row r="2373" spans="1:23" ht="22.35" customHeight="1">
      <c r="A2373" s="12">
        <v>10062546</v>
      </c>
      <c r="B2373" s="137" t="e">
        <v>#N/A</v>
      </c>
      <c r="C2373" s="106">
        <v>1003992</v>
      </c>
      <c r="D2373" s="13">
        <v>1016950</v>
      </c>
      <c r="E2373" s="12" t="s">
        <v>2849</v>
      </c>
      <c r="F2373" s="190" t="s">
        <v>4205</v>
      </c>
      <c r="G2373" s="13" t="s">
        <v>21</v>
      </c>
      <c r="H2373" s="15">
        <v>1360</v>
      </c>
      <c r="I2373" s="105">
        <v>3</v>
      </c>
      <c r="J2373" s="26">
        <f t="shared" si="148"/>
        <v>4080</v>
      </c>
      <c r="K2373" s="113">
        <f>IFERROR(SUMIFS(RECEIVING_HISTORY!$H:$H,RECEIVING_HISTORY!$B:$B,MASTER_SHEET!$A2373),0)</f>
        <v>0</v>
      </c>
      <c r="L2373" s="26">
        <f>IFERROR(SUMIFS(RECEIVING_HISTORY!$I:$I,RECEIVING_HISTORY!$B:$B,MASTER_SHEET!$A2373),0)</f>
        <v>0</v>
      </c>
      <c r="M2373" s="35">
        <f>IFERROR(SUMIF(ISSUANCE_HISTORY!$B:$B,A2373,ISSUANCE_HISTORY!$H:$H),0)</f>
        <v>0</v>
      </c>
      <c r="N2373" s="26">
        <f>IFERROR(SUMIF(ISSUANCE_HISTORY!$B:$B,A2373,ISSUANCE_HISTORY!$I:$I),0)</f>
        <v>0</v>
      </c>
      <c r="O2373" s="112">
        <f t="shared" si="149"/>
        <v>3</v>
      </c>
      <c r="P2373" s="26">
        <f t="shared" si="151"/>
        <v>4080</v>
      </c>
      <c r="Q2373" s="36" t="s">
        <v>848</v>
      </c>
      <c r="R2373" s="36" t="s">
        <v>848</v>
      </c>
      <c r="S2373" s="16">
        <v>3</v>
      </c>
      <c r="T2373" s="37" t="str">
        <f t="shared" si="150"/>
        <v>OK</v>
      </c>
      <c r="U2373" s="12"/>
      <c r="V2373" s="16"/>
      <c r="W2373" s="12" t="e">
        <v>#N/A</v>
      </c>
    </row>
    <row r="2374" spans="1:23" ht="22.35" customHeight="1">
      <c r="A2374" s="12">
        <v>10062547</v>
      </c>
      <c r="B2374" s="137" t="e">
        <v>#N/A</v>
      </c>
      <c r="C2374" s="106">
        <v>1003993</v>
      </c>
      <c r="D2374" s="13">
        <v>1016951</v>
      </c>
      <c r="E2374" s="12" t="s">
        <v>2850</v>
      </c>
      <c r="F2374" s="190" t="s">
        <v>4205</v>
      </c>
      <c r="G2374" s="13" t="s">
        <v>21</v>
      </c>
      <c r="H2374" s="15">
        <v>1298</v>
      </c>
      <c r="I2374" s="105">
        <v>9</v>
      </c>
      <c r="J2374" s="26">
        <f t="shared" si="148"/>
        <v>11682</v>
      </c>
      <c r="K2374" s="113">
        <f>IFERROR(SUMIFS(RECEIVING_HISTORY!$H:$H,RECEIVING_HISTORY!$B:$B,MASTER_SHEET!$A2374),0)</f>
        <v>0</v>
      </c>
      <c r="L2374" s="26">
        <f>IFERROR(SUMIFS(RECEIVING_HISTORY!$I:$I,RECEIVING_HISTORY!$B:$B,MASTER_SHEET!$A2374),0)</f>
        <v>0</v>
      </c>
      <c r="M2374" s="35">
        <f>IFERROR(SUMIF(ISSUANCE_HISTORY!$B:$B,A2374,ISSUANCE_HISTORY!$H:$H),0)</f>
        <v>0</v>
      </c>
      <c r="N2374" s="26">
        <f>IFERROR(SUMIF(ISSUANCE_HISTORY!$B:$B,A2374,ISSUANCE_HISTORY!$I:$I),0)</f>
        <v>0</v>
      </c>
      <c r="O2374" s="112">
        <f t="shared" si="149"/>
        <v>9</v>
      </c>
      <c r="P2374" s="26">
        <f t="shared" si="151"/>
        <v>11682</v>
      </c>
      <c r="Q2374" s="36" t="s">
        <v>848</v>
      </c>
      <c r="R2374" s="36" t="s">
        <v>848</v>
      </c>
      <c r="S2374" s="16">
        <v>6</v>
      </c>
      <c r="T2374" s="37" t="str">
        <f t="shared" si="150"/>
        <v>OK</v>
      </c>
      <c r="U2374" s="12"/>
      <c r="V2374" s="16"/>
      <c r="W2374" s="12" t="e">
        <v>#N/A</v>
      </c>
    </row>
    <row r="2375" spans="1:23" ht="22.35" customHeight="1">
      <c r="A2375" s="12">
        <v>10062548</v>
      </c>
      <c r="B2375" s="137" t="e">
        <v>#N/A</v>
      </c>
      <c r="C2375" s="106">
        <v>1003963</v>
      </c>
      <c r="D2375" s="13">
        <v>1016921</v>
      </c>
      <c r="E2375" s="12" t="s">
        <v>2851</v>
      </c>
      <c r="F2375" s="190" t="s">
        <v>4205</v>
      </c>
      <c r="G2375" s="13" t="s">
        <v>21</v>
      </c>
      <c r="H2375" s="15">
        <v>85</v>
      </c>
      <c r="I2375" s="105">
        <v>3</v>
      </c>
      <c r="J2375" s="26">
        <f t="shared" si="148"/>
        <v>255</v>
      </c>
      <c r="K2375" s="113">
        <f>IFERROR(SUMIFS(RECEIVING_HISTORY!$H:$H,RECEIVING_HISTORY!$B:$B,MASTER_SHEET!$A2375),0)</f>
        <v>0</v>
      </c>
      <c r="L2375" s="26">
        <f>IFERROR(SUMIFS(RECEIVING_HISTORY!$I:$I,RECEIVING_HISTORY!$B:$B,MASTER_SHEET!$A2375),0)</f>
        <v>0</v>
      </c>
      <c r="M2375" s="35">
        <f>IFERROR(SUMIF(ISSUANCE_HISTORY!$B:$B,A2375,ISSUANCE_HISTORY!$H:$H),0)</f>
        <v>0</v>
      </c>
      <c r="N2375" s="26">
        <f>IFERROR(SUMIF(ISSUANCE_HISTORY!$B:$B,A2375,ISSUANCE_HISTORY!$I:$I),0)</f>
        <v>0</v>
      </c>
      <c r="O2375" s="112">
        <f t="shared" si="149"/>
        <v>3</v>
      </c>
      <c r="P2375" s="26">
        <f t="shared" si="151"/>
        <v>255</v>
      </c>
      <c r="Q2375" s="36" t="s">
        <v>848</v>
      </c>
      <c r="R2375" s="36" t="s">
        <v>848</v>
      </c>
      <c r="S2375" s="16">
        <v>3</v>
      </c>
      <c r="T2375" s="37" t="str">
        <f t="shared" si="150"/>
        <v>OK</v>
      </c>
      <c r="U2375" s="12"/>
      <c r="V2375" s="16"/>
      <c r="W2375" s="12" t="e">
        <v>#N/A</v>
      </c>
    </row>
    <row r="2376" spans="1:23" ht="22.35" customHeight="1">
      <c r="A2376" s="12">
        <v>10062549</v>
      </c>
      <c r="B2376" s="137" t="e">
        <v>#N/A</v>
      </c>
      <c r="C2376" s="106">
        <v>1004704</v>
      </c>
      <c r="D2376" s="13">
        <v>1016465</v>
      </c>
      <c r="E2376" s="12" t="s">
        <v>2852</v>
      </c>
      <c r="F2376" s="190" t="s">
        <v>4209</v>
      </c>
      <c r="G2376" s="13" t="s">
        <v>21</v>
      </c>
      <c r="H2376" s="15">
        <v>75</v>
      </c>
      <c r="I2376" s="105">
        <v>0</v>
      </c>
      <c r="J2376" s="26">
        <f t="shared" si="148"/>
        <v>0</v>
      </c>
      <c r="K2376" s="113">
        <f>IFERROR(SUMIFS(RECEIVING_HISTORY!$H:$H,RECEIVING_HISTORY!$B:$B,MASTER_SHEET!$A2376),0)</f>
        <v>0</v>
      </c>
      <c r="L2376" s="26">
        <f>IFERROR(SUMIFS(RECEIVING_HISTORY!$I:$I,RECEIVING_HISTORY!$B:$B,MASTER_SHEET!$A2376),0)</f>
        <v>0</v>
      </c>
      <c r="M2376" s="35">
        <f>IFERROR(SUMIF(ISSUANCE_HISTORY!$B:$B,A2376,ISSUANCE_HISTORY!$H:$H),0)</f>
        <v>0</v>
      </c>
      <c r="N2376" s="26">
        <f>IFERROR(SUMIF(ISSUANCE_HISTORY!$B:$B,A2376,ISSUANCE_HISTORY!$I:$I),0)</f>
        <v>0</v>
      </c>
      <c r="O2376" s="112">
        <f t="shared" si="149"/>
        <v>0</v>
      </c>
      <c r="P2376" s="26">
        <f t="shared" si="151"/>
        <v>0</v>
      </c>
      <c r="Q2376" s="36" t="e">
        <v>#N/A</v>
      </c>
      <c r="R2376" s="36" t="e">
        <v>#N/A</v>
      </c>
      <c r="S2376" s="16"/>
      <c r="T2376" s="37" t="str">
        <f t="shared" si="150"/>
        <v/>
      </c>
      <c r="U2376" s="12"/>
      <c r="V2376" s="16"/>
      <c r="W2376" s="12" t="e">
        <v>#N/A</v>
      </c>
    </row>
    <row r="2377" spans="1:23" ht="22.35" customHeight="1">
      <c r="A2377" s="12">
        <v>10062550</v>
      </c>
      <c r="B2377" s="137">
        <v>1120014207</v>
      </c>
      <c r="C2377" s="106">
        <v>1001097</v>
      </c>
      <c r="D2377" s="13">
        <v>1012883</v>
      </c>
      <c r="E2377" s="12" t="s">
        <v>2853</v>
      </c>
      <c r="F2377" s="190" t="s">
        <v>4211</v>
      </c>
      <c r="G2377" s="13" t="s">
        <v>37</v>
      </c>
      <c r="H2377" s="15">
        <v>174.24</v>
      </c>
      <c r="I2377" s="105">
        <v>16</v>
      </c>
      <c r="J2377" s="26">
        <f t="shared" si="148"/>
        <v>2787.84</v>
      </c>
      <c r="K2377" s="113">
        <f>IFERROR(SUMIFS(RECEIVING_HISTORY!$H:$H,RECEIVING_HISTORY!$B:$B,MASTER_SHEET!$A2377),0)</f>
        <v>0</v>
      </c>
      <c r="L2377" s="26">
        <f>IFERROR(SUMIFS(RECEIVING_HISTORY!$I:$I,RECEIVING_HISTORY!$B:$B,MASTER_SHEET!$A2377),0)</f>
        <v>0</v>
      </c>
      <c r="M2377" s="35">
        <f>IFERROR(SUMIF(ISSUANCE_HISTORY!$B:$B,A2377,ISSUANCE_HISTORY!$H:$H),0)</f>
        <v>0</v>
      </c>
      <c r="N2377" s="26">
        <f>IFERROR(SUMIF(ISSUANCE_HISTORY!$B:$B,A2377,ISSUANCE_HISTORY!$I:$I),0)</f>
        <v>0</v>
      </c>
      <c r="O2377" s="112">
        <f t="shared" si="149"/>
        <v>16</v>
      </c>
      <c r="P2377" s="26">
        <f t="shared" si="151"/>
        <v>2787.84</v>
      </c>
      <c r="Q2377" s="36" t="s">
        <v>42</v>
      </c>
      <c r="R2377" s="36" t="s">
        <v>42</v>
      </c>
      <c r="S2377" s="16">
        <v>4</v>
      </c>
      <c r="T2377" s="37" t="str">
        <f t="shared" si="150"/>
        <v>OK</v>
      </c>
      <c r="U2377" s="12"/>
      <c r="V2377" s="16"/>
      <c r="W2377" s="12" t="s">
        <v>4222</v>
      </c>
    </row>
    <row r="2378" spans="1:23" ht="22.35" customHeight="1">
      <c r="A2378" s="12">
        <v>10062551</v>
      </c>
      <c r="B2378" s="137" t="e">
        <v>#N/A</v>
      </c>
      <c r="C2378" s="106">
        <v>1004331</v>
      </c>
      <c r="D2378" s="13">
        <v>1016691</v>
      </c>
      <c r="E2378" s="12" t="s">
        <v>2854</v>
      </c>
      <c r="F2378" s="190" t="s">
        <v>4209</v>
      </c>
      <c r="G2378" s="13" t="s">
        <v>21</v>
      </c>
      <c r="H2378" s="15">
        <v>22.32</v>
      </c>
      <c r="I2378" s="105">
        <v>0</v>
      </c>
      <c r="J2378" s="26">
        <f t="shared" si="148"/>
        <v>0</v>
      </c>
      <c r="K2378" s="113">
        <f>IFERROR(SUMIFS(RECEIVING_HISTORY!$H:$H,RECEIVING_HISTORY!$B:$B,MASTER_SHEET!$A2378),0)</f>
        <v>0</v>
      </c>
      <c r="L2378" s="26">
        <f>IFERROR(SUMIFS(RECEIVING_HISTORY!$I:$I,RECEIVING_HISTORY!$B:$B,MASTER_SHEET!$A2378),0)</f>
        <v>0</v>
      </c>
      <c r="M2378" s="35">
        <f>IFERROR(SUMIF(ISSUANCE_HISTORY!$B:$B,A2378,ISSUANCE_HISTORY!$H:$H),0)</f>
        <v>0</v>
      </c>
      <c r="N2378" s="26">
        <f>IFERROR(SUMIF(ISSUANCE_HISTORY!$B:$B,A2378,ISSUANCE_HISTORY!$I:$I),0)</f>
        <v>0</v>
      </c>
      <c r="O2378" s="112">
        <f t="shared" si="149"/>
        <v>0</v>
      </c>
      <c r="P2378" s="26">
        <f t="shared" si="151"/>
        <v>0</v>
      </c>
      <c r="Q2378" s="36" t="e">
        <v>#N/A</v>
      </c>
      <c r="R2378" s="36" t="e">
        <v>#N/A</v>
      </c>
      <c r="S2378" s="16"/>
      <c r="T2378" s="37" t="str">
        <f t="shared" si="150"/>
        <v/>
      </c>
      <c r="U2378" s="12"/>
      <c r="V2378" s="16"/>
      <c r="W2378" s="12" t="e">
        <v>#N/A</v>
      </c>
    </row>
    <row r="2379" spans="1:23" ht="22.35" customHeight="1">
      <c r="A2379" s="12">
        <v>10062552</v>
      </c>
      <c r="B2379" s="137" t="e">
        <v>#N/A</v>
      </c>
      <c r="C2379" s="106">
        <v>1003964</v>
      </c>
      <c r="D2379" s="13">
        <v>1016922</v>
      </c>
      <c r="E2379" s="12" t="s">
        <v>2855</v>
      </c>
      <c r="F2379" s="190" t="s">
        <v>1262</v>
      </c>
      <c r="G2379" s="13" t="s">
        <v>21</v>
      </c>
      <c r="H2379" s="15">
        <v>355</v>
      </c>
      <c r="I2379" s="105">
        <v>5</v>
      </c>
      <c r="J2379" s="26">
        <f t="shared" si="148"/>
        <v>1775</v>
      </c>
      <c r="K2379" s="113">
        <f>IFERROR(SUMIFS(RECEIVING_HISTORY!$H:$H,RECEIVING_HISTORY!$B:$B,MASTER_SHEET!$A2379),0)</f>
        <v>0</v>
      </c>
      <c r="L2379" s="26">
        <f>IFERROR(SUMIFS(RECEIVING_HISTORY!$I:$I,RECEIVING_HISTORY!$B:$B,MASTER_SHEET!$A2379),0)</f>
        <v>0</v>
      </c>
      <c r="M2379" s="35">
        <f>IFERROR(SUMIF(ISSUANCE_HISTORY!$B:$B,A2379,ISSUANCE_HISTORY!$H:$H),0)</f>
        <v>0</v>
      </c>
      <c r="N2379" s="26">
        <f>IFERROR(SUMIF(ISSUANCE_HISTORY!$B:$B,A2379,ISSUANCE_HISTORY!$I:$I),0)</f>
        <v>0</v>
      </c>
      <c r="O2379" s="112">
        <f t="shared" si="149"/>
        <v>5</v>
      </c>
      <c r="P2379" s="26">
        <f t="shared" si="151"/>
        <v>1775</v>
      </c>
      <c r="Q2379" s="36" t="s">
        <v>4013</v>
      </c>
      <c r="R2379" s="36" t="s">
        <v>4013</v>
      </c>
      <c r="S2379" s="16">
        <v>5</v>
      </c>
      <c r="T2379" s="37" t="str">
        <f t="shared" si="150"/>
        <v>OK</v>
      </c>
      <c r="U2379" s="12"/>
      <c r="V2379" s="16"/>
      <c r="W2379" s="12" t="e">
        <v>#N/A</v>
      </c>
    </row>
    <row r="2380" spans="1:23" ht="22.35" customHeight="1">
      <c r="A2380" s="12">
        <v>10062553</v>
      </c>
      <c r="B2380" s="137" t="e">
        <v>#N/A</v>
      </c>
      <c r="C2380" s="106">
        <v>1003970</v>
      </c>
      <c r="D2380" s="13">
        <v>1016928</v>
      </c>
      <c r="E2380" s="12" t="s">
        <v>2856</v>
      </c>
      <c r="F2380" s="190" t="s">
        <v>1262</v>
      </c>
      <c r="G2380" s="13" t="s">
        <v>21</v>
      </c>
      <c r="H2380" s="15">
        <v>186</v>
      </c>
      <c r="I2380" s="105">
        <v>0</v>
      </c>
      <c r="J2380" s="26">
        <f t="shared" si="148"/>
        <v>0</v>
      </c>
      <c r="K2380" s="113">
        <f>IFERROR(SUMIFS(RECEIVING_HISTORY!$H:$H,RECEIVING_HISTORY!$B:$B,MASTER_SHEET!$A2380),0)</f>
        <v>0</v>
      </c>
      <c r="L2380" s="26">
        <f>IFERROR(SUMIFS(RECEIVING_HISTORY!$I:$I,RECEIVING_HISTORY!$B:$B,MASTER_SHEET!$A2380),0)</f>
        <v>0</v>
      </c>
      <c r="M2380" s="35">
        <f>IFERROR(SUMIF(ISSUANCE_HISTORY!$B:$B,A2380,ISSUANCE_HISTORY!$H:$H),0)</f>
        <v>0</v>
      </c>
      <c r="N2380" s="26">
        <f>IFERROR(SUMIF(ISSUANCE_HISTORY!$B:$B,A2380,ISSUANCE_HISTORY!$I:$I),0)</f>
        <v>0</v>
      </c>
      <c r="O2380" s="112">
        <f t="shared" si="149"/>
        <v>0</v>
      </c>
      <c r="P2380" s="26">
        <f t="shared" si="151"/>
        <v>0</v>
      </c>
      <c r="Q2380" s="36" t="e">
        <v>#N/A</v>
      </c>
      <c r="R2380" s="36" t="e">
        <v>#N/A</v>
      </c>
      <c r="S2380" s="16"/>
      <c r="T2380" s="37" t="str">
        <f t="shared" si="150"/>
        <v/>
      </c>
      <c r="U2380" s="12"/>
      <c r="V2380" s="16"/>
      <c r="W2380" s="12" t="e">
        <v>#N/A</v>
      </c>
    </row>
    <row r="2381" spans="1:23" ht="22.35" customHeight="1">
      <c r="A2381" s="12">
        <v>10062554</v>
      </c>
      <c r="B2381" s="137" t="e">
        <v>#N/A</v>
      </c>
      <c r="C2381" s="106">
        <v>1003971</v>
      </c>
      <c r="D2381" s="13">
        <v>1016929</v>
      </c>
      <c r="E2381" s="12" t="s">
        <v>2857</v>
      </c>
      <c r="F2381" s="190" t="s">
        <v>1262</v>
      </c>
      <c r="G2381" s="13" t="s">
        <v>21</v>
      </c>
      <c r="H2381" s="15">
        <v>62</v>
      </c>
      <c r="I2381" s="105">
        <v>0</v>
      </c>
      <c r="J2381" s="26">
        <f t="shared" si="148"/>
        <v>0</v>
      </c>
      <c r="K2381" s="113">
        <f>IFERROR(SUMIFS(RECEIVING_HISTORY!$H:$H,RECEIVING_HISTORY!$B:$B,MASTER_SHEET!$A2381),0)</f>
        <v>0</v>
      </c>
      <c r="L2381" s="26">
        <f>IFERROR(SUMIFS(RECEIVING_HISTORY!$I:$I,RECEIVING_HISTORY!$B:$B,MASTER_SHEET!$A2381),0)</f>
        <v>0</v>
      </c>
      <c r="M2381" s="35">
        <f>IFERROR(SUMIF(ISSUANCE_HISTORY!$B:$B,A2381,ISSUANCE_HISTORY!$H:$H),0)</f>
        <v>0</v>
      </c>
      <c r="N2381" s="26">
        <f>IFERROR(SUMIF(ISSUANCE_HISTORY!$B:$B,A2381,ISSUANCE_HISTORY!$I:$I),0)</f>
        <v>0</v>
      </c>
      <c r="O2381" s="112">
        <f t="shared" si="149"/>
        <v>0</v>
      </c>
      <c r="P2381" s="26">
        <f t="shared" si="151"/>
        <v>0</v>
      </c>
      <c r="Q2381" s="36" t="e">
        <v>#N/A</v>
      </c>
      <c r="R2381" s="36" t="e">
        <v>#N/A</v>
      </c>
      <c r="S2381" s="16"/>
      <c r="T2381" s="37" t="str">
        <f t="shared" si="150"/>
        <v/>
      </c>
      <c r="U2381" s="12"/>
      <c r="V2381" s="16"/>
      <c r="W2381" s="12" t="e">
        <v>#N/A</v>
      </c>
    </row>
    <row r="2382" spans="1:23" ht="22.35" customHeight="1">
      <c r="A2382" s="12">
        <v>10062555</v>
      </c>
      <c r="B2382" s="137" t="e">
        <v>#N/A</v>
      </c>
      <c r="C2382" s="106">
        <v>1003972</v>
      </c>
      <c r="D2382" s="13">
        <v>1016930</v>
      </c>
      <c r="E2382" s="12" t="s">
        <v>2858</v>
      </c>
      <c r="F2382" s="190" t="s">
        <v>1262</v>
      </c>
      <c r="G2382" s="13" t="s">
        <v>21</v>
      </c>
      <c r="H2382" s="15">
        <v>120</v>
      </c>
      <c r="I2382" s="105">
        <v>12</v>
      </c>
      <c r="J2382" s="26">
        <f t="shared" si="148"/>
        <v>1440</v>
      </c>
      <c r="K2382" s="113">
        <f>IFERROR(SUMIFS(RECEIVING_HISTORY!$H:$H,RECEIVING_HISTORY!$B:$B,MASTER_SHEET!$A2382),0)</f>
        <v>0</v>
      </c>
      <c r="L2382" s="26">
        <f>IFERROR(SUMIFS(RECEIVING_HISTORY!$I:$I,RECEIVING_HISTORY!$B:$B,MASTER_SHEET!$A2382),0)</f>
        <v>0</v>
      </c>
      <c r="M2382" s="35">
        <f>IFERROR(SUMIF(ISSUANCE_HISTORY!$B:$B,A2382,ISSUANCE_HISTORY!$H:$H),0)</f>
        <v>0</v>
      </c>
      <c r="N2382" s="26">
        <f>IFERROR(SUMIF(ISSUANCE_HISTORY!$B:$B,A2382,ISSUANCE_HISTORY!$I:$I),0)</f>
        <v>0</v>
      </c>
      <c r="O2382" s="112">
        <f t="shared" si="149"/>
        <v>12</v>
      </c>
      <c r="P2382" s="26">
        <f t="shared" si="151"/>
        <v>1440</v>
      </c>
      <c r="Q2382" s="36" t="s">
        <v>1356</v>
      </c>
      <c r="R2382" s="36" t="s">
        <v>1356</v>
      </c>
      <c r="S2382" s="16">
        <v>5</v>
      </c>
      <c r="T2382" s="37" t="str">
        <f t="shared" si="150"/>
        <v>OK</v>
      </c>
      <c r="U2382" s="12"/>
      <c r="V2382" s="16"/>
      <c r="W2382" s="12" t="e">
        <v>#N/A</v>
      </c>
    </row>
    <row r="2383" spans="1:23" ht="22.35" customHeight="1">
      <c r="A2383" s="12">
        <v>10062556</v>
      </c>
      <c r="B2383" s="137" t="e">
        <v>#N/A</v>
      </c>
      <c r="C2383" s="106">
        <v>1004052</v>
      </c>
      <c r="D2383" s="13">
        <v>1017010</v>
      </c>
      <c r="E2383" s="12" t="s">
        <v>2859</v>
      </c>
      <c r="F2383" s="190" t="s">
        <v>4209</v>
      </c>
      <c r="G2383" s="13" t="s">
        <v>21</v>
      </c>
      <c r="H2383" s="15">
        <v>680</v>
      </c>
      <c r="I2383" s="105">
        <v>0</v>
      </c>
      <c r="J2383" s="26">
        <f t="shared" si="148"/>
        <v>0</v>
      </c>
      <c r="K2383" s="113">
        <f>IFERROR(SUMIFS(RECEIVING_HISTORY!$H:$H,RECEIVING_HISTORY!$B:$B,MASTER_SHEET!$A2383),0)</f>
        <v>0</v>
      </c>
      <c r="L2383" s="26">
        <f>IFERROR(SUMIFS(RECEIVING_HISTORY!$I:$I,RECEIVING_HISTORY!$B:$B,MASTER_SHEET!$A2383),0)</f>
        <v>0</v>
      </c>
      <c r="M2383" s="35">
        <f>IFERROR(SUMIF(ISSUANCE_HISTORY!$B:$B,A2383,ISSUANCE_HISTORY!$H:$H),0)</f>
        <v>0</v>
      </c>
      <c r="N2383" s="26">
        <f>IFERROR(SUMIF(ISSUANCE_HISTORY!$B:$B,A2383,ISSUANCE_HISTORY!$I:$I),0)</f>
        <v>0</v>
      </c>
      <c r="O2383" s="112">
        <f t="shared" si="149"/>
        <v>0</v>
      </c>
      <c r="P2383" s="26">
        <f t="shared" si="151"/>
        <v>0</v>
      </c>
      <c r="Q2383" s="36" t="e">
        <v>#N/A</v>
      </c>
      <c r="R2383" s="36" t="e">
        <v>#N/A</v>
      </c>
      <c r="S2383" s="16"/>
      <c r="T2383" s="37" t="str">
        <f t="shared" si="150"/>
        <v/>
      </c>
      <c r="U2383" s="12"/>
      <c r="V2383" s="16"/>
      <c r="W2383" s="12" t="e">
        <v>#N/A</v>
      </c>
    </row>
    <row r="2384" spans="1:23" ht="22.35" customHeight="1">
      <c r="A2384" s="12">
        <v>10062557</v>
      </c>
      <c r="B2384" s="137" t="e">
        <v>#N/A</v>
      </c>
      <c r="C2384" s="106">
        <v>1004333</v>
      </c>
      <c r="D2384" s="13">
        <v>1016693</v>
      </c>
      <c r="E2384" s="12" t="s">
        <v>2860</v>
      </c>
      <c r="F2384" s="191" t="s">
        <v>4206</v>
      </c>
      <c r="G2384" s="13" t="s">
        <v>349</v>
      </c>
      <c r="H2384" s="15">
        <v>189</v>
      </c>
      <c r="I2384" s="105">
        <v>0</v>
      </c>
      <c r="J2384" s="26">
        <f t="shared" si="148"/>
        <v>0</v>
      </c>
      <c r="K2384" s="113">
        <f>IFERROR(SUMIFS(RECEIVING_HISTORY!$H:$H,RECEIVING_HISTORY!$B:$B,MASTER_SHEET!$A2384),0)</f>
        <v>0</v>
      </c>
      <c r="L2384" s="26">
        <f>IFERROR(SUMIFS(RECEIVING_HISTORY!$I:$I,RECEIVING_HISTORY!$B:$B,MASTER_SHEET!$A2384),0)</f>
        <v>0</v>
      </c>
      <c r="M2384" s="35">
        <f>IFERROR(SUMIF(ISSUANCE_HISTORY!$B:$B,A2384,ISSUANCE_HISTORY!$H:$H),0)</f>
        <v>0</v>
      </c>
      <c r="N2384" s="26">
        <f>IFERROR(SUMIF(ISSUANCE_HISTORY!$B:$B,A2384,ISSUANCE_HISTORY!$I:$I),0)</f>
        <v>0</v>
      </c>
      <c r="O2384" s="112">
        <f t="shared" si="149"/>
        <v>0</v>
      </c>
      <c r="P2384" s="26">
        <f t="shared" si="151"/>
        <v>0</v>
      </c>
      <c r="Q2384" s="36" t="e">
        <v>#N/A</v>
      </c>
      <c r="R2384" s="36" t="e">
        <v>#N/A</v>
      </c>
      <c r="S2384" s="16"/>
      <c r="T2384" s="37" t="str">
        <f t="shared" si="150"/>
        <v/>
      </c>
      <c r="U2384" s="12"/>
      <c r="V2384" s="16"/>
      <c r="W2384" s="12" t="e">
        <v>#N/A</v>
      </c>
    </row>
    <row r="2385" spans="1:23" ht="22.35" customHeight="1">
      <c r="A2385" s="12">
        <v>10062558</v>
      </c>
      <c r="B2385" s="137" t="e">
        <v>#N/A</v>
      </c>
      <c r="C2385" s="106">
        <v>1001845</v>
      </c>
      <c r="D2385" s="13">
        <v>1011928</v>
      </c>
      <c r="E2385" s="12" t="s">
        <v>2861</v>
      </c>
      <c r="F2385" s="190" t="s">
        <v>2049</v>
      </c>
      <c r="G2385" s="13" t="s">
        <v>1076</v>
      </c>
      <c r="H2385" s="15">
        <v>20</v>
      </c>
      <c r="I2385" s="105">
        <v>0</v>
      </c>
      <c r="J2385" s="26">
        <f t="shared" si="148"/>
        <v>0</v>
      </c>
      <c r="K2385" s="113">
        <f>IFERROR(SUMIFS(RECEIVING_HISTORY!$H:$H,RECEIVING_HISTORY!$B:$B,MASTER_SHEET!$A2385),0)</f>
        <v>0</v>
      </c>
      <c r="L2385" s="26">
        <f>IFERROR(SUMIFS(RECEIVING_HISTORY!$I:$I,RECEIVING_HISTORY!$B:$B,MASTER_SHEET!$A2385),0)</f>
        <v>0</v>
      </c>
      <c r="M2385" s="35">
        <f>IFERROR(SUMIF(ISSUANCE_HISTORY!$B:$B,A2385,ISSUANCE_HISTORY!$H:$H),0)</f>
        <v>0</v>
      </c>
      <c r="N2385" s="26">
        <f>IFERROR(SUMIF(ISSUANCE_HISTORY!$B:$B,A2385,ISSUANCE_HISTORY!$I:$I),0)</f>
        <v>0</v>
      </c>
      <c r="O2385" s="112">
        <f t="shared" si="149"/>
        <v>0</v>
      </c>
      <c r="P2385" s="26">
        <f t="shared" si="151"/>
        <v>0</v>
      </c>
      <c r="Q2385" s="36" t="e">
        <v>#N/A</v>
      </c>
      <c r="R2385" s="36" t="e">
        <v>#N/A</v>
      </c>
      <c r="S2385" s="16"/>
      <c r="T2385" s="37" t="str">
        <f t="shared" si="150"/>
        <v/>
      </c>
      <c r="U2385" s="12"/>
      <c r="V2385" s="16"/>
      <c r="W2385" s="12" t="e">
        <v>#N/A</v>
      </c>
    </row>
    <row r="2386" spans="1:23" ht="22.35" customHeight="1">
      <c r="A2386" s="12">
        <v>10062559</v>
      </c>
      <c r="B2386" s="137" t="e">
        <v>#N/A</v>
      </c>
      <c r="C2386" s="106">
        <v>1004545</v>
      </c>
      <c r="D2386" s="13">
        <v>1016627</v>
      </c>
      <c r="E2386" s="12" t="s">
        <v>2862</v>
      </c>
      <c r="F2386" s="190" t="s">
        <v>4205</v>
      </c>
      <c r="G2386" s="13" t="s">
        <v>21</v>
      </c>
      <c r="H2386" s="15">
        <v>250</v>
      </c>
      <c r="I2386" s="105">
        <v>0</v>
      </c>
      <c r="J2386" s="26">
        <f t="shared" si="148"/>
        <v>0</v>
      </c>
      <c r="K2386" s="113">
        <f>IFERROR(SUMIFS(RECEIVING_HISTORY!$H:$H,RECEIVING_HISTORY!$B:$B,MASTER_SHEET!$A2386),0)</f>
        <v>0</v>
      </c>
      <c r="L2386" s="26">
        <f>IFERROR(SUMIFS(RECEIVING_HISTORY!$I:$I,RECEIVING_HISTORY!$B:$B,MASTER_SHEET!$A2386),0)</f>
        <v>0</v>
      </c>
      <c r="M2386" s="35">
        <f>IFERROR(SUMIF(ISSUANCE_HISTORY!$B:$B,A2386,ISSUANCE_HISTORY!$H:$H),0)</f>
        <v>0</v>
      </c>
      <c r="N2386" s="26">
        <f>IFERROR(SUMIF(ISSUANCE_HISTORY!$B:$B,A2386,ISSUANCE_HISTORY!$I:$I),0)</f>
        <v>0</v>
      </c>
      <c r="O2386" s="112">
        <f t="shared" si="149"/>
        <v>0</v>
      </c>
      <c r="P2386" s="26">
        <f t="shared" si="151"/>
        <v>0</v>
      </c>
      <c r="Q2386" s="36" t="e">
        <v>#N/A</v>
      </c>
      <c r="R2386" s="36" t="e">
        <v>#N/A</v>
      </c>
      <c r="S2386" s="16"/>
      <c r="T2386" s="37" t="str">
        <f t="shared" si="150"/>
        <v/>
      </c>
      <c r="U2386" s="12"/>
      <c r="V2386" s="16"/>
      <c r="W2386" s="12" t="e">
        <v>#N/A</v>
      </c>
    </row>
    <row r="2387" spans="1:23" ht="22.35" customHeight="1">
      <c r="A2387" s="12">
        <v>10062560</v>
      </c>
      <c r="B2387" s="137" t="e">
        <v>#N/A</v>
      </c>
      <c r="C2387" s="106">
        <v>1004048</v>
      </c>
      <c r="D2387" s="13">
        <v>1017006</v>
      </c>
      <c r="E2387" s="12" t="s">
        <v>2863</v>
      </c>
      <c r="F2387" s="191" t="s">
        <v>4206</v>
      </c>
      <c r="G2387" s="13" t="s">
        <v>21</v>
      </c>
      <c r="H2387" s="15">
        <v>52</v>
      </c>
      <c r="I2387" s="105">
        <v>0</v>
      </c>
      <c r="J2387" s="26">
        <f t="shared" si="148"/>
        <v>0</v>
      </c>
      <c r="K2387" s="113">
        <f>IFERROR(SUMIFS(RECEIVING_HISTORY!$H:$H,RECEIVING_HISTORY!$B:$B,MASTER_SHEET!$A2387),0)</f>
        <v>0</v>
      </c>
      <c r="L2387" s="26">
        <f>IFERROR(SUMIFS(RECEIVING_HISTORY!$I:$I,RECEIVING_HISTORY!$B:$B,MASTER_SHEET!$A2387),0)</f>
        <v>0</v>
      </c>
      <c r="M2387" s="35">
        <f>IFERROR(SUMIF(ISSUANCE_HISTORY!$B:$B,A2387,ISSUANCE_HISTORY!$H:$H),0)</f>
        <v>0</v>
      </c>
      <c r="N2387" s="26">
        <f>IFERROR(SUMIF(ISSUANCE_HISTORY!$B:$B,A2387,ISSUANCE_HISTORY!$I:$I),0)</f>
        <v>0</v>
      </c>
      <c r="O2387" s="112">
        <f t="shared" si="149"/>
        <v>0</v>
      </c>
      <c r="P2387" s="26">
        <f t="shared" si="151"/>
        <v>0</v>
      </c>
      <c r="Q2387" s="36" t="e">
        <v>#N/A</v>
      </c>
      <c r="R2387" s="36" t="e">
        <v>#N/A</v>
      </c>
      <c r="S2387" s="16"/>
      <c r="T2387" s="37" t="str">
        <f t="shared" si="150"/>
        <v/>
      </c>
      <c r="U2387" s="12"/>
      <c r="V2387" s="16"/>
      <c r="W2387" s="12" t="e">
        <v>#N/A</v>
      </c>
    </row>
    <row r="2388" spans="1:23" ht="22.35" customHeight="1">
      <c r="A2388" s="12">
        <v>10062561</v>
      </c>
      <c r="B2388" s="137" t="e">
        <v>#N/A</v>
      </c>
      <c r="C2388" s="106">
        <v>1004049</v>
      </c>
      <c r="D2388" s="13">
        <v>1017007</v>
      </c>
      <c r="E2388" s="12" t="s">
        <v>2864</v>
      </c>
      <c r="F2388" s="191" t="s">
        <v>4206</v>
      </c>
      <c r="G2388" s="13" t="s">
        <v>21</v>
      </c>
      <c r="H2388" s="15">
        <v>52</v>
      </c>
      <c r="I2388" s="105">
        <v>0</v>
      </c>
      <c r="J2388" s="26">
        <f t="shared" si="148"/>
        <v>0</v>
      </c>
      <c r="K2388" s="113">
        <f>IFERROR(SUMIFS(RECEIVING_HISTORY!$H:$H,RECEIVING_HISTORY!$B:$B,MASTER_SHEET!$A2388),0)</f>
        <v>0</v>
      </c>
      <c r="L2388" s="26">
        <f>IFERROR(SUMIFS(RECEIVING_HISTORY!$I:$I,RECEIVING_HISTORY!$B:$B,MASTER_SHEET!$A2388),0)</f>
        <v>0</v>
      </c>
      <c r="M2388" s="35">
        <f>IFERROR(SUMIF(ISSUANCE_HISTORY!$B:$B,A2388,ISSUANCE_HISTORY!$H:$H),0)</f>
        <v>0</v>
      </c>
      <c r="N2388" s="26">
        <f>IFERROR(SUMIF(ISSUANCE_HISTORY!$B:$B,A2388,ISSUANCE_HISTORY!$I:$I),0)</f>
        <v>0</v>
      </c>
      <c r="O2388" s="112">
        <f t="shared" si="149"/>
        <v>0</v>
      </c>
      <c r="P2388" s="26">
        <f t="shared" si="151"/>
        <v>0</v>
      </c>
      <c r="Q2388" s="36" t="e">
        <v>#N/A</v>
      </c>
      <c r="R2388" s="36" t="e">
        <v>#N/A</v>
      </c>
      <c r="S2388" s="16"/>
      <c r="T2388" s="37" t="str">
        <f t="shared" si="150"/>
        <v/>
      </c>
      <c r="U2388" s="12"/>
      <c r="V2388" s="16"/>
      <c r="W2388" s="12" t="e">
        <v>#N/A</v>
      </c>
    </row>
    <row r="2389" spans="1:23" ht="22.35" customHeight="1">
      <c r="A2389" s="12">
        <v>10062562</v>
      </c>
      <c r="B2389" s="137" t="e">
        <v>#N/A</v>
      </c>
      <c r="C2389" s="106">
        <v>1003959</v>
      </c>
      <c r="D2389" s="13">
        <v>1016917</v>
      </c>
      <c r="E2389" s="12" t="s">
        <v>2865</v>
      </c>
      <c r="F2389" s="190" t="s">
        <v>4205</v>
      </c>
      <c r="G2389" s="13" t="s">
        <v>21</v>
      </c>
      <c r="H2389" s="15">
        <v>355</v>
      </c>
      <c r="I2389" s="105">
        <v>0</v>
      </c>
      <c r="J2389" s="26">
        <f t="shared" si="148"/>
        <v>0</v>
      </c>
      <c r="K2389" s="113">
        <f>IFERROR(SUMIFS(RECEIVING_HISTORY!$H:$H,RECEIVING_HISTORY!$B:$B,MASTER_SHEET!$A2389),0)</f>
        <v>0</v>
      </c>
      <c r="L2389" s="26">
        <f>IFERROR(SUMIFS(RECEIVING_HISTORY!$I:$I,RECEIVING_HISTORY!$B:$B,MASTER_SHEET!$A2389),0)</f>
        <v>0</v>
      </c>
      <c r="M2389" s="35">
        <f>IFERROR(SUMIF(ISSUANCE_HISTORY!$B:$B,A2389,ISSUANCE_HISTORY!$H:$H),0)</f>
        <v>0</v>
      </c>
      <c r="N2389" s="26">
        <f>IFERROR(SUMIF(ISSUANCE_HISTORY!$B:$B,A2389,ISSUANCE_HISTORY!$I:$I),0)</f>
        <v>0</v>
      </c>
      <c r="O2389" s="112">
        <f t="shared" si="149"/>
        <v>0</v>
      </c>
      <c r="P2389" s="26">
        <f t="shared" si="151"/>
        <v>0</v>
      </c>
      <c r="Q2389" s="36" t="e">
        <v>#N/A</v>
      </c>
      <c r="R2389" s="36" t="e">
        <v>#N/A</v>
      </c>
      <c r="S2389" s="16"/>
      <c r="T2389" s="37" t="str">
        <f t="shared" si="150"/>
        <v/>
      </c>
      <c r="U2389" s="12"/>
      <c r="V2389" s="16"/>
      <c r="W2389" s="12" t="e">
        <v>#N/A</v>
      </c>
    </row>
    <row r="2390" spans="1:23" ht="22.35" customHeight="1">
      <c r="A2390" s="12">
        <v>10062563</v>
      </c>
      <c r="B2390" s="137" t="e">
        <v>#N/A</v>
      </c>
      <c r="C2390" s="106">
        <v>1003960</v>
      </c>
      <c r="D2390" s="13">
        <v>1016918</v>
      </c>
      <c r="E2390" s="12" t="s">
        <v>2866</v>
      </c>
      <c r="F2390" s="190" t="s">
        <v>4205</v>
      </c>
      <c r="G2390" s="13" t="s">
        <v>21</v>
      </c>
      <c r="H2390" s="15">
        <v>297</v>
      </c>
      <c r="I2390" s="105">
        <v>7</v>
      </c>
      <c r="J2390" s="26">
        <f t="shared" si="148"/>
        <v>2079</v>
      </c>
      <c r="K2390" s="113">
        <f>IFERROR(SUMIFS(RECEIVING_HISTORY!$H:$H,RECEIVING_HISTORY!$B:$B,MASTER_SHEET!$A2390),0)</f>
        <v>0</v>
      </c>
      <c r="L2390" s="26">
        <f>IFERROR(SUMIFS(RECEIVING_HISTORY!$I:$I,RECEIVING_HISTORY!$B:$B,MASTER_SHEET!$A2390),0)</f>
        <v>0</v>
      </c>
      <c r="M2390" s="35">
        <f>IFERROR(SUMIF(ISSUANCE_HISTORY!$B:$B,A2390,ISSUANCE_HISTORY!$H:$H),0)</f>
        <v>0</v>
      </c>
      <c r="N2390" s="26">
        <f>IFERROR(SUMIF(ISSUANCE_HISTORY!$B:$B,A2390,ISSUANCE_HISTORY!$I:$I),0)</f>
        <v>0</v>
      </c>
      <c r="O2390" s="112">
        <f t="shared" si="149"/>
        <v>7</v>
      </c>
      <c r="P2390" s="26">
        <f t="shared" si="151"/>
        <v>2079</v>
      </c>
      <c r="Q2390" s="36" t="s">
        <v>705</v>
      </c>
      <c r="R2390" s="36" t="s">
        <v>705</v>
      </c>
      <c r="S2390" s="16">
        <v>2</v>
      </c>
      <c r="T2390" s="37" t="str">
        <f t="shared" si="150"/>
        <v>OK</v>
      </c>
      <c r="U2390" s="12"/>
      <c r="V2390" s="16"/>
      <c r="W2390" s="12" t="e">
        <v>#N/A</v>
      </c>
    </row>
    <row r="2391" spans="1:23" ht="22.35" customHeight="1">
      <c r="A2391" s="12">
        <v>10062564</v>
      </c>
      <c r="B2391" s="137" t="e">
        <v>#N/A</v>
      </c>
      <c r="C2391" s="106">
        <v>1003961</v>
      </c>
      <c r="D2391" s="13">
        <v>1016919</v>
      </c>
      <c r="E2391" s="12" t="s">
        <v>2867</v>
      </c>
      <c r="F2391" s="190" t="s">
        <v>4205</v>
      </c>
      <c r="G2391" s="13" t="s">
        <v>21</v>
      </c>
      <c r="H2391" s="15">
        <v>276</v>
      </c>
      <c r="I2391" s="105">
        <v>7</v>
      </c>
      <c r="J2391" s="26">
        <f t="shared" si="148"/>
        <v>1932</v>
      </c>
      <c r="K2391" s="113">
        <f>IFERROR(SUMIFS(RECEIVING_HISTORY!$H:$H,RECEIVING_HISTORY!$B:$B,MASTER_SHEET!$A2391),0)</f>
        <v>0</v>
      </c>
      <c r="L2391" s="26">
        <f>IFERROR(SUMIFS(RECEIVING_HISTORY!$I:$I,RECEIVING_HISTORY!$B:$B,MASTER_SHEET!$A2391),0)</f>
        <v>0</v>
      </c>
      <c r="M2391" s="35">
        <f>IFERROR(SUMIF(ISSUANCE_HISTORY!$B:$B,A2391,ISSUANCE_HISTORY!$H:$H),0)</f>
        <v>0</v>
      </c>
      <c r="N2391" s="26">
        <f>IFERROR(SUMIF(ISSUANCE_HISTORY!$B:$B,A2391,ISSUANCE_HISTORY!$I:$I),0)</f>
        <v>0</v>
      </c>
      <c r="O2391" s="112">
        <f t="shared" si="149"/>
        <v>7</v>
      </c>
      <c r="P2391" s="26">
        <f t="shared" si="151"/>
        <v>1932</v>
      </c>
      <c r="Q2391" s="36" t="s">
        <v>705</v>
      </c>
      <c r="R2391" s="36" t="s">
        <v>705</v>
      </c>
      <c r="S2391" s="16">
        <v>2</v>
      </c>
      <c r="T2391" s="37" t="str">
        <f t="shared" si="150"/>
        <v>OK</v>
      </c>
      <c r="U2391" s="12"/>
      <c r="V2391" s="16"/>
      <c r="W2391" s="12" t="e">
        <v>#N/A</v>
      </c>
    </row>
    <row r="2392" spans="1:23" ht="22.35" customHeight="1">
      <c r="A2392" s="12">
        <v>10062565</v>
      </c>
      <c r="B2392" s="137" t="e">
        <v>#N/A</v>
      </c>
      <c r="C2392" s="106">
        <v>1003962</v>
      </c>
      <c r="D2392" s="13">
        <v>1016920</v>
      </c>
      <c r="E2392" s="12" t="s">
        <v>2868</v>
      </c>
      <c r="F2392" s="190" t="s">
        <v>4205</v>
      </c>
      <c r="G2392" s="13" t="s">
        <v>21</v>
      </c>
      <c r="H2392" s="15">
        <v>880</v>
      </c>
      <c r="I2392" s="105">
        <v>3</v>
      </c>
      <c r="J2392" s="26">
        <f t="shared" si="148"/>
        <v>2640</v>
      </c>
      <c r="K2392" s="113">
        <f>IFERROR(SUMIFS(RECEIVING_HISTORY!$H:$H,RECEIVING_HISTORY!$B:$B,MASTER_SHEET!$A2392),0)</f>
        <v>0</v>
      </c>
      <c r="L2392" s="26">
        <f>IFERROR(SUMIFS(RECEIVING_HISTORY!$I:$I,RECEIVING_HISTORY!$B:$B,MASTER_SHEET!$A2392),0)</f>
        <v>0</v>
      </c>
      <c r="M2392" s="35">
        <f>IFERROR(SUMIF(ISSUANCE_HISTORY!$B:$B,A2392,ISSUANCE_HISTORY!$H:$H),0)</f>
        <v>0</v>
      </c>
      <c r="N2392" s="26">
        <f>IFERROR(SUMIF(ISSUANCE_HISTORY!$B:$B,A2392,ISSUANCE_HISTORY!$I:$I),0)</f>
        <v>0</v>
      </c>
      <c r="O2392" s="112">
        <f t="shared" si="149"/>
        <v>3</v>
      </c>
      <c r="P2392" s="26">
        <f t="shared" si="151"/>
        <v>2640</v>
      </c>
      <c r="Q2392" s="36" t="s">
        <v>705</v>
      </c>
      <c r="R2392" s="36" t="s">
        <v>705</v>
      </c>
      <c r="S2392" s="16">
        <v>3</v>
      </c>
      <c r="T2392" s="37" t="str">
        <f t="shared" si="150"/>
        <v>OK</v>
      </c>
      <c r="U2392" s="12"/>
      <c r="V2392" s="16"/>
      <c r="W2392" s="12" t="e">
        <v>#N/A</v>
      </c>
    </row>
    <row r="2393" spans="1:23" ht="22.35" customHeight="1">
      <c r="A2393" s="12">
        <v>10062566</v>
      </c>
      <c r="B2393" s="137" t="e">
        <v>#N/A</v>
      </c>
      <c r="C2393" s="106">
        <v>1004340</v>
      </c>
      <c r="D2393" s="13">
        <v>1016700</v>
      </c>
      <c r="E2393" s="12" t="s">
        <v>2869</v>
      </c>
      <c r="F2393" s="190" t="s">
        <v>4205</v>
      </c>
      <c r="G2393" s="13" t="s">
        <v>21</v>
      </c>
      <c r="H2393" s="15">
        <v>840</v>
      </c>
      <c r="I2393" s="105">
        <v>6</v>
      </c>
      <c r="J2393" s="26">
        <f t="shared" si="148"/>
        <v>5040</v>
      </c>
      <c r="K2393" s="113">
        <f>IFERROR(SUMIFS(RECEIVING_HISTORY!$H:$H,RECEIVING_HISTORY!$B:$B,MASTER_SHEET!$A2393),0)</f>
        <v>0</v>
      </c>
      <c r="L2393" s="26">
        <f>IFERROR(SUMIFS(RECEIVING_HISTORY!$I:$I,RECEIVING_HISTORY!$B:$B,MASTER_SHEET!$A2393),0)</f>
        <v>0</v>
      </c>
      <c r="M2393" s="35">
        <f>IFERROR(SUMIF(ISSUANCE_HISTORY!$B:$B,A2393,ISSUANCE_HISTORY!$H:$H),0)</f>
        <v>0</v>
      </c>
      <c r="N2393" s="26">
        <f>IFERROR(SUMIF(ISSUANCE_HISTORY!$B:$B,A2393,ISSUANCE_HISTORY!$I:$I),0)</f>
        <v>0</v>
      </c>
      <c r="O2393" s="112">
        <f t="shared" si="149"/>
        <v>6</v>
      </c>
      <c r="P2393" s="26">
        <f t="shared" si="151"/>
        <v>5040</v>
      </c>
      <c r="Q2393" s="36" t="s">
        <v>705</v>
      </c>
      <c r="R2393" s="36" t="s">
        <v>705</v>
      </c>
      <c r="S2393" s="16">
        <v>4</v>
      </c>
      <c r="T2393" s="37" t="str">
        <f t="shared" si="150"/>
        <v>OK</v>
      </c>
      <c r="U2393" s="12"/>
      <c r="V2393" s="16"/>
      <c r="W2393" s="12" t="e">
        <v>#N/A</v>
      </c>
    </row>
    <row r="2394" spans="1:23" ht="22.35" customHeight="1">
      <c r="A2394" s="12">
        <v>10062567</v>
      </c>
      <c r="B2394" s="137" t="e">
        <v>#N/A</v>
      </c>
      <c r="C2394" s="106">
        <v>1002828</v>
      </c>
      <c r="D2394" s="13">
        <v>1010991</v>
      </c>
      <c r="E2394" s="12" t="s">
        <v>2870</v>
      </c>
      <c r="F2394" s="190" t="s">
        <v>1262</v>
      </c>
      <c r="G2394" s="13" t="s">
        <v>21</v>
      </c>
      <c r="H2394" s="15">
        <v>35</v>
      </c>
      <c r="I2394" s="105">
        <v>0</v>
      </c>
      <c r="J2394" s="26">
        <f t="shared" si="148"/>
        <v>0</v>
      </c>
      <c r="K2394" s="113">
        <f>IFERROR(SUMIFS(RECEIVING_HISTORY!$H:$H,RECEIVING_HISTORY!$B:$B,MASTER_SHEET!$A2394),0)</f>
        <v>0</v>
      </c>
      <c r="L2394" s="26">
        <f>IFERROR(SUMIFS(RECEIVING_HISTORY!$I:$I,RECEIVING_HISTORY!$B:$B,MASTER_SHEET!$A2394),0)</f>
        <v>0</v>
      </c>
      <c r="M2394" s="35">
        <f>IFERROR(SUMIF(ISSUANCE_HISTORY!$B:$B,A2394,ISSUANCE_HISTORY!$H:$H),0)</f>
        <v>0</v>
      </c>
      <c r="N2394" s="26">
        <f>IFERROR(SUMIF(ISSUANCE_HISTORY!$B:$B,A2394,ISSUANCE_HISTORY!$I:$I),0)</f>
        <v>0</v>
      </c>
      <c r="O2394" s="112">
        <f t="shared" si="149"/>
        <v>0</v>
      </c>
      <c r="P2394" s="26">
        <f t="shared" si="151"/>
        <v>0</v>
      </c>
      <c r="Q2394" s="36" t="e">
        <v>#N/A</v>
      </c>
      <c r="R2394" s="36" t="e">
        <v>#N/A</v>
      </c>
      <c r="S2394" s="16"/>
      <c r="T2394" s="37" t="str">
        <f t="shared" si="150"/>
        <v/>
      </c>
      <c r="U2394" s="12"/>
      <c r="V2394" s="16"/>
      <c r="W2394" s="12" t="e">
        <v>#N/A</v>
      </c>
    </row>
    <row r="2395" spans="1:23" ht="22.35" customHeight="1">
      <c r="A2395" s="12">
        <v>10062568</v>
      </c>
      <c r="B2395" s="137">
        <v>391216176448</v>
      </c>
      <c r="C2395" s="106">
        <v>1004571</v>
      </c>
      <c r="D2395" s="13">
        <v>1016330</v>
      </c>
      <c r="E2395" s="12" t="s">
        <v>2871</v>
      </c>
      <c r="F2395" s="190" t="s">
        <v>2049</v>
      </c>
      <c r="G2395" s="13" t="s">
        <v>21</v>
      </c>
      <c r="H2395" s="15">
        <v>6</v>
      </c>
      <c r="I2395" s="105">
        <v>420</v>
      </c>
      <c r="J2395" s="26">
        <f t="shared" si="148"/>
        <v>2520</v>
      </c>
      <c r="K2395" s="113">
        <f>IFERROR(SUMIFS(RECEIVING_HISTORY!$H:$H,RECEIVING_HISTORY!$B:$B,MASTER_SHEET!$A2395),0)</f>
        <v>0</v>
      </c>
      <c r="L2395" s="26">
        <f>IFERROR(SUMIFS(RECEIVING_HISTORY!$I:$I,RECEIVING_HISTORY!$B:$B,MASTER_SHEET!$A2395),0)</f>
        <v>0</v>
      </c>
      <c r="M2395" s="35">
        <f>IFERROR(SUMIF(ISSUANCE_HISTORY!$B:$B,A2395,ISSUANCE_HISTORY!$H:$H),0)</f>
        <v>0</v>
      </c>
      <c r="N2395" s="26">
        <f>IFERROR(SUMIF(ISSUANCE_HISTORY!$B:$B,A2395,ISSUANCE_HISTORY!$I:$I),0)</f>
        <v>0</v>
      </c>
      <c r="O2395" s="112">
        <f t="shared" si="149"/>
        <v>420</v>
      </c>
      <c r="P2395" s="26">
        <f t="shared" si="151"/>
        <v>2520</v>
      </c>
      <c r="Q2395" s="36" t="s">
        <v>970</v>
      </c>
      <c r="R2395" s="36" t="s">
        <v>970</v>
      </c>
      <c r="S2395" s="16">
        <v>200</v>
      </c>
      <c r="T2395" s="37" t="str">
        <f t="shared" si="150"/>
        <v>OK</v>
      </c>
      <c r="U2395" s="12"/>
      <c r="V2395" s="16"/>
      <c r="W2395" s="12" t="s">
        <v>4222</v>
      </c>
    </row>
    <row r="2396" spans="1:23" ht="22.35" customHeight="1">
      <c r="A2396" s="12">
        <v>10062569</v>
      </c>
      <c r="B2396" s="137" t="e">
        <v>#N/A</v>
      </c>
      <c r="C2396" s="106">
        <v>1004330</v>
      </c>
      <c r="D2396" s="13">
        <v>1016690</v>
      </c>
      <c r="E2396" s="12" t="s">
        <v>2872</v>
      </c>
      <c r="F2396" s="190" t="s">
        <v>1262</v>
      </c>
      <c r="G2396" s="13" t="s">
        <v>21</v>
      </c>
      <c r="H2396" s="15">
        <v>1050</v>
      </c>
      <c r="I2396" s="105">
        <v>0</v>
      </c>
      <c r="J2396" s="26">
        <f t="shared" si="148"/>
        <v>0</v>
      </c>
      <c r="K2396" s="113">
        <f>IFERROR(SUMIFS(RECEIVING_HISTORY!$H:$H,RECEIVING_HISTORY!$B:$B,MASTER_SHEET!$A2396),0)</f>
        <v>0</v>
      </c>
      <c r="L2396" s="26">
        <f>IFERROR(SUMIFS(RECEIVING_HISTORY!$I:$I,RECEIVING_HISTORY!$B:$B,MASTER_SHEET!$A2396),0)</f>
        <v>0</v>
      </c>
      <c r="M2396" s="35">
        <f>IFERROR(SUMIF(ISSUANCE_HISTORY!$B:$B,A2396,ISSUANCE_HISTORY!$H:$H),0)</f>
        <v>0</v>
      </c>
      <c r="N2396" s="26">
        <f>IFERROR(SUMIF(ISSUANCE_HISTORY!$B:$B,A2396,ISSUANCE_HISTORY!$I:$I),0)</f>
        <v>0</v>
      </c>
      <c r="O2396" s="112">
        <f t="shared" si="149"/>
        <v>0</v>
      </c>
      <c r="P2396" s="26">
        <f t="shared" si="151"/>
        <v>0</v>
      </c>
      <c r="Q2396" s="36" t="e">
        <v>#N/A</v>
      </c>
      <c r="R2396" s="36" t="e">
        <v>#N/A</v>
      </c>
      <c r="S2396" s="16"/>
      <c r="T2396" s="37" t="str">
        <f t="shared" si="150"/>
        <v/>
      </c>
      <c r="U2396" s="12"/>
      <c r="V2396" s="16"/>
      <c r="W2396" s="12" t="e">
        <v>#N/A</v>
      </c>
    </row>
    <row r="2397" spans="1:23" ht="22.35" customHeight="1">
      <c r="A2397" s="12">
        <v>10062570</v>
      </c>
      <c r="B2397" s="137" t="e">
        <v>#N/A</v>
      </c>
      <c r="C2397" s="106">
        <v>1004705</v>
      </c>
      <c r="D2397" s="13">
        <v>1016466</v>
      </c>
      <c r="E2397" s="12" t="s">
        <v>2873</v>
      </c>
      <c r="F2397" s="191" t="s">
        <v>4206</v>
      </c>
      <c r="G2397" s="13" t="s">
        <v>21</v>
      </c>
      <c r="H2397" s="15">
        <v>36</v>
      </c>
      <c r="I2397" s="105">
        <v>118</v>
      </c>
      <c r="J2397" s="26">
        <f t="shared" si="148"/>
        <v>4248</v>
      </c>
      <c r="K2397" s="113">
        <f>IFERROR(SUMIFS(RECEIVING_HISTORY!$H:$H,RECEIVING_HISTORY!$B:$B,MASTER_SHEET!$A2397),0)</f>
        <v>0</v>
      </c>
      <c r="L2397" s="26">
        <f>IFERROR(SUMIFS(RECEIVING_HISTORY!$I:$I,RECEIVING_HISTORY!$B:$B,MASTER_SHEET!$A2397),0)</f>
        <v>0</v>
      </c>
      <c r="M2397" s="35">
        <f>IFERROR(SUMIF(ISSUANCE_HISTORY!$B:$B,A2397,ISSUANCE_HISTORY!$H:$H),0)</f>
        <v>0</v>
      </c>
      <c r="N2397" s="26">
        <f>IFERROR(SUMIF(ISSUANCE_HISTORY!$B:$B,A2397,ISSUANCE_HISTORY!$I:$I),0)</f>
        <v>0</v>
      </c>
      <c r="O2397" s="112">
        <f t="shared" si="149"/>
        <v>118</v>
      </c>
      <c r="P2397" s="26">
        <f t="shared" si="151"/>
        <v>4248</v>
      </c>
      <c r="Q2397" s="36" t="s">
        <v>436</v>
      </c>
      <c r="R2397" s="36" t="s">
        <v>436</v>
      </c>
      <c r="S2397" s="16">
        <v>60</v>
      </c>
      <c r="T2397" s="37" t="str">
        <f t="shared" si="150"/>
        <v>OK</v>
      </c>
      <c r="U2397" s="12"/>
      <c r="V2397" s="16"/>
      <c r="W2397" s="12" t="e">
        <v>#N/A</v>
      </c>
    </row>
    <row r="2398" spans="1:23" ht="22.35" customHeight="1">
      <c r="A2398" s="12">
        <v>10062571</v>
      </c>
      <c r="B2398" s="137" t="e">
        <v>#N/A</v>
      </c>
      <c r="C2398" s="106">
        <v>1004706</v>
      </c>
      <c r="D2398" s="13">
        <v>1016467</v>
      </c>
      <c r="E2398" s="12" t="s">
        <v>2874</v>
      </c>
      <c r="F2398" s="191" t="s">
        <v>4206</v>
      </c>
      <c r="G2398" s="13" t="s">
        <v>21</v>
      </c>
      <c r="H2398" s="15">
        <v>36</v>
      </c>
      <c r="I2398" s="105">
        <v>118</v>
      </c>
      <c r="J2398" s="26">
        <f t="shared" si="148"/>
        <v>4248</v>
      </c>
      <c r="K2398" s="113">
        <f>IFERROR(SUMIFS(RECEIVING_HISTORY!$H:$H,RECEIVING_HISTORY!$B:$B,MASTER_SHEET!$A2398),0)</f>
        <v>0</v>
      </c>
      <c r="L2398" s="26">
        <f>IFERROR(SUMIFS(RECEIVING_HISTORY!$I:$I,RECEIVING_HISTORY!$B:$B,MASTER_SHEET!$A2398),0)</f>
        <v>0</v>
      </c>
      <c r="M2398" s="35">
        <f>IFERROR(SUMIF(ISSUANCE_HISTORY!$B:$B,A2398,ISSUANCE_HISTORY!$H:$H),0)</f>
        <v>0</v>
      </c>
      <c r="N2398" s="26">
        <f>IFERROR(SUMIF(ISSUANCE_HISTORY!$B:$B,A2398,ISSUANCE_HISTORY!$I:$I),0)</f>
        <v>0</v>
      </c>
      <c r="O2398" s="112">
        <f t="shared" si="149"/>
        <v>118</v>
      </c>
      <c r="P2398" s="26">
        <f t="shared" si="151"/>
        <v>4248</v>
      </c>
      <c r="Q2398" s="36" t="s">
        <v>436</v>
      </c>
      <c r="R2398" s="36" t="s">
        <v>436</v>
      </c>
      <c r="S2398" s="16">
        <v>60</v>
      </c>
      <c r="T2398" s="37" t="str">
        <f t="shared" si="150"/>
        <v>OK</v>
      </c>
      <c r="U2398" s="12"/>
      <c r="V2398" s="16"/>
      <c r="W2398" s="12" t="e">
        <v>#N/A</v>
      </c>
    </row>
    <row r="2399" spans="1:23" ht="22.35" customHeight="1">
      <c r="A2399" s="12">
        <v>10062572</v>
      </c>
      <c r="B2399" s="137" t="e">
        <v>#N/A</v>
      </c>
      <c r="C2399" s="106">
        <v>1004707</v>
      </c>
      <c r="D2399" s="13">
        <v>1016468</v>
      </c>
      <c r="E2399" s="12" t="s">
        <v>2875</v>
      </c>
      <c r="F2399" s="191" t="s">
        <v>4206</v>
      </c>
      <c r="G2399" s="13" t="s">
        <v>21</v>
      </c>
      <c r="H2399" s="15">
        <v>29</v>
      </c>
      <c r="I2399" s="105">
        <v>126</v>
      </c>
      <c r="J2399" s="26">
        <f t="shared" si="148"/>
        <v>3654</v>
      </c>
      <c r="K2399" s="113">
        <f>IFERROR(SUMIFS(RECEIVING_HISTORY!$H:$H,RECEIVING_HISTORY!$B:$B,MASTER_SHEET!$A2399),0)</f>
        <v>0</v>
      </c>
      <c r="L2399" s="26">
        <f>IFERROR(SUMIFS(RECEIVING_HISTORY!$I:$I,RECEIVING_HISTORY!$B:$B,MASTER_SHEET!$A2399),0)</f>
        <v>0</v>
      </c>
      <c r="M2399" s="35">
        <f>IFERROR(SUMIF(ISSUANCE_HISTORY!$B:$B,A2399,ISSUANCE_HISTORY!$H:$H),0)</f>
        <v>0</v>
      </c>
      <c r="N2399" s="26">
        <f>IFERROR(SUMIF(ISSUANCE_HISTORY!$B:$B,A2399,ISSUANCE_HISTORY!$I:$I),0)</f>
        <v>0</v>
      </c>
      <c r="O2399" s="112">
        <f t="shared" si="149"/>
        <v>126</v>
      </c>
      <c r="P2399" s="26">
        <f t="shared" si="151"/>
        <v>3654</v>
      </c>
      <c r="Q2399" s="36" t="s">
        <v>436</v>
      </c>
      <c r="R2399" s="36" t="s">
        <v>436</v>
      </c>
      <c r="S2399" s="16">
        <v>60</v>
      </c>
      <c r="T2399" s="37" t="str">
        <f t="shared" si="150"/>
        <v>OK</v>
      </c>
      <c r="U2399" s="12"/>
      <c r="V2399" s="16"/>
      <c r="W2399" s="12" t="e">
        <v>#N/A</v>
      </c>
    </row>
    <row r="2400" spans="1:23" ht="22.35" customHeight="1">
      <c r="A2400" s="12">
        <v>10062573</v>
      </c>
      <c r="B2400" s="137" t="e">
        <v>#N/A</v>
      </c>
      <c r="C2400" s="106">
        <v>1004387</v>
      </c>
      <c r="D2400" s="13">
        <v>1016469</v>
      </c>
      <c r="E2400" s="12" t="s">
        <v>2876</v>
      </c>
      <c r="F2400" s="191" t="s">
        <v>4206</v>
      </c>
      <c r="G2400" s="13" t="s">
        <v>21</v>
      </c>
      <c r="H2400" s="15">
        <v>44</v>
      </c>
      <c r="I2400" s="105">
        <v>291</v>
      </c>
      <c r="J2400" s="26">
        <f t="shared" si="148"/>
        <v>12804</v>
      </c>
      <c r="K2400" s="113">
        <f>IFERROR(SUMIFS(RECEIVING_HISTORY!$H:$H,RECEIVING_HISTORY!$B:$B,MASTER_SHEET!$A2400),0)</f>
        <v>0</v>
      </c>
      <c r="L2400" s="26">
        <f>IFERROR(SUMIFS(RECEIVING_HISTORY!$I:$I,RECEIVING_HISTORY!$B:$B,MASTER_SHEET!$A2400),0)</f>
        <v>0</v>
      </c>
      <c r="M2400" s="35">
        <f>IFERROR(SUMIF(ISSUANCE_HISTORY!$B:$B,A2400,ISSUANCE_HISTORY!$H:$H),0)</f>
        <v>0</v>
      </c>
      <c r="N2400" s="26">
        <f>IFERROR(SUMIF(ISSUANCE_HISTORY!$B:$B,A2400,ISSUANCE_HISTORY!$I:$I),0)</f>
        <v>0</v>
      </c>
      <c r="O2400" s="112">
        <f t="shared" si="149"/>
        <v>291</v>
      </c>
      <c r="P2400" s="26">
        <f t="shared" si="151"/>
        <v>12804</v>
      </c>
      <c r="Q2400" s="36" t="s">
        <v>4471</v>
      </c>
      <c r="R2400" s="36" t="s">
        <v>4471</v>
      </c>
      <c r="S2400" s="16">
        <v>60</v>
      </c>
      <c r="T2400" s="37" t="str">
        <f t="shared" si="150"/>
        <v>OK</v>
      </c>
      <c r="U2400" s="12"/>
      <c r="V2400" s="16"/>
      <c r="W2400" s="12" t="e">
        <v>#N/A</v>
      </c>
    </row>
    <row r="2401" spans="1:23" ht="22.35" customHeight="1">
      <c r="A2401" s="12">
        <v>10062574</v>
      </c>
      <c r="B2401" s="137" t="e">
        <v>#N/A</v>
      </c>
      <c r="C2401" s="106">
        <v>1004388</v>
      </c>
      <c r="D2401" s="13">
        <v>1016470</v>
      </c>
      <c r="E2401" s="12" t="s">
        <v>2877</v>
      </c>
      <c r="F2401" s="191" t="s">
        <v>4206</v>
      </c>
      <c r="G2401" s="13" t="s">
        <v>21</v>
      </c>
      <c r="H2401" s="15">
        <v>45</v>
      </c>
      <c r="I2401" s="105">
        <v>89</v>
      </c>
      <c r="J2401" s="26">
        <f t="shared" si="148"/>
        <v>4005</v>
      </c>
      <c r="K2401" s="113">
        <f>IFERROR(SUMIFS(RECEIVING_HISTORY!$H:$H,RECEIVING_HISTORY!$B:$B,MASTER_SHEET!$A2401),0)</f>
        <v>0</v>
      </c>
      <c r="L2401" s="26">
        <f>IFERROR(SUMIFS(RECEIVING_HISTORY!$I:$I,RECEIVING_HISTORY!$B:$B,MASTER_SHEET!$A2401),0)</f>
        <v>0</v>
      </c>
      <c r="M2401" s="35">
        <f>IFERROR(SUMIF(ISSUANCE_HISTORY!$B:$B,A2401,ISSUANCE_HISTORY!$H:$H),0)</f>
        <v>0</v>
      </c>
      <c r="N2401" s="26">
        <f>IFERROR(SUMIF(ISSUANCE_HISTORY!$B:$B,A2401,ISSUANCE_HISTORY!$I:$I),0)</f>
        <v>0</v>
      </c>
      <c r="O2401" s="112">
        <f t="shared" si="149"/>
        <v>89</v>
      </c>
      <c r="P2401" s="26">
        <f t="shared" si="151"/>
        <v>4005</v>
      </c>
      <c r="Q2401" s="36" t="s">
        <v>4472</v>
      </c>
      <c r="R2401" s="36" t="s">
        <v>4472</v>
      </c>
      <c r="S2401" s="16">
        <v>60</v>
      </c>
      <c r="T2401" s="37" t="str">
        <f t="shared" si="150"/>
        <v>OK</v>
      </c>
      <c r="U2401" s="12"/>
      <c r="V2401" s="16"/>
      <c r="W2401" s="12" t="e">
        <v>#N/A</v>
      </c>
    </row>
    <row r="2402" spans="1:23" ht="22.35" customHeight="1">
      <c r="A2402" s="12">
        <v>10062575</v>
      </c>
      <c r="B2402" s="137" t="e">
        <v>#N/A</v>
      </c>
      <c r="C2402" s="106">
        <v>1004347</v>
      </c>
      <c r="D2402" s="13">
        <v>1016707</v>
      </c>
      <c r="E2402" s="12" t="s">
        <v>2878</v>
      </c>
      <c r="F2402" s="190" t="s">
        <v>4205</v>
      </c>
      <c r="G2402" s="13" t="s">
        <v>21</v>
      </c>
      <c r="H2402" s="15">
        <v>61</v>
      </c>
      <c r="I2402" s="105">
        <v>2</v>
      </c>
      <c r="J2402" s="26">
        <f t="shared" si="148"/>
        <v>122</v>
      </c>
      <c r="K2402" s="113">
        <f>IFERROR(SUMIFS(RECEIVING_HISTORY!$H:$H,RECEIVING_HISTORY!$B:$B,MASTER_SHEET!$A2402),0)</f>
        <v>0</v>
      </c>
      <c r="L2402" s="26">
        <f>IFERROR(SUMIFS(RECEIVING_HISTORY!$I:$I,RECEIVING_HISTORY!$B:$B,MASTER_SHEET!$A2402),0)</f>
        <v>0</v>
      </c>
      <c r="M2402" s="35">
        <f>IFERROR(SUMIF(ISSUANCE_HISTORY!$B:$B,A2402,ISSUANCE_HISTORY!$H:$H),0)</f>
        <v>0</v>
      </c>
      <c r="N2402" s="26">
        <f>IFERROR(SUMIF(ISSUANCE_HISTORY!$B:$B,A2402,ISSUANCE_HISTORY!$I:$I),0)</f>
        <v>0</v>
      </c>
      <c r="O2402" s="112">
        <f t="shared" si="149"/>
        <v>2</v>
      </c>
      <c r="P2402" s="26">
        <f t="shared" si="151"/>
        <v>122</v>
      </c>
      <c r="Q2402" s="36" t="s">
        <v>4039</v>
      </c>
      <c r="R2402" s="36" t="s">
        <v>4039</v>
      </c>
      <c r="S2402" s="16">
        <v>2</v>
      </c>
      <c r="T2402" s="37" t="str">
        <f t="shared" si="150"/>
        <v>OK</v>
      </c>
      <c r="U2402" s="12"/>
      <c r="V2402" s="16"/>
      <c r="W2402" s="12" t="e">
        <v>#N/A</v>
      </c>
    </row>
    <row r="2403" spans="1:23" ht="22.35" customHeight="1">
      <c r="A2403" s="12">
        <v>10062576</v>
      </c>
      <c r="B2403" s="137" t="e">
        <v>#N/A</v>
      </c>
      <c r="C2403" s="106">
        <v>1004348</v>
      </c>
      <c r="D2403" s="13">
        <v>1016708</v>
      </c>
      <c r="E2403" s="12" t="s">
        <v>2879</v>
      </c>
      <c r="F2403" s="190" t="s">
        <v>4205</v>
      </c>
      <c r="G2403" s="13" t="s">
        <v>21</v>
      </c>
      <c r="H2403" s="15">
        <v>81</v>
      </c>
      <c r="I2403" s="105">
        <v>0</v>
      </c>
      <c r="J2403" s="26">
        <f t="shared" si="148"/>
        <v>0</v>
      </c>
      <c r="K2403" s="113">
        <f>IFERROR(SUMIFS(RECEIVING_HISTORY!$H:$H,RECEIVING_HISTORY!$B:$B,MASTER_SHEET!$A2403),0)</f>
        <v>0</v>
      </c>
      <c r="L2403" s="26">
        <f>IFERROR(SUMIFS(RECEIVING_HISTORY!$I:$I,RECEIVING_HISTORY!$B:$B,MASTER_SHEET!$A2403),0)</f>
        <v>0</v>
      </c>
      <c r="M2403" s="35">
        <f>IFERROR(SUMIF(ISSUANCE_HISTORY!$B:$B,A2403,ISSUANCE_HISTORY!$H:$H),0)</f>
        <v>0</v>
      </c>
      <c r="N2403" s="26">
        <f>IFERROR(SUMIF(ISSUANCE_HISTORY!$B:$B,A2403,ISSUANCE_HISTORY!$I:$I),0)</f>
        <v>0</v>
      </c>
      <c r="O2403" s="112">
        <f t="shared" si="149"/>
        <v>0</v>
      </c>
      <c r="P2403" s="26">
        <f t="shared" si="151"/>
        <v>0</v>
      </c>
      <c r="Q2403" s="36" t="e">
        <v>#N/A</v>
      </c>
      <c r="R2403" s="36" t="e">
        <v>#N/A</v>
      </c>
      <c r="S2403" s="16"/>
      <c r="T2403" s="37" t="str">
        <f t="shared" si="150"/>
        <v/>
      </c>
      <c r="U2403" s="12"/>
      <c r="V2403" s="16"/>
      <c r="W2403" s="12" t="e">
        <v>#N/A</v>
      </c>
    </row>
    <row r="2404" spans="1:23" ht="22.35" customHeight="1">
      <c r="A2404" s="12">
        <v>10062577</v>
      </c>
      <c r="B2404" s="137" t="e">
        <v>#N/A</v>
      </c>
      <c r="C2404" s="106">
        <v>1004054</v>
      </c>
      <c r="D2404" s="13">
        <v>1017012</v>
      </c>
      <c r="E2404" s="12" t="s">
        <v>2880</v>
      </c>
      <c r="F2404" s="190" t="s">
        <v>2049</v>
      </c>
      <c r="G2404" s="13" t="s">
        <v>21</v>
      </c>
      <c r="H2404" s="15">
        <v>36</v>
      </c>
      <c r="I2404" s="105">
        <v>0</v>
      </c>
      <c r="J2404" s="26">
        <f t="shared" si="148"/>
        <v>0</v>
      </c>
      <c r="K2404" s="113">
        <f>IFERROR(SUMIFS(RECEIVING_HISTORY!$H:$H,RECEIVING_HISTORY!$B:$B,MASTER_SHEET!$A2404),0)</f>
        <v>0</v>
      </c>
      <c r="L2404" s="26">
        <f>IFERROR(SUMIFS(RECEIVING_HISTORY!$I:$I,RECEIVING_HISTORY!$B:$B,MASTER_SHEET!$A2404),0)</f>
        <v>0</v>
      </c>
      <c r="M2404" s="35">
        <f>IFERROR(SUMIF(ISSUANCE_HISTORY!$B:$B,A2404,ISSUANCE_HISTORY!$H:$H),0)</f>
        <v>0</v>
      </c>
      <c r="N2404" s="26">
        <f>IFERROR(SUMIF(ISSUANCE_HISTORY!$B:$B,A2404,ISSUANCE_HISTORY!$I:$I),0)</f>
        <v>0</v>
      </c>
      <c r="O2404" s="112">
        <f t="shared" si="149"/>
        <v>0</v>
      </c>
      <c r="P2404" s="26">
        <f t="shared" si="151"/>
        <v>0</v>
      </c>
      <c r="Q2404" s="36" t="e">
        <v>#N/A</v>
      </c>
      <c r="R2404" s="36" t="e">
        <v>#N/A</v>
      </c>
      <c r="S2404" s="16"/>
      <c r="T2404" s="37" t="str">
        <f t="shared" si="150"/>
        <v/>
      </c>
      <c r="U2404" s="12"/>
      <c r="V2404" s="16"/>
      <c r="W2404" s="12" t="e">
        <v>#N/A</v>
      </c>
    </row>
    <row r="2405" spans="1:23" ht="22.35" customHeight="1">
      <c r="A2405" s="12">
        <v>10062578</v>
      </c>
      <c r="B2405" s="137" t="e">
        <v>#N/A</v>
      </c>
      <c r="C2405" s="106">
        <v>1004055</v>
      </c>
      <c r="D2405" s="13">
        <v>1017013</v>
      </c>
      <c r="E2405" s="12" t="s">
        <v>2881</v>
      </c>
      <c r="F2405" s="190" t="s">
        <v>2049</v>
      </c>
      <c r="G2405" s="13" t="s">
        <v>21</v>
      </c>
      <c r="H2405" s="15">
        <v>900</v>
      </c>
      <c r="I2405" s="105">
        <v>0</v>
      </c>
      <c r="J2405" s="26">
        <f t="shared" si="148"/>
        <v>0</v>
      </c>
      <c r="K2405" s="113">
        <f>IFERROR(SUMIFS(RECEIVING_HISTORY!$H:$H,RECEIVING_HISTORY!$B:$B,MASTER_SHEET!$A2405),0)</f>
        <v>0</v>
      </c>
      <c r="L2405" s="26">
        <f>IFERROR(SUMIFS(RECEIVING_HISTORY!$I:$I,RECEIVING_HISTORY!$B:$B,MASTER_SHEET!$A2405),0)</f>
        <v>0</v>
      </c>
      <c r="M2405" s="35">
        <f>IFERROR(SUMIF(ISSUANCE_HISTORY!$B:$B,A2405,ISSUANCE_HISTORY!$H:$H),0)</f>
        <v>0</v>
      </c>
      <c r="N2405" s="26">
        <f>IFERROR(SUMIF(ISSUANCE_HISTORY!$B:$B,A2405,ISSUANCE_HISTORY!$I:$I),0)</f>
        <v>0</v>
      </c>
      <c r="O2405" s="112">
        <f t="shared" si="149"/>
        <v>0</v>
      </c>
      <c r="P2405" s="26">
        <f t="shared" si="151"/>
        <v>0</v>
      </c>
      <c r="Q2405" s="36" t="e">
        <v>#N/A</v>
      </c>
      <c r="R2405" s="36" t="e">
        <v>#N/A</v>
      </c>
      <c r="S2405" s="16"/>
      <c r="T2405" s="37" t="str">
        <f t="shared" si="150"/>
        <v/>
      </c>
      <c r="U2405" s="12"/>
      <c r="V2405" s="16"/>
      <c r="W2405" s="12" t="e">
        <v>#N/A</v>
      </c>
    </row>
    <row r="2406" spans="1:23" ht="22.35" customHeight="1">
      <c r="A2406" s="12">
        <v>10062579</v>
      </c>
      <c r="B2406" s="137" t="e">
        <v>#N/A</v>
      </c>
      <c r="C2406" s="106">
        <v>1005494</v>
      </c>
      <c r="D2406" s="13">
        <v>1015548</v>
      </c>
      <c r="E2406" s="12" t="s">
        <v>2882</v>
      </c>
      <c r="F2406" s="190" t="s">
        <v>4209</v>
      </c>
      <c r="G2406" s="13" t="s">
        <v>21</v>
      </c>
      <c r="H2406" s="15">
        <v>19</v>
      </c>
      <c r="I2406" s="105">
        <v>0</v>
      </c>
      <c r="J2406" s="26">
        <f t="shared" si="148"/>
        <v>0</v>
      </c>
      <c r="K2406" s="113">
        <f>IFERROR(SUMIFS(RECEIVING_HISTORY!$H:$H,RECEIVING_HISTORY!$B:$B,MASTER_SHEET!$A2406),0)</f>
        <v>0</v>
      </c>
      <c r="L2406" s="26">
        <f>IFERROR(SUMIFS(RECEIVING_HISTORY!$I:$I,RECEIVING_HISTORY!$B:$B,MASTER_SHEET!$A2406),0)</f>
        <v>0</v>
      </c>
      <c r="M2406" s="35">
        <f>IFERROR(SUMIF(ISSUANCE_HISTORY!$B:$B,A2406,ISSUANCE_HISTORY!$H:$H),0)</f>
        <v>0</v>
      </c>
      <c r="N2406" s="26">
        <f>IFERROR(SUMIF(ISSUANCE_HISTORY!$B:$B,A2406,ISSUANCE_HISTORY!$I:$I),0)</f>
        <v>0</v>
      </c>
      <c r="O2406" s="112">
        <f t="shared" si="149"/>
        <v>0</v>
      </c>
      <c r="P2406" s="26">
        <f t="shared" si="151"/>
        <v>0</v>
      </c>
      <c r="Q2406" s="36" t="e">
        <v>#N/A</v>
      </c>
      <c r="R2406" s="36" t="e">
        <v>#N/A</v>
      </c>
      <c r="S2406" s="16"/>
      <c r="T2406" s="37" t="str">
        <f t="shared" si="150"/>
        <v/>
      </c>
      <c r="U2406" s="12"/>
      <c r="V2406" s="16"/>
      <c r="W2406" s="12" t="e">
        <v>#N/A</v>
      </c>
    </row>
    <row r="2407" spans="1:23" ht="22.35" customHeight="1">
      <c r="A2407" s="12">
        <v>10062580</v>
      </c>
      <c r="B2407" s="137" t="e">
        <v>#N/A</v>
      </c>
      <c r="C2407" s="106">
        <v>1002815</v>
      </c>
      <c r="D2407" s="13">
        <v>1010978</v>
      </c>
      <c r="E2407" s="12" t="s">
        <v>2883</v>
      </c>
      <c r="F2407" s="190" t="s">
        <v>1262</v>
      </c>
      <c r="G2407" s="13" t="s">
        <v>21</v>
      </c>
      <c r="H2407" s="15">
        <v>20</v>
      </c>
      <c r="I2407" s="105">
        <v>0</v>
      </c>
      <c r="J2407" s="26">
        <f t="shared" si="148"/>
        <v>0</v>
      </c>
      <c r="K2407" s="113">
        <f>IFERROR(SUMIFS(RECEIVING_HISTORY!$H:$H,RECEIVING_HISTORY!$B:$B,MASTER_SHEET!$A2407),0)</f>
        <v>0</v>
      </c>
      <c r="L2407" s="26">
        <f>IFERROR(SUMIFS(RECEIVING_HISTORY!$I:$I,RECEIVING_HISTORY!$B:$B,MASTER_SHEET!$A2407),0)</f>
        <v>0</v>
      </c>
      <c r="M2407" s="35">
        <f>IFERROR(SUMIF(ISSUANCE_HISTORY!$B:$B,A2407,ISSUANCE_HISTORY!$H:$H),0)</f>
        <v>0</v>
      </c>
      <c r="N2407" s="26">
        <f>IFERROR(SUMIF(ISSUANCE_HISTORY!$B:$B,A2407,ISSUANCE_HISTORY!$I:$I),0)</f>
        <v>0</v>
      </c>
      <c r="O2407" s="112">
        <f t="shared" si="149"/>
        <v>0</v>
      </c>
      <c r="P2407" s="26">
        <f t="shared" si="151"/>
        <v>0</v>
      </c>
      <c r="Q2407" s="36" t="e">
        <v>#N/A</v>
      </c>
      <c r="R2407" s="36" t="e">
        <v>#N/A</v>
      </c>
      <c r="S2407" s="16"/>
      <c r="T2407" s="37" t="str">
        <f t="shared" si="150"/>
        <v/>
      </c>
      <c r="U2407" s="12"/>
      <c r="V2407" s="16"/>
      <c r="W2407" s="12" t="e">
        <v>#N/A</v>
      </c>
    </row>
    <row r="2408" spans="1:23" ht="22.35" customHeight="1">
      <c r="A2408" s="12">
        <v>10062581</v>
      </c>
      <c r="B2408" s="137" t="e">
        <v>#N/A</v>
      </c>
      <c r="C2408" s="106">
        <v>1004187</v>
      </c>
      <c r="D2408" s="29">
        <v>1016898</v>
      </c>
      <c r="E2408" s="12" t="s">
        <v>2884</v>
      </c>
      <c r="F2408" s="191" t="s">
        <v>4206</v>
      </c>
      <c r="G2408" s="13" t="s">
        <v>21</v>
      </c>
      <c r="H2408" s="15">
        <v>170</v>
      </c>
      <c r="I2408" s="105">
        <v>0</v>
      </c>
      <c r="J2408" s="26">
        <f t="shared" si="148"/>
        <v>0</v>
      </c>
      <c r="K2408" s="113">
        <f>IFERROR(SUMIFS(RECEIVING_HISTORY!$H:$H,RECEIVING_HISTORY!$B:$B,MASTER_SHEET!$A2408),0)</f>
        <v>0</v>
      </c>
      <c r="L2408" s="26">
        <f>IFERROR(SUMIFS(RECEIVING_HISTORY!$I:$I,RECEIVING_HISTORY!$B:$B,MASTER_SHEET!$A2408),0)</f>
        <v>0</v>
      </c>
      <c r="M2408" s="35">
        <f>IFERROR(SUMIF(ISSUANCE_HISTORY!$B:$B,A2408,ISSUANCE_HISTORY!$H:$H),0)</f>
        <v>0</v>
      </c>
      <c r="N2408" s="26">
        <f>IFERROR(SUMIF(ISSUANCE_HISTORY!$B:$B,A2408,ISSUANCE_HISTORY!$I:$I),0)</f>
        <v>0</v>
      </c>
      <c r="O2408" s="112">
        <f t="shared" si="149"/>
        <v>0</v>
      </c>
      <c r="P2408" s="26">
        <f t="shared" si="151"/>
        <v>0</v>
      </c>
      <c r="Q2408" s="36" t="e">
        <v>#N/A</v>
      </c>
      <c r="R2408" s="36" t="e">
        <v>#N/A</v>
      </c>
      <c r="S2408" s="16"/>
      <c r="T2408" s="37" t="str">
        <f t="shared" si="150"/>
        <v/>
      </c>
      <c r="U2408" s="12"/>
      <c r="V2408" s="16"/>
      <c r="W2408" s="12" t="e">
        <v>#N/A</v>
      </c>
    </row>
    <row r="2409" spans="1:23" ht="22.35" customHeight="1">
      <c r="A2409" s="12">
        <v>10062582</v>
      </c>
      <c r="B2409" s="137">
        <v>391100007846</v>
      </c>
      <c r="C2409" s="106">
        <v>1004656</v>
      </c>
      <c r="D2409" s="13">
        <v>1016416</v>
      </c>
      <c r="E2409" s="12" t="s">
        <v>2885</v>
      </c>
      <c r="F2409" s="190" t="s">
        <v>2049</v>
      </c>
      <c r="G2409" s="13" t="s">
        <v>21</v>
      </c>
      <c r="H2409" s="15">
        <v>528.78</v>
      </c>
      <c r="I2409" s="105">
        <v>5</v>
      </c>
      <c r="J2409" s="26">
        <f t="shared" si="148"/>
        <v>2643.8999999999996</v>
      </c>
      <c r="K2409" s="113">
        <f>IFERROR(SUMIFS(RECEIVING_HISTORY!$H:$H,RECEIVING_HISTORY!$B:$B,MASTER_SHEET!$A2409),0)</f>
        <v>0</v>
      </c>
      <c r="L2409" s="26">
        <f>IFERROR(SUMIFS(RECEIVING_HISTORY!$I:$I,RECEIVING_HISTORY!$B:$B,MASTER_SHEET!$A2409),0)</f>
        <v>0</v>
      </c>
      <c r="M2409" s="35">
        <f>IFERROR(SUMIF(ISSUANCE_HISTORY!$B:$B,A2409,ISSUANCE_HISTORY!$H:$H),0)</f>
        <v>0</v>
      </c>
      <c r="N2409" s="26">
        <f>IFERROR(SUMIF(ISSUANCE_HISTORY!$B:$B,A2409,ISSUANCE_HISTORY!$I:$I),0)</f>
        <v>0</v>
      </c>
      <c r="O2409" s="112">
        <f t="shared" si="149"/>
        <v>5</v>
      </c>
      <c r="P2409" s="26">
        <f t="shared" si="151"/>
        <v>2643.8999999999996</v>
      </c>
      <c r="Q2409" s="36" t="s">
        <v>2886</v>
      </c>
      <c r="R2409" s="36" t="s">
        <v>2886</v>
      </c>
      <c r="S2409" s="16">
        <v>4</v>
      </c>
      <c r="T2409" s="37" t="str">
        <f t="shared" si="150"/>
        <v>OK</v>
      </c>
      <c r="U2409" s="12"/>
      <c r="V2409" s="16"/>
      <c r="W2409" s="12" t="s">
        <v>4222</v>
      </c>
    </row>
    <row r="2410" spans="1:23" ht="22.35" customHeight="1">
      <c r="A2410" s="12">
        <v>10062583</v>
      </c>
      <c r="B2410" s="137">
        <v>302637007343</v>
      </c>
      <c r="C2410" s="106">
        <v>1005109</v>
      </c>
      <c r="D2410" s="13">
        <v>1015938</v>
      </c>
      <c r="E2410" s="12" t="s">
        <v>2887</v>
      </c>
      <c r="F2410" s="190" t="s">
        <v>4209</v>
      </c>
      <c r="G2410" s="13" t="s">
        <v>21</v>
      </c>
      <c r="H2410" s="15">
        <v>1639</v>
      </c>
      <c r="I2410" s="105">
        <v>1</v>
      </c>
      <c r="J2410" s="26">
        <f t="shared" si="148"/>
        <v>1639</v>
      </c>
      <c r="K2410" s="113">
        <f>IFERROR(SUMIFS(RECEIVING_HISTORY!$H:$H,RECEIVING_HISTORY!$B:$B,MASTER_SHEET!$A2410),0)</f>
        <v>0</v>
      </c>
      <c r="L2410" s="26">
        <f>IFERROR(SUMIFS(RECEIVING_HISTORY!$I:$I,RECEIVING_HISTORY!$B:$B,MASTER_SHEET!$A2410),0)</f>
        <v>0</v>
      </c>
      <c r="M2410" s="35">
        <f>IFERROR(SUMIF(ISSUANCE_HISTORY!$B:$B,A2410,ISSUANCE_HISTORY!$H:$H),0)</f>
        <v>0</v>
      </c>
      <c r="N2410" s="26">
        <f>IFERROR(SUMIF(ISSUANCE_HISTORY!$B:$B,A2410,ISSUANCE_HISTORY!$I:$I),0)</f>
        <v>0</v>
      </c>
      <c r="O2410" s="112">
        <f t="shared" si="149"/>
        <v>1</v>
      </c>
      <c r="P2410" s="26">
        <f t="shared" si="151"/>
        <v>1639</v>
      </c>
      <c r="Q2410" s="36" t="s">
        <v>91</v>
      </c>
      <c r="R2410" s="36" t="s">
        <v>91</v>
      </c>
      <c r="S2410" s="16">
        <v>1</v>
      </c>
      <c r="T2410" s="37" t="str">
        <f t="shared" si="150"/>
        <v>OK</v>
      </c>
      <c r="U2410" s="12"/>
      <c r="V2410" s="16"/>
      <c r="W2410" s="12" t="s">
        <v>4223</v>
      </c>
    </row>
    <row r="2411" spans="1:23" ht="22.35" customHeight="1">
      <c r="A2411" s="12">
        <v>10062584</v>
      </c>
      <c r="B2411" s="137" t="e">
        <v>#N/A</v>
      </c>
      <c r="C2411" s="106">
        <v>1001033</v>
      </c>
      <c r="D2411" s="13">
        <v>1012819</v>
      </c>
      <c r="E2411" s="12" t="s">
        <v>2888</v>
      </c>
      <c r="F2411" s="191" t="s">
        <v>4206</v>
      </c>
      <c r="G2411" s="13" t="s">
        <v>21</v>
      </c>
      <c r="H2411" s="15">
        <v>190</v>
      </c>
      <c r="I2411" s="105">
        <v>3</v>
      </c>
      <c r="J2411" s="26">
        <f t="shared" si="148"/>
        <v>570</v>
      </c>
      <c r="K2411" s="113">
        <f>IFERROR(SUMIFS(RECEIVING_HISTORY!$H:$H,RECEIVING_HISTORY!$B:$B,MASTER_SHEET!$A2411),0)</f>
        <v>0</v>
      </c>
      <c r="L2411" s="26">
        <f>IFERROR(SUMIFS(RECEIVING_HISTORY!$I:$I,RECEIVING_HISTORY!$B:$B,MASTER_SHEET!$A2411),0)</f>
        <v>0</v>
      </c>
      <c r="M2411" s="35">
        <f>IFERROR(SUMIF(ISSUANCE_HISTORY!$B:$B,A2411,ISSUANCE_HISTORY!$H:$H),0)</f>
        <v>0</v>
      </c>
      <c r="N2411" s="26">
        <f>IFERROR(SUMIF(ISSUANCE_HISTORY!$B:$B,A2411,ISSUANCE_HISTORY!$I:$I),0)</f>
        <v>0</v>
      </c>
      <c r="O2411" s="112">
        <f t="shared" si="149"/>
        <v>3</v>
      </c>
      <c r="P2411" s="26">
        <f t="shared" si="151"/>
        <v>570</v>
      </c>
      <c r="Q2411" s="36" t="s">
        <v>2372</v>
      </c>
      <c r="R2411" s="36" t="s">
        <v>2372</v>
      </c>
      <c r="S2411" s="16">
        <v>3</v>
      </c>
      <c r="T2411" s="37" t="str">
        <f t="shared" si="150"/>
        <v>OK</v>
      </c>
      <c r="U2411" s="12"/>
      <c r="V2411" s="16"/>
      <c r="W2411" s="12" t="e">
        <v>#N/A</v>
      </c>
    </row>
    <row r="2412" spans="1:23" ht="22.35" customHeight="1">
      <c r="A2412" s="12">
        <v>10062585</v>
      </c>
      <c r="B2412" s="137" t="e">
        <v>#N/A</v>
      </c>
      <c r="C2412" s="106">
        <v>1002058</v>
      </c>
      <c r="D2412" s="13">
        <v>1011817</v>
      </c>
      <c r="E2412" s="12" t="s">
        <v>2889</v>
      </c>
      <c r="F2412" s="190" t="s">
        <v>4213</v>
      </c>
      <c r="G2412" s="13" t="s">
        <v>21</v>
      </c>
      <c r="H2412" s="15">
        <v>1.1499999999999999</v>
      </c>
      <c r="I2412" s="105">
        <v>201</v>
      </c>
      <c r="J2412" s="26">
        <f t="shared" si="148"/>
        <v>231.14999999999998</v>
      </c>
      <c r="K2412" s="113">
        <f>IFERROR(SUMIFS(RECEIVING_HISTORY!$H:$H,RECEIVING_HISTORY!$B:$B,MASTER_SHEET!$A2412),0)</f>
        <v>0</v>
      </c>
      <c r="L2412" s="26">
        <f>IFERROR(SUMIFS(RECEIVING_HISTORY!$I:$I,RECEIVING_HISTORY!$B:$B,MASTER_SHEET!$A2412),0)</f>
        <v>0</v>
      </c>
      <c r="M2412" s="35">
        <f>IFERROR(SUMIF(ISSUANCE_HISTORY!$B:$B,A2412,ISSUANCE_HISTORY!$H:$H),0)</f>
        <v>20</v>
      </c>
      <c r="N2412" s="26">
        <f>IFERROR(SUMIF(ISSUANCE_HISTORY!$B:$B,A2412,ISSUANCE_HISTORY!$I:$I),0)</f>
        <v>23</v>
      </c>
      <c r="O2412" s="112">
        <f t="shared" si="149"/>
        <v>181</v>
      </c>
      <c r="P2412" s="26">
        <f t="shared" si="151"/>
        <v>208.14999999999998</v>
      </c>
      <c r="Q2412" s="36" t="s">
        <v>2567</v>
      </c>
      <c r="R2412" s="36" t="s">
        <v>2567</v>
      </c>
      <c r="S2412" s="16">
        <v>100</v>
      </c>
      <c r="T2412" s="37" t="str">
        <f t="shared" si="150"/>
        <v>OK</v>
      </c>
      <c r="U2412" s="12"/>
      <c r="V2412" s="16"/>
      <c r="W2412" s="12" t="e">
        <v>#N/A</v>
      </c>
    </row>
    <row r="2413" spans="1:23" ht="22.35" customHeight="1">
      <c r="A2413" s="12">
        <v>10062586</v>
      </c>
      <c r="B2413" s="137">
        <v>301817008096</v>
      </c>
      <c r="C2413" s="106">
        <v>1003996</v>
      </c>
      <c r="D2413" s="13">
        <v>1016954</v>
      </c>
      <c r="E2413" s="12" t="s">
        <v>2890</v>
      </c>
      <c r="F2413" s="190" t="s">
        <v>1262</v>
      </c>
      <c r="G2413" s="13" t="s">
        <v>21</v>
      </c>
      <c r="H2413" s="15">
        <v>2243.98</v>
      </c>
      <c r="I2413" s="105">
        <v>7</v>
      </c>
      <c r="J2413" s="26">
        <f t="shared" si="148"/>
        <v>15707.86</v>
      </c>
      <c r="K2413" s="113">
        <f>IFERROR(SUMIFS(RECEIVING_HISTORY!$H:$H,RECEIVING_HISTORY!$B:$B,MASTER_SHEET!$A2413),0)</f>
        <v>0</v>
      </c>
      <c r="L2413" s="26">
        <f>IFERROR(SUMIFS(RECEIVING_HISTORY!$I:$I,RECEIVING_HISTORY!$B:$B,MASTER_SHEET!$A2413),0)</f>
        <v>0</v>
      </c>
      <c r="M2413" s="35">
        <f>IFERROR(SUMIF(ISSUANCE_HISTORY!$B:$B,A2413,ISSUANCE_HISTORY!$H:$H),0)</f>
        <v>0</v>
      </c>
      <c r="N2413" s="26">
        <f>IFERROR(SUMIF(ISSUANCE_HISTORY!$B:$B,A2413,ISSUANCE_HISTORY!$I:$I),0)</f>
        <v>0</v>
      </c>
      <c r="O2413" s="112">
        <f t="shared" si="149"/>
        <v>7</v>
      </c>
      <c r="P2413" s="26">
        <f t="shared" si="151"/>
        <v>15707.86</v>
      </c>
      <c r="Q2413" s="36" t="s">
        <v>1428</v>
      </c>
      <c r="R2413" s="36" t="s">
        <v>1428</v>
      </c>
      <c r="S2413" s="16">
        <v>4</v>
      </c>
      <c r="T2413" s="37" t="str">
        <f t="shared" si="150"/>
        <v>OK</v>
      </c>
      <c r="U2413" s="12"/>
      <c r="V2413" s="16"/>
      <c r="W2413" s="12" t="s">
        <v>4222</v>
      </c>
    </row>
    <row r="2414" spans="1:23" ht="22.35" customHeight="1">
      <c r="A2414" s="12">
        <v>10062587</v>
      </c>
      <c r="B2414" s="137">
        <v>401717008097</v>
      </c>
      <c r="C2414" s="106">
        <v>1003997</v>
      </c>
      <c r="D2414" s="13">
        <v>1016955</v>
      </c>
      <c r="E2414" s="12" t="s">
        <v>2891</v>
      </c>
      <c r="F2414" s="190" t="s">
        <v>1262</v>
      </c>
      <c r="G2414" s="13" t="s">
        <v>21</v>
      </c>
      <c r="H2414" s="15">
        <v>259.17</v>
      </c>
      <c r="I2414" s="105">
        <v>7</v>
      </c>
      <c r="J2414" s="26">
        <f t="shared" si="148"/>
        <v>1814.19</v>
      </c>
      <c r="K2414" s="113">
        <f>IFERROR(SUMIFS(RECEIVING_HISTORY!$H:$H,RECEIVING_HISTORY!$B:$B,MASTER_SHEET!$A2414),0)</f>
        <v>0</v>
      </c>
      <c r="L2414" s="26">
        <f>IFERROR(SUMIFS(RECEIVING_HISTORY!$I:$I,RECEIVING_HISTORY!$B:$B,MASTER_SHEET!$A2414),0)</f>
        <v>0</v>
      </c>
      <c r="M2414" s="35">
        <f>IFERROR(SUMIF(ISSUANCE_HISTORY!$B:$B,A2414,ISSUANCE_HISTORY!$H:$H),0)</f>
        <v>0</v>
      </c>
      <c r="N2414" s="26">
        <f>IFERROR(SUMIF(ISSUANCE_HISTORY!$B:$B,A2414,ISSUANCE_HISTORY!$I:$I),0)</f>
        <v>0</v>
      </c>
      <c r="O2414" s="112">
        <f t="shared" si="149"/>
        <v>7</v>
      </c>
      <c r="P2414" s="26">
        <f t="shared" si="151"/>
        <v>1814.19</v>
      </c>
      <c r="Q2414" s="36" t="s">
        <v>1428</v>
      </c>
      <c r="R2414" s="36" t="s">
        <v>1428</v>
      </c>
      <c r="S2414" s="16">
        <v>4</v>
      </c>
      <c r="T2414" s="37" t="str">
        <f t="shared" si="150"/>
        <v>OK</v>
      </c>
      <c r="U2414" s="12"/>
      <c r="V2414" s="16"/>
      <c r="W2414" s="12" t="s">
        <v>4222</v>
      </c>
    </row>
    <row r="2415" spans="1:23" ht="22.35" customHeight="1">
      <c r="A2415" s="12">
        <v>10062588</v>
      </c>
      <c r="B2415" s="137" t="e">
        <v>#N/A</v>
      </c>
      <c r="C2415" s="106">
        <v>1004053</v>
      </c>
      <c r="D2415" s="13">
        <v>1017011</v>
      </c>
      <c r="E2415" s="12" t="s">
        <v>2892</v>
      </c>
      <c r="F2415" s="190" t="s">
        <v>1262</v>
      </c>
      <c r="G2415" s="13" t="s">
        <v>21</v>
      </c>
      <c r="H2415" s="15">
        <v>1613</v>
      </c>
      <c r="I2415" s="105">
        <v>0</v>
      </c>
      <c r="J2415" s="26">
        <f t="shared" si="148"/>
        <v>0</v>
      </c>
      <c r="K2415" s="113">
        <f>IFERROR(SUMIFS(RECEIVING_HISTORY!$H:$H,RECEIVING_HISTORY!$B:$B,MASTER_SHEET!$A2415),0)</f>
        <v>0</v>
      </c>
      <c r="L2415" s="26">
        <f>IFERROR(SUMIFS(RECEIVING_HISTORY!$I:$I,RECEIVING_HISTORY!$B:$B,MASTER_SHEET!$A2415),0)</f>
        <v>0</v>
      </c>
      <c r="M2415" s="35">
        <f>IFERROR(SUMIF(ISSUANCE_HISTORY!$B:$B,A2415,ISSUANCE_HISTORY!$H:$H),0)</f>
        <v>0</v>
      </c>
      <c r="N2415" s="26">
        <f>IFERROR(SUMIF(ISSUANCE_HISTORY!$B:$B,A2415,ISSUANCE_HISTORY!$I:$I),0)</f>
        <v>0</v>
      </c>
      <c r="O2415" s="112">
        <f t="shared" si="149"/>
        <v>0</v>
      </c>
      <c r="P2415" s="26">
        <f t="shared" si="151"/>
        <v>0</v>
      </c>
      <c r="Q2415" s="36" t="e">
        <v>#N/A</v>
      </c>
      <c r="R2415" s="36" t="e">
        <v>#N/A</v>
      </c>
      <c r="S2415" s="16"/>
      <c r="T2415" s="37" t="str">
        <f t="shared" si="150"/>
        <v/>
      </c>
      <c r="U2415" s="12"/>
      <c r="V2415" s="16"/>
      <c r="W2415" s="12" t="e">
        <v>#N/A</v>
      </c>
    </row>
    <row r="2416" spans="1:23" ht="22.35" customHeight="1">
      <c r="A2416" s="12">
        <v>10062589</v>
      </c>
      <c r="B2416" s="137">
        <v>391222176426</v>
      </c>
      <c r="C2416" s="106">
        <v>1007377</v>
      </c>
      <c r="D2416" s="13">
        <v>1017150</v>
      </c>
      <c r="E2416" s="12" t="s">
        <v>2893</v>
      </c>
      <c r="F2416" s="190" t="s">
        <v>2049</v>
      </c>
      <c r="G2416" s="13" t="s">
        <v>21</v>
      </c>
      <c r="H2416" s="15">
        <v>350</v>
      </c>
      <c r="I2416" s="105">
        <v>4</v>
      </c>
      <c r="J2416" s="26">
        <f t="shared" si="148"/>
        <v>1400</v>
      </c>
      <c r="K2416" s="113">
        <f>IFERROR(SUMIFS(RECEIVING_HISTORY!$H:$H,RECEIVING_HISTORY!$B:$B,MASTER_SHEET!$A2416),0)</f>
        <v>0</v>
      </c>
      <c r="L2416" s="26">
        <f>IFERROR(SUMIFS(RECEIVING_HISTORY!$I:$I,RECEIVING_HISTORY!$B:$B,MASTER_SHEET!$A2416),0)</f>
        <v>0</v>
      </c>
      <c r="M2416" s="35">
        <f>IFERROR(SUMIF(ISSUANCE_HISTORY!$B:$B,A2416,ISSUANCE_HISTORY!$H:$H),0)</f>
        <v>0</v>
      </c>
      <c r="N2416" s="26">
        <f>IFERROR(SUMIF(ISSUANCE_HISTORY!$B:$B,A2416,ISSUANCE_HISTORY!$I:$I),0)</f>
        <v>0</v>
      </c>
      <c r="O2416" s="112">
        <f t="shared" si="149"/>
        <v>4</v>
      </c>
      <c r="P2416" s="26">
        <f t="shared" si="151"/>
        <v>1400</v>
      </c>
      <c r="Q2416" s="36" t="s">
        <v>2293</v>
      </c>
      <c r="R2416" s="36" t="s">
        <v>2293</v>
      </c>
      <c r="S2416" s="16">
        <v>4</v>
      </c>
      <c r="T2416" s="37" t="str">
        <f t="shared" si="150"/>
        <v>OK</v>
      </c>
      <c r="U2416" s="12"/>
      <c r="V2416" s="16"/>
      <c r="W2416" s="12" t="s">
        <v>4222</v>
      </c>
    </row>
    <row r="2417" spans="1:23" ht="22.35" customHeight="1">
      <c r="A2417" s="12">
        <v>10062590</v>
      </c>
      <c r="B2417" s="137" t="e">
        <v>#N/A</v>
      </c>
      <c r="C2417" s="106">
        <v>1003906</v>
      </c>
      <c r="D2417" s="13">
        <v>1010122</v>
      </c>
      <c r="E2417" s="12" t="s">
        <v>2894</v>
      </c>
      <c r="F2417" s="190" t="s">
        <v>4211</v>
      </c>
      <c r="G2417" s="13" t="s">
        <v>81</v>
      </c>
      <c r="H2417" s="15">
        <v>199.75</v>
      </c>
      <c r="I2417" s="105">
        <v>0</v>
      </c>
      <c r="J2417" s="26">
        <f t="shared" si="148"/>
        <v>0</v>
      </c>
      <c r="K2417" s="113">
        <f>IFERROR(SUMIFS(RECEIVING_HISTORY!$H:$H,RECEIVING_HISTORY!$B:$B,MASTER_SHEET!$A2417),0)</f>
        <v>0</v>
      </c>
      <c r="L2417" s="26">
        <f>IFERROR(SUMIFS(RECEIVING_HISTORY!$I:$I,RECEIVING_HISTORY!$B:$B,MASTER_SHEET!$A2417),0)</f>
        <v>0</v>
      </c>
      <c r="M2417" s="35">
        <f>IFERROR(SUMIF(ISSUANCE_HISTORY!$B:$B,A2417,ISSUANCE_HISTORY!$H:$H),0)</f>
        <v>0</v>
      </c>
      <c r="N2417" s="26">
        <f>IFERROR(SUMIF(ISSUANCE_HISTORY!$B:$B,A2417,ISSUANCE_HISTORY!$I:$I),0)</f>
        <v>0</v>
      </c>
      <c r="O2417" s="112">
        <f t="shared" si="149"/>
        <v>0</v>
      </c>
      <c r="P2417" s="26">
        <f t="shared" si="151"/>
        <v>0</v>
      </c>
      <c r="Q2417" s="36" t="e">
        <v>#N/A</v>
      </c>
      <c r="R2417" s="36" t="e">
        <v>#N/A</v>
      </c>
      <c r="S2417" s="16"/>
      <c r="T2417" s="37" t="str">
        <f t="shared" si="150"/>
        <v/>
      </c>
      <c r="U2417" s="12"/>
      <c r="V2417" s="16"/>
      <c r="W2417" s="12" t="e">
        <v>#N/A</v>
      </c>
    </row>
    <row r="2418" spans="1:23" ht="22.35" customHeight="1">
      <c r="A2418" s="12">
        <v>10062591</v>
      </c>
      <c r="B2418" s="137" t="e">
        <v>#N/A</v>
      </c>
      <c r="C2418" s="106">
        <v>1005368</v>
      </c>
      <c r="D2418" s="13">
        <v>1015741</v>
      </c>
      <c r="E2418" s="12" t="s">
        <v>2895</v>
      </c>
      <c r="F2418" s="191" t="s">
        <v>4206</v>
      </c>
      <c r="G2418" s="13" t="s">
        <v>21</v>
      </c>
      <c r="H2418" s="15">
        <v>1066.8</v>
      </c>
      <c r="I2418" s="105">
        <v>0</v>
      </c>
      <c r="J2418" s="26">
        <f t="shared" si="148"/>
        <v>0</v>
      </c>
      <c r="K2418" s="113">
        <f>IFERROR(SUMIFS(RECEIVING_HISTORY!$H:$H,RECEIVING_HISTORY!$B:$B,MASTER_SHEET!$A2418),0)</f>
        <v>0</v>
      </c>
      <c r="L2418" s="26">
        <f>IFERROR(SUMIFS(RECEIVING_HISTORY!$I:$I,RECEIVING_HISTORY!$B:$B,MASTER_SHEET!$A2418),0)</f>
        <v>0</v>
      </c>
      <c r="M2418" s="35">
        <f>IFERROR(SUMIF(ISSUANCE_HISTORY!$B:$B,A2418,ISSUANCE_HISTORY!$H:$H),0)</f>
        <v>0</v>
      </c>
      <c r="N2418" s="26">
        <f>IFERROR(SUMIF(ISSUANCE_HISTORY!$B:$B,A2418,ISSUANCE_HISTORY!$I:$I),0)</f>
        <v>0</v>
      </c>
      <c r="O2418" s="112">
        <f t="shared" si="149"/>
        <v>0</v>
      </c>
      <c r="P2418" s="26">
        <f t="shared" si="151"/>
        <v>0</v>
      </c>
      <c r="Q2418" s="36" t="e">
        <v>#N/A</v>
      </c>
      <c r="R2418" s="36" t="e">
        <v>#N/A</v>
      </c>
      <c r="S2418" s="16"/>
      <c r="T2418" s="37" t="str">
        <f t="shared" si="150"/>
        <v/>
      </c>
      <c r="U2418" s="12"/>
      <c r="V2418" s="16"/>
      <c r="W2418" s="12" t="e">
        <v>#N/A</v>
      </c>
    </row>
    <row r="2419" spans="1:23" ht="22.35" customHeight="1">
      <c r="A2419" s="12">
        <v>10062592</v>
      </c>
      <c r="B2419" s="137" t="e">
        <v>#N/A</v>
      </c>
      <c r="C2419" s="106">
        <v>1005369</v>
      </c>
      <c r="D2419" s="13">
        <v>1015742</v>
      </c>
      <c r="E2419" s="12" t="s">
        <v>2896</v>
      </c>
      <c r="F2419" s="191" t="s">
        <v>4206</v>
      </c>
      <c r="G2419" s="13" t="s">
        <v>21</v>
      </c>
      <c r="H2419" s="15">
        <v>533.4</v>
      </c>
      <c r="I2419" s="105">
        <v>0</v>
      </c>
      <c r="J2419" s="26">
        <f t="shared" si="148"/>
        <v>0</v>
      </c>
      <c r="K2419" s="113">
        <f>IFERROR(SUMIFS(RECEIVING_HISTORY!$H:$H,RECEIVING_HISTORY!$B:$B,MASTER_SHEET!$A2419),0)</f>
        <v>0</v>
      </c>
      <c r="L2419" s="26">
        <f>IFERROR(SUMIFS(RECEIVING_HISTORY!$I:$I,RECEIVING_HISTORY!$B:$B,MASTER_SHEET!$A2419),0)</f>
        <v>0</v>
      </c>
      <c r="M2419" s="35">
        <f>IFERROR(SUMIF(ISSUANCE_HISTORY!$B:$B,A2419,ISSUANCE_HISTORY!$H:$H),0)</f>
        <v>0</v>
      </c>
      <c r="N2419" s="26">
        <f>IFERROR(SUMIF(ISSUANCE_HISTORY!$B:$B,A2419,ISSUANCE_HISTORY!$I:$I),0)</f>
        <v>0</v>
      </c>
      <c r="O2419" s="112">
        <f t="shared" si="149"/>
        <v>0</v>
      </c>
      <c r="P2419" s="26">
        <f t="shared" si="151"/>
        <v>0</v>
      </c>
      <c r="Q2419" s="36" t="e">
        <v>#N/A</v>
      </c>
      <c r="R2419" s="36" t="e">
        <v>#N/A</v>
      </c>
      <c r="S2419" s="16"/>
      <c r="T2419" s="37" t="str">
        <f t="shared" si="150"/>
        <v/>
      </c>
      <c r="U2419" s="12"/>
      <c r="V2419" s="16"/>
      <c r="W2419" s="12" t="e">
        <v>#N/A</v>
      </c>
    </row>
    <row r="2420" spans="1:23" ht="22.35" customHeight="1">
      <c r="A2420" s="12">
        <v>10062593</v>
      </c>
      <c r="B2420" s="137">
        <v>401830002666</v>
      </c>
      <c r="C2420" s="106">
        <v>1007693</v>
      </c>
      <c r="D2420" s="29">
        <v>1017082</v>
      </c>
      <c r="E2420" s="12" t="s">
        <v>2897</v>
      </c>
      <c r="F2420" s="190" t="s">
        <v>4209</v>
      </c>
      <c r="G2420" s="13" t="s">
        <v>21</v>
      </c>
      <c r="H2420" s="15">
        <v>50</v>
      </c>
      <c r="I2420" s="105">
        <v>6</v>
      </c>
      <c r="J2420" s="26">
        <f t="shared" si="148"/>
        <v>300</v>
      </c>
      <c r="K2420" s="113">
        <f>IFERROR(SUMIFS(RECEIVING_HISTORY!$H:$H,RECEIVING_HISTORY!$B:$B,MASTER_SHEET!$A2420),0)</f>
        <v>0</v>
      </c>
      <c r="L2420" s="26">
        <f>IFERROR(SUMIFS(RECEIVING_HISTORY!$I:$I,RECEIVING_HISTORY!$B:$B,MASTER_SHEET!$A2420),0)</f>
        <v>0</v>
      </c>
      <c r="M2420" s="35">
        <f>IFERROR(SUMIF(ISSUANCE_HISTORY!$B:$B,A2420,ISSUANCE_HISTORY!$H:$H),0)</f>
        <v>0</v>
      </c>
      <c r="N2420" s="26">
        <f>IFERROR(SUMIF(ISSUANCE_HISTORY!$B:$B,A2420,ISSUANCE_HISTORY!$I:$I),0)</f>
        <v>0</v>
      </c>
      <c r="O2420" s="112">
        <f t="shared" si="149"/>
        <v>6</v>
      </c>
      <c r="P2420" s="26">
        <f t="shared" si="151"/>
        <v>300</v>
      </c>
      <c r="Q2420" s="36" t="s">
        <v>3880</v>
      </c>
      <c r="R2420" s="36" t="s">
        <v>3880</v>
      </c>
      <c r="S2420" s="16">
        <v>4</v>
      </c>
      <c r="T2420" s="37" t="str">
        <f t="shared" si="150"/>
        <v>OK</v>
      </c>
      <c r="U2420" s="12"/>
      <c r="V2420" s="16"/>
      <c r="W2420" s="12" t="s">
        <v>4222</v>
      </c>
    </row>
    <row r="2421" spans="1:23" ht="22.35" customHeight="1">
      <c r="A2421" s="12">
        <v>10062594</v>
      </c>
      <c r="B2421" s="137">
        <v>301015006435</v>
      </c>
      <c r="C2421" s="106">
        <v>1007694</v>
      </c>
      <c r="D2421" s="13">
        <v>1017083</v>
      </c>
      <c r="E2421" s="12" t="s">
        <v>2898</v>
      </c>
      <c r="F2421" s="190" t="s">
        <v>4209</v>
      </c>
      <c r="G2421" s="13" t="s">
        <v>21</v>
      </c>
      <c r="H2421" s="15">
        <v>45</v>
      </c>
      <c r="I2421" s="105">
        <v>7</v>
      </c>
      <c r="J2421" s="26">
        <f t="shared" si="148"/>
        <v>315</v>
      </c>
      <c r="K2421" s="113">
        <f>IFERROR(SUMIFS(RECEIVING_HISTORY!$H:$H,RECEIVING_HISTORY!$B:$B,MASTER_SHEET!$A2421),0)</f>
        <v>0</v>
      </c>
      <c r="L2421" s="26">
        <f>IFERROR(SUMIFS(RECEIVING_HISTORY!$I:$I,RECEIVING_HISTORY!$B:$B,MASTER_SHEET!$A2421),0)</f>
        <v>0</v>
      </c>
      <c r="M2421" s="35">
        <f>IFERROR(SUMIF(ISSUANCE_HISTORY!$B:$B,A2421,ISSUANCE_HISTORY!$H:$H),0)</f>
        <v>0</v>
      </c>
      <c r="N2421" s="26">
        <f>IFERROR(SUMIF(ISSUANCE_HISTORY!$B:$B,A2421,ISSUANCE_HISTORY!$I:$I),0)</f>
        <v>0</v>
      </c>
      <c r="O2421" s="112">
        <f t="shared" si="149"/>
        <v>7</v>
      </c>
      <c r="P2421" s="26">
        <f t="shared" si="151"/>
        <v>315</v>
      </c>
      <c r="Q2421" s="36" t="s">
        <v>3880</v>
      </c>
      <c r="R2421" s="36" t="s">
        <v>3880</v>
      </c>
      <c r="S2421" s="16">
        <v>4</v>
      </c>
      <c r="T2421" s="37" t="str">
        <f t="shared" si="150"/>
        <v>OK</v>
      </c>
      <c r="U2421" s="12"/>
      <c r="V2421" s="16"/>
      <c r="W2421" s="12" t="s">
        <v>4222</v>
      </c>
    </row>
    <row r="2422" spans="1:23" ht="22.35" customHeight="1">
      <c r="A2422" s="12">
        <v>10062595</v>
      </c>
      <c r="B2422" s="137">
        <v>302637006436</v>
      </c>
      <c r="C2422" s="106">
        <v>1007695</v>
      </c>
      <c r="D2422" s="13">
        <v>1017084</v>
      </c>
      <c r="E2422" s="12" t="s">
        <v>2899</v>
      </c>
      <c r="F2422" s="190" t="s">
        <v>4209</v>
      </c>
      <c r="G2422" s="13" t="s">
        <v>21</v>
      </c>
      <c r="H2422" s="15">
        <v>24.3</v>
      </c>
      <c r="I2422" s="105">
        <v>10</v>
      </c>
      <c r="J2422" s="26">
        <f t="shared" si="148"/>
        <v>243</v>
      </c>
      <c r="K2422" s="113">
        <f>IFERROR(SUMIFS(RECEIVING_HISTORY!$H:$H,RECEIVING_HISTORY!$B:$B,MASTER_SHEET!$A2422),0)</f>
        <v>0</v>
      </c>
      <c r="L2422" s="26">
        <f>IFERROR(SUMIFS(RECEIVING_HISTORY!$I:$I,RECEIVING_HISTORY!$B:$B,MASTER_SHEET!$A2422),0)</f>
        <v>0</v>
      </c>
      <c r="M2422" s="35">
        <f>IFERROR(SUMIF(ISSUANCE_HISTORY!$B:$B,A2422,ISSUANCE_HISTORY!$H:$H),0)</f>
        <v>0</v>
      </c>
      <c r="N2422" s="26">
        <f>IFERROR(SUMIF(ISSUANCE_HISTORY!$B:$B,A2422,ISSUANCE_HISTORY!$I:$I),0)</f>
        <v>0</v>
      </c>
      <c r="O2422" s="112">
        <f t="shared" si="149"/>
        <v>10</v>
      </c>
      <c r="P2422" s="26">
        <f t="shared" si="151"/>
        <v>243</v>
      </c>
      <c r="Q2422" s="36" t="s">
        <v>2652</v>
      </c>
      <c r="R2422" s="36" t="s">
        <v>2652</v>
      </c>
      <c r="S2422" s="16">
        <v>4</v>
      </c>
      <c r="T2422" s="37" t="str">
        <f t="shared" si="150"/>
        <v>OK</v>
      </c>
      <c r="U2422" s="12"/>
      <c r="V2422" s="16"/>
      <c r="W2422" s="12" t="s">
        <v>4222</v>
      </c>
    </row>
    <row r="2423" spans="1:23" ht="22.35" customHeight="1">
      <c r="A2423" s="12">
        <v>10062596</v>
      </c>
      <c r="B2423" s="137" t="e">
        <v>#N/A</v>
      </c>
      <c r="C2423" s="106">
        <v>1007374</v>
      </c>
      <c r="D2423" s="13">
        <v>1017147</v>
      </c>
      <c r="E2423" s="12" t="s">
        <v>2900</v>
      </c>
      <c r="F2423" s="190" t="s">
        <v>4205</v>
      </c>
      <c r="G2423" s="13" t="s">
        <v>21</v>
      </c>
      <c r="H2423" s="15">
        <v>48</v>
      </c>
      <c r="I2423" s="105">
        <v>0</v>
      </c>
      <c r="J2423" s="26">
        <f t="shared" si="148"/>
        <v>0</v>
      </c>
      <c r="K2423" s="113">
        <f>IFERROR(SUMIFS(RECEIVING_HISTORY!$H:$H,RECEIVING_HISTORY!$B:$B,MASTER_SHEET!$A2423),0)</f>
        <v>0</v>
      </c>
      <c r="L2423" s="26">
        <f>IFERROR(SUMIFS(RECEIVING_HISTORY!$I:$I,RECEIVING_HISTORY!$B:$B,MASTER_SHEET!$A2423),0)</f>
        <v>0</v>
      </c>
      <c r="M2423" s="35">
        <f>IFERROR(SUMIF(ISSUANCE_HISTORY!$B:$B,A2423,ISSUANCE_HISTORY!$H:$H),0)</f>
        <v>0</v>
      </c>
      <c r="N2423" s="26">
        <f>IFERROR(SUMIF(ISSUANCE_HISTORY!$B:$B,A2423,ISSUANCE_HISTORY!$I:$I),0)</f>
        <v>0</v>
      </c>
      <c r="O2423" s="112">
        <f t="shared" si="149"/>
        <v>0</v>
      </c>
      <c r="P2423" s="26">
        <f t="shared" si="151"/>
        <v>0</v>
      </c>
      <c r="Q2423" s="36" t="e">
        <v>#N/A</v>
      </c>
      <c r="R2423" s="36" t="e">
        <v>#N/A</v>
      </c>
      <c r="S2423" s="16"/>
      <c r="T2423" s="37" t="str">
        <f t="shared" si="150"/>
        <v/>
      </c>
      <c r="U2423" s="12"/>
      <c r="V2423" s="16"/>
      <c r="W2423" s="12" t="e">
        <v>#N/A</v>
      </c>
    </row>
    <row r="2424" spans="1:23" ht="22.35" customHeight="1">
      <c r="A2424" s="12">
        <v>10062597</v>
      </c>
      <c r="B2424" s="137" t="e">
        <v>#N/A</v>
      </c>
      <c r="C2424" s="106">
        <v>1007375</v>
      </c>
      <c r="D2424" s="13">
        <v>1017148</v>
      </c>
      <c r="E2424" s="12" t="s">
        <v>2901</v>
      </c>
      <c r="F2424" s="190" t="s">
        <v>4205</v>
      </c>
      <c r="G2424" s="13" t="s">
        <v>21</v>
      </c>
      <c r="H2424" s="15">
        <v>45</v>
      </c>
      <c r="I2424" s="105">
        <v>0</v>
      </c>
      <c r="J2424" s="26">
        <f t="shared" si="148"/>
        <v>0</v>
      </c>
      <c r="K2424" s="113">
        <f>IFERROR(SUMIFS(RECEIVING_HISTORY!$H:$H,RECEIVING_HISTORY!$B:$B,MASTER_SHEET!$A2424),0)</f>
        <v>0</v>
      </c>
      <c r="L2424" s="26">
        <f>IFERROR(SUMIFS(RECEIVING_HISTORY!$I:$I,RECEIVING_HISTORY!$B:$B,MASTER_SHEET!$A2424),0)</f>
        <v>0</v>
      </c>
      <c r="M2424" s="35">
        <f>IFERROR(SUMIF(ISSUANCE_HISTORY!$B:$B,A2424,ISSUANCE_HISTORY!$H:$H),0)</f>
        <v>0</v>
      </c>
      <c r="N2424" s="26">
        <f>IFERROR(SUMIF(ISSUANCE_HISTORY!$B:$B,A2424,ISSUANCE_HISTORY!$I:$I),0)</f>
        <v>0</v>
      </c>
      <c r="O2424" s="112">
        <f t="shared" si="149"/>
        <v>0</v>
      </c>
      <c r="P2424" s="26">
        <f t="shared" si="151"/>
        <v>0</v>
      </c>
      <c r="Q2424" s="36" t="e">
        <v>#N/A</v>
      </c>
      <c r="R2424" s="36" t="e">
        <v>#N/A</v>
      </c>
      <c r="S2424" s="16"/>
      <c r="T2424" s="37" t="str">
        <f t="shared" si="150"/>
        <v/>
      </c>
      <c r="U2424" s="12"/>
      <c r="V2424" s="16"/>
      <c r="W2424" s="12" t="e">
        <v>#N/A</v>
      </c>
    </row>
    <row r="2425" spans="1:23" ht="22.35" customHeight="1">
      <c r="A2425" s="12">
        <v>10062598</v>
      </c>
      <c r="B2425" s="137" t="e">
        <v>#N/A</v>
      </c>
      <c r="C2425" s="106">
        <v>1007376</v>
      </c>
      <c r="D2425" s="13">
        <v>1017149</v>
      </c>
      <c r="E2425" s="12" t="s">
        <v>2902</v>
      </c>
      <c r="F2425" s="190" t="s">
        <v>4205</v>
      </c>
      <c r="G2425" s="13" t="s">
        <v>21</v>
      </c>
      <c r="H2425" s="15">
        <v>34</v>
      </c>
      <c r="I2425" s="105">
        <v>0</v>
      </c>
      <c r="J2425" s="26">
        <f t="shared" si="148"/>
        <v>0</v>
      </c>
      <c r="K2425" s="113">
        <f>IFERROR(SUMIFS(RECEIVING_HISTORY!$H:$H,RECEIVING_HISTORY!$B:$B,MASTER_SHEET!$A2425),0)</f>
        <v>0</v>
      </c>
      <c r="L2425" s="26">
        <f>IFERROR(SUMIFS(RECEIVING_HISTORY!$I:$I,RECEIVING_HISTORY!$B:$B,MASTER_SHEET!$A2425),0)</f>
        <v>0</v>
      </c>
      <c r="M2425" s="35">
        <f>IFERROR(SUMIF(ISSUANCE_HISTORY!$B:$B,A2425,ISSUANCE_HISTORY!$H:$H),0)</f>
        <v>0</v>
      </c>
      <c r="N2425" s="26">
        <f>IFERROR(SUMIF(ISSUANCE_HISTORY!$B:$B,A2425,ISSUANCE_HISTORY!$I:$I),0)</f>
        <v>0</v>
      </c>
      <c r="O2425" s="112">
        <f t="shared" si="149"/>
        <v>0</v>
      </c>
      <c r="P2425" s="26">
        <f t="shared" si="151"/>
        <v>0</v>
      </c>
      <c r="Q2425" s="36" t="e">
        <v>#N/A</v>
      </c>
      <c r="R2425" s="36" t="e">
        <v>#N/A</v>
      </c>
      <c r="S2425" s="16"/>
      <c r="T2425" s="37" t="str">
        <f t="shared" si="150"/>
        <v/>
      </c>
      <c r="U2425" s="12"/>
      <c r="V2425" s="16"/>
      <c r="W2425" s="12" t="e">
        <v>#N/A</v>
      </c>
    </row>
    <row r="2426" spans="1:23" ht="22.35" customHeight="1">
      <c r="A2426" s="12">
        <v>10062599</v>
      </c>
      <c r="B2426" s="137" t="e">
        <v>#N/A</v>
      </c>
      <c r="C2426" s="106">
        <v>1000440</v>
      </c>
      <c r="D2426" s="13">
        <v>1013512</v>
      </c>
      <c r="E2426" s="12" t="s">
        <v>2903</v>
      </c>
      <c r="F2426" s="190" t="s">
        <v>2049</v>
      </c>
      <c r="G2426" s="13" t="s">
        <v>21</v>
      </c>
      <c r="H2426" s="15">
        <v>13</v>
      </c>
      <c r="I2426" s="105">
        <v>0</v>
      </c>
      <c r="J2426" s="26">
        <f t="shared" si="148"/>
        <v>0</v>
      </c>
      <c r="K2426" s="113">
        <f>IFERROR(SUMIFS(RECEIVING_HISTORY!$H:$H,RECEIVING_HISTORY!$B:$B,MASTER_SHEET!$A2426),0)</f>
        <v>0</v>
      </c>
      <c r="L2426" s="26">
        <f>IFERROR(SUMIFS(RECEIVING_HISTORY!$I:$I,RECEIVING_HISTORY!$B:$B,MASTER_SHEET!$A2426),0)</f>
        <v>0</v>
      </c>
      <c r="M2426" s="35">
        <f>IFERROR(SUMIF(ISSUANCE_HISTORY!$B:$B,A2426,ISSUANCE_HISTORY!$H:$H),0)</f>
        <v>0</v>
      </c>
      <c r="N2426" s="26">
        <f>IFERROR(SUMIF(ISSUANCE_HISTORY!$B:$B,A2426,ISSUANCE_HISTORY!$I:$I),0)</f>
        <v>0</v>
      </c>
      <c r="O2426" s="112">
        <f t="shared" si="149"/>
        <v>0</v>
      </c>
      <c r="P2426" s="26">
        <f t="shared" si="151"/>
        <v>0</v>
      </c>
      <c r="Q2426" s="36" t="e">
        <v>#N/A</v>
      </c>
      <c r="R2426" s="36" t="e">
        <v>#N/A</v>
      </c>
      <c r="S2426" s="16"/>
      <c r="T2426" s="37" t="str">
        <f t="shared" si="150"/>
        <v/>
      </c>
      <c r="U2426" s="12"/>
      <c r="V2426" s="16"/>
      <c r="W2426" s="12" t="e">
        <v>#N/A</v>
      </c>
    </row>
    <row r="2427" spans="1:23" ht="22.35" customHeight="1">
      <c r="A2427" s="12">
        <v>10062600</v>
      </c>
      <c r="B2427" s="137">
        <v>401749006402</v>
      </c>
      <c r="C2427" s="106">
        <v>1002450</v>
      </c>
      <c r="D2427" s="13">
        <v>1011253</v>
      </c>
      <c r="E2427" s="12" t="s">
        <v>2904</v>
      </c>
      <c r="F2427" s="190" t="s">
        <v>1262</v>
      </c>
      <c r="G2427" s="13" t="s">
        <v>21</v>
      </c>
      <c r="H2427" s="15">
        <v>62</v>
      </c>
      <c r="I2427" s="105">
        <v>8</v>
      </c>
      <c r="J2427" s="26">
        <f t="shared" si="148"/>
        <v>496</v>
      </c>
      <c r="K2427" s="113">
        <f>IFERROR(SUMIFS(RECEIVING_HISTORY!$H:$H,RECEIVING_HISTORY!$B:$B,MASTER_SHEET!$A2427),0)</f>
        <v>0</v>
      </c>
      <c r="L2427" s="26">
        <f>IFERROR(SUMIFS(RECEIVING_HISTORY!$I:$I,RECEIVING_HISTORY!$B:$B,MASTER_SHEET!$A2427),0)</f>
        <v>0</v>
      </c>
      <c r="M2427" s="35">
        <f>IFERROR(SUMIF(ISSUANCE_HISTORY!$B:$B,A2427,ISSUANCE_HISTORY!$H:$H),0)</f>
        <v>0</v>
      </c>
      <c r="N2427" s="26">
        <f>IFERROR(SUMIF(ISSUANCE_HISTORY!$B:$B,A2427,ISSUANCE_HISTORY!$I:$I),0)</f>
        <v>0</v>
      </c>
      <c r="O2427" s="112">
        <f t="shared" si="149"/>
        <v>8</v>
      </c>
      <c r="P2427" s="26">
        <f t="shared" si="151"/>
        <v>496</v>
      </c>
      <c r="Q2427" s="36" t="s">
        <v>1379</v>
      </c>
      <c r="R2427" s="36" t="s">
        <v>1379</v>
      </c>
      <c r="S2427" s="16">
        <v>8</v>
      </c>
      <c r="T2427" s="37" t="str">
        <f t="shared" si="150"/>
        <v>OK</v>
      </c>
      <c r="U2427" s="12"/>
      <c r="V2427" s="16"/>
      <c r="W2427" s="12" t="s">
        <v>4222</v>
      </c>
    </row>
    <row r="2428" spans="1:23" ht="22.35" customHeight="1">
      <c r="A2428" s="12">
        <v>10062601</v>
      </c>
      <c r="B2428" s="137">
        <v>401416006409</v>
      </c>
      <c r="C2428" s="106">
        <v>1007553</v>
      </c>
      <c r="D2428" s="13">
        <v>1017326</v>
      </c>
      <c r="E2428" s="12" t="s">
        <v>2905</v>
      </c>
      <c r="F2428" s="190" t="s">
        <v>1262</v>
      </c>
      <c r="G2428" s="13" t="s">
        <v>21</v>
      </c>
      <c r="H2428" s="15">
        <v>62</v>
      </c>
      <c r="I2428" s="105">
        <v>13</v>
      </c>
      <c r="J2428" s="26">
        <f t="shared" si="148"/>
        <v>806</v>
      </c>
      <c r="K2428" s="113">
        <f>IFERROR(SUMIFS(RECEIVING_HISTORY!$H:$H,RECEIVING_HISTORY!$B:$B,MASTER_SHEET!$A2428),0)</f>
        <v>0</v>
      </c>
      <c r="L2428" s="26">
        <f>IFERROR(SUMIFS(RECEIVING_HISTORY!$I:$I,RECEIVING_HISTORY!$B:$B,MASTER_SHEET!$A2428),0)</f>
        <v>0</v>
      </c>
      <c r="M2428" s="35">
        <f>IFERROR(SUMIF(ISSUANCE_HISTORY!$B:$B,A2428,ISSUANCE_HISTORY!$H:$H),0)</f>
        <v>0</v>
      </c>
      <c r="N2428" s="26">
        <f>IFERROR(SUMIF(ISSUANCE_HISTORY!$B:$B,A2428,ISSUANCE_HISTORY!$I:$I),0)</f>
        <v>0</v>
      </c>
      <c r="O2428" s="112">
        <f t="shared" si="149"/>
        <v>13</v>
      </c>
      <c r="P2428" s="26">
        <f t="shared" si="151"/>
        <v>806</v>
      </c>
      <c r="Q2428" s="36" t="s">
        <v>244</v>
      </c>
      <c r="R2428" s="36" t="s">
        <v>244</v>
      </c>
      <c r="S2428" s="16">
        <v>8</v>
      </c>
      <c r="T2428" s="37" t="str">
        <f t="shared" si="150"/>
        <v>OK</v>
      </c>
      <c r="U2428" s="12"/>
      <c r="V2428" s="16"/>
      <c r="W2428" s="12" t="s">
        <v>4222</v>
      </c>
    </row>
    <row r="2429" spans="1:23" ht="22.35" customHeight="1">
      <c r="A2429" s="12">
        <v>10062602</v>
      </c>
      <c r="B2429" s="137">
        <v>311630006456</v>
      </c>
      <c r="C2429" s="106">
        <v>1007554</v>
      </c>
      <c r="D2429" s="13">
        <v>1017327</v>
      </c>
      <c r="E2429" s="12" t="s">
        <v>2906</v>
      </c>
      <c r="F2429" s="190" t="s">
        <v>1262</v>
      </c>
      <c r="G2429" s="13" t="s">
        <v>21</v>
      </c>
      <c r="H2429" s="15">
        <v>39</v>
      </c>
      <c r="I2429" s="105">
        <v>10</v>
      </c>
      <c r="J2429" s="26">
        <f t="shared" ref="J2429:J2492" si="152">I2429*H2429</f>
        <v>390</v>
      </c>
      <c r="K2429" s="113">
        <f>IFERROR(SUMIFS(RECEIVING_HISTORY!$H:$H,RECEIVING_HISTORY!$B:$B,MASTER_SHEET!$A2429),0)</f>
        <v>0</v>
      </c>
      <c r="L2429" s="26">
        <f>IFERROR(SUMIFS(RECEIVING_HISTORY!$I:$I,RECEIVING_HISTORY!$B:$B,MASTER_SHEET!$A2429),0)</f>
        <v>0</v>
      </c>
      <c r="M2429" s="35">
        <f>IFERROR(SUMIF(ISSUANCE_HISTORY!$B:$B,A2429,ISSUANCE_HISTORY!$H:$H),0)</f>
        <v>0</v>
      </c>
      <c r="N2429" s="26">
        <f>IFERROR(SUMIF(ISSUANCE_HISTORY!$B:$B,A2429,ISSUANCE_HISTORY!$I:$I),0)</f>
        <v>0</v>
      </c>
      <c r="O2429" s="112">
        <f t="shared" ref="O2429:O2492" si="153">N(I2429)+N(K2429)-N(M2429)</f>
        <v>10</v>
      </c>
      <c r="P2429" s="26">
        <f t="shared" si="151"/>
        <v>390</v>
      </c>
      <c r="Q2429" s="36" t="s">
        <v>2907</v>
      </c>
      <c r="R2429" s="36" t="s">
        <v>2907</v>
      </c>
      <c r="S2429" s="16">
        <v>10</v>
      </c>
      <c r="T2429" s="37" t="str">
        <f t="shared" si="150"/>
        <v>OK</v>
      </c>
      <c r="U2429" s="12"/>
      <c r="V2429" s="16"/>
      <c r="W2429" s="12" t="s">
        <v>4222</v>
      </c>
    </row>
    <row r="2430" spans="1:23" ht="22.35" customHeight="1">
      <c r="A2430" s="12">
        <v>10062603</v>
      </c>
      <c r="B2430" s="137" t="e">
        <v>#N/A</v>
      </c>
      <c r="C2430" s="106">
        <v>1007421</v>
      </c>
      <c r="D2430" s="13">
        <v>1017194</v>
      </c>
      <c r="E2430" s="12" t="s">
        <v>2908</v>
      </c>
      <c r="F2430" s="190" t="s">
        <v>4205</v>
      </c>
      <c r="G2430" s="13" t="s">
        <v>21</v>
      </c>
      <c r="H2430" s="15">
        <v>869.5</v>
      </c>
      <c r="I2430" s="105">
        <v>12</v>
      </c>
      <c r="J2430" s="26">
        <f t="shared" si="152"/>
        <v>10434</v>
      </c>
      <c r="K2430" s="113">
        <f>IFERROR(SUMIFS(RECEIVING_HISTORY!$H:$H,RECEIVING_HISTORY!$B:$B,MASTER_SHEET!$A2430),0)</f>
        <v>0</v>
      </c>
      <c r="L2430" s="26">
        <f>IFERROR(SUMIFS(RECEIVING_HISTORY!$I:$I,RECEIVING_HISTORY!$B:$B,MASTER_SHEET!$A2430),0)</f>
        <v>0</v>
      </c>
      <c r="M2430" s="35">
        <f>IFERROR(SUMIF(ISSUANCE_HISTORY!$B:$B,A2430,ISSUANCE_HISTORY!$H:$H),0)</f>
        <v>0</v>
      </c>
      <c r="N2430" s="26">
        <f>IFERROR(SUMIF(ISSUANCE_HISTORY!$B:$B,A2430,ISSUANCE_HISTORY!$I:$I),0)</f>
        <v>0</v>
      </c>
      <c r="O2430" s="112">
        <f t="shared" si="153"/>
        <v>12</v>
      </c>
      <c r="P2430" s="26">
        <f t="shared" si="151"/>
        <v>10434</v>
      </c>
      <c r="Q2430" s="36" t="s">
        <v>1252</v>
      </c>
      <c r="R2430" s="36" t="s">
        <v>1252</v>
      </c>
      <c r="S2430" s="16">
        <v>10</v>
      </c>
      <c r="T2430" s="37" t="str">
        <f t="shared" si="150"/>
        <v>OK</v>
      </c>
      <c r="U2430" s="12"/>
      <c r="V2430" s="16"/>
      <c r="W2430" s="12" t="e">
        <v>#N/A</v>
      </c>
    </row>
    <row r="2431" spans="1:23" ht="22.35" customHeight="1">
      <c r="A2431" s="12">
        <v>10062604</v>
      </c>
      <c r="B2431" s="137" t="e">
        <v>#N/A</v>
      </c>
      <c r="C2431" s="106">
        <v>1007424</v>
      </c>
      <c r="D2431" s="13">
        <v>1017197</v>
      </c>
      <c r="E2431" s="12" t="s">
        <v>2909</v>
      </c>
      <c r="F2431" s="190" t="s">
        <v>4205</v>
      </c>
      <c r="G2431" s="13" t="s">
        <v>21</v>
      </c>
      <c r="H2431" s="15">
        <v>12</v>
      </c>
      <c r="I2431" s="105">
        <v>12</v>
      </c>
      <c r="J2431" s="26">
        <f t="shared" si="152"/>
        <v>144</v>
      </c>
      <c r="K2431" s="113">
        <f>IFERROR(SUMIFS(RECEIVING_HISTORY!$H:$H,RECEIVING_HISTORY!$B:$B,MASTER_SHEET!$A2431),0)</f>
        <v>0</v>
      </c>
      <c r="L2431" s="26">
        <f>IFERROR(SUMIFS(RECEIVING_HISTORY!$I:$I,RECEIVING_HISTORY!$B:$B,MASTER_SHEET!$A2431),0)</f>
        <v>0</v>
      </c>
      <c r="M2431" s="35">
        <f>IFERROR(SUMIF(ISSUANCE_HISTORY!$B:$B,A2431,ISSUANCE_HISTORY!$H:$H),0)</f>
        <v>0</v>
      </c>
      <c r="N2431" s="26">
        <f>IFERROR(SUMIF(ISSUANCE_HISTORY!$B:$B,A2431,ISSUANCE_HISTORY!$I:$I),0)</f>
        <v>0</v>
      </c>
      <c r="O2431" s="112">
        <f t="shared" si="153"/>
        <v>12</v>
      </c>
      <c r="P2431" s="26">
        <f t="shared" si="151"/>
        <v>144</v>
      </c>
      <c r="Q2431" s="36" t="s">
        <v>1138</v>
      </c>
      <c r="R2431" s="36" t="s">
        <v>1138</v>
      </c>
      <c r="S2431" s="16">
        <v>10</v>
      </c>
      <c r="T2431" s="37" t="str">
        <f t="shared" si="150"/>
        <v>OK</v>
      </c>
      <c r="U2431" s="12"/>
      <c r="V2431" s="16"/>
      <c r="W2431" s="12" t="e">
        <v>#N/A</v>
      </c>
    </row>
    <row r="2432" spans="1:23" ht="22.35" customHeight="1">
      <c r="A2432" s="12">
        <v>10062605</v>
      </c>
      <c r="B2432" s="137">
        <v>391215295525</v>
      </c>
      <c r="C2432" s="106">
        <v>1005389</v>
      </c>
      <c r="D2432" s="13">
        <v>1015762</v>
      </c>
      <c r="E2432" s="12" t="s">
        <v>2910</v>
      </c>
      <c r="F2432" s="190" t="s">
        <v>2049</v>
      </c>
      <c r="G2432" s="13" t="s">
        <v>21</v>
      </c>
      <c r="H2432" s="15">
        <v>1350</v>
      </c>
      <c r="I2432" s="105">
        <v>7</v>
      </c>
      <c r="J2432" s="26">
        <f t="shared" si="152"/>
        <v>9450</v>
      </c>
      <c r="K2432" s="113">
        <f>IFERROR(SUMIFS(RECEIVING_HISTORY!$H:$H,RECEIVING_HISTORY!$B:$B,MASTER_SHEET!$A2432),0)</f>
        <v>0</v>
      </c>
      <c r="L2432" s="26">
        <f>IFERROR(SUMIFS(RECEIVING_HISTORY!$I:$I,RECEIVING_HISTORY!$B:$B,MASTER_SHEET!$A2432),0)</f>
        <v>0</v>
      </c>
      <c r="M2432" s="35">
        <f>IFERROR(SUMIF(ISSUANCE_HISTORY!$B:$B,A2432,ISSUANCE_HISTORY!$H:$H),0)</f>
        <v>0</v>
      </c>
      <c r="N2432" s="26">
        <f>IFERROR(SUMIF(ISSUANCE_HISTORY!$B:$B,A2432,ISSUANCE_HISTORY!$I:$I),0)</f>
        <v>0</v>
      </c>
      <c r="O2432" s="112">
        <f t="shared" si="153"/>
        <v>7</v>
      </c>
      <c r="P2432" s="26">
        <f t="shared" si="151"/>
        <v>9450</v>
      </c>
      <c r="Q2432" s="36" t="s">
        <v>2316</v>
      </c>
      <c r="R2432" s="36" t="s">
        <v>2316</v>
      </c>
      <c r="S2432" s="16">
        <v>5</v>
      </c>
      <c r="T2432" s="37" t="str">
        <f t="shared" si="150"/>
        <v>OK</v>
      </c>
      <c r="U2432" s="12"/>
      <c r="V2432" s="16"/>
      <c r="W2432" s="12" t="s">
        <v>4222</v>
      </c>
    </row>
    <row r="2433" spans="1:23" ht="22.35" customHeight="1">
      <c r="A2433" s="12">
        <v>10062606</v>
      </c>
      <c r="B2433" s="137" t="e">
        <v>#N/A</v>
      </c>
      <c r="C2433" s="106">
        <v>1007561</v>
      </c>
      <c r="D2433" s="13">
        <v>1017334</v>
      </c>
      <c r="E2433" s="12" t="s">
        <v>2911</v>
      </c>
      <c r="F2433" s="191" t="s">
        <v>4206</v>
      </c>
      <c r="G2433" s="13" t="s">
        <v>2503</v>
      </c>
      <c r="H2433" s="15">
        <v>45</v>
      </c>
      <c r="I2433" s="105">
        <v>10</v>
      </c>
      <c r="J2433" s="26">
        <f t="shared" si="152"/>
        <v>450</v>
      </c>
      <c r="K2433" s="113">
        <f>IFERROR(SUMIFS(RECEIVING_HISTORY!$H:$H,RECEIVING_HISTORY!$B:$B,MASTER_SHEET!$A2433),0)</f>
        <v>0</v>
      </c>
      <c r="L2433" s="26">
        <f>IFERROR(SUMIFS(RECEIVING_HISTORY!$I:$I,RECEIVING_HISTORY!$B:$B,MASTER_SHEET!$A2433),0)</f>
        <v>0</v>
      </c>
      <c r="M2433" s="35">
        <f>IFERROR(SUMIF(ISSUANCE_HISTORY!$B:$B,A2433,ISSUANCE_HISTORY!$H:$H),0)</f>
        <v>0</v>
      </c>
      <c r="N2433" s="26">
        <f>IFERROR(SUMIF(ISSUANCE_HISTORY!$B:$B,A2433,ISSUANCE_HISTORY!$I:$I),0)</f>
        <v>0</v>
      </c>
      <c r="O2433" s="112">
        <f t="shared" si="153"/>
        <v>10</v>
      </c>
      <c r="P2433" s="26">
        <f t="shared" si="151"/>
        <v>450</v>
      </c>
      <c r="Q2433" s="36" t="s">
        <v>2551</v>
      </c>
      <c r="R2433" s="36" t="s">
        <v>2551</v>
      </c>
      <c r="S2433" s="16">
        <v>5</v>
      </c>
      <c r="T2433" s="37" t="str">
        <f t="shared" si="150"/>
        <v>OK</v>
      </c>
      <c r="U2433" s="12"/>
      <c r="V2433" s="16"/>
      <c r="W2433" s="12" t="e">
        <v>#N/A</v>
      </c>
    </row>
    <row r="2434" spans="1:23" ht="22.35" customHeight="1">
      <c r="A2434" s="12">
        <v>10062607</v>
      </c>
      <c r="B2434" s="137" t="e">
        <v>#N/A</v>
      </c>
      <c r="C2434" s="106">
        <v>1007562</v>
      </c>
      <c r="D2434" s="13">
        <v>1017335</v>
      </c>
      <c r="E2434" s="12" t="s">
        <v>2912</v>
      </c>
      <c r="F2434" s="191" t="s">
        <v>4206</v>
      </c>
      <c r="G2434" s="13" t="s">
        <v>2503</v>
      </c>
      <c r="H2434" s="15">
        <v>45</v>
      </c>
      <c r="I2434" s="105">
        <v>10</v>
      </c>
      <c r="J2434" s="26">
        <f t="shared" si="152"/>
        <v>450</v>
      </c>
      <c r="K2434" s="113">
        <f>IFERROR(SUMIFS(RECEIVING_HISTORY!$H:$H,RECEIVING_HISTORY!$B:$B,MASTER_SHEET!$A2434),0)</f>
        <v>0</v>
      </c>
      <c r="L2434" s="26">
        <f>IFERROR(SUMIFS(RECEIVING_HISTORY!$I:$I,RECEIVING_HISTORY!$B:$B,MASTER_SHEET!$A2434),0)</f>
        <v>0</v>
      </c>
      <c r="M2434" s="35">
        <f>IFERROR(SUMIF(ISSUANCE_HISTORY!$B:$B,A2434,ISSUANCE_HISTORY!$H:$H),0)</f>
        <v>0</v>
      </c>
      <c r="N2434" s="26">
        <f>IFERROR(SUMIF(ISSUANCE_HISTORY!$B:$B,A2434,ISSUANCE_HISTORY!$I:$I),0)</f>
        <v>0</v>
      </c>
      <c r="O2434" s="112">
        <f t="shared" si="153"/>
        <v>10</v>
      </c>
      <c r="P2434" s="26">
        <f t="shared" si="151"/>
        <v>450</v>
      </c>
      <c r="Q2434" s="36" t="s">
        <v>2551</v>
      </c>
      <c r="R2434" s="36" t="s">
        <v>2551</v>
      </c>
      <c r="S2434" s="16">
        <v>5</v>
      </c>
      <c r="T2434" s="37" t="str">
        <f t="shared" ref="T2434:T2497" si="154">IF(S2434="", "", IF(U2434&lt;&gt;"", "BSR in Process", IF(O2434&lt;S2434, "Re-Order Now", "OK")))</f>
        <v>OK</v>
      </c>
      <c r="U2434" s="12"/>
      <c r="V2434" s="16"/>
      <c r="W2434" s="12" t="e">
        <v>#N/A</v>
      </c>
    </row>
    <row r="2435" spans="1:23" ht="22.35" customHeight="1">
      <c r="A2435" s="12">
        <v>10062608</v>
      </c>
      <c r="B2435" s="137" t="e">
        <v>#N/A</v>
      </c>
      <c r="C2435" s="106">
        <v>1007408</v>
      </c>
      <c r="D2435" s="13">
        <v>1017181</v>
      </c>
      <c r="E2435" s="12" t="s">
        <v>2913</v>
      </c>
      <c r="F2435" s="190" t="s">
        <v>2049</v>
      </c>
      <c r="G2435" s="13" t="s">
        <v>21</v>
      </c>
      <c r="H2435" s="15">
        <v>78</v>
      </c>
      <c r="I2435" s="105">
        <v>24</v>
      </c>
      <c r="J2435" s="26">
        <f t="shared" si="152"/>
        <v>1872</v>
      </c>
      <c r="K2435" s="113">
        <f>IFERROR(SUMIFS(RECEIVING_HISTORY!$H:$H,RECEIVING_HISTORY!$B:$B,MASTER_SHEET!$A2435),0)</f>
        <v>0</v>
      </c>
      <c r="L2435" s="26">
        <f>IFERROR(SUMIFS(RECEIVING_HISTORY!$I:$I,RECEIVING_HISTORY!$B:$B,MASTER_SHEET!$A2435),0)</f>
        <v>0</v>
      </c>
      <c r="M2435" s="35">
        <f>IFERROR(SUMIF(ISSUANCE_HISTORY!$B:$B,A2435,ISSUANCE_HISTORY!$H:$H),0)</f>
        <v>0</v>
      </c>
      <c r="N2435" s="26">
        <f>IFERROR(SUMIF(ISSUANCE_HISTORY!$B:$B,A2435,ISSUANCE_HISTORY!$I:$I),0)</f>
        <v>0</v>
      </c>
      <c r="O2435" s="112">
        <f t="shared" si="153"/>
        <v>24</v>
      </c>
      <c r="P2435" s="26">
        <f t="shared" ref="P2435:P2498" si="155">N(J2435)+N(L2435)-N(N2435)</f>
        <v>1872</v>
      </c>
      <c r="Q2435" s="36" t="s">
        <v>3617</v>
      </c>
      <c r="R2435" s="36" t="s">
        <v>3617</v>
      </c>
      <c r="S2435" s="16">
        <v>10</v>
      </c>
      <c r="T2435" s="37" t="str">
        <f t="shared" si="154"/>
        <v>OK</v>
      </c>
      <c r="U2435" s="12"/>
      <c r="V2435" s="16"/>
      <c r="W2435" s="12" t="e">
        <v>#N/A</v>
      </c>
    </row>
    <row r="2436" spans="1:23" ht="22.35" customHeight="1">
      <c r="A2436" s="12">
        <v>10062609</v>
      </c>
      <c r="B2436" s="137" t="e">
        <v>#N/A</v>
      </c>
      <c r="C2436" s="106">
        <v>1007657</v>
      </c>
      <c r="D2436" s="13">
        <v>1010065</v>
      </c>
      <c r="E2436" s="12" t="s">
        <v>2914</v>
      </c>
      <c r="F2436" s="190" t="s">
        <v>2049</v>
      </c>
      <c r="G2436" s="13" t="s">
        <v>21</v>
      </c>
      <c r="H2436" s="15">
        <v>44</v>
      </c>
      <c r="I2436" s="105">
        <v>6</v>
      </c>
      <c r="J2436" s="26">
        <f t="shared" si="152"/>
        <v>264</v>
      </c>
      <c r="K2436" s="113">
        <f>IFERROR(SUMIFS(RECEIVING_HISTORY!$H:$H,RECEIVING_HISTORY!$B:$B,MASTER_SHEET!$A2436),0)</f>
        <v>0</v>
      </c>
      <c r="L2436" s="26">
        <f>IFERROR(SUMIFS(RECEIVING_HISTORY!$I:$I,RECEIVING_HISTORY!$B:$B,MASTER_SHEET!$A2436),0)</f>
        <v>0</v>
      </c>
      <c r="M2436" s="35">
        <f>IFERROR(SUMIF(ISSUANCE_HISTORY!$B:$B,A2436,ISSUANCE_HISTORY!$H:$H),0)</f>
        <v>0</v>
      </c>
      <c r="N2436" s="26">
        <f>IFERROR(SUMIF(ISSUANCE_HISTORY!$B:$B,A2436,ISSUANCE_HISTORY!$I:$I),0)</f>
        <v>0</v>
      </c>
      <c r="O2436" s="112">
        <f t="shared" si="153"/>
        <v>6</v>
      </c>
      <c r="P2436" s="26">
        <f t="shared" si="155"/>
        <v>264</v>
      </c>
      <c r="Q2436" s="36" t="s">
        <v>264</v>
      </c>
      <c r="R2436" s="36" t="s">
        <v>264</v>
      </c>
      <c r="S2436" s="16">
        <v>5</v>
      </c>
      <c r="T2436" s="37" t="str">
        <f t="shared" si="154"/>
        <v>OK</v>
      </c>
      <c r="U2436" s="12"/>
      <c r="V2436" s="16"/>
      <c r="W2436" s="12" t="e">
        <v>#N/A</v>
      </c>
    </row>
    <row r="2437" spans="1:23" ht="22.35" customHeight="1">
      <c r="A2437" s="12">
        <v>10062610</v>
      </c>
      <c r="B2437" s="137" t="e">
        <v>#N/A</v>
      </c>
      <c r="C2437" s="106">
        <v>1007668</v>
      </c>
      <c r="D2437" s="13">
        <v>1010216</v>
      </c>
      <c r="E2437" s="12" t="s">
        <v>2915</v>
      </c>
      <c r="F2437" s="190" t="s">
        <v>2049</v>
      </c>
      <c r="G2437" s="13" t="s">
        <v>21</v>
      </c>
      <c r="H2437" s="15">
        <v>2</v>
      </c>
      <c r="I2437" s="105">
        <v>0</v>
      </c>
      <c r="J2437" s="26">
        <f t="shared" si="152"/>
        <v>0</v>
      </c>
      <c r="K2437" s="113">
        <f>IFERROR(SUMIFS(RECEIVING_HISTORY!$H:$H,RECEIVING_HISTORY!$B:$B,MASTER_SHEET!$A2437),0)</f>
        <v>0</v>
      </c>
      <c r="L2437" s="26">
        <f>IFERROR(SUMIFS(RECEIVING_HISTORY!$I:$I,RECEIVING_HISTORY!$B:$B,MASTER_SHEET!$A2437),0)</f>
        <v>0</v>
      </c>
      <c r="M2437" s="35">
        <f>IFERROR(SUMIF(ISSUANCE_HISTORY!$B:$B,A2437,ISSUANCE_HISTORY!$H:$H),0)</f>
        <v>0</v>
      </c>
      <c r="N2437" s="26">
        <f>IFERROR(SUMIF(ISSUANCE_HISTORY!$B:$B,A2437,ISSUANCE_HISTORY!$I:$I),0)</f>
        <v>0</v>
      </c>
      <c r="O2437" s="112">
        <f t="shared" si="153"/>
        <v>0</v>
      </c>
      <c r="P2437" s="26">
        <f t="shared" si="155"/>
        <v>0</v>
      </c>
      <c r="Q2437" s="36" t="e">
        <v>#N/A</v>
      </c>
      <c r="R2437" s="36" t="e">
        <v>#N/A</v>
      </c>
      <c r="S2437" s="16"/>
      <c r="T2437" s="37" t="str">
        <f t="shared" si="154"/>
        <v/>
      </c>
      <c r="U2437" s="12"/>
      <c r="V2437" s="16"/>
      <c r="W2437" s="12" t="e">
        <v>#N/A</v>
      </c>
    </row>
    <row r="2438" spans="1:23" ht="22.35" customHeight="1">
      <c r="A2438" s="12">
        <v>10062611</v>
      </c>
      <c r="B2438" s="137" t="e">
        <v>#N/A</v>
      </c>
      <c r="C2438" s="106">
        <v>1002897</v>
      </c>
      <c r="D2438" s="13">
        <v>1010733</v>
      </c>
      <c r="E2438" s="12" t="s">
        <v>2916</v>
      </c>
      <c r="F2438" s="190" t="s">
        <v>2049</v>
      </c>
      <c r="G2438" s="13" t="s">
        <v>21</v>
      </c>
      <c r="H2438" s="15">
        <v>26</v>
      </c>
      <c r="I2438" s="105">
        <v>0</v>
      </c>
      <c r="J2438" s="26">
        <f t="shared" si="152"/>
        <v>0</v>
      </c>
      <c r="K2438" s="113">
        <f>IFERROR(SUMIFS(RECEIVING_HISTORY!$H:$H,RECEIVING_HISTORY!$B:$B,MASTER_SHEET!$A2438),0)</f>
        <v>0</v>
      </c>
      <c r="L2438" s="26">
        <f>IFERROR(SUMIFS(RECEIVING_HISTORY!$I:$I,RECEIVING_HISTORY!$B:$B,MASTER_SHEET!$A2438),0)</f>
        <v>0</v>
      </c>
      <c r="M2438" s="35">
        <f>IFERROR(SUMIF(ISSUANCE_HISTORY!$B:$B,A2438,ISSUANCE_HISTORY!$H:$H),0)</f>
        <v>0</v>
      </c>
      <c r="N2438" s="26">
        <f>IFERROR(SUMIF(ISSUANCE_HISTORY!$B:$B,A2438,ISSUANCE_HISTORY!$I:$I),0)</f>
        <v>0</v>
      </c>
      <c r="O2438" s="112">
        <f t="shared" si="153"/>
        <v>0</v>
      </c>
      <c r="P2438" s="26">
        <f t="shared" si="155"/>
        <v>0</v>
      </c>
      <c r="Q2438" s="36" t="e">
        <v>#N/A</v>
      </c>
      <c r="R2438" s="36" t="e">
        <v>#N/A</v>
      </c>
      <c r="S2438" s="16"/>
      <c r="T2438" s="37" t="str">
        <f t="shared" si="154"/>
        <v/>
      </c>
      <c r="U2438" s="12"/>
      <c r="V2438" s="16"/>
      <c r="W2438" s="12" t="e">
        <v>#N/A</v>
      </c>
    </row>
    <row r="2439" spans="1:23" ht="22.35" customHeight="1">
      <c r="A2439" s="12">
        <v>10062612</v>
      </c>
      <c r="B2439" s="137" t="e">
        <v>#N/A</v>
      </c>
      <c r="C2439" s="106">
        <v>1007450</v>
      </c>
      <c r="D2439" s="13">
        <v>1017223</v>
      </c>
      <c r="E2439" s="12" t="s">
        <v>2917</v>
      </c>
      <c r="F2439" s="190" t="s">
        <v>1262</v>
      </c>
      <c r="G2439" s="13" t="s">
        <v>21</v>
      </c>
      <c r="H2439" s="15">
        <v>27.8</v>
      </c>
      <c r="I2439" s="105">
        <v>0</v>
      </c>
      <c r="J2439" s="26">
        <f t="shared" si="152"/>
        <v>0</v>
      </c>
      <c r="K2439" s="113">
        <f>IFERROR(SUMIFS(RECEIVING_HISTORY!$H:$H,RECEIVING_HISTORY!$B:$B,MASTER_SHEET!$A2439),0)</f>
        <v>0</v>
      </c>
      <c r="L2439" s="26">
        <f>IFERROR(SUMIFS(RECEIVING_HISTORY!$I:$I,RECEIVING_HISTORY!$B:$B,MASTER_SHEET!$A2439),0)</f>
        <v>0</v>
      </c>
      <c r="M2439" s="35">
        <f>IFERROR(SUMIF(ISSUANCE_HISTORY!$B:$B,A2439,ISSUANCE_HISTORY!$H:$H),0)</f>
        <v>0</v>
      </c>
      <c r="N2439" s="26">
        <f>IFERROR(SUMIF(ISSUANCE_HISTORY!$B:$B,A2439,ISSUANCE_HISTORY!$I:$I),0)</f>
        <v>0</v>
      </c>
      <c r="O2439" s="112">
        <f t="shared" si="153"/>
        <v>0</v>
      </c>
      <c r="P2439" s="26">
        <f t="shared" si="155"/>
        <v>0</v>
      </c>
      <c r="Q2439" s="36" t="e">
        <v>#N/A</v>
      </c>
      <c r="R2439" s="36" t="e">
        <v>#N/A</v>
      </c>
      <c r="S2439" s="16"/>
      <c r="T2439" s="37" t="str">
        <f t="shared" si="154"/>
        <v/>
      </c>
      <c r="U2439" s="12"/>
      <c r="V2439" s="16"/>
      <c r="W2439" s="12" t="e">
        <v>#N/A</v>
      </c>
    </row>
    <row r="2440" spans="1:23" ht="22.35" customHeight="1">
      <c r="A2440" s="12">
        <v>10062613</v>
      </c>
      <c r="B2440" s="137" t="e">
        <v>#N/A</v>
      </c>
      <c r="C2440" s="106">
        <v>1007448</v>
      </c>
      <c r="D2440" s="13">
        <v>1017221</v>
      </c>
      <c r="E2440" s="12" t="s">
        <v>2918</v>
      </c>
      <c r="F2440" s="190" t="s">
        <v>1262</v>
      </c>
      <c r="G2440" s="13" t="s">
        <v>21</v>
      </c>
      <c r="H2440" s="15">
        <v>19</v>
      </c>
      <c r="I2440" s="105">
        <v>0</v>
      </c>
      <c r="J2440" s="26">
        <f t="shared" si="152"/>
        <v>0</v>
      </c>
      <c r="K2440" s="113">
        <f>IFERROR(SUMIFS(RECEIVING_HISTORY!$H:$H,RECEIVING_HISTORY!$B:$B,MASTER_SHEET!$A2440),0)</f>
        <v>0</v>
      </c>
      <c r="L2440" s="26">
        <f>IFERROR(SUMIFS(RECEIVING_HISTORY!$I:$I,RECEIVING_HISTORY!$B:$B,MASTER_SHEET!$A2440),0)</f>
        <v>0</v>
      </c>
      <c r="M2440" s="35">
        <f>IFERROR(SUMIF(ISSUANCE_HISTORY!$B:$B,A2440,ISSUANCE_HISTORY!$H:$H),0)</f>
        <v>0</v>
      </c>
      <c r="N2440" s="26">
        <f>IFERROR(SUMIF(ISSUANCE_HISTORY!$B:$B,A2440,ISSUANCE_HISTORY!$I:$I),0)</f>
        <v>0</v>
      </c>
      <c r="O2440" s="112">
        <f t="shared" si="153"/>
        <v>0</v>
      </c>
      <c r="P2440" s="26">
        <f t="shared" si="155"/>
        <v>0</v>
      </c>
      <c r="Q2440" s="36" t="e">
        <v>#N/A</v>
      </c>
      <c r="R2440" s="36" t="e">
        <v>#N/A</v>
      </c>
      <c r="S2440" s="16"/>
      <c r="T2440" s="37" t="str">
        <f t="shared" si="154"/>
        <v/>
      </c>
      <c r="U2440" s="12"/>
      <c r="V2440" s="16"/>
      <c r="W2440" s="12" t="e">
        <v>#N/A</v>
      </c>
    </row>
    <row r="2441" spans="1:23" ht="22.35" customHeight="1">
      <c r="A2441" s="12">
        <v>10062614</v>
      </c>
      <c r="B2441" s="137" t="e">
        <v>#N/A</v>
      </c>
      <c r="C2441" s="106">
        <v>1007447</v>
      </c>
      <c r="D2441" s="13">
        <v>1017220</v>
      </c>
      <c r="E2441" s="12" t="s">
        <v>2919</v>
      </c>
      <c r="F2441" s="190" t="s">
        <v>1262</v>
      </c>
      <c r="G2441" s="13" t="s">
        <v>21</v>
      </c>
      <c r="H2441" s="15">
        <v>13.5</v>
      </c>
      <c r="I2441" s="105">
        <v>0</v>
      </c>
      <c r="J2441" s="26">
        <f t="shared" si="152"/>
        <v>0</v>
      </c>
      <c r="K2441" s="113">
        <f>IFERROR(SUMIFS(RECEIVING_HISTORY!$H:$H,RECEIVING_HISTORY!$B:$B,MASTER_SHEET!$A2441),0)</f>
        <v>0</v>
      </c>
      <c r="L2441" s="26">
        <f>IFERROR(SUMIFS(RECEIVING_HISTORY!$I:$I,RECEIVING_HISTORY!$B:$B,MASTER_SHEET!$A2441),0)</f>
        <v>0</v>
      </c>
      <c r="M2441" s="35">
        <f>IFERROR(SUMIF(ISSUANCE_HISTORY!$B:$B,A2441,ISSUANCE_HISTORY!$H:$H),0)</f>
        <v>0</v>
      </c>
      <c r="N2441" s="26">
        <f>IFERROR(SUMIF(ISSUANCE_HISTORY!$B:$B,A2441,ISSUANCE_HISTORY!$I:$I),0)</f>
        <v>0</v>
      </c>
      <c r="O2441" s="112">
        <f t="shared" si="153"/>
        <v>0</v>
      </c>
      <c r="P2441" s="26">
        <f t="shared" si="155"/>
        <v>0</v>
      </c>
      <c r="Q2441" s="36" t="e">
        <v>#N/A</v>
      </c>
      <c r="R2441" s="36" t="e">
        <v>#N/A</v>
      </c>
      <c r="S2441" s="16"/>
      <c r="T2441" s="37" t="str">
        <f t="shared" si="154"/>
        <v/>
      </c>
      <c r="U2441" s="12"/>
      <c r="V2441" s="16"/>
      <c r="W2441" s="12" t="e">
        <v>#N/A</v>
      </c>
    </row>
    <row r="2442" spans="1:23" ht="22.35" customHeight="1">
      <c r="A2442" s="12">
        <v>10062615</v>
      </c>
      <c r="B2442" s="137" t="e">
        <v>#N/A</v>
      </c>
      <c r="C2442" s="106">
        <v>1007449</v>
      </c>
      <c r="D2442" s="13">
        <v>1017222</v>
      </c>
      <c r="E2442" s="12" t="s">
        <v>2920</v>
      </c>
      <c r="F2442" s="190" t="s">
        <v>1262</v>
      </c>
      <c r="G2442" s="13" t="s">
        <v>21</v>
      </c>
      <c r="H2442" s="15">
        <v>21.5</v>
      </c>
      <c r="I2442" s="105">
        <v>0</v>
      </c>
      <c r="J2442" s="26">
        <f t="shared" si="152"/>
        <v>0</v>
      </c>
      <c r="K2442" s="113">
        <f>IFERROR(SUMIFS(RECEIVING_HISTORY!$H:$H,RECEIVING_HISTORY!$B:$B,MASTER_SHEET!$A2442),0)</f>
        <v>0</v>
      </c>
      <c r="L2442" s="26">
        <f>IFERROR(SUMIFS(RECEIVING_HISTORY!$I:$I,RECEIVING_HISTORY!$B:$B,MASTER_SHEET!$A2442),0)</f>
        <v>0</v>
      </c>
      <c r="M2442" s="35">
        <f>IFERROR(SUMIF(ISSUANCE_HISTORY!$B:$B,A2442,ISSUANCE_HISTORY!$H:$H),0)</f>
        <v>0</v>
      </c>
      <c r="N2442" s="26">
        <f>IFERROR(SUMIF(ISSUANCE_HISTORY!$B:$B,A2442,ISSUANCE_HISTORY!$I:$I),0)</f>
        <v>0</v>
      </c>
      <c r="O2442" s="112">
        <f t="shared" si="153"/>
        <v>0</v>
      </c>
      <c r="P2442" s="26">
        <f t="shared" si="155"/>
        <v>0</v>
      </c>
      <c r="Q2442" s="36" t="e">
        <v>#N/A</v>
      </c>
      <c r="R2442" s="36" t="e">
        <v>#N/A</v>
      </c>
      <c r="S2442" s="16"/>
      <c r="T2442" s="37" t="str">
        <f t="shared" si="154"/>
        <v/>
      </c>
      <c r="U2442" s="12"/>
      <c r="V2442" s="16"/>
      <c r="W2442" s="12" t="e">
        <v>#N/A</v>
      </c>
    </row>
    <row r="2443" spans="1:23" ht="22.35" customHeight="1">
      <c r="A2443" s="12">
        <v>10062616</v>
      </c>
      <c r="B2443" s="137" t="e">
        <v>#N/A</v>
      </c>
      <c r="C2443" s="106">
        <v>1007451</v>
      </c>
      <c r="D2443" s="13">
        <v>1017224</v>
      </c>
      <c r="E2443" s="12" t="s">
        <v>2921</v>
      </c>
      <c r="F2443" s="190" t="s">
        <v>1262</v>
      </c>
      <c r="G2443" s="13" t="s">
        <v>21</v>
      </c>
      <c r="H2443" s="15">
        <v>11</v>
      </c>
      <c r="I2443" s="105">
        <v>0</v>
      </c>
      <c r="J2443" s="26">
        <f t="shared" si="152"/>
        <v>0</v>
      </c>
      <c r="K2443" s="113">
        <f>IFERROR(SUMIFS(RECEIVING_HISTORY!$H:$H,RECEIVING_HISTORY!$B:$B,MASTER_SHEET!$A2443),0)</f>
        <v>0</v>
      </c>
      <c r="L2443" s="26">
        <f>IFERROR(SUMIFS(RECEIVING_HISTORY!$I:$I,RECEIVING_HISTORY!$B:$B,MASTER_SHEET!$A2443),0)</f>
        <v>0</v>
      </c>
      <c r="M2443" s="35">
        <f>IFERROR(SUMIF(ISSUANCE_HISTORY!$B:$B,A2443,ISSUANCE_HISTORY!$H:$H),0)</f>
        <v>0</v>
      </c>
      <c r="N2443" s="26">
        <f>IFERROR(SUMIF(ISSUANCE_HISTORY!$B:$B,A2443,ISSUANCE_HISTORY!$I:$I),0)</f>
        <v>0</v>
      </c>
      <c r="O2443" s="112">
        <f t="shared" si="153"/>
        <v>0</v>
      </c>
      <c r="P2443" s="26">
        <f t="shared" si="155"/>
        <v>0</v>
      </c>
      <c r="Q2443" s="36" t="e">
        <v>#N/A</v>
      </c>
      <c r="R2443" s="36" t="e">
        <v>#N/A</v>
      </c>
      <c r="S2443" s="16"/>
      <c r="T2443" s="37" t="str">
        <f t="shared" si="154"/>
        <v/>
      </c>
      <c r="U2443" s="12"/>
      <c r="V2443" s="16"/>
      <c r="W2443" s="12" t="e">
        <v>#N/A</v>
      </c>
    </row>
    <row r="2444" spans="1:23" ht="22.35" customHeight="1">
      <c r="A2444" s="12">
        <v>10062617</v>
      </c>
      <c r="B2444" s="137" t="e">
        <v>#N/A</v>
      </c>
      <c r="C2444" s="106">
        <v>1007490</v>
      </c>
      <c r="D2444" s="13">
        <v>1017263</v>
      </c>
      <c r="E2444" s="12" t="s">
        <v>2922</v>
      </c>
      <c r="F2444" s="190" t="s">
        <v>4205</v>
      </c>
      <c r="G2444" s="13" t="s">
        <v>21</v>
      </c>
      <c r="H2444" s="15">
        <v>215</v>
      </c>
      <c r="I2444" s="105">
        <v>0</v>
      </c>
      <c r="J2444" s="26">
        <f t="shared" si="152"/>
        <v>0</v>
      </c>
      <c r="K2444" s="113">
        <f>IFERROR(SUMIFS(RECEIVING_HISTORY!$H:$H,RECEIVING_HISTORY!$B:$B,MASTER_SHEET!$A2444),0)</f>
        <v>0</v>
      </c>
      <c r="L2444" s="26">
        <f>IFERROR(SUMIFS(RECEIVING_HISTORY!$I:$I,RECEIVING_HISTORY!$B:$B,MASTER_SHEET!$A2444),0)</f>
        <v>0</v>
      </c>
      <c r="M2444" s="35">
        <f>IFERROR(SUMIF(ISSUANCE_HISTORY!$B:$B,A2444,ISSUANCE_HISTORY!$H:$H),0)</f>
        <v>0</v>
      </c>
      <c r="N2444" s="26">
        <f>IFERROR(SUMIF(ISSUANCE_HISTORY!$B:$B,A2444,ISSUANCE_HISTORY!$I:$I),0)</f>
        <v>0</v>
      </c>
      <c r="O2444" s="112">
        <f t="shared" si="153"/>
        <v>0</v>
      </c>
      <c r="P2444" s="26">
        <f t="shared" si="155"/>
        <v>0</v>
      </c>
      <c r="Q2444" s="36" t="e">
        <v>#N/A</v>
      </c>
      <c r="R2444" s="36" t="e">
        <v>#N/A</v>
      </c>
      <c r="S2444" s="16"/>
      <c r="T2444" s="37" t="str">
        <f t="shared" si="154"/>
        <v/>
      </c>
      <c r="U2444" s="12"/>
      <c r="V2444" s="16"/>
      <c r="W2444" s="12" t="e">
        <v>#N/A</v>
      </c>
    </row>
    <row r="2445" spans="1:23" ht="22.35" customHeight="1">
      <c r="A2445" s="12">
        <v>10062618</v>
      </c>
      <c r="B2445" s="137" t="e">
        <v>#N/A</v>
      </c>
      <c r="C2445" s="106">
        <v>1007445</v>
      </c>
      <c r="D2445" s="13">
        <v>1017218</v>
      </c>
      <c r="E2445" s="12" t="s">
        <v>2923</v>
      </c>
      <c r="F2445" s="190" t="s">
        <v>1262</v>
      </c>
      <c r="G2445" s="13" t="s">
        <v>21</v>
      </c>
      <c r="H2445" s="15">
        <v>12.8</v>
      </c>
      <c r="I2445" s="105">
        <v>0</v>
      </c>
      <c r="J2445" s="26">
        <f t="shared" si="152"/>
        <v>0</v>
      </c>
      <c r="K2445" s="113">
        <f>IFERROR(SUMIFS(RECEIVING_HISTORY!$H:$H,RECEIVING_HISTORY!$B:$B,MASTER_SHEET!$A2445),0)</f>
        <v>0</v>
      </c>
      <c r="L2445" s="26">
        <f>IFERROR(SUMIFS(RECEIVING_HISTORY!$I:$I,RECEIVING_HISTORY!$B:$B,MASTER_SHEET!$A2445),0)</f>
        <v>0</v>
      </c>
      <c r="M2445" s="35">
        <f>IFERROR(SUMIF(ISSUANCE_HISTORY!$B:$B,A2445,ISSUANCE_HISTORY!$H:$H),0)</f>
        <v>0</v>
      </c>
      <c r="N2445" s="26">
        <f>IFERROR(SUMIF(ISSUANCE_HISTORY!$B:$B,A2445,ISSUANCE_HISTORY!$I:$I),0)</f>
        <v>0</v>
      </c>
      <c r="O2445" s="112">
        <f t="shared" si="153"/>
        <v>0</v>
      </c>
      <c r="P2445" s="26">
        <f t="shared" si="155"/>
        <v>0</v>
      </c>
      <c r="Q2445" s="36" t="e">
        <v>#N/A</v>
      </c>
      <c r="R2445" s="36" t="e">
        <v>#N/A</v>
      </c>
      <c r="S2445" s="16"/>
      <c r="T2445" s="37" t="str">
        <f t="shared" si="154"/>
        <v/>
      </c>
      <c r="U2445" s="12"/>
      <c r="V2445" s="16"/>
      <c r="W2445" s="12" t="e">
        <v>#N/A</v>
      </c>
    </row>
    <row r="2446" spans="1:23" ht="22.35" customHeight="1">
      <c r="A2446" s="12">
        <v>10062619</v>
      </c>
      <c r="B2446" s="137" t="e">
        <v>#N/A</v>
      </c>
      <c r="C2446" s="106">
        <v>1007453</v>
      </c>
      <c r="D2446" s="13">
        <v>1017226</v>
      </c>
      <c r="E2446" s="12" t="s">
        <v>2924</v>
      </c>
      <c r="F2446" s="190" t="s">
        <v>1262</v>
      </c>
      <c r="G2446" s="13" t="s">
        <v>21</v>
      </c>
      <c r="H2446" s="15">
        <v>25</v>
      </c>
      <c r="I2446" s="105">
        <v>0</v>
      </c>
      <c r="J2446" s="26">
        <f t="shared" si="152"/>
        <v>0</v>
      </c>
      <c r="K2446" s="113">
        <f>IFERROR(SUMIFS(RECEIVING_HISTORY!$H:$H,RECEIVING_HISTORY!$B:$B,MASTER_SHEET!$A2446),0)</f>
        <v>0</v>
      </c>
      <c r="L2446" s="26">
        <f>IFERROR(SUMIFS(RECEIVING_HISTORY!$I:$I,RECEIVING_HISTORY!$B:$B,MASTER_SHEET!$A2446),0)</f>
        <v>0</v>
      </c>
      <c r="M2446" s="35">
        <f>IFERROR(SUMIF(ISSUANCE_HISTORY!$B:$B,A2446,ISSUANCE_HISTORY!$H:$H),0)</f>
        <v>0</v>
      </c>
      <c r="N2446" s="26">
        <f>IFERROR(SUMIF(ISSUANCE_HISTORY!$B:$B,A2446,ISSUANCE_HISTORY!$I:$I),0)</f>
        <v>0</v>
      </c>
      <c r="O2446" s="112">
        <f t="shared" si="153"/>
        <v>0</v>
      </c>
      <c r="P2446" s="26">
        <f t="shared" si="155"/>
        <v>0</v>
      </c>
      <c r="Q2446" s="36" t="e">
        <v>#N/A</v>
      </c>
      <c r="R2446" s="36" t="e">
        <v>#N/A</v>
      </c>
      <c r="S2446" s="16"/>
      <c r="T2446" s="37" t="str">
        <f t="shared" si="154"/>
        <v/>
      </c>
      <c r="U2446" s="12"/>
      <c r="V2446" s="16"/>
      <c r="W2446" s="12" t="e">
        <v>#N/A</v>
      </c>
    </row>
    <row r="2447" spans="1:23" ht="22.35" customHeight="1">
      <c r="A2447" s="12">
        <v>10062620</v>
      </c>
      <c r="B2447" s="137">
        <v>321215005660</v>
      </c>
      <c r="C2447" s="106">
        <v>1007398</v>
      </c>
      <c r="D2447" s="13">
        <v>1017171</v>
      </c>
      <c r="E2447" s="12" t="s">
        <v>2925</v>
      </c>
      <c r="F2447" s="190" t="s">
        <v>4205</v>
      </c>
      <c r="G2447" s="13" t="s">
        <v>21</v>
      </c>
      <c r="H2447" s="15">
        <v>21</v>
      </c>
      <c r="I2447" s="105">
        <v>13</v>
      </c>
      <c r="J2447" s="26">
        <f t="shared" si="152"/>
        <v>273</v>
      </c>
      <c r="K2447" s="113">
        <f>IFERROR(SUMIFS(RECEIVING_HISTORY!$H:$H,RECEIVING_HISTORY!$B:$B,MASTER_SHEET!$A2447),0)</f>
        <v>0</v>
      </c>
      <c r="L2447" s="26">
        <f>IFERROR(SUMIFS(RECEIVING_HISTORY!$I:$I,RECEIVING_HISTORY!$B:$B,MASTER_SHEET!$A2447),0)</f>
        <v>0</v>
      </c>
      <c r="M2447" s="35">
        <f>IFERROR(SUMIF(ISSUANCE_HISTORY!$B:$B,A2447,ISSUANCE_HISTORY!$H:$H),0)</f>
        <v>0</v>
      </c>
      <c r="N2447" s="26">
        <f>IFERROR(SUMIF(ISSUANCE_HISTORY!$B:$B,A2447,ISSUANCE_HISTORY!$I:$I),0)</f>
        <v>0</v>
      </c>
      <c r="O2447" s="112">
        <f t="shared" si="153"/>
        <v>13</v>
      </c>
      <c r="P2447" s="26">
        <f t="shared" si="155"/>
        <v>273</v>
      </c>
      <c r="Q2447" s="36" t="s">
        <v>752</v>
      </c>
      <c r="R2447" s="36" t="s">
        <v>752</v>
      </c>
      <c r="S2447" s="16">
        <v>5</v>
      </c>
      <c r="T2447" s="37" t="str">
        <f t="shared" si="154"/>
        <v>OK</v>
      </c>
      <c r="U2447" s="12"/>
      <c r="V2447" s="16"/>
      <c r="W2447" s="12" t="s">
        <v>4222</v>
      </c>
    </row>
    <row r="2448" spans="1:23" ht="22.35" customHeight="1">
      <c r="A2448" s="12">
        <v>10062621</v>
      </c>
      <c r="B2448" s="137">
        <v>321215005661</v>
      </c>
      <c r="C2448" s="106">
        <v>1007399</v>
      </c>
      <c r="D2448" s="13">
        <v>1017172</v>
      </c>
      <c r="E2448" s="12" t="s">
        <v>2926</v>
      </c>
      <c r="F2448" s="190" t="s">
        <v>4205</v>
      </c>
      <c r="G2448" s="13" t="s">
        <v>21</v>
      </c>
      <c r="H2448" s="15">
        <v>12</v>
      </c>
      <c r="I2448" s="105">
        <v>11</v>
      </c>
      <c r="J2448" s="26">
        <f t="shared" si="152"/>
        <v>132</v>
      </c>
      <c r="K2448" s="113">
        <f>IFERROR(SUMIFS(RECEIVING_HISTORY!$H:$H,RECEIVING_HISTORY!$B:$B,MASTER_SHEET!$A2448),0)</f>
        <v>0</v>
      </c>
      <c r="L2448" s="26">
        <f>IFERROR(SUMIFS(RECEIVING_HISTORY!$I:$I,RECEIVING_HISTORY!$B:$B,MASTER_SHEET!$A2448),0)</f>
        <v>0</v>
      </c>
      <c r="M2448" s="35">
        <f>IFERROR(SUMIF(ISSUANCE_HISTORY!$B:$B,A2448,ISSUANCE_HISTORY!$H:$H),0)</f>
        <v>0</v>
      </c>
      <c r="N2448" s="26">
        <f>IFERROR(SUMIF(ISSUANCE_HISTORY!$B:$B,A2448,ISSUANCE_HISTORY!$I:$I),0)</f>
        <v>0</v>
      </c>
      <c r="O2448" s="112">
        <f t="shared" si="153"/>
        <v>11</v>
      </c>
      <c r="P2448" s="26">
        <f t="shared" si="155"/>
        <v>132</v>
      </c>
      <c r="Q2448" s="36" t="s">
        <v>752</v>
      </c>
      <c r="R2448" s="36" t="s">
        <v>752</v>
      </c>
      <c r="S2448" s="16">
        <v>5</v>
      </c>
      <c r="T2448" s="37" t="str">
        <f t="shared" si="154"/>
        <v>OK</v>
      </c>
      <c r="U2448" s="12"/>
      <c r="V2448" s="16"/>
      <c r="W2448" s="12" t="s">
        <v>4222</v>
      </c>
    </row>
    <row r="2449" spans="1:23" ht="22.35" customHeight="1">
      <c r="A2449" s="12">
        <v>10062622</v>
      </c>
      <c r="B2449" s="137">
        <v>321215005662</v>
      </c>
      <c r="C2449" s="106">
        <v>1007400</v>
      </c>
      <c r="D2449" s="13">
        <v>1017173</v>
      </c>
      <c r="E2449" s="12" t="s">
        <v>2927</v>
      </c>
      <c r="F2449" s="190" t="s">
        <v>4205</v>
      </c>
      <c r="G2449" s="13" t="s">
        <v>21</v>
      </c>
      <c r="H2449" s="15">
        <v>14</v>
      </c>
      <c r="I2449" s="105">
        <v>11</v>
      </c>
      <c r="J2449" s="26">
        <f t="shared" si="152"/>
        <v>154</v>
      </c>
      <c r="K2449" s="113">
        <f>IFERROR(SUMIFS(RECEIVING_HISTORY!$H:$H,RECEIVING_HISTORY!$B:$B,MASTER_SHEET!$A2449),0)</f>
        <v>0</v>
      </c>
      <c r="L2449" s="26">
        <f>IFERROR(SUMIFS(RECEIVING_HISTORY!$I:$I,RECEIVING_HISTORY!$B:$B,MASTER_SHEET!$A2449),0)</f>
        <v>0</v>
      </c>
      <c r="M2449" s="35">
        <f>IFERROR(SUMIF(ISSUANCE_HISTORY!$B:$B,A2449,ISSUANCE_HISTORY!$H:$H),0)</f>
        <v>0</v>
      </c>
      <c r="N2449" s="26">
        <f>IFERROR(SUMIF(ISSUANCE_HISTORY!$B:$B,A2449,ISSUANCE_HISTORY!$I:$I),0)</f>
        <v>0</v>
      </c>
      <c r="O2449" s="112">
        <f t="shared" si="153"/>
        <v>11</v>
      </c>
      <c r="P2449" s="26">
        <f t="shared" si="155"/>
        <v>154</v>
      </c>
      <c r="Q2449" s="36" t="s">
        <v>752</v>
      </c>
      <c r="R2449" s="36" t="s">
        <v>752</v>
      </c>
      <c r="S2449" s="16">
        <v>5</v>
      </c>
      <c r="T2449" s="37" t="str">
        <f t="shared" si="154"/>
        <v>OK</v>
      </c>
      <c r="U2449" s="12"/>
      <c r="V2449" s="16"/>
      <c r="W2449" s="12" t="s">
        <v>4222</v>
      </c>
    </row>
    <row r="2450" spans="1:23" ht="22.35" customHeight="1">
      <c r="A2450" s="12">
        <v>10062623</v>
      </c>
      <c r="B2450" s="137" t="e">
        <v>#N/A</v>
      </c>
      <c r="C2450" s="106">
        <v>1001455</v>
      </c>
      <c r="D2450" s="13">
        <v>1012202</v>
      </c>
      <c r="E2450" s="12" t="s">
        <v>2928</v>
      </c>
      <c r="F2450" s="190" t="s">
        <v>4205</v>
      </c>
      <c r="G2450" s="13" t="s">
        <v>21</v>
      </c>
      <c r="H2450" s="15">
        <v>15</v>
      </c>
      <c r="I2450" s="105">
        <v>10</v>
      </c>
      <c r="J2450" s="26">
        <f t="shared" si="152"/>
        <v>150</v>
      </c>
      <c r="K2450" s="113">
        <f>IFERROR(SUMIFS(RECEIVING_HISTORY!$H:$H,RECEIVING_HISTORY!$B:$B,MASTER_SHEET!$A2450),0)</f>
        <v>0</v>
      </c>
      <c r="L2450" s="26">
        <f>IFERROR(SUMIFS(RECEIVING_HISTORY!$I:$I,RECEIVING_HISTORY!$B:$B,MASTER_SHEET!$A2450),0)</f>
        <v>0</v>
      </c>
      <c r="M2450" s="35">
        <f>IFERROR(SUMIF(ISSUANCE_HISTORY!$B:$B,A2450,ISSUANCE_HISTORY!$H:$H),0)</f>
        <v>0</v>
      </c>
      <c r="N2450" s="26">
        <f>IFERROR(SUMIF(ISSUANCE_HISTORY!$B:$B,A2450,ISSUANCE_HISTORY!$I:$I),0)</f>
        <v>0</v>
      </c>
      <c r="O2450" s="112">
        <f t="shared" si="153"/>
        <v>10</v>
      </c>
      <c r="P2450" s="26">
        <f t="shared" si="155"/>
        <v>150</v>
      </c>
      <c r="Q2450" s="36" t="s">
        <v>752</v>
      </c>
      <c r="R2450" s="36" t="s">
        <v>752</v>
      </c>
      <c r="S2450" s="16">
        <v>5</v>
      </c>
      <c r="T2450" s="37" t="str">
        <f t="shared" si="154"/>
        <v>OK</v>
      </c>
      <c r="U2450" s="12"/>
      <c r="V2450" s="16"/>
      <c r="W2450" s="12" t="e">
        <v>#N/A</v>
      </c>
    </row>
    <row r="2451" spans="1:23" ht="22.35" customHeight="1">
      <c r="A2451" s="12">
        <v>10062624</v>
      </c>
      <c r="B2451" s="137" t="e">
        <v>#N/A</v>
      </c>
      <c r="C2451" s="106">
        <v>1003994</v>
      </c>
      <c r="D2451" s="13">
        <v>1016952</v>
      </c>
      <c r="E2451" s="12" t="s">
        <v>2929</v>
      </c>
      <c r="F2451" s="190" t="s">
        <v>1262</v>
      </c>
      <c r="G2451" s="13" t="s">
        <v>21</v>
      </c>
      <c r="H2451" s="15">
        <v>1288</v>
      </c>
      <c r="I2451" s="105">
        <v>0</v>
      </c>
      <c r="J2451" s="26">
        <f t="shared" si="152"/>
        <v>0</v>
      </c>
      <c r="K2451" s="113">
        <f>IFERROR(SUMIFS(RECEIVING_HISTORY!$H:$H,RECEIVING_HISTORY!$B:$B,MASTER_SHEET!$A2451),0)</f>
        <v>0</v>
      </c>
      <c r="L2451" s="26">
        <f>IFERROR(SUMIFS(RECEIVING_HISTORY!$I:$I,RECEIVING_HISTORY!$B:$B,MASTER_SHEET!$A2451),0)</f>
        <v>0</v>
      </c>
      <c r="M2451" s="35">
        <f>IFERROR(SUMIF(ISSUANCE_HISTORY!$B:$B,A2451,ISSUANCE_HISTORY!$H:$H),0)</f>
        <v>0</v>
      </c>
      <c r="N2451" s="26">
        <f>IFERROR(SUMIF(ISSUANCE_HISTORY!$B:$B,A2451,ISSUANCE_HISTORY!$I:$I),0)</f>
        <v>0</v>
      </c>
      <c r="O2451" s="112">
        <f t="shared" si="153"/>
        <v>0</v>
      </c>
      <c r="P2451" s="26">
        <f t="shared" si="155"/>
        <v>0</v>
      </c>
      <c r="Q2451" s="36" t="e">
        <v>#N/A</v>
      </c>
      <c r="R2451" s="36" t="e">
        <v>#N/A</v>
      </c>
      <c r="S2451" s="16"/>
      <c r="T2451" s="37" t="str">
        <f t="shared" si="154"/>
        <v/>
      </c>
      <c r="U2451" s="12"/>
      <c r="V2451" s="16"/>
      <c r="W2451" s="12" t="e">
        <v>#N/A</v>
      </c>
    </row>
    <row r="2452" spans="1:23" ht="22.35" customHeight="1">
      <c r="A2452" s="12">
        <v>10062625</v>
      </c>
      <c r="B2452" s="137" t="e">
        <v>#N/A</v>
      </c>
      <c r="C2452" s="106">
        <v>1007183</v>
      </c>
      <c r="D2452" s="13">
        <v>1017355</v>
      </c>
      <c r="E2452" s="12" t="s">
        <v>2930</v>
      </c>
      <c r="F2452" s="190" t="s">
        <v>2049</v>
      </c>
      <c r="G2452" s="13" t="s">
        <v>21</v>
      </c>
      <c r="H2452" s="15">
        <v>650</v>
      </c>
      <c r="I2452" s="105">
        <v>0</v>
      </c>
      <c r="J2452" s="26">
        <f t="shared" si="152"/>
        <v>0</v>
      </c>
      <c r="K2452" s="113">
        <f>IFERROR(SUMIFS(RECEIVING_HISTORY!$H:$H,RECEIVING_HISTORY!$B:$B,MASTER_SHEET!$A2452),0)</f>
        <v>0</v>
      </c>
      <c r="L2452" s="26">
        <f>IFERROR(SUMIFS(RECEIVING_HISTORY!$I:$I,RECEIVING_HISTORY!$B:$B,MASTER_SHEET!$A2452),0)</f>
        <v>0</v>
      </c>
      <c r="M2452" s="35">
        <f>IFERROR(SUMIF(ISSUANCE_HISTORY!$B:$B,A2452,ISSUANCE_HISTORY!$H:$H),0)</f>
        <v>0</v>
      </c>
      <c r="N2452" s="26">
        <f>IFERROR(SUMIF(ISSUANCE_HISTORY!$B:$B,A2452,ISSUANCE_HISTORY!$I:$I),0)</f>
        <v>0</v>
      </c>
      <c r="O2452" s="112">
        <f t="shared" si="153"/>
        <v>0</v>
      </c>
      <c r="P2452" s="26">
        <f t="shared" si="155"/>
        <v>0</v>
      </c>
      <c r="Q2452" s="36" t="e">
        <v>#N/A</v>
      </c>
      <c r="R2452" s="36" t="e">
        <v>#N/A</v>
      </c>
      <c r="S2452" s="16"/>
      <c r="T2452" s="37" t="str">
        <f t="shared" si="154"/>
        <v/>
      </c>
      <c r="U2452" s="12"/>
      <c r="V2452" s="16"/>
      <c r="W2452" s="12" t="e">
        <v>#N/A</v>
      </c>
    </row>
    <row r="2453" spans="1:23" ht="22.35" customHeight="1">
      <c r="A2453" s="12">
        <v>10062626</v>
      </c>
      <c r="B2453" s="137" t="e">
        <v>#N/A</v>
      </c>
      <c r="C2453" s="106">
        <v>1006816</v>
      </c>
      <c r="D2453" s="13">
        <v>1014227</v>
      </c>
      <c r="E2453" s="12" t="s">
        <v>2931</v>
      </c>
      <c r="F2453" s="191" t="s">
        <v>4206</v>
      </c>
      <c r="G2453" s="13" t="s">
        <v>2503</v>
      </c>
      <c r="H2453" s="15">
        <v>125</v>
      </c>
      <c r="I2453" s="105">
        <v>34</v>
      </c>
      <c r="J2453" s="26">
        <f t="shared" si="152"/>
        <v>4250</v>
      </c>
      <c r="K2453" s="113">
        <f>IFERROR(SUMIFS(RECEIVING_HISTORY!$H:$H,RECEIVING_HISTORY!$B:$B,MASTER_SHEET!$A2453),0)</f>
        <v>34</v>
      </c>
      <c r="L2453" s="26">
        <f>IFERROR(SUMIFS(RECEIVING_HISTORY!$I:$I,RECEIVING_HISTORY!$B:$B,MASTER_SHEET!$A2453),0)</f>
        <v>4250</v>
      </c>
      <c r="M2453" s="35">
        <f>IFERROR(SUMIF(ISSUANCE_HISTORY!$B:$B,A2453,ISSUANCE_HISTORY!$H:$H),0)</f>
        <v>0</v>
      </c>
      <c r="N2453" s="26">
        <f>IFERROR(SUMIF(ISSUANCE_HISTORY!$B:$B,A2453,ISSUANCE_HISTORY!$I:$I),0)</f>
        <v>0</v>
      </c>
      <c r="O2453" s="112">
        <f t="shared" si="153"/>
        <v>68</v>
      </c>
      <c r="P2453" s="26">
        <f t="shared" si="155"/>
        <v>8500</v>
      </c>
      <c r="Q2453" s="36" t="s">
        <v>4473</v>
      </c>
      <c r="R2453" s="36" t="s">
        <v>4473</v>
      </c>
      <c r="S2453" s="85">
        <v>24</v>
      </c>
      <c r="T2453" s="37" t="str">
        <f t="shared" si="154"/>
        <v>OK</v>
      </c>
      <c r="U2453" s="12"/>
      <c r="V2453" s="16"/>
      <c r="W2453" s="12" t="e">
        <v>#N/A</v>
      </c>
    </row>
    <row r="2454" spans="1:23" ht="22.35" customHeight="1">
      <c r="A2454" s="12">
        <v>10062627</v>
      </c>
      <c r="B2454" s="137">
        <v>1240050398</v>
      </c>
      <c r="C2454" s="106">
        <v>1005183</v>
      </c>
      <c r="D2454" s="13">
        <v>1015801</v>
      </c>
      <c r="E2454" s="12" t="s">
        <v>2932</v>
      </c>
      <c r="F2454" s="190" t="s">
        <v>2049</v>
      </c>
      <c r="G2454" s="13" t="s">
        <v>21</v>
      </c>
      <c r="H2454" s="15">
        <v>682.1</v>
      </c>
      <c r="I2454" s="105">
        <v>5</v>
      </c>
      <c r="J2454" s="26">
        <f t="shared" si="152"/>
        <v>3410.5</v>
      </c>
      <c r="K2454" s="113">
        <f>IFERROR(SUMIFS(RECEIVING_HISTORY!$H:$H,RECEIVING_HISTORY!$B:$B,MASTER_SHEET!$A2454),0)</f>
        <v>0</v>
      </c>
      <c r="L2454" s="26">
        <f>IFERROR(SUMIFS(RECEIVING_HISTORY!$I:$I,RECEIVING_HISTORY!$B:$B,MASTER_SHEET!$A2454),0)</f>
        <v>0</v>
      </c>
      <c r="M2454" s="35">
        <f>IFERROR(SUMIF(ISSUANCE_HISTORY!$B:$B,A2454,ISSUANCE_HISTORY!$H:$H),0)</f>
        <v>0</v>
      </c>
      <c r="N2454" s="26">
        <f>IFERROR(SUMIF(ISSUANCE_HISTORY!$B:$B,A2454,ISSUANCE_HISTORY!$I:$I),0)</f>
        <v>0</v>
      </c>
      <c r="O2454" s="112">
        <f t="shared" si="153"/>
        <v>5</v>
      </c>
      <c r="P2454" s="26">
        <f t="shared" si="155"/>
        <v>3410.5</v>
      </c>
      <c r="Q2454" s="36" t="s">
        <v>2343</v>
      </c>
      <c r="R2454" s="36" t="s">
        <v>2343</v>
      </c>
      <c r="S2454" s="16">
        <v>2</v>
      </c>
      <c r="T2454" s="37" t="str">
        <f t="shared" si="154"/>
        <v>OK</v>
      </c>
      <c r="U2454" s="12"/>
      <c r="V2454" s="16"/>
      <c r="W2454" s="12" t="s">
        <v>4223</v>
      </c>
    </row>
    <row r="2455" spans="1:23" ht="22.35" customHeight="1">
      <c r="A2455" s="12">
        <v>10062628</v>
      </c>
      <c r="B2455" s="137" t="e">
        <v>#N/A</v>
      </c>
      <c r="C2455" s="106">
        <v>1007423</v>
      </c>
      <c r="D2455" s="13">
        <v>1017196</v>
      </c>
      <c r="E2455" s="12" t="s">
        <v>2933</v>
      </c>
      <c r="F2455" s="190" t="s">
        <v>4205</v>
      </c>
      <c r="G2455" s="13" t="s">
        <v>21</v>
      </c>
      <c r="H2455" s="15">
        <v>13.5</v>
      </c>
      <c r="I2455" s="105">
        <v>5</v>
      </c>
      <c r="J2455" s="26">
        <f t="shared" si="152"/>
        <v>67.5</v>
      </c>
      <c r="K2455" s="113">
        <f>IFERROR(SUMIFS(RECEIVING_HISTORY!$H:$H,RECEIVING_HISTORY!$B:$B,MASTER_SHEET!$A2455),0)</f>
        <v>0</v>
      </c>
      <c r="L2455" s="26">
        <f>IFERROR(SUMIFS(RECEIVING_HISTORY!$I:$I,RECEIVING_HISTORY!$B:$B,MASTER_SHEET!$A2455),0)</f>
        <v>0</v>
      </c>
      <c r="M2455" s="35">
        <f>IFERROR(SUMIF(ISSUANCE_HISTORY!$B:$B,A2455,ISSUANCE_HISTORY!$H:$H),0)</f>
        <v>0</v>
      </c>
      <c r="N2455" s="26">
        <f>IFERROR(SUMIF(ISSUANCE_HISTORY!$B:$B,A2455,ISSUANCE_HISTORY!$I:$I),0)</f>
        <v>0</v>
      </c>
      <c r="O2455" s="112">
        <f t="shared" si="153"/>
        <v>5</v>
      </c>
      <c r="P2455" s="26">
        <f t="shared" si="155"/>
        <v>67.5</v>
      </c>
      <c r="Q2455" s="36" t="s">
        <v>752</v>
      </c>
      <c r="R2455" s="36" t="s">
        <v>752</v>
      </c>
      <c r="S2455" s="16">
        <v>2</v>
      </c>
      <c r="T2455" s="37" t="str">
        <f t="shared" si="154"/>
        <v>OK</v>
      </c>
      <c r="U2455" s="12"/>
      <c r="V2455" s="16"/>
      <c r="W2455" s="12" t="e">
        <v>#N/A</v>
      </c>
    </row>
    <row r="2456" spans="1:23" ht="22.35" customHeight="1">
      <c r="A2456" s="12">
        <v>10062629</v>
      </c>
      <c r="B2456" s="137">
        <v>321215008098</v>
      </c>
      <c r="C2456" s="106">
        <v>1007397</v>
      </c>
      <c r="D2456" s="13">
        <v>1017170</v>
      </c>
      <c r="E2456" s="12" t="s">
        <v>2934</v>
      </c>
      <c r="F2456" s="190" t="s">
        <v>4205</v>
      </c>
      <c r="G2456" s="13" t="s">
        <v>21</v>
      </c>
      <c r="H2456" s="15">
        <v>14</v>
      </c>
      <c r="I2456" s="105">
        <v>3</v>
      </c>
      <c r="J2456" s="26">
        <f t="shared" si="152"/>
        <v>42</v>
      </c>
      <c r="K2456" s="113">
        <f>IFERROR(SUMIFS(RECEIVING_HISTORY!$H:$H,RECEIVING_HISTORY!$B:$B,MASTER_SHEET!$A2456),0)</f>
        <v>0</v>
      </c>
      <c r="L2456" s="26">
        <f>IFERROR(SUMIFS(RECEIVING_HISTORY!$I:$I,RECEIVING_HISTORY!$B:$B,MASTER_SHEET!$A2456),0)</f>
        <v>0</v>
      </c>
      <c r="M2456" s="35">
        <f>IFERROR(SUMIF(ISSUANCE_HISTORY!$B:$B,A2456,ISSUANCE_HISTORY!$H:$H),0)</f>
        <v>0</v>
      </c>
      <c r="N2456" s="26">
        <f>IFERROR(SUMIF(ISSUANCE_HISTORY!$B:$B,A2456,ISSUANCE_HISTORY!$I:$I),0)</f>
        <v>0</v>
      </c>
      <c r="O2456" s="112">
        <f t="shared" si="153"/>
        <v>3</v>
      </c>
      <c r="P2456" s="26">
        <f t="shared" si="155"/>
        <v>42</v>
      </c>
      <c r="Q2456" s="36" t="s">
        <v>711</v>
      </c>
      <c r="R2456" s="36" t="s">
        <v>711</v>
      </c>
      <c r="S2456" s="16">
        <v>3</v>
      </c>
      <c r="T2456" s="37" t="str">
        <f t="shared" si="154"/>
        <v>OK</v>
      </c>
      <c r="U2456" s="12"/>
      <c r="V2456" s="16"/>
      <c r="W2456" s="12" t="s">
        <v>4222</v>
      </c>
    </row>
    <row r="2457" spans="1:23" ht="22.35" customHeight="1">
      <c r="A2457" s="12">
        <v>10062630</v>
      </c>
      <c r="B2457" s="137">
        <v>321215005663</v>
      </c>
      <c r="C2457" s="106">
        <v>1007401</v>
      </c>
      <c r="D2457" s="13">
        <v>1017174</v>
      </c>
      <c r="E2457" s="12" t="s">
        <v>2935</v>
      </c>
      <c r="F2457" s="190" t="s">
        <v>4205</v>
      </c>
      <c r="G2457" s="13" t="s">
        <v>21</v>
      </c>
      <c r="H2457" s="15">
        <v>126</v>
      </c>
      <c r="I2457" s="105">
        <v>2</v>
      </c>
      <c r="J2457" s="26">
        <f t="shared" si="152"/>
        <v>252</v>
      </c>
      <c r="K2457" s="113">
        <f>IFERROR(SUMIFS(RECEIVING_HISTORY!$H:$H,RECEIVING_HISTORY!$B:$B,MASTER_SHEET!$A2457),0)</f>
        <v>0</v>
      </c>
      <c r="L2457" s="26">
        <f>IFERROR(SUMIFS(RECEIVING_HISTORY!$I:$I,RECEIVING_HISTORY!$B:$B,MASTER_SHEET!$A2457),0)</f>
        <v>0</v>
      </c>
      <c r="M2457" s="35">
        <f>IFERROR(SUMIF(ISSUANCE_HISTORY!$B:$B,A2457,ISSUANCE_HISTORY!$H:$H),0)</f>
        <v>0</v>
      </c>
      <c r="N2457" s="26">
        <f>IFERROR(SUMIF(ISSUANCE_HISTORY!$B:$B,A2457,ISSUANCE_HISTORY!$I:$I),0)</f>
        <v>0</v>
      </c>
      <c r="O2457" s="112">
        <f t="shared" si="153"/>
        <v>2</v>
      </c>
      <c r="P2457" s="26">
        <f t="shared" si="155"/>
        <v>252</v>
      </c>
      <c r="Q2457" s="36" t="s">
        <v>711</v>
      </c>
      <c r="R2457" s="36" t="s">
        <v>711</v>
      </c>
      <c r="S2457" s="16">
        <v>2</v>
      </c>
      <c r="T2457" s="37" t="str">
        <f t="shared" si="154"/>
        <v>OK</v>
      </c>
      <c r="U2457" s="12"/>
      <c r="V2457" s="16"/>
      <c r="W2457" s="12" t="s">
        <v>4222</v>
      </c>
    </row>
    <row r="2458" spans="1:23" ht="22.35" customHeight="1">
      <c r="A2458" s="12">
        <v>10062631</v>
      </c>
      <c r="B2458" s="137">
        <v>1120010241</v>
      </c>
      <c r="C2458" s="106">
        <v>1004874</v>
      </c>
      <c r="D2458" s="13">
        <v>1015989</v>
      </c>
      <c r="E2458" s="12" t="s">
        <v>2936</v>
      </c>
      <c r="F2458" s="190" t="s">
        <v>4205</v>
      </c>
      <c r="G2458" s="13" t="s">
        <v>21</v>
      </c>
      <c r="H2458" s="15">
        <v>1885</v>
      </c>
      <c r="I2458" s="105">
        <v>5</v>
      </c>
      <c r="J2458" s="26">
        <f t="shared" si="152"/>
        <v>9425</v>
      </c>
      <c r="K2458" s="113">
        <f>IFERROR(SUMIFS(RECEIVING_HISTORY!$H:$H,RECEIVING_HISTORY!$B:$B,MASTER_SHEET!$A2458),0)</f>
        <v>0</v>
      </c>
      <c r="L2458" s="26">
        <f>IFERROR(SUMIFS(RECEIVING_HISTORY!$I:$I,RECEIVING_HISTORY!$B:$B,MASTER_SHEET!$A2458),0)</f>
        <v>0</v>
      </c>
      <c r="M2458" s="35">
        <f>IFERROR(SUMIF(ISSUANCE_HISTORY!$B:$B,A2458,ISSUANCE_HISTORY!$H:$H),0)</f>
        <v>0</v>
      </c>
      <c r="N2458" s="26">
        <f>IFERROR(SUMIF(ISSUANCE_HISTORY!$B:$B,A2458,ISSUANCE_HISTORY!$I:$I),0)</f>
        <v>0</v>
      </c>
      <c r="O2458" s="112">
        <f t="shared" si="153"/>
        <v>5</v>
      </c>
      <c r="P2458" s="26">
        <f t="shared" si="155"/>
        <v>9425</v>
      </c>
      <c r="Q2458" s="36" t="s">
        <v>728</v>
      </c>
      <c r="R2458" s="36" t="s">
        <v>728</v>
      </c>
      <c r="S2458" s="16">
        <v>4</v>
      </c>
      <c r="T2458" s="37" t="str">
        <f t="shared" si="154"/>
        <v>OK</v>
      </c>
      <c r="U2458" s="12"/>
      <c r="V2458" s="16"/>
      <c r="W2458" s="12" t="s">
        <v>4222</v>
      </c>
    </row>
    <row r="2459" spans="1:23" ht="22.35" customHeight="1">
      <c r="A2459" s="12">
        <v>10062632</v>
      </c>
      <c r="B2459" s="137">
        <v>311628008099</v>
      </c>
      <c r="C2459" s="106">
        <v>1004875</v>
      </c>
      <c r="D2459" s="13">
        <v>1015990</v>
      </c>
      <c r="E2459" s="12" t="s">
        <v>2937</v>
      </c>
      <c r="F2459" s="190" t="s">
        <v>4205</v>
      </c>
      <c r="G2459" s="13" t="s">
        <v>21</v>
      </c>
      <c r="H2459" s="15">
        <v>2490</v>
      </c>
      <c r="I2459" s="105">
        <v>6</v>
      </c>
      <c r="J2459" s="26">
        <f t="shared" si="152"/>
        <v>14940</v>
      </c>
      <c r="K2459" s="113">
        <f>IFERROR(SUMIFS(RECEIVING_HISTORY!$H:$H,RECEIVING_HISTORY!$B:$B,MASTER_SHEET!$A2459),0)</f>
        <v>0</v>
      </c>
      <c r="L2459" s="26">
        <f>IFERROR(SUMIFS(RECEIVING_HISTORY!$I:$I,RECEIVING_HISTORY!$B:$B,MASTER_SHEET!$A2459),0)</f>
        <v>0</v>
      </c>
      <c r="M2459" s="35">
        <f>IFERROR(SUMIF(ISSUANCE_HISTORY!$B:$B,A2459,ISSUANCE_HISTORY!$H:$H),0)</f>
        <v>0</v>
      </c>
      <c r="N2459" s="26">
        <f>IFERROR(SUMIF(ISSUANCE_HISTORY!$B:$B,A2459,ISSUANCE_HISTORY!$I:$I),0)</f>
        <v>0</v>
      </c>
      <c r="O2459" s="112">
        <f t="shared" si="153"/>
        <v>6</v>
      </c>
      <c r="P2459" s="26">
        <f t="shared" si="155"/>
        <v>14940</v>
      </c>
      <c r="Q2459" s="36" t="s">
        <v>493</v>
      </c>
      <c r="R2459" s="36" t="s">
        <v>493</v>
      </c>
      <c r="S2459" s="16">
        <v>5</v>
      </c>
      <c r="T2459" s="37" t="str">
        <f t="shared" si="154"/>
        <v>OK</v>
      </c>
      <c r="U2459" s="12"/>
      <c r="V2459" s="16"/>
      <c r="W2459" s="12" t="s">
        <v>4222</v>
      </c>
    </row>
    <row r="2460" spans="1:23" ht="22.35" customHeight="1">
      <c r="A2460" s="12">
        <v>10062633</v>
      </c>
      <c r="B2460" s="137">
        <v>1610020016</v>
      </c>
      <c r="C2460" s="106">
        <v>1007715</v>
      </c>
      <c r="D2460" s="13">
        <v>1017105</v>
      </c>
      <c r="E2460" s="12" t="s">
        <v>2938</v>
      </c>
      <c r="F2460" s="190" t="s">
        <v>2049</v>
      </c>
      <c r="G2460" s="13" t="s">
        <v>21</v>
      </c>
      <c r="H2460" s="15">
        <v>390</v>
      </c>
      <c r="I2460" s="105">
        <v>5</v>
      </c>
      <c r="J2460" s="26">
        <f t="shared" si="152"/>
        <v>1950</v>
      </c>
      <c r="K2460" s="113">
        <f>IFERROR(SUMIFS(RECEIVING_HISTORY!$H:$H,RECEIVING_HISTORY!$B:$B,MASTER_SHEET!$A2460),0)</f>
        <v>0</v>
      </c>
      <c r="L2460" s="26">
        <f>IFERROR(SUMIFS(RECEIVING_HISTORY!$I:$I,RECEIVING_HISTORY!$B:$B,MASTER_SHEET!$A2460),0)</f>
        <v>0</v>
      </c>
      <c r="M2460" s="35">
        <f>IFERROR(SUMIF(ISSUANCE_HISTORY!$B:$B,A2460,ISSUANCE_HISTORY!$H:$H),0)</f>
        <v>0</v>
      </c>
      <c r="N2460" s="26">
        <f>IFERROR(SUMIF(ISSUANCE_HISTORY!$B:$B,A2460,ISSUANCE_HISTORY!$I:$I),0)</f>
        <v>0</v>
      </c>
      <c r="O2460" s="112">
        <f t="shared" si="153"/>
        <v>5</v>
      </c>
      <c r="P2460" s="26">
        <f t="shared" si="155"/>
        <v>1950</v>
      </c>
      <c r="Q2460" s="36" t="s">
        <v>1840</v>
      </c>
      <c r="R2460" s="36" t="s">
        <v>1840</v>
      </c>
      <c r="S2460" s="16">
        <v>5</v>
      </c>
      <c r="T2460" s="37" t="str">
        <f t="shared" si="154"/>
        <v>OK</v>
      </c>
      <c r="U2460" s="12"/>
      <c r="V2460" s="16"/>
      <c r="W2460" s="12" t="s">
        <v>4222</v>
      </c>
    </row>
    <row r="2461" spans="1:23" ht="22.35" customHeight="1">
      <c r="A2461" s="12">
        <v>10062634</v>
      </c>
      <c r="B2461" s="137">
        <v>1240050396</v>
      </c>
      <c r="C2461" s="106">
        <v>1007716</v>
      </c>
      <c r="D2461" s="13">
        <v>1017106</v>
      </c>
      <c r="E2461" s="12" t="s">
        <v>2939</v>
      </c>
      <c r="F2461" s="190" t="s">
        <v>2049</v>
      </c>
      <c r="G2461" s="13" t="s">
        <v>21</v>
      </c>
      <c r="H2461" s="15">
        <v>460</v>
      </c>
      <c r="I2461" s="105">
        <v>2</v>
      </c>
      <c r="J2461" s="26">
        <f t="shared" si="152"/>
        <v>920</v>
      </c>
      <c r="K2461" s="113">
        <f>IFERROR(SUMIFS(RECEIVING_HISTORY!$H:$H,RECEIVING_HISTORY!$B:$B,MASTER_SHEET!$A2461),0)</f>
        <v>0</v>
      </c>
      <c r="L2461" s="26">
        <f>IFERROR(SUMIFS(RECEIVING_HISTORY!$I:$I,RECEIVING_HISTORY!$B:$B,MASTER_SHEET!$A2461),0)</f>
        <v>0</v>
      </c>
      <c r="M2461" s="35">
        <f>IFERROR(SUMIF(ISSUANCE_HISTORY!$B:$B,A2461,ISSUANCE_HISTORY!$H:$H),0)</f>
        <v>0</v>
      </c>
      <c r="N2461" s="26">
        <f>IFERROR(SUMIF(ISSUANCE_HISTORY!$B:$B,A2461,ISSUANCE_HISTORY!$I:$I),0)</f>
        <v>0</v>
      </c>
      <c r="O2461" s="112">
        <f t="shared" si="153"/>
        <v>2</v>
      </c>
      <c r="P2461" s="26">
        <f t="shared" si="155"/>
        <v>920</v>
      </c>
      <c r="Q2461" s="36" t="s">
        <v>2332</v>
      </c>
      <c r="R2461" s="36" t="s">
        <v>2332</v>
      </c>
      <c r="S2461" s="16">
        <v>2</v>
      </c>
      <c r="T2461" s="37" t="str">
        <f t="shared" si="154"/>
        <v>OK</v>
      </c>
      <c r="U2461" s="12"/>
      <c r="V2461" s="16"/>
      <c r="W2461" s="12" t="s">
        <v>4222</v>
      </c>
    </row>
    <row r="2462" spans="1:23" ht="22.35" customHeight="1">
      <c r="A2462" s="12">
        <v>10062635</v>
      </c>
      <c r="B2462" s="137">
        <v>1240050418</v>
      </c>
      <c r="C2462" s="106">
        <v>1007437</v>
      </c>
      <c r="D2462" s="13">
        <v>1017210</v>
      </c>
      <c r="E2462" s="12" t="s">
        <v>2940</v>
      </c>
      <c r="F2462" s="190" t="s">
        <v>2049</v>
      </c>
      <c r="G2462" s="13" t="s">
        <v>21</v>
      </c>
      <c r="H2462" s="15">
        <v>22</v>
      </c>
      <c r="I2462" s="105">
        <v>3</v>
      </c>
      <c r="J2462" s="26">
        <f t="shared" si="152"/>
        <v>66</v>
      </c>
      <c r="K2462" s="113">
        <f>IFERROR(SUMIFS(RECEIVING_HISTORY!$H:$H,RECEIVING_HISTORY!$B:$B,MASTER_SHEET!$A2462),0)</f>
        <v>0</v>
      </c>
      <c r="L2462" s="26">
        <f>IFERROR(SUMIFS(RECEIVING_HISTORY!$I:$I,RECEIVING_HISTORY!$B:$B,MASTER_SHEET!$A2462),0)</f>
        <v>0</v>
      </c>
      <c r="M2462" s="35">
        <f>IFERROR(SUMIF(ISSUANCE_HISTORY!$B:$B,A2462,ISSUANCE_HISTORY!$H:$H),0)</f>
        <v>0</v>
      </c>
      <c r="N2462" s="26">
        <f>IFERROR(SUMIF(ISSUANCE_HISTORY!$B:$B,A2462,ISSUANCE_HISTORY!$I:$I),0)</f>
        <v>0</v>
      </c>
      <c r="O2462" s="112">
        <f t="shared" si="153"/>
        <v>3</v>
      </c>
      <c r="P2462" s="26">
        <f t="shared" si="155"/>
        <v>66</v>
      </c>
      <c r="Q2462" s="36" t="s">
        <v>2332</v>
      </c>
      <c r="R2462" s="36" t="s">
        <v>2332</v>
      </c>
      <c r="S2462" s="16">
        <v>3</v>
      </c>
      <c r="T2462" s="37" t="str">
        <f t="shared" si="154"/>
        <v>OK</v>
      </c>
      <c r="U2462" s="12"/>
      <c r="V2462" s="16"/>
      <c r="W2462" s="12" t="s">
        <v>4222</v>
      </c>
    </row>
    <row r="2463" spans="1:23" ht="22.35" customHeight="1">
      <c r="A2463" s="12">
        <v>10062636</v>
      </c>
      <c r="B2463" s="137">
        <v>1940340369</v>
      </c>
      <c r="C2463" s="106">
        <v>1004588</v>
      </c>
      <c r="D2463" s="13">
        <v>1016347</v>
      </c>
      <c r="E2463" s="12" t="s">
        <v>2941</v>
      </c>
      <c r="F2463" s="190" t="s">
        <v>2049</v>
      </c>
      <c r="G2463" s="13" t="s">
        <v>21</v>
      </c>
      <c r="H2463" s="15">
        <v>315</v>
      </c>
      <c r="I2463" s="105">
        <v>9</v>
      </c>
      <c r="J2463" s="26">
        <f t="shared" si="152"/>
        <v>2835</v>
      </c>
      <c r="K2463" s="113">
        <f>IFERROR(SUMIFS(RECEIVING_HISTORY!$H:$H,RECEIVING_HISTORY!$B:$B,MASTER_SHEET!$A2463),0)</f>
        <v>0</v>
      </c>
      <c r="L2463" s="26">
        <f>IFERROR(SUMIFS(RECEIVING_HISTORY!$I:$I,RECEIVING_HISTORY!$B:$B,MASTER_SHEET!$A2463),0)</f>
        <v>0</v>
      </c>
      <c r="M2463" s="35">
        <f>IFERROR(SUMIF(ISSUANCE_HISTORY!$B:$B,A2463,ISSUANCE_HISTORY!$H:$H),0)</f>
        <v>0</v>
      </c>
      <c r="N2463" s="26">
        <f>IFERROR(SUMIF(ISSUANCE_HISTORY!$B:$B,A2463,ISSUANCE_HISTORY!$I:$I),0)</f>
        <v>0</v>
      </c>
      <c r="O2463" s="112">
        <f t="shared" si="153"/>
        <v>9</v>
      </c>
      <c r="P2463" s="26">
        <f t="shared" si="155"/>
        <v>2835</v>
      </c>
      <c r="Q2463" s="36" t="s">
        <v>1324</v>
      </c>
      <c r="R2463" s="36" t="s">
        <v>1324</v>
      </c>
      <c r="S2463" s="16">
        <v>5</v>
      </c>
      <c r="T2463" s="37" t="str">
        <f t="shared" si="154"/>
        <v>OK</v>
      </c>
      <c r="U2463" s="12"/>
      <c r="V2463" s="16"/>
      <c r="W2463" s="12" t="s">
        <v>4222</v>
      </c>
    </row>
    <row r="2464" spans="1:23" ht="22.35" customHeight="1">
      <c r="A2464" s="12">
        <v>10062637</v>
      </c>
      <c r="B2464" s="137">
        <v>1330060006</v>
      </c>
      <c r="C2464" s="106">
        <v>1004393</v>
      </c>
      <c r="D2464" s="13">
        <v>1016475</v>
      </c>
      <c r="E2464" s="12" t="s">
        <v>2942</v>
      </c>
      <c r="F2464" s="190" t="s">
        <v>2049</v>
      </c>
      <c r="G2464" s="13" t="s">
        <v>21</v>
      </c>
      <c r="H2464" s="15">
        <v>2</v>
      </c>
      <c r="I2464" s="105">
        <v>2</v>
      </c>
      <c r="J2464" s="26">
        <f t="shared" si="152"/>
        <v>4</v>
      </c>
      <c r="K2464" s="113">
        <f>IFERROR(SUMIFS(RECEIVING_HISTORY!$H:$H,RECEIVING_HISTORY!$B:$B,MASTER_SHEET!$A2464),0)</f>
        <v>0</v>
      </c>
      <c r="L2464" s="26">
        <f>IFERROR(SUMIFS(RECEIVING_HISTORY!$I:$I,RECEIVING_HISTORY!$B:$B,MASTER_SHEET!$A2464),0)</f>
        <v>0</v>
      </c>
      <c r="M2464" s="35">
        <f>IFERROR(SUMIF(ISSUANCE_HISTORY!$B:$B,A2464,ISSUANCE_HISTORY!$H:$H),0)</f>
        <v>0</v>
      </c>
      <c r="N2464" s="26">
        <f>IFERROR(SUMIF(ISSUANCE_HISTORY!$B:$B,A2464,ISSUANCE_HISTORY!$I:$I),0)</f>
        <v>0</v>
      </c>
      <c r="O2464" s="112">
        <f t="shared" si="153"/>
        <v>2</v>
      </c>
      <c r="P2464" s="26">
        <f t="shared" si="155"/>
        <v>4</v>
      </c>
      <c r="Q2464" s="36" t="s">
        <v>2168</v>
      </c>
      <c r="R2464" s="36" t="s">
        <v>2168</v>
      </c>
      <c r="S2464" s="16">
        <v>2</v>
      </c>
      <c r="T2464" s="37" t="str">
        <f t="shared" si="154"/>
        <v>OK</v>
      </c>
      <c r="U2464" s="12"/>
      <c r="V2464" s="16"/>
      <c r="W2464" s="12" t="s">
        <v>4222</v>
      </c>
    </row>
    <row r="2465" spans="1:23" ht="22.35" customHeight="1">
      <c r="A2465" s="12">
        <v>10062638</v>
      </c>
      <c r="B2465" s="137">
        <v>131113007330</v>
      </c>
      <c r="C2465" s="106">
        <v>1000023</v>
      </c>
      <c r="D2465" s="13">
        <v>1013706</v>
      </c>
      <c r="E2465" s="12" t="s">
        <v>2943</v>
      </c>
      <c r="F2465" s="190" t="s">
        <v>4209</v>
      </c>
      <c r="G2465" s="13" t="s">
        <v>37</v>
      </c>
      <c r="H2465" s="15">
        <v>10</v>
      </c>
      <c r="I2465" s="105">
        <v>36</v>
      </c>
      <c r="J2465" s="26">
        <f t="shared" si="152"/>
        <v>360</v>
      </c>
      <c r="K2465" s="113">
        <f>IFERROR(SUMIFS(RECEIVING_HISTORY!$H:$H,RECEIVING_HISTORY!$B:$B,MASTER_SHEET!$A2465),0)</f>
        <v>0</v>
      </c>
      <c r="L2465" s="26">
        <f>IFERROR(SUMIFS(RECEIVING_HISTORY!$I:$I,RECEIVING_HISTORY!$B:$B,MASTER_SHEET!$A2465),0)</f>
        <v>0</v>
      </c>
      <c r="M2465" s="35">
        <f>IFERROR(SUMIF(ISSUANCE_HISTORY!$B:$B,A2465,ISSUANCE_HISTORY!$H:$H),0)</f>
        <v>0</v>
      </c>
      <c r="N2465" s="26">
        <f>IFERROR(SUMIF(ISSUANCE_HISTORY!$B:$B,A2465,ISSUANCE_HISTORY!$I:$I),0)</f>
        <v>0</v>
      </c>
      <c r="O2465" s="112">
        <f t="shared" si="153"/>
        <v>36</v>
      </c>
      <c r="P2465" s="26">
        <f t="shared" si="155"/>
        <v>360</v>
      </c>
      <c r="Q2465" s="36" t="s">
        <v>595</v>
      </c>
      <c r="R2465" s="36" t="s">
        <v>595</v>
      </c>
      <c r="S2465" s="16">
        <v>10</v>
      </c>
      <c r="T2465" s="37" t="str">
        <f t="shared" si="154"/>
        <v>OK</v>
      </c>
      <c r="U2465" s="12"/>
      <c r="V2465" s="16"/>
      <c r="W2465" s="12" t="s">
        <v>4222</v>
      </c>
    </row>
    <row r="2466" spans="1:23" ht="22.35" customHeight="1">
      <c r="A2466" s="12">
        <v>10062639</v>
      </c>
      <c r="B2466" s="137">
        <v>271121007847</v>
      </c>
      <c r="C2466" s="106">
        <v>1007720</v>
      </c>
      <c r="D2466" s="13">
        <v>1017110</v>
      </c>
      <c r="E2466" s="12" t="s">
        <v>2944</v>
      </c>
      <c r="F2466" s="190" t="s">
        <v>4211</v>
      </c>
      <c r="G2466" s="13" t="s">
        <v>21</v>
      </c>
      <c r="H2466" s="15">
        <v>11.97</v>
      </c>
      <c r="I2466" s="105">
        <v>50</v>
      </c>
      <c r="J2466" s="26">
        <f t="shared" si="152"/>
        <v>598.5</v>
      </c>
      <c r="K2466" s="113">
        <f>IFERROR(SUMIFS(RECEIVING_HISTORY!$H:$H,RECEIVING_HISTORY!$B:$B,MASTER_SHEET!$A2466),0)</f>
        <v>0</v>
      </c>
      <c r="L2466" s="26">
        <f>IFERROR(SUMIFS(RECEIVING_HISTORY!$I:$I,RECEIVING_HISTORY!$B:$B,MASTER_SHEET!$A2466),0)</f>
        <v>0</v>
      </c>
      <c r="M2466" s="35">
        <f>IFERROR(SUMIF(ISSUANCE_HISTORY!$B:$B,A2466,ISSUANCE_HISTORY!$H:$H),0)</f>
        <v>0</v>
      </c>
      <c r="N2466" s="26">
        <f>IFERROR(SUMIF(ISSUANCE_HISTORY!$B:$B,A2466,ISSUANCE_HISTORY!$I:$I),0)</f>
        <v>0</v>
      </c>
      <c r="O2466" s="112">
        <f t="shared" si="153"/>
        <v>50</v>
      </c>
      <c r="P2466" s="26">
        <f t="shared" si="155"/>
        <v>598.5</v>
      </c>
      <c r="Q2466" s="36" t="s">
        <v>31</v>
      </c>
      <c r="R2466" s="36" t="s">
        <v>31</v>
      </c>
      <c r="S2466" s="16">
        <v>20</v>
      </c>
      <c r="T2466" s="37" t="str">
        <f t="shared" si="154"/>
        <v>OK</v>
      </c>
      <c r="U2466" s="12"/>
      <c r="V2466" s="16"/>
      <c r="W2466" s="12" t="s">
        <v>4222</v>
      </c>
    </row>
    <row r="2467" spans="1:23" ht="22.35" customHeight="1">
      <c r="A2467" s="12">
        <v>10062640</v>
      </c>
      <c r="B2467" s="137" t="e">
        <v>#N/A</v>
      </c>
      <c r="C2467" s="106">
        <v>1004045</v>
      </c>
      <c r="D2467" s="13">
        <v>1017003</v>
      </c>
      <c r="E2467" s="12" t="s">
        <v>2945</v>
      </c>
      <c r="F2467" s="190" t="s">
        <v>1262</v>
      </c>
      <c r="G2467" s="13" t="s">
        <v>21</v>
      </c>
      <c r="H2467" s="15">
        <v>795</v>
      </c>
      <c r="I2467" s="105">
        <v>24</v>
      </c>
      <c r="J2467" s="26">
        <f t="shared" si="152"/>
        <v>19080</v>
      </c>
      <c r="K2467" s="113">
        <f>IFERROR(SUMIFS(RECEIVING_HISTORY!$H:$H,RECEIVING_HISTORY!$B:$B,MASTER_SHEET!$A2467),0)</f>
        <v>0</v>
      </c>
      <c r="L2467" s="26">
        <f>IFERROR(SUMIFS(RECEIVING_HISTORY!$I:$I,RECEIVING_HISTORY!$B:$B,MASTER_SHEET!$A2467),0)</f>
        <v>0</v>
      </c>
      <c r="M2467" s="35">
        <f>IFERROR(SUMIF(ISSUANCE_HISTORY!$B:$B,A2467,ISSUANCE_HISTORY!$H:$H),0)</f>
        <v>0</v>
      </c>
      <c r="N2467" s="26">
        <f>IFERROR(SUMIF(ISSUANCE_HISTORY!$B:$B,A2467,ISSUANCE_HISTORY!$I:$I),0)</f>
        <v>0</v>
      </c>
      <c r="O2467" s="112">
        <f t="shared" si="153"/>
        <v>24</v>
      </c>
      <c r="P2467" s="26">
        <f t="shared" si="155"/>
        <v>19080</v>
      </c>
      <c r="Q2467" s="36" t="s">
        <v>1109</v>
      </c>
      <c r="R2467" s="36" t="s">
        <v>1109</v>
      </c>
      <c r="S2467" s="16">
        <v>10</v>
      </c>
      <c r="T2467" s="37" t="str">
        <f t="shared" si="154"/>
        <v>OK</v>
      </c>
      <c r="U2467" s="12"/>
      <c r="V2467" s="16"/>
      <c r="W2467" s="12" t="e">
        <v>#N/A</v>
      </c>
    </row>
    <row r="2468" spans="1:23" ht="22.35" customHeight="1">
      <c r="A2468" s="12">
        <v>10062641</v>
      </c>
      <c r="B2468" s="137" t="e">
        <v>#N/A</v>
      </c>
      <c r="C2468" s="106">
        <v>1004046</v>
      </c>
      <c r="D2468" s="13">
        <v>1017004</v>
      </c>
      <c r="E2468" s="12" t="s">
        <v>2946</v>
      </c>
      <c r="F2468" s="190" t="s">
        <v>2049</v>
      </c>
      <c r="G2468" s="13" t="s">
        <v>21</v>
      </c>
      <c r="H2468" s="15">
        <v>750</v>
      </c>
      <c r="I2468" s="105">
        <v>10</v>
      </c>
      <c r="J2468" s="26">
        <f t="shared" si="152"/>
        <v>7500</v>
      </c>
      <c r="K2468" s="113">
        <f>IFERROR(SUMIFS(RECEIVING_HISTORY!$H:$H,RECEIVING_HISTORY!$B:$B,MASTER_SHEET!$A2468),0)</f>
        <v>0</v>
      </c>
      <c r="L2468" s="26">
        <f>IFERROR(SUMIFS(RECEIVING_HISTORY!$I:$I,RECEIVING_HISTORY!$B:$B,MASTER_SHEET!$A2468),0)</f>
        <v>0</v>
      </c>
      <c r="M2468" s="35">
        <f>IFERROR(SUMIF(ISSUANCE_HISTORY!$B:$B,A2468,ISSUANCE_HISTORY!$H:$H),0)</f>
        <v>0</v>
      </c>
      <c r="N2468" s="26">
        <f>IFERROR(SUMIF(ISSUANCE_HISTORY!$B:$B,A2468,ISSUANCE_HISTORY!$I:$I),0)</f>
        <v>0</v>
      </c>
      <c r="O2468" s="112">
        <f t="shared" si="153"/>
        <v>10</v>
      </c>
      <c r="P2468" s="26">
        <f t="shared" si="155"/>
        <v>7500</v>
      </c>
      <c r="Q2468" s="36" t="s">
        <v>1390</v>
      </c>
      <c r="R2468" s="36" t="s">
        <v>1390</v>
      </c>
      <c r="S2468" s="16">
        <v>5</v>
      </c>
      <c r="T2468" s="37" t="str">
        <f t="shared" si="154"/>
        <v>OK</v>
      </c>
      <c r="U2468" s="12"/>
      <c r="V2468" s="16"/>
      <c r="W2468" s="12" t="e">
        <v>#N/A</v>
      </c>
    </row>
    <row r="2469" spans="1:23" ht="22.35" customHeight="1">
      <c r="A2469" s="12">
        <v>10062642</v>
      </c>
      <c r="B2469" s="137">
        <v>411119008100</v>
      </c>
      <c r="C2469" s="106">
        <v>1004512</v>
      </c>
      <c r="D2469" s="13">
        <v>1016594</v>
      </c>
      <c r="E2469" s="12" t="s">
        <v>2947</v>
      </c>
      <c r="F2469" s="190" t="s">
        <v>4215</v>
      </c>
      <c r="G2469" s="13" t="s">
        <v>21</v>
      </c>
      <c r="H2469" s="15">
        <v>1450</v>
      </c>
      <c r="I2469" s="105">
        <v>4</v>
      </c>
      <c r="J2469" s="26">
        <f t="shared" si="152"/>
        <v>5800</v>
      </c>
      <c r="K2469" s="113">
        <f>IFERROR(SUMIFS(RECEIVING_HISTORY!$H:$H,RECEIVING_HISTORY!$B:$B,MASTER_SHEET!$A2469),0)</f>
        <v>0</v>
      </c>
      <c r="L2469" s="26">
        <f>IFERROR(SUMIFS(RECEIVING_HISTORY!$I:$I,RECEIVING_HISTORY!$B:$B,MASTER_SHEET!$A2469),0)</f>
        <v>0</v>
      </c>
      <c r="M2469" s="35">
        <f>IFERROR(SUMIF(ISSUANCE_HISTORY!$B:$B,A2469,ISSUANCE_HISTORY!$H:$H),0)</f>
        <v>0</v>
      </c>
      <c r="N2469" s="26">
        <f>IFERROR(SUMIF(ISSUANCE_HISTORY!$B:$B,A2469,ISSUANCE_HISTORY!$I:$I),0)</f>
        <v>0</v>
      </c>
      <c r="O2469" s="112">
        <f t="shared" si="153"/>
        <v>4</v>
      </c>
      <c r="P2469" s="26">
        <f t="shared" si="155"/>
        <v>5800</v>
      </c>
      <c r="Q2469" s="36" t="s">
        <v>3879</v>
      </c>
      <c r="R2469" s="36" t="s">
        <v>3879</v>
      </c>
      <c r="S2469" s="16">
        <v>4</v>
      </c>
      <c r="T2469" s="37" t="str">
        <f t="shared" si="154"/>
        <v>OK</v>
      </c>
      <c r="U2469" s="12"/>
      <c r="V2469" s="16"/>
      <c r="W2469" s="12" t="s">
        <v>4222</v>
      </c>
    </row>
    <row r="2470" spans="1:23" ht="22.35" customHeight="1">
      <c r="A2470" s="12">
        <v>10062643</v>
      </c>
      <c r="B2470" s="137">
        <v>1670210184</v>
      </c>
      <c r="C2470" s="106">
        <v>1004502</v>
      </c>
      <c r="D2470" s="13">
        <v>1016584</v>
      </c>
      <c r="E2470" s="12" t="s">
        <v>2948</v>
      </c>
      <c r="F2470" s="190" t="s">
        <v>4215</v>
      </c>
      <c r="G2470" s="13" t="s">
        <v>21</v>
      </c>
      <c r="H2470" s="15">
        <v>388</v>
      </c>
      <c r="I2470" s="105">
        <v>24</v>
      </c>
      <c r="J2470" s="26">
        <f t="shared" si="152"/>
        <v>9312</v>
      </c>
      <c r="K2470" s="113">
        <f>IFERROR(SUMIFS(RECEIVING_HISTORY!$H:$H,RECEIVING_HISTORY!$B:$B,MASTER_SHEET!$A2470),0)</f>
        <v>0</v>
      </c>
      <c r="L2470" s="26">
        <f>IFERROR(SUMIFS(RECEIVING_HISTORY!$I:$I,RECEIVING_HISTORY!$B:$B,MASTER_SHEET!$A2470),0)</f>
        <v>0</v>
      </c>
      <c r="M2470" s="35">
        <f>IFERROR(SUMIF(ISSUANCE_HISTORY!$B:$B,A2470,ISSUANCE_HISTORY!$H:$H),0)</f>
        <v>0</v>
      </c>
      <c r="N2470" s="26">
        <f>IFERROR(SUMIF(ISSUANCE_HISTORY!$B:$B,A2470,ISSUANCE_HISTORY!$I:$I),0)</f>
        <v>0</v>
      </c>
      <c r="O2470" s="112">
        <f t="shared" si="153"/>
        <v>24</v>
      </c>
      <c r="P2470" s="26">
        <f t="shared" si="155"/>
        <v>9312</v>
      </c>
      <c r="Q2470" s="36" t="s">
        <v>3879</v>
      </c>
      <c r="R2470" s="36" t="s">
        <v>3879</v>
      </c>
      <c r="S2470" s="16">
        <v>12</v>
      </c>
      <c r="T2470" s="37" t="str">
        <f t="shared" si="154"/>
        <v>OK</v>
      </c>
      <c r="U2470" s="12"/>
      <c r="V2470" s="16"/>
      <c r="W2470" s="12" t="s">
        <v>4222</v>
      </c>
    </row>
    <row r="2471" spans="1:23" ht="22.35" customHeight="1">
      <c r="A2471" s="12">
        <v>10062644</v>
      </c>
      <c r="B2471" s="137">
        <v>1010040015</v>
      </c>
      <c r="C2471" s="106">
        <v>1006686</v>
      </c>
      <c r="D2471" s="13">
        <v>1014613</v>
      </c>
      <c r="E2471" s="12" t="s">
        <v>2949</v>
      </c>
      <c r="F2471" s="190" t="s">
        <v>4215</v>
      </c>
      <c r="G2471" s="13" t="s">
        <v>81</v>
      </c>
      <c r="H2471" s="15">
        <v>2100</v>
      </c>
      <c r="I2471" s="105">
        <v>30</v>
      </c>
      <c r="J2471" s="26">
        <f t="shared" si="152"/>
        <v>63000</v>
      </c>
      <c r="K2471" s="113">
        <f>IFERROR(SUMIFS(RECEIVING_HISTORY!$H:$H,RECEIVING_HISTORY!$B:$B,MASTER_SHEET!$A2471),0)</f>
        <v>0</v>
      </c>
      <c r="L2471" s="26">
        <f>IFERROR(SUMIFS(RECEIVING_HISTORY!$I:$I,RECEIVING_HISTORY!$B:$B,MASTER_SHEET!$A2471),0)</f>
        <v>0</v>
      </c>
      <c r="M2471" s="35">
        <f>IFERROR(SUMIF(ISSUANCE_HISTORY!$B:$B,A2471,ISSUANCE_HISTORY!$H:$H),0)</f>
        <v>4</v>
      </c>
      <c r="N2471" s="26">
        <f>IFERROR(SUMIF(ISSUANCE_HISTORY!$B:$B,A2471,ISSUANCE_HISTORY!$I:$I),0)</f>
        <v>8400</v>
      </c>
      <c r="O2471" s="112">
        <f t="shared" si="153"/>
        <v>26</v>
      </c>
      <c r="P2471" s="26">
        <f t="shared" si="155"/>
        <v>54600</v>
      </c>
      <c r="Q2471" s="36" t="s">
        <v>673</v>
      </c>
      <c r="R2471" s="36" t="s">
        <v>673</v>
      </c>
      <c r="S2471" s="16">
        <v>12</v>
      </c>
      <c r="T2471" s="37" t="str">
        <f t="shared" si="154"/>
        <v>OK</v>
      </c>
      <c r="U2471" s="12"/>
      <c r="V2471" s="16"/>
      <c r="W2471" s="12" t="s">
        <v>4222</v>
      </c>
    </row>
    <row r="2472" spans="1:23" ht="22.35" customHeight="1">
      <c r="A2472" s="12">
        <v>10062645</v>
      </c>
      <c r="B2472" s="137">
        <v>1650270061</v>
      </c>
      <c r="C2472" s="106">
        <v>1006687</v>
      </c>
      <c r="D2472" s="13">
        <v>1014614</v>
      </c>
      <c r="E2472" s="12" t="s">
        <v>2950</v>
      </c>
      <c r="F2472" s="190" t="s">
        <v>4215</v>
      </c>
      <c r="G2472" s="13" t="s">
        <v>21</v>
      </c>
      <c r="H2472" s="15">
        <v>350</v>
      </c>
      <c r="I2472" s="105">
        <v>9</v>
      </c>
      <c r="J2472" s="26">
        <f t="shared" si="152"/>
        <v>3150</v>
      </c>
      <c r="K2472" s="113">
        <f>IFERROR(SUMIFS(RECEIVING_HISTORY!$H:$H,RECEIVING_HISTORY!$B:$B,MASTER_SHEET!$A2472),0)</f>
        <v>0</v>
      </c>
      <c r="L2472" s="26">
        <f>IFERROR(SUMIFS(RECEIVING_HISTORY!$I:$I,RECEIVING_HISTORY!$B:$B,MASTER_SHEET!$A2472),0)</f>
        <v>0</v>
      </c>
      <c r="M2472" s="35">
        <f>IFERROR(SUMIF(ISSUANCE_HISTORY!$B:$B,A2472,ISSUANCE_HISTORY!$H:$H),0)</f>
        <v>0</v>
      </c>
      <c r="N2472" s="26">
        <f>IFERROR(SUMIF(ISSUANCE_HISTORY!$B:$B,A2472,ISSUANCE_HISTORY!$I:$I),0)</f>
        <v>0</v>
      </c>
      <c r="O2472" s="112">
        <f t="shared" si="153"/>
        <v>9</v>
      </c>
      <c r="P2472" s="26">
        <f t="shared" si="155"/>
        <v>3150</v>
      </c>
      <c r="Q2472" s="36" t="s">
        <v>676</v>
      </c>
      <c r="R2472" s="36" t="s">
        <v>676</v>
      </c>
      <c r="S2472" s="16">
        <v>8</v>
      </c>
      <c r="T2472" s="37" t="str">
        <f t="shared" si="154"/>
        <v>OK</v>
      </c>
      <c r="U2472" s="12"/>
      <c r="V2472" s="16"/>
      <c r="W2472" s="12" t="s">
        <v>4222</v>
      </c>
    </row>
    <row r="2473" spans="1:23" ht="22.35" customHeight="1">
      <c r="A2473" s="12">
        <v>10062646</v>
      </c>
      <c r="B2473" s="137">
        <v>311627001300</v>
      </c>
      <c r="C2473" s="106">
        <v>1006688</v>
      </c>
      <c r="D2473" s="13">
        <v>1014615</v>
      </c>
      <c r="E2473" s="12" t="s">
        <v>2951</v>
      </c>
      <c r="F2473" s="190" t="s">
        <v>4215</v>
      </c>
      <c r="G2473" s="13" t="s">
        <v>175</v>
      </c>
      <c r="H2473" s="15">
        <v>1650</v>
      </c>
      <c r="I2473" s="105">
        <v>14</v>
      </c>
      <c r="J2473" s="26">
        <f t="shared" si="152"/>
        <v>23100</v>
      </c>
      <c r="K2473" s="113">
        <f>IFERROR(SUMIFS(RECEIVING_HISTORY!$H:$H,RECEIVING_HISTORY!$B:$B,MASTER_SHEET!$A2473),0)</f>
        <v>0</v>
      </c>
      <c r="L2473" s="26">
        <f>IFERROR(SUMIFS(RECEIVING_HISTORY!$I:$I,RECEIVING_HISTORY!$B:$B,MASTER_SHEET!$A2473),0)</f>
        <v>0</v>
      </c>
      <c r="M2473" s="35">
        <f>IFERROR(SUMIF(ISSUANCE_HISTORY!$B:$B,A2473,ISSUANCE_HISTORY!$H:$H),0)</f>
        <v>0</v>
      </c>
      <c r="N2473" s="26">
        <f>IFERROR(SUMIF(ISSUANCE_HISTORY!$B:$B,A2473,ISSUANCE_HISTORY!$I:$I),0)</f>
        <v>0</v>
      </c>
      <c r="O2473" s="112">
        <f t="shared" si="153"/>
        <v>14</v>
      </c>
      <c r="P2473" s="26">
        <f t="shared" si="155"/>
        <v>23100</v>
      </c>
      <c r="Q2473" s="36" t="s">
        <v>3879</v>
      </c>
      <c r="R2473" s="36" t="s">
        <v>3879</v>
      </c>
      <c r="S2473" s="16">
        <v>12</v>
      </c>
      <c r="T2473" s="37" t="str">
        <f t="shared" si="154"/>
        <v>OK</v>
      </c>
      <c r="U2473" s="12"/>
      <c r="V2473" s="16"/>
      <c r="W2473" s="12" t="s">
        <v>4222</v>
      </c>
    </row>
    <row r="2474" spans="1:23" ht="22.35" customHeight="1">
      <c r="A2474" s="12">
        <v>10062647</v>
      </c>
      <c r="B2474" s="137">
        <v>311715008101</v>
      </c>
      <c r="C2474" s="106">
        <v>1000641</v>
      </c>
      <c r="D2474" s="13">
        <v>1013067</v>
      </c>
      <c r="E2474" s="12" t="s">
        <v>2952</v>
      </c>
      <c r="F2474" s="190" t="s">
        <v>4205</v>
      </c>
      <c r="G2474" s="13" t="s">
        <v>37</v>
      </c>
      <c r="H2474" s="15">
        <v>95</v>
      </c>
      <c r="I2474" s="105">
        <v>5</v>
      </c>
      <c r="J2474" s="26">
        <f t="shared" si="152"/>
        <v>475</v>
      </c>
      <c r="K2474" s="113">
        <f>IFERROR(SUMIFS(RECEIVING_HISTORY!$H:$H,RECEIVING_HISTORY!$B:$B,MASTER_SHEET!$A2474),0)</f>
        <v>0</v>
      </c>
      <c r="L2474" s="26">
        <f>IFERROR(SUMIFS(RECEIVING_HISTORY!$I:$I,RECEIVING_HISTORY!$B:$B,MASTER_SHEET!$A2474),0)</f>
        <v>0</v>
      </c>
      <c r="M2474" s="35">
        <f>IFERROR(SUMIF(ISSUANCE_HISTORY!$B:$B,A2474,ISSUANCE_HISTORY!$H:$H),0)</f>
        <v>0</v>
      </c>
      <c r="N2474" s="26">
        <f>IFERROR(SUMIF(ISSUANCE_HISTORY!$B:$B,A2474,ISSUANCE_HISTORY!$I:$I),0)</f>
        <v>0</v>
      </c>
      <c r="O2474" s="112">
        <f t="shared" si="153"/>
        <v>5</v>
      </c>
      <c r="P2474" s="26">
        <f t="shared" si="155"/>
        <v>475</v>
      </c>
      <c r="Q2474" s="36" t="s">
        <v>1252</v>
      </c>
      <c r="R2474" s="36" t="s">
        <v>1252</v>
      </c>
      <c r="S2474" s="16">
        <v>3</v>
      </c>
      <c r="T2474" s="37" t="str">
        <f t="shared" si="154"/>
        <v>OK</v>
      </c>
      <c r="U2474" s="12"/>
      <c r="V2474" s="16"/>
      <c r="W2474" s="12" t="s">
        <v>4222</v>
      </c>
    </row>
    <row r="2475" spans="1:23" ht="22.35" customHeight="1">
      <c r="A2475" s="12">
        <v>10062648</v>
      </c>
      <c r="B2475" s="137">
        <v>1260090590</v>
      </c>
      <c r="C2475" s="106">
        <v>1004877</v>
      </c>
      <c r="D2475" s="13">
        <v>1015992</v>
      </c>
      <c r="E2475" s="12" t="s">
        <v>2953</v>
      </c>
      <c r="F2475" s="190" t="s">
        <v>2049</v>
      </c>
      <c r="G2475" s="13" t="s">
        <v>21</v>
      </c>
      <c r="H2475" s="15">
        <v>725</v>
      </c>
      <c r="I2475" s="105">
        <v>37</v>
      </c>
      <c r="J2475" s="26">
        <f t="shared" si="152"/>
        <v>26825</v>
      </c>
      <c r="K2475" s="113">
        <f>IFERROR(SUMIFS(RECEIVING_HISTORY!$H:$H,RECEIVING_HISTORY!$B:$B,MASTER_SHEET!$A2475),0)</f>
        <v>0</v>
      </c>
      <c r="L2475" s="26">
        <f>IFERROR(SUMIFS(RECEIVING_HISTORY!$I:$I,RECEIVING_HISTORY!$B:$B,MASTER_SHEET!$A2475),0)</f>
        <v>0</v>
      </c>
      <c r="M2475" s="35">
        <f>IFERROR(SUMIF(ISSUANCE_HISTORY!$B:$B,A2475,ISSUANCE_HISTORY!$H:$H),0)</f>
        <v>4</v>
      </c>
      <c r="N2475" s="26">
        <f>IFERROR(SUMIF(ISSUANCE_HISTORY!$B:$B,A2475,ISSUANCE_HISTORY!$I:$I),0)</f>
        <v>2900</v>
      </c>
      <c r="O2475" s="112">
        <f t="shared" si="153"/>
        <v>33</v>
      </c>
      <c r="P2475" s="26">
        <f t="shared" si="155"/>
        <v>23925</v>
      </c>
      <c r="Q2475" s="36" t="s">
        <v>1162</v>
      </c>
      <c r="R2475" s="36" t="s">
        <v>1162</v>
      </c>
      <c r="S2475" s="16">
        <v>15</v>
      </c>
      <c r="T2475" s="37" t="str">
        <f t="shared" si="154"/>
        <v>OK</v>
      </c>
      <c r="U2475" s="12"/>
      <c r="V2475" s="16"/>
      <c r="W2475" s="12" t="s">
        <v>4222</v>
      </c>
    </row>
    <row r="2476" spans="1:23" ht="22.35" customHeight="1">
      <c r="A2476" s="12">
        <v>10062649</v>
      </c>
      <c r="B2476" s="137">
        <v>391222003653</v>
      </c>
      <c r="C2476" s="106">
        <v>1007444</v>
      </c>
      <c r="D2476" s="13">
        <v>1017217</v>
      </c>
      <c r="E2476" s="12" t="s">
        <v>2954</v>
      </c>
      <c r="F2476" s="190" t="s">
        <v>2049</v>
      </c>
      <c r="G2476" s="13" t="s">
        <v>21</v>
      </c>
      <c r="H2476" s="15">
        <v>180</v>
      </c>
      <c r="I2476" s="105">
        <v>10</v>
      </c>
      <c r="J2476" s="26">
        <f t="shared" si="152"/>
        <v>1800</v>
      </c>
      <c r="K2476" s="113">
        <f>IFERROR(SUMIFS(RECEIVING_HISTORY!$H:$H,RECEIVING_HISTORY!$B:$B,MASTER_SHEET!$A2476),0)</f>
        <v>0</v>
      </c>
      <c r="L2476" s="26">
        <f>IFERROR(SUMIFS(RECEIVING_HISTORY!$I:$I,RECEIVING_HISTORY!$B:$B,MASTER_SHEET!$A2476),0)</f>
        <v>0</v>
      </c>
      <c r="M2476" s="35">
        <f>IFERROR(SUMIF(ISSUANCE_HISTORY!$B:$B,A2476,ISSUANCE_HISTORY!$H:$H),0)</f>
        <v>0</v>
      </c>
      <c r="N2476" s="26">
        <f>IFERROR(SUMIF(ISSUANCE_HISTORY!$B:$B,A2476,ISSUANCE_HISTORY!$I:$I),0)</f>
        <v>0</v>
      </c>
      <c r="O2476" s="112">
        <f t="shared" si="153"/>
        <v>10</v>
      </c>
      <c r="P2476" s="26">
        <f t="shared" si="155"/>
        <v>1800</v>
      </c>
      <c r="Q2476" s="36" t="s">
        <v>1916</v>
      </c>
      <c r="R2476" s="36" t="s">
        <v>1916</v>
      </c>
      <c r="S2476" s="16">
        <v>5</v>
      </c>
      <c r="T2476" s="37" t="str">
        <f t="shared" si="154"/>
        <v>OK</v>
      </c>
      <c r="U2476" s="12"/>
      <c r="V2476" s="16"/>
      <c r="W2476" s="12" t="s">
        <v>4222</v>
      </c>
    </row>
    <row r="2477" spans="1:23" ht="22.35" customHeight="1">
      <c r="A2477" s="12">
        <v>10062650</v>
      </c>
      <c r="B2477" s="137" t="e">
        <v>#N/A</v>
      </c>
      <c r="C2477" s="106">
        <v>1005376</v>
      </c>
      <c r="D2477" s="13">
        <v>1015749</v>
      </c>
      <c r="E2477" s="12" t="s">
        <v>1078</v>
      </c>
      <c r="F2477" s="190" t="s">
        <v>4205</v>
      </c>
      <c r="G2477" s="13" t="s">
        <v>21</v>
      </c>
      <c r="H2477" s="15">
        <v>980</v>
      </c>
      <c r="I2477" s="105">
        <v>2</v>
      </c>
      <c r="J2477" s="26">
        <f t="shared" si="152"/>
        <v>1960</v>
      </c>
      <c r="K2477" s="113">
        <f>IFERROR(SUMIFS(RECEIVING_HISTORY!$H:$H,RECEIVING_HISTORY!$B:$B,MASTER_SHEET!$A2477),0)</f>
        <v>0</v>
      </c>
      <c r="L2477" s="26">
        <f>IFERROR(SUMIFS(RECEIVING_HISTORY!$I:$I,RECEIVING_HISTORY!$B:$B,MASTER_SHEET!$A2477),0)</f>
        <v>0</v>
      </c>
      <c r="M2477" s="35">
        <f>IFERROR(SUMIF(ISSUANCE_HISTORY!$B:$B,A2477,ISSUANCE_HISTORY!$H:$H),0)</f>
        <v>0</v>
      </c>
      <c r="N2477" s="26">
        <f>IFERROR(SUMIF(ISSUANCE_HISTORY!$B:$B,A2477,ISSUANCE_HISTORY!$I:$I),0)</f>
        <v>0</v>
      </c>
      <c r="O2477" s="112">
        <f t="shared" si="153"/>
        <v>2</v>
      </c>
      <c r="P2477" s="26">
        <f t="shared" si="155"/>
        <v>1960</v>
      </c>
      <c r="Q2477" s="36" t="s">
        <v>667</v>
      </c>
      <c r="R2477" s="36" t="s">
        <v>667</v>
      </c>
      <c r="S2477" s="16">
        <v>2</v>
      </c>
      <c r="T2477" s="37" t="str">
        <f t="shared" si="154"/>
        <v>OK</v>
      </c>
      <c r="U2477" s="12"/>
      <c r="V2477" s="16"/>
      <c r="W2477" s="12" t="e">
        <v>#N/A</v>
      </c>
    </row>
    <row r="2478" spans="1:23" ht="22.35" customHeight="1">
      <c r="A2478" s="12">
        <v>10062651</v>
      </c>
      <c r="B2478" s="137">
        <v>521215097331</v>
      </c>
      <c r="C2478" s="106">
        <v>1007175</v>
      </c>
      <c r="D2478" s="13">
        <v>1017347</v>
      </c>
      <c r="E2478" s="12" t="s">
        <v>2955</v>
      </c>
      <c r="F2478" s="190" t="s">
        <v>4209</v>
      </c>
      <c r="G2478" s="13" t="s">
        <v>21</v>
      </c>
      <c r="H2478" s="15">
        <v>145</v>
      </c>
      <c r="I2478" s="105">
        <v>46</v>
      </c>
      <c r="J2478" s="26">
        <f t="shared" si="152"/>
        <v>6670</v>
      </c>
      <c r="K2478" s="113">
        <f>IFERROR(SUMIFS(RECEIVING_HISTORY!$H:$H,RECEIVING_HISTORY!$B:$B,MASTER_SHEET!$A2478),0)</f>
        <v>0</v>
      </c>
      <c r="L2478" s="26">
        <f>IFERROR(SUMIFS(RECEIVING_HISTORY!$I:$I,RECEIVING_HISTORY!$B:$B,MASTER_SHEET!$A2478),0)</f>
        <v>0</v>
      </c>
      <c r="M2478" s="35">
        <f>IFERROR(SUMIF(ISSUANCE_HISTORY!$B:$B,A2478,ISSUANCE_HISTORY!$H:$H),0)</f>
        <v>0</v>
      </c>
      <c r="N2478" s="26">
        <f>IFERROR(SUMIF(ISSUANCE_HISTORY!$B:$B,A2478,ISSUANCE_HISTORY!$I:$I),0)</f>
        <v>0</v>
      </c>
      <c r="O2478" s="112">
        <f t="shared" si="153"/>
        <v>46</v>
      </c>
      <c r="P2478" s="26">
        <f t="shared" si="155"/>
        <v>6670</v>
      </c>
      <c r="Q2478" s="36" t="s">
        <v>4101</v>
      </c>
      <c r="R2478" s="36" t="s">
        <v>4101</v>
      </c>
      <c r="S2478" s="16">
        <v>20</v>
      </c>
      <c r="T2478" s="37" t="str">
        <f t="shared" si="154"/>
        <v>OK</v>
      </c>
      <c r="U2478" s="12"/>
      <c r="V2478" s="16"/>
      <c r="W2478" s="12" t="s">
        <v>4222</v>
      </c>
    </row>
    <row r="2479" spans="1:23" ht="22.35" customHeight="1">
      <c r="A2479" s="12">
        <v>10062652</v>
      </c>
      <c r="B2479" s="137">
        <v>521215097332</v>
      </c>
      <c r="C2479" s="106">
        <v>1007176</v>
      </c>
      <c r="D2479" s="13">
        <v>1017348</v>
      </c>
      <c r="E2479" s="12" t="s">
        <v>2956</v>
      </c>
      <c r="F2479" s="190" t="s">
        <v>4209</v>
      </c>
      <c r="G2479" s="13" t="s">
        <v>21</v>
      </c>
      <c r="H2479" s="15">
        <v>72</v>
      </c>
      <c r="I2479" s="105">
        <v>153</v>
      </c>
      <c r="J2479" s="26">
        <f t="shared" si="152"/>
        <v>11016</v>
      </c>
      <c r="K2479" s="113">
        <f>IFERROR(SUMIFS(RECEIVING_HISTORY!$H:$H,RECEIVING_HISTORY!$B:$B,MASTER_SHEET!$A2479),0)</f>
        <v>0</v>
      </c>
      <c r="L2479" s="26">
        <f>IFERROR(SUMIFS(RECEIVING_HISTORY!$I:$I,RECEIVING_HISTORY!$B:$B,MASTER_SHEET!$A2479),0)</f>
        <v>0</v>
      </c>
      <c r="M2479" s="35">
        <f>IFERROR(SUMIF(ISSUANCE_HISTORY!$B:$B,A2479,ISSUANCE_HISTORY!$H:$H),0)</f>
        <v>0</v>
      </c>
      <c r="N2479" s="26">
        <f>IFERROR(SUMIF(ISSUANCE_HISTORY!$B:$B,A2479,ISSUANCE_HISTORY!$I:$I),0)</f>
        <v>0</v>
      </c>
      <c r="O2479" s="112">
        <f t="shared" si="153"/>
        <v>153</v>
      </c>
      <c r="P2479" s="26">
        <f t="shared" si="155"/>
        <v>11016</v>
      </c>
      <c r="Q2479" s="36" t="s">
        <v>4235</v>
      </c>
      <c r="R2479" s="36" t="s">
        <v>4235</v>
      </c>
      <c r="S2479" s="16">
        <v>100</v>
      </c>
      <c r="T2479" s="37" t="str">
        <f t="shared" si="154"/>
        <v>OK</v>
      </c>
      <c r="U2479" s="12"/>
      <c r="V2479" s="16"/>
      <c r="W2479" s="12" t="s">
        <v>4222</v>
      </c>
    </row>
    <row r="2480" spans="1:23" ht="22.35" customHeight="1">
      <c r="A2480" s="12">
        <v>10062653</v>
      </c>
      <c r="B2480" s="137">
        <v>521215097333</v>
      </c>
      <c r="C2480" s="106">
        <v>1007177</v>
      </c>
      <c r="D2480" s="13">
        <v>1017349</v>
      </c>
      <c r="E2480" s="12" t="s">
        <v>2957</v>
      </c>
      <c r="F2480" s="190" t="s">
        <v>4209</v>
      </c>
      <c r="G2480" s="13" t="s">
        <v>21</v>
      </c>
      <c r="H2480" s="15">
        <v>50</v>
      </c>
      <c r="I2480" s="105">
        <v>152</v>
      </c>
      <c r="J2480" s="26">
        <f t="shared" si="152"/>
        <v>7600</v>
      </c>
      <c r="K2480" s="113">
        <f>IFERROR(SUMIFS(RECEIVING_HISTORY!$H:$H,RECEIVING_HISTORY!$B:$B,MASTER_SHEET!$A2480),0)</f>
        <v>0</v>
      </c>
      <c r="L2480" s="26">
        <f>IFERROR(SUMIFS(RECEIVING_HISTORY!$I:$I,RECEIVING_HISTORY!$B:$B,MASTER_SHEET!$A2480),0)</f>
        <v>0</v>
      </c>
      <c r="M2480" s="35">
        <f>IFERROR(SUMIF(ISSUANCE_HISTORY!$B:$B,A2480,ISSUANCE_HISTORY!$H:$H),0)</f>
        <v>0</v>
      </c>
      <c r="N2480" s="26">
        <f>IFERROR(SUMIF(ISSUANCE_HISTORY!$B:$B,A2480,ISSUANCE_HISTORY!$I:$I),0)</f>
        <v>0</v>
      </c>
      <c r="O2480" s="112">
        <f t="shared" si="153"/>
        <v>152</v>
      </c>
      <c r="P2480" s="26">
        <f t="shared" si="155"/>
        <v>7600</v>
      </c>
      <c r="Q2480" s="36" t="s">
        <v>4233</v>
      </c>
      <c r="R2480" s="36" t="s">
        <v>4233</v>
      </c>
      <c r="S2480" s="16">
        <v>100</v>
      </c>
      <c r="T2480" s="37" t="str">
        <f t="shared" si="154"/>
        <v>OK</v>
      </c>
      <c r="U2480" s="12"/>
      <c r="V2480" s="16"/>
      <c r="W2480" s="12" t="s">
        <v>4222</v>
      </c>
    </row>
    <row r="2481" spans="1:23" ht="22.35" customHeight="1">
      <c r="A2481" s="12">
        <v>10062654</v>
      </c>
      <c r="B2481" s="137">
        <v>521215097334</v>
      </c>
      <c r="C2481" s="106">
        <v>1007178</v>
      </c>
      <c r="D2481" s="13">
        <v>1017350</v>
      </c>
      <c r="E2481" s="12" t="s">
        <v>2958</v>
      </c>
      <c r="F2481" s="190" t="s">
        <v>4209</v>
      </c>
      <c r="G2481" s="13" t="s">
        <v>21</v>
      </c>
      <c r="H2481" s="15">
        <v>53</v>
      </c>
      <c r="I2481" s="105">
        <v>125</v>
      </c>
      <c r="J2481" s="26">
        <f t="shared" si="152"/>
        <v>6625</v>
      </c>
      <c r="K2481" s="113">
        <f>IFERROR(SUMIFS(RECEIVING_HISTORY!$H:$H,RECEIVING_HISTORY!$B:$B,MASTER_SHEET!$A2481),0)</f>
        <v>0</v>
      </c>
      <c r="L2481" s="26">
        <f>IFERROR(SUMIFS(RECEIVING_HISTORY!$I:$I,RECEIVING_HISTORY!$B:$B,MASTER_SHEET!$A2481),0)</f>
        <v>0</v>
      </c>
      <c r="M2481" s="35">
        <f>IFERROR(SUMIF(ISSUANCE_HISTORY!$B:$B,A2481,ISSUANCE_HISTORY!$H:$H),0)</f>
        <v>0</v>
      </c>
      <c r="N2481" s="26">
        <f>IFERROR(SUMIF(ISSUANCE_HISTORY!$B:$B,A2481,ISSUANCE_HISTORY!$I:$I),0)</f>
        <v>0</v>
      </c>
      <c r="O2481" s="112">
        <f t="shared" si="153"/>
        <v>125</v>
      </c>
      <c r="P2481" s="26">
        <f t="shared" si="155"/>
        <v>6625</v>
      </c>
      <c r="Q2481" s="36" t="s">
        <v>4231</v>
      </c>
      <c r="R2481" s="36" t="s">
        <v>4231</v>
      </c>
      <c r="S2481" s="16">
        <v>100</v>
      </c>
      <c r="T2481" s="37" t="str">
        <f t="shared" si="154"/>
        <v>OK</v>
      </c>
      <c r="U2481" s="12"/>
      <c r="V2481" s="16"/>
      <c r="W2481" s="12" t="s">
        <v>4222</v>
      </c>
    </row>
    <row r="2482" spans="1:23" ht="22.35" customHeight="1">
      <c r="A2482" s="12">
        <v>10062655</v>
      </c>
      <c r="B2482" s="137">
        <v>1080080103</v>
      </c>
      <c r="C2482" s="106">
        <v>1007418</v>
      </c>
      <c r="D2482" s="13">
        <v>1017191</v>
      </c>
      <c r="E2482" s="12" t="s">
        <v>2959</v>
      </c>
      <c r="F2482" s="190" t="s">
        <v>4209</v>
      </c>
      <c r="G2482" s="13" t="s">
        <v>21</v>
      </c>
      <c r="H2482" s="15">
        <v>12.8</v>
      </c>
      <c r="I2482" s="105">
        <v>52</v>
      </c>
      <c r="J2482" s="26">
        <f t="shared" si="152"/>
        <v>665.6</v>
      </c>
      <c r="K2482" s="113">
        <f>IFERROR(SUMIFS(RECEIVING_HISTORY!$H:$H,RECEIVING_HISTORY!$B:$B,MASTER_SHEET!$A2482),0)</f>
        <v>0</v>
      </c>
      <c r="L2482" s="26">
        <f>IFERROR(SUMIFS(RECEIVING_HISTORY!$I:$I,RECEIVING_HISTORY!$B:$B,MASTER_SHEET!$A2482),0)</f>
        <v>0</v>
      </c>
      <c r="M2482" s="35">
        <f>IFERROR(SUMIF(ISSUANCE_HISTORY!$B:$B,A2482,ISSUANCE_HISTORY!$H:$H),0)</f>
        <v>0</v>
      </c>
      <c r="N2482" s="26">
        <f>IFERROR(SUMIF(ISSUANCE_HISTORY!$B:$B,A2482,ISSUANCE_HISTORY!$I:$I),0)</f>
        <v>0</v>
      </c>
      <c r="O2482" s="112">
        <f t="shared" si="153"/>
        <v>52</v>
      </c>
      <c r="P2482" s="26">
        <f t="shared" si="155"/>
        <v>665.6</v>
      </c>
      <c r="Q2482" s="36" t="s">
        <v>1685</v>
      </c>
      <c r="R2482" s="36" t="s">
        <v>1685</v>
      </c>
      <c r="S2482" s="16">
        <v>30</v>
      </c>
      <c r="T2482" s="37" t="str">
        <f t="shared" si="154"/>
        <v>OK</v>
      </c>
      <c r="U2482" s="12"/>
      <c r="V2482" s="16"/>
      <c r="W2482" s="12" t="s">
        <v>4222</v>
      </c>
    </row>
    <row r="2483" spans="1:23" ht="22.35" customHeight="1">
      <c r="A2483" s="12">
        <v>10062656</v>
      </c>
      <c r="B2483" s="137">
        <v>391100007848</v>
      </c>
      <c r="C2483" s="106">
        <v>1007434</v>
      </c>
      <c r="D2483" s="13">
        <v>1017207</v>
      </c>
      <c r="E2483" s="12" t="s">
        <v>2960</v>
      </c>
      <c r="F2483" s="190" t="s">
        <v>2049</v>
      </c>
      <c r="G2483" s="13" t="s">
        <v>21</v>
      </c>
      <c r="H2483" s="15">
        <v>155</v>
      </c>
      <c r="I2483" s="105">
        <v>1</v>
      </c>
      <c r="J2483" s="26">
        <f t="shared" si="152"/>
        <v>155</v>
      </c>
      <c r="K2483" s="113">
        <f>IFERROR(SUMIFS(RECEIVING_HISTORY!$H:$H,RECEIVING_HISTORY!$B:$B,MASTER_SHEET!$A2483),0)</f>
        <v>20</v>
      </c>
      <c r="L2483" s="26">
        <f>IFERROR(SUMIFS(RECEIVING_HISTORY!$I:$I,RECEIVING_HISTORY!$B:$B,MASTER_SHEET!$A2483),0)</f>
        <v>3100</v>
      </c>
      <c r="M2483" s="35">
        <f>IFERROR(SUMIF(ISSUANCE_HISTORY!$B:$B,A2483,ISSUANCE_HISTORY!$H:$H),0)</f>
        <v>10</v>
      </c>
      <c r="N2483" s="26">
        <f>IFERROR(SUMIF(ISSUANCE_HISTORY!$B:$B,A2483,ISSUANCE_HISTORY!$I:$I),0)</f>
        <v>1550</v>
      </c>
      <c r="O2483" s="112">
        <f t="shared" si="153"/>
        <v>11</v>
      </c>
      <c r="P2483" s="26">
        <f t="shared" si="155"/>
        <v>1705</v>
      </c>
      <c r="Q2483" s="36" t="s">
        <v>309</v>
      </c>
      <c r="R2483" s="36" t="s">
        <v>309</v>
      </c>
      <c r="S2483" s="16">
        <v>6</v>
      </c>
      <c r="T2483" s="37" t="str">
        <f t="shared" si="154"/>
        <v>OK</v>
      </c>
      <c r="U2483" s="12"/>
      <c r="V2483" s="16"/>
      <c r="W2483" s="12" t="s">
        <v>4222</v>
      </c>
    </row>
    <row r="2484" spans="1:23" ht="22.35" customHeight="1">
      <c r="A2484" s="12">
        <v>10062657</v>
      </c>
      <c r="B2484" s="137">
        <v>401416000002</v>
      </c>
      <c r="C2484" s="106">
        <v>1007548</v>
      </c>
      <c r="D2484" s="13">
        <v>1017321</v>
      </c>
      <c r="E2484" s="12" t="s">
        <v>2961</v>
      </c>
      <c r="F2484" s="190" t="s">
        <v>1262</v>
      </c>
      <c r="G2484" s="13" t="s">
        <v>21</v>
      </c>
      <c r="H2484" s="15">
        <v>480</v>
      </c>
      <c r="I2484" s="105">
        <v>21</v>
      </c>
      <c r="J2484" s="26">
        <f t="shared" si="152"/>
        <v>10080</v>
      </c>
      <c r="K2484" s="113">
        <f>IFERROR(SUMIFS(RECEIVING_HISTORY!$H:$H,RECEIVING_HISTORY!$B:$B,MASTER_SHEET!$A2484),0)</f>
        <v>0</v>
      </c>
      <c r="L2484" s="26">
        <f>IFERROR(SUMIFS(RECEIVING_HISTORY!$I:$I,RECEIVING_HISTORY!$B:$B,MASTER_SHEET!$A2484),0)</f>
        <v>0</v>
      </c>
      <c r="M2484" s="35">
        <f>IFERROR(SUMIF(ISSUANCE_HISTORY!$B:$B,A2484,ISSUANCE_HISTORY!$H:$H),0)</f>
        <v>0</v>
      </c>
      <c r="N2484" s="26">
        <f>IFERROR(SUMIF(ISSUANCE_HISTORY!$B:$B,A2484,ISSUANCE_HISTORY!$I:$I),0)</f>
        <v>0</v>
      </c>
      <c r="O2484" s="112">
        <f t="shared" si="153"/>
        <v>21</v>
      </c>
      <c r="P2484" s="26">
        <f t="shared" si="155"/>
        <v>10080</v>
      </c>
      <c r="Q2484" s="36" t="s">
        <v>260</v>
      </c>
      <c r="R2484" s="36" t="s">
        <v>260</v>
      </c>
      <c r="S2484" s="16">
        <v>10</v>
      </c>
      <c r="T2484" s="37" t="str">
        <f t="shared" si="154"/>
        <v>OK</v>
      </c>
      <c r="U2484" s="12"/>
      <c r="V2484" s="16"/>
      <c r="W2484" s="12" t="s">
        <v>4222</v>
      </c>
    </row>
    <row r="2485" spans="1:23" ht="22.35" customHeight="1">
      <c r="A2485" s="12">
        <v>10062658</v>
      </c>
      <c r="B2485" s="137">
        <v>401416008102</v>
      </c>
      <c r="C2485" s="106">
        <v>1007549</v>
      </c>
      <c r="D2485" s="13">
        <v>1017322</v>
      </c>
      <c r="E2485" s="12" t="s">
        <v>2962</v>
      </c>
      <c r="F2485" s="190" t="s">
        <v>1262</v>
      </c>
      <c r="G2485" s="13" t="s">
        <v>21</v>
      </c>
      <c r="H2485" s="15">
        <v>575</v>
      </c>
      <c r="I2485" s="105">
        <v>12</v>
      </c>
      <c r="J2485" s="26">
        <f t="shared" si="152"/>
        <v>6900</v>
      </c>
      <c r="K2485" s="113">
        <f>IFERROR(SUMIFS(RECEIVING_HISTORY!$H:$H,RECEIVING_HISTORY!$B:$B,MASTER_SHEET!$A2485),0)</f>
        <v>0</v>
      </c>
      <c r="L2485" s="26">
        <f>IFERROR(SUMIFS(RECEIVING_HISTORY!$I:$I,RECEIVING_HISTORY!$B:$B,MASTER_SHEET!$A2485),0)</f>
        <v>0</v>
      </c>
      <c r="M2485" s="35">
        <f>IFERROR(SUMIF(ISSUANCE_HISTORY!$B:$B,A2485,ISSUANCE_HISTORY!$H:$H),0)</f>
        <v>0</v>
      </c>
      <c r="N2485" s="26">
        <f>IFERROR(SUMIF(ISSUANCE_HISTORY!$B:$B,A2485,ISSUANCE_HISTORY!$I:$I),0)</f>
        <v>0</v>
      </c>
      <c r="O2485" s="112">
        <f t="shared" si="153"/>
        <v>12</v>
      </c>
      <c r="P2485" s="26">
        <f t="shared" si="155"/>
        <v>6900</v>
      </c>
      <c r="Q2485" s="36" t="s">
        <v>244</v>
      </c>
      <c r="R2485" s="36" t="s">
        <v>244</v>
      </c>
      <c r="S2485" s="16">
        <v>10</v>
      </c>
      <c r="T2485" s="37" t="str">
        <f t="shared" si="154"/>
        <v>OK</v>
      </c>
      <c r="U2485" s="12"/>
      <c r="V2485" s="16"/>
      <c r="W2485" s="12" t="s">
        <v>4222</v>
      </c>
    </row>
    <row r="2486" spans="1:23" ht="22.35" customHeight="1">
      <c r="A2486" s="12">
        <v>10062659</v>
      </c>
      <c r="B2486" s="137">
        <v>391223157849</v>
      </c>
      <c r="C2486" s="106">
        <v>1007442</v>
      </c>
      <c r="D2486" s="13">
        <v>1017215</v>
      </c>
      <c r="E2486" s="12" t="s">
        <v>2963</v>
      </c>
      <c r="F2486" s="190" t="s">
        <v>2049</v>
      </c>
      <c r="G2486" s="13" t="s">
        <v>21</v>
      </c>
      <c r="H2486" s="15">
        <v>199.5</v>
      </c>
      <c r="I2486" s="105">
        <v>3</v>
      </c>
      <c r="J2486" s="26">
        <f t="shared" si="152"/>
        <v>598.5</v>
      </c>
      <c r="K2486" s="113">
        <f>IFERROR(SUMIFS(RECEIVING_HISTORY!$H:$H,RECEIVING_HISTORY!$B:$B,MASTER_SHEET!$A2486),0)</f>
        <v>0</v>
      </c>
      <c r="L2486" s="26">
        <f>IFERROR(SUMIFS(RECEIVING_HISTORY!$I:$I,RECEIVING_HISTORY!$B:$B,MASTER_SHEET!$A2486),0)</f>
        <v>0</v>
      </c>
      <c r="M2486" s="35">
        <f>IFERROR(SUMIF(ISSUANCE_HISTORY!$B:$B,A2486,ISSUANCE_HISTORY!$H:$H),0)</f>
        <v>0</v>
      </c>
      <c r="N2486" s="26">
        <f>IFERROR(SUMIF(ISSUANCE_HISTORY!$B:$B,A2486,ISSUANCE_HISTORY!$I:$I),0)</f>
        <v>0</v>
      </c>
      <c r="O2486" s="112">
        <f t="shared" si="153"/>
        <v>3</v>
      </c>
      <c r="P2486" s="26">
        <f t="shared" si="155"/>
        <v>598.5</v>
      </c>
      <c r="Q2486" s="36" t="s">
        <v>2304</v>
      </c>
      <c r="R2486" s="36" t="s">
        <v>2304</v>
      </c>
      <c r="S2486" s="16">
        <v>1</v>
      </c>
      <c r="T2486" s="37" t="str">
        <f t="shared" si="154"/>
        <v>OK</v>
      </c>
      <c r="U2486" s="12"/>
      <c r="V2486" s="16"/>
      <c r="W2486" s="12" t="s">
        <v>4222</v>
      </c>
    </row>
    <row r="2487" spans="1:23" ht="22.35" customHeight="1">
      <c r="A2487" s="12">
        <v>10062660</v>
      </c>
      <c r="B2487" s="137">
        <v>1240300364</v>
      </c>
      <c r="C2487" s="106">
        <v>1007496</v>
      </c>
      <c r="D2487" s="13">
        <v>1017269</v>
      </c>
      <c r="E2487" s="12" t="s">
        <v>2964</v>
      </c>
      <c r="F2487" s="190" t="s">
        <v>2049</v>
      </c>
      <c r="G2487" s="13" t="s">
        <v>21</v>
      </c>
      <c r="H2487" s="15">
        <v>23</v>
      </c>
      <c r="I2487" s="105">
        <v>15</v>
      </c>
      <c r="J2487" s="26">
        <f t="shared" si="152"/>
        <v>345</v>
      </c>
      <c r="K2487" s="113">
        <f>IFERROR(SUMIFS(RECEIVING_HISTORY!$H:$H,RECEIVING_HISTORY!$B:$B,MASTER_SHEET!$A2487),0)</f>
        <v>0</v>
      </c>
      <c r="L2487" s="26">
        <f>IFERROR(SUMIFS(RECEIVING_HISTORY!$I:$I,RECEIVING_HISTORY!$B:$B,MASTER_SHEET!$A2487),0)</f>
        <v>0</v>
      </c>
      <c r="M2487" s="35">
        <f>IFERROR(SUMIF(ISSUANCE_HISTORY!$B:$B,A2487,ISSUANCE_HISTORY!$H:$H),0)</f>
        <v>0</v>
      </c>
      <c r="N2487" s="26">
        <f>IFERROR(SUMIF(ISSUANCE_HISTORY!$B:$B,A2487,ISSUANCE_HISTORY!$I:$I),0)</f>
        <v>0</v>
      </c>
      <c r="O2487" s="112">
        <f t="shared" si="153"/>
        <v>15</v>
      </c>
      <c r="P2487" s="26">
        <f t="shared" si="155"/>
        <v>345</v>
      </c>
      <c r="Q2487" s="36" t="s">
        <v>2304</v>
      </c>
      <c r="R2487" s="36" t="s">
        <v>2304</v>
      </c>
      <c r="S2487" s="16">
        <v>5</v>
      </c>
      <c r="T2487" s="37" t="str">
        <f t="shared" si="154"/>
        <v>OK</v>
      </c>
      <c r="U2487" s="12"/>
      <c r="V2487" s="16"/>
      <c r="W2487" s="12" t="s">
        <v>4222</v>
      </c>
    </row>
    <row r="2488" spans="1:23" ht="22.35" customHeight="1">
      <c r="A2488" s="12">
        <v>10062661</v>
      </c>
      <c r="B2488" s="137">
        <v>1240300357</v>
      </c>
      <c r="C2488" s="106">
        <v>1007497</v>
      </c>
      <c r="D2488" s="13">
        <v>1017270</v>
      </c>
      <c r="E2488" s="12" t="s">
        <v>2965</v>
      </c>
      <c r="F2488" s="190" t="s">
        <v>2049</v>
      </c>
      <c r="G2488" s="13" t="s">
        <v>21</v>
      </c>
      <c r="H2488" s="15">
        <v>24</v>
      </c>
      <c r="I2488" s="105">
        <v>8</v>
      </c>
      <c r="J2488" s="26">
        <f t="shared" si="152"/>
        <v>192</v>
      </c>
      <c r="K2488" s="113">
        <f>IFERROR(SUMIFS(RECEIVING_HISTORY!$H:$H,RECEIVING_HISTORY!$B:$B,MASTER_SHEET!$A2488),0)</f>
        <v>0</v>
      </c>
      <c r="L2488" s="26">
        <f>IFERROR(SUMIFS(RECEIVING_HISTORY!$I:$I,RECEIVING_HISTORY!$B:$B,MASTER_SHEET!$A2488),0)</f>
        <v>0</v>
      </c>
      <c r="M2488" s="35">
        <f>IFERROR(SUMIF(ISSUANCE_HISTORY!$B:$B,A2488,ISSUANCE_HISTORY!$H:$H),0)</f>
        <v>0</v>
      </c>
      <c r="N2488" s="26">
        <f>IFERROR(SUMIF(ISSUANCE_HISTORY!$B:$B,A2488,ISSUANCE_HISTORY!$I:$I),0)</f>
        <v>0</v>
      </c>
      <c r="O2488" s="112">
        <f t="shared" si="153"/>
        <v>8</v>
      </c>
      <c r="P2488" s="26">
        <f t="shared" si="155"/>
        <v>192</v>
      </c>
      <c r="Q2488" s="36" t="s">
        <v>2254</v>
      </c>
      <c r="R2488" s="36" t="s">
        <v>2254</v>
      </c>
      <c r="S2488" s="16">
        <v>5</v>
      </c>
      <c r="T2488" s="37" t="str">
        <f t="shared" si="154"/>
        <v>OK</v>
      </c>
      <c r="U2488" s="12"/>
      <c r="V2488" s="16"/>
      <c r="W2488" s="12" t="s">
        <v>4222</v>
      </c>
    </row>
    <row r="2489" spans="1:23" ht="22.35" customHeight="1">
      <c r="A2489" s="12">
        <v>10062662</v>
      </c>
      <c r="B2489" s="137">
        <v>271117047850</v>
      </c>
      <c r="C2489" s="106">
        <v>1007498</v>
      </c>
      <c r="D2489" s="13">
        <v>1017271</v>
      </c>
      <c r="E2489" s="12" t="s">
        <v>2966</v>
      </c>
      <c r="F2489" s="190" t="s">
        <v>2049</v>
      </c>
      <c r="G2489" s="13" t="s">
        <v>21</v>
      </c>
      <c r="H2489" s="15">
        <v>13.5</v>
      </c>
      <c r="I2489" s="105">
        <v>10</v>
      </c>
      <c r="J2489" s="26">
        <f t="shared" si="152"/>
        <v>135</v>
      </c>
      <c r="K2489" s="113">
        <f>IFERROR(SUMIFS(RECEIVING_HISTORY!$H:$H,RECEIVING_HISTORY!$B:$B,MASTER_SHEET!$A2489),0)</f>
        <v>0</v>
      </c>
      <c r="L2489" s="26">
        <f>IFERROR(SUMIFS(RECEIVING_HISTORY!$I:$I,RECEIVING_HISTORY!$B:$B,MASTER_SHEET!$A2489),0)</f>
        <v>0</v>
      </c>
      <c r="M2489" s="35">
        <f>IFERROR(SUMIF(ISSUANCE_HISTORY!$B:$B,A2489,ISSUANCE_HISTORY!$H:$H),0)</f>
        <v>0</v>
      </c>
      <c r="N2489" s="26">
        <f>IFERROR(SUMIF(ISSUANCE_HISTORY!$B:$B,A2489,ISSUANCE_HISTORY!$I:$I),0)</f>
        <v>0</v>
      </c>
      <c r="O2489" s="112">
        <f t="shared" si="153"/>
        <v>10</v>
      </c>
      <c r="P2489" s="26">
        <f t="shared" si="155"/>
        <v>135</v>
      </c>
      <c r="Q2489" s="36" t="s">
        <v>2254</v>
      </c>
      <c r="R2489" s="36" t="s">
        <v>2254</v>
      </c>
      <c r="S2489" s="16">
        <v>5</v>
      </c>
      <c r="T2489" s="37" t="str">
        <f t="shared" si="154"/>
        <v>OK</v>
      </c>
      <c r="U2489" s="12"/>
      <c r="V2489" s="16"/>
      <c r="W2489" s="12" t="s">
        <v>4222</v>
      </c>
    </row>
    <row r="2490" spans="1:23" ht="22.35" customHeight="1">
      <c r="A2490" s="12">
        <v>10062663</v>
      </c>
      <c r="B2490" s="137" t="e">
        <v>#N/A</v>
      </c>
      <c r="C2490" s="106">
        <v>1007499</v>
      </c>
      <c r="D2490" s="13">
        <v>1017272</v>
      </c>
      <c r="E2490" s="12" t="s">
        <v>2967</v>
      </c>
      <c r="F2490" s="190" t="s">
        <v>2049</v>
      </c>
      <c r="G2490" s="13" t="s">
        <v>21</v>
      </c>
      <c r="H2490" s="15">
        <v>10</v>
      </c>
      <c r="I2490" s="105">
        <v>5</v>
      </c>
      <c r="J2490" s="26">
        <f t="shared" si="152"/>
        <v>50</v>
      </c>
      <c r="K2490" s="113">
        <f>IFERROR(SUMIFS(RECEIVING_HISTORY!$H:$H,RECEIVING_HISTORY!$B:$B,MASTER_SHEET!$A2490),0)</f>
        <v>0</v>
      </c>
      <c r="L2490" s="26">
        <f>IFERROR(SUMIFS(RECEIVING_HISTORY!$I:$I,RECEIVING_HISTORY!$B:$B,MASTER_SHEET!$A2490),0)</f>
        <v>0</v>
      </c>
      <c r="M2490" s="35">
        <f>IFERROR(SUMIF(ISSUANCE_HISTORY!$B:$B,A2490,ISSUANCE_HISTORY!$H:$H),0)</f>
        <v>0</v>
      </c>
      <c r="N2490" s="26">
        <f>IFERROR(SUMIF(ISSUANCE_HISTORY!$B:$B,A2490,ISSUANCE_HISTORY!$I:$I),0)</f>
        <v>0</v>
      </c>
      <c r="O2490" s="112">
        <f t="shared" si="153"/>
        <v>5</v>
      </c>
      <c r="P2490" s="26">
        <f t="shared" si="155"/>
        <v>50</v>
      </c>
      <c r="Q2490" s="36" t="s">
        <v>1151</v>
      </c>
      <c r="R2490" s="36" t="s">
        <v>1151</v>
      </c>
      <c r="S2490" s="16">
        <v>5</v>
      </c>
      <c r="T2490" s="37" t="str">
        <f t="shared" si="154"/>
        <v>OK</v>
      </c>
      <c r="U2490" s="12"/>
      <c r="V2490" s="16"/>
      <c r="W2490" s="12" t="e">
        <v>#N/A</v>
      </c>
    </row>
    <row r="2491" spans="1:23" ht="22.35" customHeight="1">
      <c r="A2491" s="12">
        <v>10062664</v>
      </c>
      <c r="B2491" s="137">
        <v>301315007851</v>
      </c>
      <c r="C2491" s="106">
        <v>1007501</v>
      </c>
      <c r="D2491" s="13">
        <v>1017274</v>
      </c>
      <c r="E2491" s="12" t="s">
        <v>2968</v>
      </c>
      <c r="F2491" s="190" t="s">
        <v>2049</v>
      </c>
      <c r="G2491" s="13" t="s">
        <v>21</v>
      </c>
      <c r="H2491" s="15">
        <v>565</v>
      </c>
      <c r="I2491" s="105">
        <v>5</v>
      </c>
      <c r="J2491" s="26">
        <f t="shared" si="152"/>
        <v>2825</v>
      </c>
      <c r="K2491" s="113">
        <f>IFERROR(SUMIFS(RECEIVING_HISTORY!$H:$H,RECEIVING_HISTORY!$B:$B,MASTER_SHEET!$A2491),0)</f>
        <v>0</v>
      </c>
      <c r="L2491" s="26">
        <f>IFERROR(SUMIFS(RECEIVING_HISTORY!$I:$I,RECEIVING_HISTORY!$B:$B,MASTER_SHEET!$A2491),0)</f>
        <v>0</v>
      </c>
      <c r="M2491" s="35">
        <f>IFERROR(SUMIF(ISSUANCE_HISTORY!$B:$B,A2491,ISSUANCE_HISTORY!$H:$H),0)</f>
        <v>0</v>
      </c>
      <c r="N2491" s="26">
        <f>IFERROR(SUMIF(ISSUANCE_HISTORY!$B:$B,A2491,ISSUANCE_HISTORY!$I:$I),0)</f>
        <v>0</v>
      </c>
      <c r="O2491" s="112">
        <f t="shared" si="153"/>
        <v>5</v>
      </c>
      <c r="P2491" s="26">
        <f t="shared" si="155"/>
        <v>2825</v>
      </c>
      <c r="Q2491" s="36" t="s">
        <v>1957</v>
      </c>
      <c r="R2491" s="36" t="s">
        <v>1957</v>
      </c>
      <c r="S2491" s="16">
        <v>5</v>
      </c>
      <c r="T2491" s="37" t="str">
        <f t="shared" si="154"/>
        <v>OK</v>
      </c>
      <c r="U2491" s="12"/>
      <c r="V2491" s="16"/>
      <c r="W2491" s="12" t="s">
        <v>4222</v>
      </c>
    </row>
    <row r="2492" spans="1:23" ht="22.35" customHeight="1">
      <c r="A2492" s="12">
        <v>10062665</v>
      </c>
      <c r="B2492" s="137" t="e">
        <v>#N/A</v>
      </c>
      <c r="C2492" s="106">
        <v>1004310</v>
      </c>
      <c r="D2492" s="13">
        <v>1016670</v>
      </c>
      <c r="E2492" s="12" t="s">
        <v>2969</v>
      </c>
      <c r="F2492" s="190" t="s">
        <v>4205</v>
      </c>
      <c r="G2492" s="13" t="s">
        <v>21</v>
      </c>
      <c r="H2492" s="15">
        <v>1890</v>
      </c>
      <c r="I2492" s="105">
        <v>0</v>
      </c>
      <c r="J2492" s="26">
        <f t="shared" si="152"/>
        <v>0</v>
      </c>
      <c r="K2492" s="113">
        <f>IFERROR(SUMIFS(RECEIVING_HISTORY!$H:$H,RECEIVING_HISTORY!$B:$B,MASTER_SHEET!$A2492),0)</f>
        <v>0</v>
      </c>
      <c r="L2492" s="26">
        <f>IFERROR(SUMIFS(RECEIVING_HISTORY!$I:$I,RECEIVING_HISTORY!$B:$B,MASTER_SHEET!$A2492),0)</f>
        <v>0</v>
      </c>
      <c r="M2492" s="35">
        <f>IFERROR(SUMIF(ISSUANCE_HISTORY!$B:$B,A2492,ISSUANCE_HISTORY!$H:$H),0)</f>
        <v>0</v>
      </c>
      <c r="N2492" s="26">
        <f>IFERROR(SUMIF(ISSUANCE_HISTORY!$B:$B,A2492,ISSUANCE_HISTORY!$I:$I),0)</f>
        <v>0</v>
      </c>
      <c r="O2492" s="112">
        <f t="shared" si="153"/>
        <v>0</v>
      </c>
      <c r="P2492" s="26">
        <f t="shared" si="155"/>
        <v>0</v>
      </c>
      <c r="Q2492" s="36" t="e">
        <v>#N/A</v>
      </c>
      <c r="R2492" s="36" t="e">
        <v>#N/A</v>
      </c>
      <c r="S2492" s="16"/>
      <c r="T2492" s="37" t="str">
        <f t="shared" si="154"/>
        <v/>
      </c>
      <c r="U2492" s="12"/>
      <c r="V2492" s="16"/>
      <c r="W2492" s="12" t="e">
        <v>#N/A</v>
      </c>
    </row>
    <row r="2493" spans="1:23" ht="22.35" customHeight="1">
      <c r="A2493" s="12">
        <v>10062666</v>
      </c>
      <c r="B2493" s="137">
        <v>391215297852</v>
      </c>
      <c r="C2493" s="106">
        <v>1007492</v>
      </c>
      <c r="D2493" s="13">
        <v>1017265</v>
      </c>
      <c r="E2493" s="12" t="s">
        <v>2970</v>
      </c>
      <c r="F2493" s="190" t="s">
        <v>2049</v>
      </c>
      <c r="G2493" s="13" t="s">
        <v>21</v>
      </c>
      <c r="H2493" s="15">
        <v>1306.25</v>
      </c>
      <c r="I2493" s="105">
        <v>3</v>
      </c>
      <c r="J2493" s="26">
        <f t="shared" ref="J2493:J2556" si="156">I2493*H2493</f>
        <v>3918.75</v>
      </c>
      <c r="K2493" s="113">
        <f>IFERROR(SUMIFS(RECEIVING_HISTORY!$H:$H,RECEIVING_HISTORY!$B:$B,MASTER_SHEET!$A2493),0)</f>
        <v>0</v>
      </c>
      <c r="L2493" s="26">
        <f>IFERROR(SUMIFS(RECEIVING_HISTORY!$I:$I,RECEIVING_HISTORY!$B:$B,MASTER_SHEET!$A2493),0)</f>
        <v>0</v>
      </c>
      <c r="M2493" s="35">
        <f>IFERROR(SUMIF(ISSUANCE_HISTORY!$B:$B,A2493,ISSUANCE_HISTORY!$H:$H),0)</f>
        <v>0</v>
      </c>
      <c r="N2493" s="26">
        <f>IFERROR(SUMIF(ISSUANCE_HISTORY!$B:$B,A2493,ISSUANCE_HISTORY!$I:$I),0)</f>
        <v>0</v>
      </c>
      <c r="O2493" s="112">
        <f t="shared" ref="O2493:O2556" si="157">N(I2493)+N(K2493)-N(M2493)</f>
        <v>3</v>
      </c>
      <c r="P2493" s="26">
        <f t="shared" si="155"/>
        <v>3918.75</v>
      </c>
      <c r="Q2493" s="36" t="s">
        <v>2254</v>
      </c>
      <c r="R2493" s="36" t="s">
        <v>2254</v>
      </c>
      <c r="S2493" s="16">
        <v>1</v>
      </c>
      <c r="T2493" s="37" t="str">
        <f t="shared" si="154"/>
        <v>OK</v>
      </c>
      <c r="U2493" s="12"/>
      <c r="V2493" s="16"/>
      <c r="W2493" s="12" t="s">
        <v>4222</v>
      </c>
    </row>
    <row r="2494" spans="1:23" ht="22.35" customHeight="1">
      <c r="A2494" s="12">
        <v>10062667</v>
      </c>
      <c r="B2494" s="137">
        <v>1240130222</v>
      </c>
      <c r="C2494" s="106">
        <v>1007555</v>
      </c>
      <c r="D2494" s="13">
        <v>1017328</v>
      </c>
      <c r="E2494" s="12" t="s">
        <v>2971</v>
      </c>
      <c r="F2494" s="190" t="s">
        <v>2049</v>
      </c>
      <c r="G2494" s="13" t="s">
        <v>21</v>
      </c>
      <c r="H2494" s="15">
        <v>119.7</v>
      </c>
      <c r="I2494" s="105">
        <v>2</v>
      </c>
      <c r="J2494" s="26">
        <f t="shared" si="156"/>
        <v>239.4</v>
      </c>
      <c r="K2494" s="113">
        <f>IFERROR(SUMIFS(RECEIVING_HISTORY!$H:$H,RECEIVING_HISTORY!$B:$B,MASTER_SHEET!$A2494),0)</f>
        <v>0</v>
      </c>
      <c r="L2494" s="26">
        <f>IFERROR(SUMIFS(RECEIVING_HISTORY!$I:$I,RECEIVING_HISTORY!$B:$B,MASTER_SHEET!$A2494),0)</f>
        <v>0</v>
      </c>
      <c r="M2494" s="35">
        <f>IFERROR(SUMIF(ISSUANCE_HISTORY!$B:$B,A2494,ISSUANCE_HISTORY!$H:$H),0)</f>
        <v>0</v>
      </c>
      <c r="N2494" s="26">
        <f>IFERROR(SUMIF(ISSUANCE_HISTORY!$B:$B,A2494,ISSUANCE_HISTORY!$I:$I),0)</f>
        <v>0</v>
      </c>
      <c r="O2494" s="112">
        <f t="shared" si="157"/>
        <v>2</v>
      </c>
      <c r="P2494" s="26">
        <f t="shared" si="155"/>
        <v>239.4</v>
      </c>
      <c r="Q2494" s="36" t="s">
        <v>2246</v>
      </c>
      <c r="R2494" s="36" t="s">
        <v>2246</v>
      </c>
      <c r="S2494" s="16">
        <v>2</v>
      </c>
      <c r="T2494" s="37" t="str">
        <f t="shared" si="154"/>
        <v>OK</v>
      </c>
      <c r="U2494" s="12"/>
      <c r="V2494" s="16"/>
      <c r="W2494" s="12" t="s">
        <v>4222</v>
      </c>
    </row>
    <row r="2495" spans="1:23" ht="22.35" customHeight="1">
      <c r="A2495" s="12">
        <v>10062668</v>
      </c>
      <c r="B2495" s="137" t="e">
        <v>#N/A</v>
      </c>
      <c r="C2495" s="106">
        <v>1007493</v>
      </c>
      <c r="D2495" s="13">
        <v>1017266</v>
      </c>
      <c r="E2495" s="12" t="s">
        <v>2972</v>
      </c>
      <c r="F2495" s="190" t="s">
        <v>2049</v>
      </c>
      <c r="G2495" s="13" t="s">
        <v>21</v>
      </c>
      <c r="H2495" s="15">
        <v>76</v>
      </c>
      <c r="I2495" s="105">
        <v>3</v>
      </c>
      <c r="J2495" s="26">
        <f t="shared" si="156"/>
        <v>228</v>
      </c>
      <c r="K2495" s="113">
        <f>IFERROR(SUMIFS(RECEIVING_HISTORY!$H:$H,RECEIVING_HISTORY!$B:$B,MASTER_SHEET!$A2495),0)</f>
        <v>0</v>
      </c>
      <c r="L2495" s="26">
        <f>IFERROR(SUMIFS(RECEIVING_HISTORY!$I:$I,RECEIVING_HISTORY!$B:$B,MASTER_SHEET!$A2495),0)</f>
        <v>0</v>
      </c>
      <c r="M2495" s="35">
        <f>IFERROR(SUMIF(ISSUANCE_HISTORY!$B:$B,A2495,ISSUANCE_HISTORY!$H:$H),0)</f>
        <v>0</v>
      </c>
      <c r="N2495" s="26">
        <f>IFERROR(SUMIF(ISSUANCE_HISTORY!$B:$B,A2495,ISSUANCE_HISTORY!$I:$I),0)</f>
        <v>0</v>
      </c>
      <c r="O2495" s="112">
        <f t="shared" si="157"/>
        <v>3</v>
      </c>
      <c r="P2495" s="26">
        <f t="shared" si="155"/>
        <v>228</v>
      </c>
      <c r="Q2495" s="36" t="s">
        <v>2246</v>
      </c>
      <c r="R2495" s="36" t="s">
        <v>2246</v>
      </c>
      <c r="S2495" s="16"/>
      <c r="T2495" s="37" t="str">
        <f t="shared" si="154"/>
        <v/>
      </c>
      <c r="U2495" s="12"/>
      <c r="V2495" s="16"/>
      <c r="W2495" s="12" t="e">
        <v>#N/A</v>
      </c>
    </row>
    <row r="2496" spans="1:23" ht="22.35" customHeight="1">
      <c r="A2496" s="12">
        <v>10062669</v>
      </c>
      <c r="B2496" s="137">
        <v>1240400004</v>
      </c>
      <c r="C2496" s="106">
        <v>1007710</v>
      </c>
      <c r="D2496" s="13">
        <v>1017100</v>
      </c>
      <c r="E2496" s="12" t="s">
        <v>2973</v>
      </c>
      <c r="F2496" s="190" t="s">
        <v>2049</v>
      </c>
      <c r="G2496" s="13" t="s">
        <v>21</v>
      </c>
      <c r="H2496" s="15">
        <v>1390</v>
      </c>
      <c r="I2496" s="105">
        <v>1</v>
      </c>
      <c r="J2496" s="26">
        <f t="shared" si="156"/>
        <v>1390</v>
      </c>
      <c r="K2496" s="113">
        <f>IFERROR(SUMIFS(RECEIVING_HISTORY!$H:$H,RECEIVING_HISTORY!$B:$B,MASTER_SHEET!$A2496),0)</f>
        <v>0</v>
      </c>
      <c r="L2496" s="26">
        <f>IFERROR(SUMIFS(RECEIVING_HISTORY!$I:$I,RECEIVING_HISTORY!$B:$B,MASTER_SHEET!$A2496),0)</f>
        <v>0</v>
      </c>
      <c r="M2496" s="35">
        <f>IFERROR(SUMIF(ISSUANCE_HISTORY!$B:$B,A2496,ISSUANCE_HISTORY!$H:$H),0)</f>
        <v>0</v>
      </c>
      <c r="N2496" s="26">
        <f>IFERROR(SUMIF(ISSUANCE_HISTORY!$B:$B,A2496,ISSUANCE_HISTORY!$I:$I),0)</f>
        <v>0</v>
      </c>
      <c r="O2496" s="112">
        <f t="shared" si="157"/>
        <v>1</v>
      </c>
      <c r="P2496" s="26">
        <f t="shared" si="155"/>
        <v>1390</v>
      </c>
      <c r="Q2496" s="36" t="s">
        <v>1921</v>
      </c>
      <c r="R2496" s="36" t="s">
        <v>1921</v>
      </c>
      <c r="S2496" s="16">
        <v>1</v>
      </c>
      <c r="T2496" s="37" t="str">
        <f t="shared" si="154"/>
        <v>OK</v>
      </c>
      <c r="U2496" s="12"/>
      <c r="V2496" s="16"/>
      <c r="W2496" s="12" t="s">
        <v>4222</v>
      </c>
    </row>
    <row r="2497" spans="1:23" ht="22.35" customHeight="1">
      <c r="A2497" s="12">
        <v>10062670</v>
      </c>
      <c r="B2497" s="137">
        <v>1240400043</v>
      </c>
      <c r="C2497" s="106">
        <v>1007711</v>
      </c>
      <c r="D2497" s="13">
        <v>1017101</v>
      </c>
      <c r="E2497" s="12" t="s">
        <v>2974</v>
      </c>
      <c r="F2497" s="190" t="s">
        <v>2049</v>
      </c>
      <c r="G2497" s="13" t="s">
        <v>21</v>
      </c>
      <c r="H2497" s="15">
        <v>1420</v>
      </c>
      <c r="I2497" s="105">
        <v>1</v>
      </c>
      <c r="J2497" s="26">
        <f t="shared" si="156"/>
        <v>1420</v>
      </c>
      <c r="K2497" s="113">
        <f>IFERROR(SUMIFS(RECEIVING_HISTORY!$H:$H,RECEIVING_HISTORY!$B:$B,MASTER_SHEET!$A2497),0)</f>
        <v>0</v>
      </c>
      <c r="L2497" s="26">
        <f>IFERROR(SUMIFS(RECEIVING_HISTORY!$I:$I,RECEIVING_HISTORY!$B:$B,MASTER_SHEET!$A2497),0)</f>
        <v>0</v>
      </c>
      <c r="M2497" s="35">
        <f>IFERROR(SUMIF(ISSUANCE_HISTORY!$B:$B,A2497,ISSUANCE_HISTORY!$H:$H),0)</f>
        <v>0</v>
      </c>
      <c r="N2497" s="26">
        <f>IFERROR(SUMIF(ISSUANCE_HISTORY!$B:$B,A2497,ISSUANCE_HISTORY!$I:$I),0)</f>
        <v>0</v>
      </c>
      <c r="O2497" s="112">
        <f t="shared" si="157"/>
        <v>1</v>
      </c>
      <c r="P2497" s="26">
        <f t="shared" si="155"/>
        <v>1420</v>
      </c>
      <c r="Q2497" s="36" t="s">
        <v>1921</v>
      </c>
      <c r="R2497" s="36" t="s">
        <v>1921</v>
      </c>
      <c r="S2497" s="16">
        <v>1</v>
      </c>
      <c r="T2497" s="37" t="str">
        <f t="shared" si="154"/>
        <v>OK</v>
      </c>
      <c r="U2497" s="12"/>
      <c r="V2497" s="16"/>
      <c r="W2497" s="12" t="s">
        <v>4222</v>
      </c>
    </row>
    <row r="2498" spans="1:23" ht="22.35" customHeight="1">
      <c r="A2498" s="12">
        <v>10062671</v>
      </c>
      <c r="B2498" s="137">
        <v>3000000335</v>
      </c>
      <c r="C2498" s="106">
        <v>1005134</v>
      </c>
      <c r="D2498" s="13">
        <v>1015963</v>
      </c>
      <c r="E2498" s="12" t="s">
        <v>2975</v>
      </c>
      <c r="F2498" s="190" t="s">
        <v>2049</v>
      </c>
      <c r="G2498" s="13" t="s">
        <v>21</v>
      </c>
      <c r="H2498" s="15">
        <v>631.4</v>
      </c>
      <c r="I2498" s="105">
        <v>100</v>
      </c>
      <c r="J2498" s="26">
        <f t="shared" si="156"/>
        <v>63140</v>
      </c>
      <c r="K2498" s="113">
        <f>IFERROR(SUMIFS(RECEIVING_HISTORY!$H:$H,RECEIVING_HISTORY!$B:$B,MASTER_SHEET!$A2498),0)</f>
        <v>0</v>
      </c>
      <c r="L2498" s="26">
        <f>IFERROR(SUMIFS(RECEIVING_HISTORY!$I:$I,RECEIVING_HISTORY!$B:$B,MASTER_SHEET!$A2498),0)</f>
        <v>0</v>
      </c>
      <c r="M2498" s="35">
        <f>IFERROR(SUMIF(ISSUANCE_HISTORY!$B:$B,A2498,ISSUANCE_HISTORY!$H:$H),0)</f>
        <v>0</v>
      </c>
      <c r="N2498" s="26">
        <f>IFERROR(SUMIF(ISSUANCE_HISTORY!$B:$B,A2498,ISSUANCE_HISTORY!$I:$I),0)</f>
        <v>0</v>
      </c>
      <c r="O2498" s="112">
        <f t="shared" si="157"/>
        <v>100</v>
      </c>
      <c r="P2498" s="26">
        <f t="shared" si="155"/>
        <v>63140</v>
      </c>
      <c r="Q2498" s="36" t="s">
        <v>4474</v>
      </c>
      <c r="R2498" s="36" t="s">
        <v>4474</v>
      </c>
      <c r="S2498" s="16">
        <v>30</v>
      </c>
      <c r="T2498" s="37" t="str">
        <f t="shared" ref="T2498:T2561" si="158">IF(S2498="", "", IF(U2498&lt;&gt;"", "BSR in Process", IF(O2498&lt;S2498, "Re-Order Now", "OK")))</f>
        <v>OK</v>
      </c>
      <c r="U2498" s="12"/>
      <c r="V2498" s="16"/>
      <c r="W2498" s="12" t="s">
        <v>4222</v>
      </c>
    </row>
    <row r="2499" spans="1:23" ht="22.35" customHeight="1">
      <c r="A2499" s="12">
        <v>10062672</v>
      </c>
      <c r="B2499" s="137">
        <v>3000000336</v>
      </c>
      <c r="C2499" s="106">
        <v>1004909</v>
      </c>
      <c r="D2499" s="13">
        <v>1016024</v>
      </c>
      <c r="E2499" s="12" t="s">
        <v>2976</v>
      </c>
      <c r="F2499" s="190" t="s">
        <v>2049</v>
      </c>
      <c r="G2499" s="13" t="s">
        <v>21</v>
      </c>
      <c r="H2499" s="15">
        <v>864.6</v>
      </c>
      <c r="I2499" s="105">
        <v>50</v>
      </c>
      <c r="J2499" s="26">
        <f t="shared" si="156"/>
        <v>43230</v>
      </c>
      <c r="K2499" s="113">
        <f>IFERROR(SUMIFS(RECEIVING_HISTORY!$H:$H,RECEIVING_HISTORY!$B:$B,MASTER_SHEET!$A2499),0)</f>
        <v>0</v>
      </c>
      <c r="L2499" s="26">
        <f>IFERROR(SUMIFS(RECEIVING_HISTORY!$I:$I,RECEIVING_HISTORY!$B:$B,MASTER_SHEET!$A2499),0)</f>
        <v>0</v>
      </c>
      <c r="M2499" s="35">
        <f>IFERROR(SUMIF(ISSUANCE_HISTORY!$B:$B,A2499,ISSUANCE_HISTORY!$H:$H),0)</f>
        <v>0</v>
      </c>
      <c r="N2499" s="26">
        <f>IFERROR(SUMIF(ISSUANCE_HISTORY!$B:$B,A2499,ISSUANCE_HISTORY!$I:$I),0)</f>
        <v>0</v>
      </c>
      <c r="O2499" s="112">
        <f t="shared" si="157"/>
        <v>50</v>
      </c>
      <c r="P2499" s="26">
        <f t="shared" ref="P2499:P2562" si="159">N(J2499)+N(L2499)-N(N2499)</f>
        <v>43230</v>
      </c>
      <c r="Q2499" s="36" t="s">
        <v>4475</v>
      </c>
      <c r="R2499" s="36" t="s">
        <v>4475</v>
      </c>
      <c r="S2499" s="16">
        <v>10</v>
      </c>
      <c r="T2499" s="37" t="str">
        <f t="shared" si="158"/>
        <v>OK</v>
      </c>
      <c r="U2499" s="12"/>
      <c r="V2499" s="16"/>
      <c r="W2499" s="12" t="s">
        <v>4222</v>
      </c>
    </row>
    <row r="2500" spans="1:23" ht="22.35" customHeight="1">
      <c r="A2500" s="12">
        <v>10062673</v>
      </c>
      <c r="B2500" s="137">
        <v>1240130172</v>
      </c>
      <c r="C2500" s="106">
        <v>1005720</v>
      </c>
      <c r="D2500" s="13">
        <v>1015201</v>
      </c>
      <c r="E2500" s="12" t="s">
        <v>2977</v>
      </c>
      <c r="F2500" s="190" t="s">
        <v>2049</v>
      </c>
      <c r="G2500" s="13" t="s">
        <v>21</v>
      </c>
      <c r="H2500" s="15">
        <v>1025</v>
      </c>
      <c r="I2500" s="105">
        <v>8</v>
      </c>
      <c r="J2500" s="26">
        <f t="shared" si="156"/>
        <v>8200</v>
      </c>
      <c r="K2500" s="113">
        <f>IFERROR(SUMIFS(RECEIVING_HISTORY!$H:$H,RECEIVING_HISTORY!$B:$B,MASTER_SHEET!$A2500),0)</f>
        <v>0</v>
      </c>
      <c r="L2500" s="26">
        <f>IFERROR(SUMIFS(RECEIVING_HISTORY!$I:$I,RECEIVING_HISTORY!$B:$B,MASTER_SHEET!$A2500),0)</f>
        <v>0</v>
      </c>
      <c r="M2500" s="35">
        <f>IFERROR(SUMIF(ISSUANCE_HISTORY!$B:$B,A2500,ISSUANCE_HISTORY!$H:$H),0)</f>
        <v>0</v>
      </c>
      <c r="N2500" s="26">
        <f>IFERROR(SUMIF(ISSUANCE_HISTORY!$B:$B,A2500,ISSUANCE_HISTORY!$I:$I),0)</f>
        <v>0</v>
      </c>
      <c r="O2500" s="112">
        <f t="shared" si="157"/>
        <v>8</v>
      </c>
      <c r="P2500" s="26">
        <f t="shared" si="159"/>
        <v>8200</v>
      </c>
      <c r="Q2500" s="36" t="s">
        <v>2254</v>
      </c>
      <c r="R2500" s="36" t="s">
        <v>2254</v>
      </c>
      <c r="S2500" s="16">
        <v>5</v>
      </c>
      <c r="T2500" s="37" t="str">
        <f t="shared" si="158"/>
        <v>OK</v>
      </c>
      <c r="U2500" s="12"/>
      <c r="V2500" s="16"/>
      <c r="W2500" s="12" t="s">
        <v>4223</v>
      </c>
    </row>
    <row r="2501" spans="1:23" ht="22.35" customHeight="1">
      <c r="A2501" s="12">
        <v>10062674</v>
      </c>
      <c r="B2501" s="137">
        <v>3000000379</v>
      </c>
      <c r="C2501" s="106">
        <v>1006150</v>
      </c>
      <c r="D2501" s="13">
        <v>1014800</v>
      </c>
      <c r="E2501" s="12" t="s">
        <v>2978</v>
      </c>
      <c r="F2501" s="190" t="s">
        <v>2049</v>
      </c>
      <c r="G2501" s="13" t="s">
        <v>21</v>
      </c>
      <c r="H2501" s="15">
        <v>2450</v>
      </c>
      <c r="I2501" s="105">
        <v>15</v>
      </c>
      <c r="J2501" s="26">
        <f t="shared" si="156"/>
        <v>36750</v>
      </c>
      <c r="K2501" s="113">
        <f>IFERROR(SUMIFS(RECEIVING_HISTORY!$H:$H,RECEIVING_HISTORY!$B:$B,MASTER_SHEET!$A2501),0)</f>
        <v>0</v>
      </c>
      <c r="L2501" s="26">
        <f>IFERROR(SUMIFS(RECEIVING_HISTORY!$I:$I,RECEIVING_HISTORY!$B:$B,MASTER_SHEET!$A2501),0)</f>
        <v>0</v>
      </c>
      <c r="M2501" s="35">
        <f>IFERROR(SUMIF(ISSUANCE_HISTORY!$B:$B,A2501,ISSUANCE_HISTORY!$H:$H),0)</f>
        <v>0</v>
      </c>
      <c r="N2501" s="26">
        <f>IFERROR(SUMIF(ISSUANCE_HISTORY!$B:$B,A2501,ISSUANCE_HISTORY!$I:$I),0)</f>
        <v>0</v>
      </c>
      <c r="O2501" s="112">
        <f t="shared" si="157"/>
        <v>15</v>
      </c>
      <c r="P2501" s="26">
        <f t="shared" si="159"/>
        <v>36750</v>
      </c>
      <c r="Q2501" s="36" t="s">
        <v>875</v>
      </c>
      <c r="R2501" s="36" t="s">
        <v>875</v>
      </c>
      <c r="S2501" s="16">
        <v>8</v>
      </c>
      <c r="T2501" s="37" t="str">
        <f t="shared" si="158"/>
        <v>OK</v>
      </c>
      <c r="U2501" s="12"/>
      <c r="V2501" s="16"/>
      <c r="W2501" s="12" t="s">
        <v>4222</v>
      </c>
    </row>
    <row r="2502" spans="1:23" ht="22.35" customHeight="1">
      <c r="A2502" s="12">
        <v>10062675</v>
      </c>
      <c r="B2502" s="137" t="e">
        <v>#N/A</v>
      </c>
      <c r="C2502" s="106">
        <v>1005181</v>
      </c>
      <c r="D2502" s="13">
        <v>1015799</v>
      </c>
      <c r="E2502" s="12" t="s">
        <v>2979</v>
      </c>
      <c r="F2502" s="190" t="s">
        <v>2049</v>
      </c>
      <c r="G2502" s="13" t="s">
        <v>21</v>
      </c>
      <c r="H2502" s="15">
        <v>925</v>
      </c>
      <c r="I2502" s="105">
        <v>0</v>
      </c>
      <c r="J2502" s="26">
        <f t="shared" si="156"/>
        <v>0</v>
      </c>
      <c r="K2502" s="113">
        <f>IFERROR(SUMIFS(RECEIVING_HISTORY!$H:$H,RECEIVING_HISTORY!$B:$B,MASTER_SHEET!$A2502),0)</f>
        <v>0</v>
      </c>
      <c r="L2502" s="26">
        <f>IFERROR(SUMIFS(RECEIVING_HISTORY!$I:$I,RECEIVING_HISTORY!$B:$B,MASTER_SHEET!$A2502),0)</f>
        <v>0</v>
      </c>
      <c r="M2502" s="35">
        <f>IFERROR(SUMIF(ISSUANCE_HISTORY!$B:$B,A2502,ISSUANCE_HISTORY!$H:$H),0)</f>
        <v>0</v>
      </c>
      <c r="N2502" s="26">
        <f>IFERROR(SUMIF(ISSUANCE_HISTORY!$B:$B,A2502,ISSUANCE_HISTORY!$I:$I),0)</f>
        <v>0</v>
      </c>
      <c r="O2502" s="112">
        <f t="shared" si="157"/>
        <v>0</v>
      </c>
      <c r="P2502" s="26">
        <f t="shared" si="159"/>
        <v>0</v>
      </c>
      <c r="Q2502" s="36" t="e">
        <v>#N/A</v>
      </c>
      <c r="R2502" s="36" t="e">
        <v>#N/A</v>
      </c>
      <c r="S2502" s="16"/>
      <c r="T2502" s="37" t="str">
        <f t="shared" si="158"/>
        <v/>
      </c>
      <c r="U2502" s="12"/>
      <c r="V2502" s="16"/>
      <c r="W2502" s="12" t="e">
        <v>#N/A</v>
      </c>
    </row>
    <row r="2503" spans="1:23" ht="22.35" customHeight="1">
      <c r="A2503" s="12">
        <v>10062676</v>
      </c>
      <c r="B2503" s="137">
        <v>231522046488</v>
      </c>
      <c r="C2503" s="106">
        <v>1007205</v>
      </c>
      <c r="D2503" s="13">
        <v>1017377</v>
      </c>
      <c r="E2503" s="12" t="s">
        <v>2980</v>
      </c>
      <c r="F2503" s="190" t="s">
        <v>4205</v>
      </c>
      <c r="G2503" s="13" t="s">
        <v>21</v>
      </c>
      <c r="H2503" s="15">
        <v>58</v>
      </c>
      <c r="I2503" s="105">
        <v>96</v>
      </c>
      <c r="J2503" s="26">
        <f t="shared" si="156"/>
        <v>5568</v>
      </c>
      <c r="K2503" s="113">
        <f>IFERROR(SUMIFS(RECEIVING_HISTORY!$H:$H,RECEIVING_HISTORY!$B:$B,MASTER_SHEET!$A2503),0)</f>
        <v>0</v>
      </c>
      <c r="L2503" s="26">
        <f>IFERROR(SUMIFS(RECEIVING_HISTORY!$I:$I,RECEIVING_HISTORY!$B:$B,MASTER_SHEET!$A2503),0)</f>
        <v>0</v>
      </c>
      <c r="M2503" s="35">
        <f>IFERROR(SUMIF(ISSUANCE_HISTORY!$B:$B,A2503,ISSUANCE_HISTORY!$H:$H),0)</f>
        <v>0</v>
      </c>
      <c r="N2503" s="26">
        <f>IFERROR(SUMIF(ISSUANCE_HISTORY!$B:$B,A2503,ISSUANCE_HISTORY!$I:$I),0)</f>
        <v>0</v>
      </c>
      <c r="O2503" s="112">
        <f t="shared" si="157"/>
        <v>96</v>
      </c>
      <c r="P2503" s="26">
        <f t="shared" si="159"/>
        <v>5568</v>
      </c>
      <c r="Q2503" s="36" t="s">
        <v>2461</v>
      </c>
      <c r="R2503" s="36" t="s">
        <v>2461</v>
      </c>
      <c r="S2503" s="16">
        <v>20</v>
      </c>
      <c r="T2503" s="37" t="str">
        <f t="shared" si="158"/>
        <v>OK</v>
      </c>
      <c r="U2503" s="12"/>
      <c r="V2503" s="16"/>
      <c r="W2503" s="12" t="s">
        <v>4223</v>
      </c>
    </row>
    <row r="2504" spans="1:23" ht="22.35" customHeight="1">
      <c r="A2504" s="12">
        <v>10062677</v>
      </c>
      <c r="B2504" s="137">
        <v>391222007853</v>
      </c>
      <c r="C2504" s="106">
        <v>1007500</v>
      </c>
      <c r="D2504" s="13">
        <v>1017273</v>
      </c>
      <c r="E2504" s="12" t="s">
        <v>2981</v>
      </c>
      <c r="F2504" s="190" t="s">
        <v>2049</v>
      </c>
      <c r="G2504" s="13" t="s">
        <v>21</v>
      </c>
      <c r="H2504" s="15">
        <v>115</v>
      </c>
      <c r="I2504" s="105">
        <v>10</v>
      </c>
      <c r="J2504" s="26">
        <f t="shared" si="156"/>
        <v>1150</v>
      </c>
      <c r="K2504" s="113">
        <f>IFERROR(SUMIFS(RECEIVING_HISTORY!$H:$H,RECEIVING_HISTORY!$B:$B,MASTER_SHEET!$A2504),0)</f>
        <v>0</v>
      </c>
      <c r="L2504" s="26">
        <f>IFERROR(SUMIFS(RECEIVING_HISTORY!$I:$I,RECEIVING_HISTORY!$B:$B,MASTER_SHEET!$A2504),0)</f>
        <v>0</v>
      </c>
      <c r="M2504" s="35">
        <f>IFERROR(SUMIF(ISSUANCE_HISTORY!$B:$B,A2504,ISSUANCE_HISTORY!$H:$H),0)</f>
        <v>0</v>
      </c>
      <c r="N2504" s="26">
        <f>IFERROR(SUMIF(ISSUANCE_HISTORY!$B:$B,A2504,ISSUANCE_HISTORY!$I:$I),0)</f>
        <v>0</v>
      </c>
      <c r="O2504" s="112">
        <f t="shared" si="157"/>
        <v>10</v>
      </c>
      <c r="P2504" s="26">
        <f t="shared" si="159"/>
        <v>1150</v>
      </c>
      <c r="Q2504" s="36" t="s">
        <v>2168</v>
      </c>
      <c r="R2504" s="36" t="s">
        <v>2168</v>
      </c>
      <c r="S2504" s="16">
        <v>5</v>
      </c>
      <c r="T2504" s="37" t="str">
        <f t="shared" si="158"/>
        <v>OK</v>
      </c>
      <c r="U2504" s="12"/>
      <c r="V2504" s="16"/>
      <c r="W2504" s="12" t="s">
        <v>4222</v>
      </c>
    </row>
    <row r="2505" spans="1:23" ht="22.35" customHeight="1">
      <c r="A2505" s="12">
        <v>10062678</v>
      </c>
      <c r="B2505" s="137">
        <v>1120010382</v>
      </c>
      <c r="C2505" s="106">
        <v>1007563</v>
      </c>
      <c r="D2505" s="13">
        <v>1017336</v>
      </c>
      <c r="E2505" s="12" t="s">
        <v>2982</v>
      </c>
      <c r="F2505" s="191" t="s">
        <v>4206</v>
      </c>
      <c r="G2505" s="13" t="s">
        <v>349</v>
      </c>
      <c r="H2505" s="15">
        <v>485</v>
      </c>
      <c r="I2505" s="105">
        <v>4</v>
      </c>
      <c r="J2505" s="26">
        <f t="shared" si="156"/>
        <v>1940</v>
      </c>
      <c r="K2505" s="113">
        <f>IFERROR(SUMIFS(RECEIVING_HISTORY!$H:$H,RECEIVING_HISTORY!$B:$B,MASTER_SHEET!$A2505),0)</f>
        <v>0</v>
      </c>
      <c r="L2505" s="26">
        <f>IFERROR(SUMIFS(RECEIVING_HISTORY!$I:$I,RECEIVING_HISTORY!$B:$B,MASTER_SHEET!$A2505),0)</f>
        <v>0</v>
      </c>
      <c r="M2505" s="35">
        <f>IFERROR(SUMIF(ISSUANCE_HISTORY!$B:$B,A2505,ISSUANCE_HISTORY!$H:$H),0)</f>
        <v>0</v>
      </c>
      <c r="N2505" s="26">
        <f>IFERROR(SUMIF(ISSUANCE_HISTORY!$B:$B,A2505,ISSUANCE_HISTORY!$I:$I),0)</f>
        <v>0</v>
      </c>
      <c r="O2505" s="112">
        <f t="shared" si="157"/>
        <v>4</v>
      </c>
      <c r="P2505" s="26">
        <f t="shared" si="159"/>
        <v>1940</v>
      </c>
      <c r="Q2505" s="36" t="s">
        <v>4144</v>
      </c>
      <c r="R2505" s="36" t="s">
        <v>4144</v>
      </c>
      <c r="S2505" s="16"/>
      <c r="T2505" s="37" t="str">
        <f t="shared" si="158"/>
        <v/>
      </c>
      <c r="U2505" s="12"/>
      <c r="V2505" s="16"/>
      <c r="W2505" s="12" t="s">
        <v>4222</v>
      </c>
    </row>
    <row r="2506" spans="1:23" ht="22.35" customHeight="1">
      <c r="A2506" s="12">
        <v>10062679</v>
      </c>
      <c r="B2506" s="137" t="e">
        <v>#N/A</v>
      </c>
      <c r="C2506" s="106">
        <v>1004154</v>
      </c>
      <c r="D2506" s="13">
        <v>1016865</v>
      </c>
      <c r="E2506" s="12" t="s">
        <v>2983</v>
      </c>
      <c r="F2506" s="190" t="s">
        <v>4205</v>
      </c>
      <c r="G2506" s="13" t="s">
        <v>21</v>
      </c>
      <c r="H2506" s="15">
        <v>68</v>
      </c>
      <c r="I2506" s="105">
        <v>0</v>
      </c>
      <c r="J2506" s="26">
        <f t="shared" si="156"/>
        <v>0</v>
      </c>
      <c r="K2506" s="113">
        <f>IFERROR(SUMIFS(RECEIVING_HISTORY!$H:$H,RECEIVING_HISTORY!$B:$B,MASTER_SHEET!$A2506),0)</f>
        <v>0</v>
      </c>
      <c r="L2506" s="26">
        <f>IFERROR(SUMIFS(RECEIVING_HISTORY!$I:$I,RECEIVING_HISTORY!$B:$B,MASTER_SHEET!$A2506),0)</f>
        <v>0</v>
      </c>
      <c r="M2506" s="35">
        <f>IFERROR(SUMIF(ISSUANCE_HISTORY!$B:$B,A2506,ISSUANCE_HISTORY!$H:$H),0)</f>
        <v>0</v>
      </c>
      <c r="N2506" s="26">
        <f>IFERROR(SUMIF(ISSUANCE_HISTORY!$B:$B,A2506,ISSUANCE_HISTORY!$I:$I),0)</f>
        <v>0</v>
      </c>
      <c r="O2506" s="112">
        <f t="shared" si="157"/>
        <v>0</v>
      </c>
      <c r="P2506" s="26">
        <f t="shared" si="159"/>
        <v>0</v>
      </c>
      <c r="Q2506" s="36" t="e">
        <v>#N/A</v>
      </c>
      <c r="R2506" s="36" t="e">
        <v>#N/A</v>
      </c>
      <c r="S2506" s="16"/>
      <c r="T2506" s="37" t="str">
        <f t="shared" si="158"/>
        <v/>
      </c>
      <c r="U2506" s="12"/>
      <c r="V2506" s="16"/>
      <c r="W2506" s="12" t="e">
        <v>#N/A</v>
      </c>
    </row>
    <row r="2507" spans="1:23" ht="22.35" customHeight="1">
      <c r="A2507" s="12">
        <v>10062680</v>
      </c>
      <c r="B2507" s="137" t="e">
        <v>#N/A</v>
      </c>
      <c r="C2507" s="106">
        <v>1004155</v>
      </c>
      <c r="D2507" s="13">
        <v>1016866</v>
      </c>
      <c r="E2507" s="12" t="s">
        <v>2984</v>
      </c>
      <c r="F2507" s="190" t="s">
        <v>4205</v>
      </c>
      <c r="G2507" s="13" t="s">
        <v>21</v>
      </c>
      <c r="H2507" s="15">
        <v>2200</v>
      </c>
      <c r="I2507" s="105">
        <v>0</v>
      </c>
      <c r="J2507" s="26">
        <f t="shared" si="156"/>
        <v>0</v>
      </c>
      <c r="K2507" s="113">
        <f>IFERROR(SUMIFS(RECEIVING_HISTORY!$H:$H,RECEIVING_HISTORY!$B:$B,MASTER_SHEET!$A2507),0)</f>
        <v>0</v>
      </c>
      <c r="L2507" s="26">
        <f>IFERROR(SUMIFS(RECEIVING_HISTORY!$I:$I,RECEIVING_HISTORY!$B:$B,MASTER_SHEET!$A2507),0)</f>
        <v>0</v>
      </c>
      <c r="M2507" s="35">
        <f>IFERROR(SUMIF(ISSUANCE_HISTORY!$B:$B,A2507,ISSUANCE_HISTORY!$H:$H),0)</f>
        <v>0</v>
      </c>
      <c r="N2507" s="26">
        <f>IFERROR(SUMIF(ISSUANCE_HISTORY!$B:$B,A2507,ISSUANCE_HISTORY!$I:$I),0)</f>
        <v>0</v>
      </c>
      <c r="O2507" s="112">
        <f t="shared" si="157"/>
        <v>0</v>
      </c>
      <c r="P2507" s="26">
        <f t="shared" si="159"/>
        <v>0</v>
      </c>
      <c r="Q2507" s="36" t="e">
        <v>#N/A</v>
      </c>
      <c r="R2507" s="36" t="e">
        <v>#N/A</v>
      </c>
      <c r="S2507" s="16"/>
      <c r="T2507" s="37" t="str">
        <f t="shared" si="158"/>
        <v/>
      </c>
      <c r="U2507" s="12"/>
      <c r="V2507" s="16"/>
      <c r="W2507" s="12" t="e">
        <v>#N/A</v>
      </c>
    </row>
    <row r="2508" spans="1:23" ht="22.35" customHeight="1">
      <c r="A2508" s="12">
        <v>10062681</v>
      </c>
      <c r="B2508" s="137" t="e">
        <v>#N/A</v>
      </c>
      <c r="C2508" s="106">
        <v>1004156</v>
      </c>
      <c r="D2508" s="13">
        <v>1016867</v>
      </c>
      <c r="E2508" s="12" t="s">
        <v>2985</v>
      </c>
      <c r="F2508" s="190" t="s">
        <v>4205</v>
      </c>
      <c r="G2508" s="13" t="s">
        <v>21</v>
      </c>
      <c r="H2508" s="15">
        <v>1800</v>
      </c>
      <c r="I2508" s="105">
        <v>8</v>
      </c>
      <c r="J2508" s="26">
        <f t="shared" si="156"/>
        <v>14400</v>
      </c>
      <c r="K2508" s="113">
        <f>IFERROR(SUMIFS(RECEIVING_HISTORY!$H:$H,RECEIVING_HISTORY!$B:$B,MASTER_SHEET!$A2508),0)</f>
        <v>0</v>
      </c>
      <c r="L2508" s="26">
        <f>IFERROR(SUMIFS(RECEIVING_HISTORY!$I:$I,RECEIVING_HISTORY!$B:$B,MASTER_SHEET!$A2508),0)</f>
        <v>0</v>
      </c>
      <c r="M2508" s="35">
        <f>IFERROR(SUMIF(ISSUANCE_HISTORY!$B:$B,A2508,ISSUANCE_HISTORY!$H:$H),0)</f>
        <v>0</v>
      </c>
      <c r="N2508" s="26">
        <f>IFERROR(SUMIF(ISSUANCE_HISTORY!$B:$B,A2508,ISSUANCE_HISTORY!$I:$I),0)</f>
        <v>0</v>
      </c>
      <c r="O2508" s="112">
        <f t="shared" si="157"/>
        <v>8</v>
      </c>
      <c r="P2508" s="26">
        <f t="shared" si="159"/>
        <v>14400</v>
      </c>
      <c r="Q2508" s="36" t="s">
        <v>4196</v>
      </c>
      <c r="R2508" s="36" t="s">
        <v>4196</v>
      </c>
      <c r="S2508" s="16"/>
      <c r="T2508" s="37" t="str">
        <f t="shared" si="158"/>
        <v/>
      </c>
      <c r="U2508" s="12"/>
      <c r="V2508" s="16"/>
      <c r="W2508" s="12" t="e">
        <v>#N/A</v>
      </c>
    </row>
    <row r="2509" spans="1:23" ht="22.35" customHeight="1">
      <c r="A2509" s="12">
        <v>10062682</v>
      </c>
      <c r="B2509" s="137" t="e">
        <v>#N/A</v>
      </c>
      <c r="C2509" s="106">
        <v>1004157</v>
      </c>
      <c r="D2509" s="13">
        <v>1016868</v>
      </c>
      <c r="E2509" s="12" t="s">
        <v>2986</v>
      </c>
      <c r="F2509" s="190" t="s">
        <v>4205</v>
      </c>
      <c r="G2509" s="13" t="s">
        <v>21</v>
      </c>
      <c r="H2509" s="15">
        <v>540</v>
      </c>
      <c r="I2509" s="105">
        <v>8</v>
      </c>
      <c r="J2509" s="26">
        <f t="shared" si="156"/>
        <v>4320</v>
      </c>
      <c r="K2509" s="113">
        <f>IFERROR(SUMIFS(RECEIVING_HISTORY!$H:$H,RECEIVING_HISTORY!$B:$B,MASTER_SHEET!$A2509),0)</f>
        <v>0</v>
      </c>
      <c r="L2509" s="26">
        <f>IFERROR(SUMIFS(RECEIVING_HISTORY!$I:$I,RECEIVING_HISTORY!$B:$B,MASTER_SHEET!$A2509),0)</f>
        <v>0</v>
      </c>
      <c r="M2509" s="35">
        <f>IFERROR(SUMIF(ISSUANCE_HISTORY!$B:$B,A2509,ISSUANCE_HISTORY!$H:$H),0)</f>
        <v>0</v>
      </c>
      <c r="N2509" s="26">
        <f>IFERROR(SUMIF(ISSUANCE_HISTORY!$B:$B,A2509,ISSUANCE_HISTORY!$I:$I),0)</f>
        <v>0</v>
      </c>
      <c r="O2509" s="112">
        <f t="shared" si="157"/>
        <v>8</v>
      </c>
      <c r="P2509" s="26">
        <f t="shared" si="159"/>
        <v>4320</v>
      </c>
      <c r="Q2509" s="36" t="s">
        <v>4197</v>
      </c>
      <c r="R2509" s="36" t="s">
        <v>4197</v>
      </c>
      <c r="S2509" s="16"/>
      <c r="T2509" s="37" t="str">
        <f t="shared" si="158"/>
        <v/>
      </c>
      <c r="U2509" s="12"/>
      <c r="V2509" s="16"/>
      <c r="W2509" s="12" t="e">
        <v>#N/A</v>
      </c>
    </row>
    <row r="2510" spans="1:23" ht="22.35" customHeight="1">
      <c r="A2510" s="12">
        <v>10062683</v>
      </c>
      <c r="B2510" s="137">
        <v>401016018103</v>
      </c>
      <c r="C2510" s="106">
        <v>1004681</v>
      </c>
      <c r="D2510" s="13">
        <v>1016441</v>
      </c>
      <c r="E2510" s="12" t="s">
        <v>2987</v>
      </c>
      <c r="F2510" s="190" t="s">
        <v>4205</v>
      </c>
      <c r="G2510" s="13" t="s">
        <v>21</v>
      </c>
      <c r="H2510" s="15">
        <v>550</v>
      </c>
      <c r="I2510" s="105">
        <v>5</v>
      </c>
      <c r="J2510" s="26">
        <f t="shared" si="156"/>
        <v>2750</v>
      </c>
      <c r="K2510" s="113">
        <f>IFERROR(SUMIFS(RECEIVING_HISTORY!$H:$H,RECEIVING_HISTORY!$B:$B,MASTER_SHEET!$A2510),0)</f>
        <v>0</v>
      </c>
      <c r="L2510" s="26">
        <f>IFERROR(SUMIFS(RECEIVING_HISTORY!$I:$I,RECEIVING_HISTORY!$B:$B,MASTER_SHEET!$A2510),0)</f>
        <v>0</v>
      </c>
      <c r="M2510" s="35">
        <f>IFERROR(SUMIF(ISSUANCE_HISTORY!$B:$B,A2510,ISSUANCE_HISTORY!$H:$H),0)</f>
        <v>0</v>
      </c>
      <c r="N2510" s="26">
        <f>IFERROR(SUMIF(ISSUANCE_HISTORY!$B:$B,A2510,ISSUANCE_HISTORY!$I:$I),0)</f>
        <v>0</v>
      </c>
      <c r="O2510" s="112">
        <f t="shared" si="157"/>
        <v>5</v>
      </c>
      <c r="P2510" s="26">
        <f t="shared" si="159"/>
        <v>2750</v>
      </c>
      <c r="Q2510" s="36" t="s">
        <v>4227</v>
      </c>
      <c r="R2510" s="36" t="s">
        <v>4227</v>
      </c>
      <c r="S2510" s="16">
        <v>5</v>
      </c>
      <c r="T2510" s="37" t="str">
        <f t="shared" si="158"/>
        <v>OK</v>
      </c>
      <c r="U2510" s="12"/>
      <c r="V2510" s="16"/>
      <c r="W2510" s="12" t="s">
        <v>4222</v>
      </c>
    </row>
    <row r="2511" spans="1:23" ht="22.35" customHeight="1">
      <c r="A2511" s="12">
        <v>10062684</v>
      </c>
      <c r="B2511" s="137">
        <v>311627027854</v>
      </c>
      <c r="C2511" s="106">
        <v>1001299</v>
      </c>
      <c r="D2511" s="13">
        <v>1012378</v>
      </c>
      <c r="E2511" s="12" t="s">
        <v>2989</v>
      </c>
      <c r="F2511" s="190" t="s">
        <v>4205</v>
      </c>
      <c r="G2511" s="13" t="s">
        <v>37</v>
      </c>
      <c r="H2511" s="15">
        <v>300</v>
      </c>
      <c r="I2511" s="105">
        <v>5</v>
      </c>
      <c r="J2511" s="26">
        <f t="shared" si="156"/>
        <v>1500</v>
      </c>
      <c r="K2511" s="113">
        <f>IFERROR(SUMIFS(RECEIVING_HISTORY!$H:$H,RECEIVING_HISTORY!$B:$B,MASTER_SHEET!$A2511),0)</f>
        <v>0</v>
      </c>
      <c r="L2511" s="26">
        <f>IFERROR(SUMIFS(RECEIVING_HISTORY!$I:$I,RECEIVING_HISTORY!$B:$B,MASTER_SHEET!$A2511),0)</f>
        <v>0</v>
      </c>
      <c r="M2511" s="35">
        <f>IFERROR(SUMIF(ISSUANCE_HISTORY!$B:$B,A2511,ISSUANCE_HISTORY!$H:$H),0)</f>
        <v>0</v>
      </c>
      <c r="N2511" s="26">
        <f>IFERROR(SUMIF(ISSUANCE_HISTORY!$B:$B,A2511,ISSUANCE_HISTORY!$I:$I),0)</f>
        <v>0</v>
      </c>
      <c r="O2511" s="112">
        <f t="shared" si="157"/>
        <v>5</v>
      </c>
      <c r="P2511" s="26">
        <f t="shared" si="159"/>
        <v>1500</v>
      </c>
      <c r="Q2511" s="36" t="s">
        <v>1070</v>
      </c>
      <c r="R2511" s="36" t="s">
        <v>1070</v>
      </c>
      <c r="S2511" s="16">
        <v>5</v>
      </c>
      <c r="T2511" s="37" t="str">
        <f t="shared" si="158"/>
        <v>OK</v>
      </c>
      <c r="U2511" s="12"/>
      <c r="V2511" s="16"/>
      <c r="W2511" s="12" t="s">
        <v>4222</v>
      </c>
    </row>
    <row r="2512" spans="1:23" ht="22.35" customHeight="1">
      <c r="A2512" s="12">
        <v>10062685</v>
      </c>
      <c r="B2512" s="137">
        <v>231534028104</v>
      </c>
      <c r="C2512" s="106">
        <v>1004690</v>
      </c>
      <c r="D2512" s="13">
        <v>1016450</v>
      </c>
      <c r="E2512" s="12" t="s">
        <v>2990</v>
      </c>
      <c r="F2512" s="190" t="s">
        <v>4205</v>
      </c>
      <c r="G2512" s="13" t="s">
        <v>21</v>
      </c>
      <c r="H2512" s="15">
        <v>2400</v>
      </c>
      <c r="I2512" s="105">
        <v>3</v>
      </c>
      <c r="J2512" s="26">
        <f t="shared" si="156"/>
        <v>7200</v>
      </c>
      <c r="K2512" s="113">
        <f>IFERROR(SUMIFS(RECEIVING_HISTORY!$H:$H,RECEIVING_HISTORY!$B:$B,MASTER_SHEET!$A2512),0)</f>
        <v>0</v>
      </c>
      <c r="L2512" s="26">
        <f>IFERROR(SUMIFS(RECEIVING_HISTORY!$I:$I,RECEIVING_HISTORY!$B:$B,MASTER_SHEET!$A2512),0)</f>
        <v>0</v>
      </c>
      <c r="M2512" s="35">
        <f>IFERROR(SUMIF(ISSUANCE_HISTORY!$B:$B,A2512,ISSUANCE_HISTORY!$H:$H),0)</f>
        <v>0</v>
      </c>
      <c r="N2512" s="26">
        <f>IFERROR(SUMIF(ISSUANCE_HISTORY!$B:$B,A2512,ISSUANCE_HISTORY!$I:$I),0)</f>
        <v>0</v>
      </c>
      <c r="O2512" s="112">
        <f t="shared" si="157"/>
        <v>3</v>
      </c>
      <c r="P2512" s="26">
        <f t="shared" si="159"/>
        <v>7200</v>
      </c>
      <c r="Q2512" s="36" t="s">
        <v>4197</v>
      </c>
      <c r="R2512" s="36" t="s">
        <v>4197</v>
      </c>
      <c r="S2512" s="16">
        <v>3</v>
      </c>
      <c r="T2512" s="37" t="str">
        <f t="shared" si="158"/>
        <v>OK</v>
      </c>
      <c r="U2512" s="12"/>
      <c r="V2512" s="16"/>
      <c r="W2512" s="12" t="s">
        <v>4222</v>
      </c>
    </row>
    <row r="2513" spans="1:23" ht="22.35" customHeight="1">
      <c r="A2513" s="12">
        <v>10062686</v>
      </c>
      <c r="B2513" s="137" t="e">
        <v>#N/A</v>
      </c>
      <c r="C2513" s="106">
        <v>1003969</v>
      </c>
      <c r="D2513" s="13">
        <v>1016927</v>
      </c>
      <c r="E2513" s="12" t="s">
        <v>2991</v>
      </c>
      <c r="F2513" s="190" t="s">
        <v>4205</v>
      </c>
      <c r="G2513" s="13" t="s">
        <v>21</v>
      </c>
      <c r="H2513" s="15">
        <v>290.26</v>
      </c>
      <c r="I2513" s="105">
        <v>10</v>
      </c>
      <c r="J2513" s="26">
        <f t="shared" si="156"/>
        <v>2902.6</v>
      </c>
      <c r="K2513" s="113">
        <f>IFERROR(SUMIFS(RECEIVING_HISTORY!$H:$H,RECEIVING_HISTORY!$B:$B,MASTER_SHEET!$A2513),0)</f>
        <v>0</v>
      </c>
      <c r="L2513" s="26">
        <f>IFERROR(SUMIFS(RECEIVING_HISTORY!$I:$I,RECEIVING_HISTORY!$B:$B,MASTER_SHEET!$A2513),0)</f>
        <v>0</v>
      </c>
      <c r="M2513" s="35">
        <f>IFERROR(SUMIF(ISSUANCE_HISTORY!$B:$B,A2513,ISSUANCE_HISTORY!$H:$H),0)</f>
        <v>0</v>
      </c>
      <c r="N2513" s="26">
        <f>IFERROR(SUMIF(ISSUANCE_HISTORY!$B:$B,A2513,ISSUANCE_HISTORY!$I:$I),0)</f>
        <v>0</v>
      </c>
      <c r="O2513" s="112">
        <f t="shared" si="157"/>
        <v>10</v>
      </c>
      <c r="P2513" s="26">
        <f t="shared" si="159"/>
        <v>2902.6</v>
      </c>
      <c r="Q2513" s="36" t="s">
        <v>4197</v>
      </c>
      <c r="R2513" s="36" t="s">
        <v>4197</v>
      </c>
      <c r="S2513" s="16">
        <v>8</v>
      </c>
      <c r="T2513" s="37" t="str">
        <f t="shared" si="158"/>
        <v>OK</v>
      </c>
      <c r="U2513" s="12"/>
      <c r="V2513" s="16"/>
      <c r="W2513" s="12" t="e">
        <v>#N/A</v>
      </c>
    </row>
    <row r="2514" spans="1:23" ht="22.35" customHeight="1">
      <c r="A2514" s="12">
        <v>10062687</v>
      </c>
      <c r="B2514" s="137">
        <v>3000000168</v>
      </c>
      <c r="C2514" s="106">
        <v>1004294</v>
      </c>
      <c r="D2514" s="13">
        <v>1016654</v>
      </c>
      <c r="E2514" s="12" t="s">
        <v>2992</v>
      </c>
      <c r="F2514" s="190" t="s">
        <v>4205</v>
      </c>
      <c r="G2514" s="13" t="s">
        <v>21</v>
      </c>
      <c r="H2514" s="15">
        <v>2400</v>
      </c>
      <c r="I2514" s="105">
        <v>3</v>
      </c>
      <c r="J2514" s="26">
        <f t="shared" si="156"/>
        <v>7200</v>
      </c>
      <c r="K2514" s="113">
        <f>IFERROR(SUMIFS(RECEIVING_HISTORY!$H:$H,RECEIVING_HISTORY!$B:$B,MASTER_SHEET!$A2514),0)</f>
        <v>0</v>
      </c>
      <c r="L2514" s="26">
        <f>IFERROR(SUMIFS(RECEIVING_HISTORY!$I:$I,RECEIVING_HISTORY!$B:$B,MASTER_SHEET!$A2514),0)</f>
        <v>0</v>
      </c>
      <c r="M2514" s="35">
        <f>IFERROR(SUMIF(ISSUANCE_HISTORY!$B:$B,A2514,ISSUANCE_HISTORY!$H:$H),0)</f>
        <v>0</v>
      </c>
      <c r="N2514" s="26">
        <f>IFERROR(SUMIF(ISSUANCE_HISTORY!$B:$B,A2514,ISSUANCE_HISTORY!$I:$I),0)</f>
        <v>0</v>
      </c>
      <c r="O2514" s="112">
        <f t="shared" si="157"/>
        <v>3</v>
      </c>
      <c r="P2514" s="26">
        <f t="shared" si="159"/>
        <v>7200</v>
      </c>
      <c r="Q2514" s="36" t="s">
        <v>4197</v>
      </c>
      <c r="R2514" s="36" t="s">
        <v>4197</v>
      </c>
      <c r="S2514" s="16">
        <v>3</v>
      </c>
      <c r="T2514" s="37" t="str">
        <f t="shared" si="158"/>
        <v>OK</v>
      </c>
      <c r="U2514" s="12"/>
      <c r="V2514" s="16"/>
      <c r="W2514" s="12" t="s">
        <v>4222</v>
      </c>
    </row>
    <row r="2515" spans="1:23" ht="22.35" customHeight="1">
      <c r="A2515" s="12">
        <v>10062688</v>
      </c>
      <c r="B2515" s="137" t="e">
        <v>#N/A</v>
      </c>
      <c r="C2515" s="106">
        <v>1004546</v>
      </c>
      <c r="D2515" s="13">
        <v>1016628</v>
      </c>
      <c r="E2515" s="12" t="s">
        <v>2993</v>
      </c>
      <c r="F2515" s="190" t="s">
        <v>4205</v>
      </c>
      <c r="G2515" s="13" t="s">
        <v>21</v>
      </c>
      <c r="H2515" s="15">
        <v>75</v>
      </c>
      <c r="I2515" s="105">
        <v>0</v>
      </c>
      <c r="J2515" s="26">
        <f t="shared" si="156"/>
        <v>0</v>
      </c>
      <c r="K2515" s="113">
        <f>IFERROR(SUMIFS(RECEIVING_HISTORY!$H:$H,RECEIVING_HISTORY!$B:$B,MASTER_SHEET!$A2515),0)</f>
        <v>0</v>
      </c>
      <c r="L2515" s="26">
        <f>IFERROR(SUMIFS(RECEIVING_HISTORY!$I:$I,RECEIVING_HISTORY!$B:$B,MASTER_SHEET!$A2515),0)</f>
        <v>0</v>
      </c>
      <c r="M2515" s="35">
        <f>IFERROR(SUMIF(ISSUANCE_HISTORY!$B:$B,A2515,ISSUANCE_HISTORY!$H:$H),0)</f>
        <v>0</v>
      </c>
      <c r="N2515" s="26">
        <f>IFERROR(SUMIF(ISSUANCE_HISTORY!$B:$B,A2515,ISSUANCE_HISTORY!$I:$I),0)</f>
        <v>0</v>
      </c>
      <c r="O2515" s="112">
        <f t="shared" si="157"/>
        <v>0</v>
      </c>
      <c r="P2515" s="26">
        <f t="shared" si="159"/>
        <v>0</v>
      </c>
      <c r="Q2515" s="36" t="e">
        <v>#N/A</v>
      </c>
      <c r="R2515" s="36" t="e">
        <v>#N/A</v>
      </c>
      <c r="S2515" s="16"/>
      <c r="T2515" s="37" t="str">
        <f t="shared" si="158"/>
        <v/>
      </c>
      <c r="U2515" s="12"/>
      <c r="V2515" s="16"/>
      <c r="W2515" s="12" t="e">
        <v>#N/A</v>
      </c>
    </row>
    <row r="2516" spans="1:23" ht="22.35" customHeight="1">
      <c r="A2516" s="12">
        <v>10062689</v>
      </c>
      <c r="B2516" s="137" t="e">
        <v>#N/A</v>
      </c>
      <c r="C2516" s="106">
        <v>1004547</v>
      </c>
      <c r="D2516" s="13">
        <v>1016629</v>
      </c>
      <c r="E2516" s="12" t="s">
        <v>2994</v>
      </c>
      <c r="F2516" s="190" t="s">
        <v>4205</v>
      </c>
      <c r="G2516" s="13" t="s">
        <v>21</v>
      </c>
      <c r="H2516" s="15">
        <v>40</v>
      </c>
      <c r="I2516" s="105">
        <v>0</v>
      </c>
      <c r="J2516" s="26">
        <f t="shared" si="156"/>
        <v>0</v>
      </c>
      <c r="K2516" s="113">
        <f>IFERROR(SUMIFS(RECEIVING_HISTORY!$H:$H,RECEIVING_HISTORY!$B:$B,MASTER_SHEET!$A2516),0)</f>
        <v>0</v>
      </c>
      <c r="L2516" s="26">
        <f>IFERROR(SUMIFS(RECEIVING_HISTORY!$I:$I,RECEIVING_HISTORY!$B:$B,MASTER_SHEET!$A2516),0)</f>
        <v>0</v>
      </c>
      <c r="M2516" s="35">
        <f>IFERROR(SUMIF(ISSUANCE_HISTORY!$B:$B,A2516,ISSUANCE_HISTORY!$H:$H),0)</f>
        <v>0</v>
      </c>
      <c r="N2516" s="26">
        <f>IFERROR(SUMIF(ISSUANCE_HISTORY!$B:$B,A2516,ISSUANCE_HISTORY!$I:$I),0)</f>
        <v>0</v>
      </c>
      <c r="O2516" s="112">
        <f t="shared" si="157"/>
        <v>0</v>
      </c>
      <c r="P2516" s="26">
        <f t="shared" si="159"/>
        <v>0</v>
      </c>
      <c r="Q2516" s="36" t="e">
        <v>#N/A</v>
      </c>
      <c r="R2516" s="36" t="e">
        <v>#N/A</v>
      </c>
      <c r="S2516" s="16"/>
      <c r="T2516" s="37" t="str">
        <f t="shared" si="158"/>
        <v/>
      </c>
      <c r="U2516" s="12"/>
      <c r="V2516" s="16"/>
      <c r="W2516" s="12" t="e">
        <v>#N/A</v>
      </c>
    </row>
    <row r="2517" spans="1:23" ht="22.35" customHeight="1">
      <c r="A2517" s="12">
        <v>10062690</v>
      </c>
      <c r="B2517" s="137" t="e">
        <v>#N/A</v>
      </c>
      <c r="C2517" s="106">
        <v>1004548</v>
      </c>
      <c r="D2517" s="13">
        <v>1016630</v>
      </c>
      <c r="E2517" s="12" t="s">
        <v>2995</v>
      </c>
      <c r="F2517" s="190" t="s">
        <v>4205</v>
      </c>
      <c r="G2517" s="13" t="s">
        <v>21</v>
      </c>
      <c r="H2517" s="15">
        <v>40</v>
      </c>
      <c r="I2517" s="105">
        <v>0</v>
      </c>
      <c r="J2517" s="26">
        <f t="shared" si="156"/>
        <v>0</v>
      </c>
      <c r="K2517" s="113">
        <f>IFERROR(SUMIFS(RECEIVING_HISTORY!$H:$H,RECEIVING_HISTORY!$B:$B,MASTER_SHEET!$A2517),0)</f>
        <v>0</v>
      </c>
      <c r="L2517" s="26">
        <f>IFERROR(SUMIFS(RECEIVING_HISTORY!$I:$I,RECEIVING_HISTORY!$B:$B,MASTER_SHEET!$A2517),0)</f>
        <v>0</v>
      </c>
      <c r="M2517" s="35">
        <f>IFERROR(SUMIF(ISSUANCE_HISTORY!$B:$B,A2517,ISSUANCE_HISTORY!$H:$H),0)</f>
        <v>0</v>
      </c>
      <c r="N2517" s="26">
        <f>IFERROR(SUMIF(ISSUANCE_HISTORY!$B:$B,A2517,ISSUANCE_HISTORY!$I:$I),0)</f>
        <v>0</v>
      </c>
      <c r="O2517" s="112">
        <f t="shared" si="157"/>
        <v>0</v>
      </c>
      <c r="P2517" s="26">
        <f t="shared" si="159"/>
        <v>0</v>
      </c>
      <c r="Q2517" s="36" t="e">
        <v>#N/A</v>
      </c>
      <c r="R2517" s="36" t="e">
        <v>#N/A</v>
      </c>
      <c r="S2517" s="16"/>
      <c r="T2517" s="37" t="str">
        <f t="shared" si="158"/>
        <v/>
      </c>
      <c r="U2517" s="12"/>
      <c r="V2517" s="16"/>
      <c r="W2517" s="12" t="e">
        <v>#N/A</v>
      </c>
    </row>
    <row r="2518" spans="1:23" ht="22.35" customHeight="1">
      <c r="A2518" s="12">
        <v>10062691</v>
      </c>
      <c r="B2518" s="137">
        <v>1240180477</v>
      </c>
      <c r="C2518" s="106">
        <v>1001649</v>
      </c>
      <c r="D2518" s="13">
        <v>1012064</v>
      </c>
      <c r="E2518" s="12" t="s">
        <v>2996</v>
      </c>
      <c r="F2518" s="190" t="s">
        <v>2049</v>
      </c>
      <c r="G2518" s="13" t="s">
        <v>37</v>
      </c>
      <c r="H2518" s="15">
        <v>5</v>
      </c>
      <c r="I2518" s="105">
        <v>250</v>
      </c>
      <c r="J2518" s="26">
        <f t="shared" si="156"/>
        <v>1250</v>
      </c>
      <c r="K2518" s="113">
        <f>IFERROR(SUMIFS(RECEIVING_HISTORY!$H:$H,RECEIVING_HISTORY!$B:$B,MASTER_SHEET!$A2518),0)</f>
        <v>0</v>
      </c>
      <c r="L2518" s="26">
        <f>IFERROR(SUMIFS(RECEIVING_HISTORY!$I:$I,RECEIVING_HISTORY!$B:$B,MASTER_SHEET!$A2518),0)</f>
        <v>0</v>
      </c>
      <c r="M2518" s="35">
        <f>IFERROR(SUMIF(ISSUANCE_HISTORY!$B:$B,A2518,ISSUANCE_HISTORY!$H:$H),0)</f>
        <v>0</v>
      </c>
      <c r="N2518" s="26">
        <f>IFERROR(SUMIF(ISSUANCE_HISTORY!$B:$B,A2518,ISSUANCE_HISTORY!$I:$I),0)</f>
        <v>0</v>
      </c>
      <c r="O2518" s="112">
        <f t="shared" si="157"/>
        <v>250</v>
      </c>
      <c r="P2518" s="26">
        <f t="shared" si="159"/>
        <v>1250</v>
      </c>
      <c r="Q2518" s="36" t="s">
        <v>2127</v>
      </c>
      <c r="R2518" s="36" t="s">
        <v>2127</v>
      </c>
      <c r="S2518" s="16">
        <v>30</v>
      </c>
      <c r="T2518" s="37" t="str">
        <f t="shared" si="158"/>
        <v>OK</v>
      </c>
      <c r="U2518" s="12"/>
      <c r="V2518" s="16"/>
      <c r="W2518" s="12" t="s">
        <v>4222</v>
      </c>
    </row>
    <row r="2519" spans="1:23" ht="22.35" customHeight="1">
      <c r="A2519" s="12">
        <v>10062692</v>
      </c>
      <c r="B2519" s="137">
        <v>1120011985</v>
      </c>
      <c r="C2519" s="106">
        <v>1001843</v>
      </c>
      <c r="D2519" s="13">
        <v>1011926</v>
      </c>
      <c r="E2519" s="12" t="s">
        <v>2997</v>
      </c>
      <c r="F2519" s="190" t="s">
        <v>2049</v>
      </c>
      <c r="G2519" s="13" t="s">
        <v>37</v>
      </c>
      <c r="H2519" s="15">
        <v>1653.15</v>
      </c>
      <c r="I2519" s="105">
        <v>4</v>
      </c>
      <c r="J2519" s="26">
        <f t="shared" si="156"/>
        <v>6612.6</v>
      </c>
      <c r="K2519" s="113">
        <f>IFERROR(SUMIFS(RECEIVING_HISTORY!$H:$H,RECEIVING_HISTORY!$B:$B,MASTER_SHEET!$A2519),0)</f>
        <v>0</v>
      </c>
      <c r="L2519" s="26">
        <f>IFERROR(SUMIFS(RECEIVING_HISTORY!$I:$I,RECEIVING_HISTORY!$B:$B,MASTER_SHEET!$A2519),0)</f>
        <v>0</v>
      </c>
      <c r="M2519" s="35">
        <f>IFERROR(SUMIF(ISSUANCE_HISTORY!$B:$B,A2519,ISSUANCE_HISTORY!$H:$H),0)</f>
        <v>0</v>
      </c>
      <c r="N2519" s="26">
        <f>IFERROR(SUMIF(ISSUANCE_HISTORY!$B:$B,A2519,ISSUANCE_HISTORY!$I:$I),0)</f>
        <v>0</v>
      </c>
      <c r="O2519" s="112">
        <f t="shared" si="157"/>
        <v>4</v>
      </c>
      <c r="P2519" s="26">
        <f t="shared" si="159"/>
        <v>6612.6</v>
      </c>
      <c r="Q2519" s="36" t="s">
        <v>2415</v>
      </c>
      <c r="R2519" s="36" t="s">
        <v>2415</v>
      </c>
      <c r="S2519" s="16">
        <v>3</v>
      </c>
      <c r="T2519" s="37" t="str">
        <f t="shared" si="158"/>
        <v>OK</v>
      </c>
      <c r="U2519" s="12"/>
      <c r="V2519" s="16"/>
      <c r="W2519" s="12" t="s">
        <v>4222</v>
      </c>
    </row>
    <row r="2520" spans="1:23" ht="22.35" customHeight="1">
      <c r="A2520" s="12">
        <v>10062693</v>
      </c>
      <c r="B2520" s="137">
        <v>1510070024</v>
      </c>
      <c r="C2520" s="106">
        <v>1007714</v>
      </c>
      <c r="D2520" s="13">
        <v>1017104</v>
      </c>
      <c r="E2520" s="12" t="s">
        <v>2998</v>
      </c>
      <c r="F2520" s="190" t="s">
        <v>2049</v>
      </c>
      <c r="G2520" s="13" t="s">
        <v>21</v>
      </c>
      <c r="H2520" s="15">
        <v>1550</v>
      </c>
      <c r="I2520" s="105">
        <v>5</v>
      </c>
      <c r="J2520" s="26">
        <f t="shared" si="156"/>
        <v>7750</v>
      </c>
      <c r="K2520" s="113">
        <f>IFERROR(SUMIFS(RECEIVING_HISTORY!$H:$H,RECEIVING_HISTORY!$B:$B,MASTER_SHEET!$A2520),0)</f>
        <v>0</v>
      </c>
      <c r="L2520" s="26">
        <f>IFERROR(SUMIFS(RECEIVING_HISTORY!$I:$I,RECEIVING_HISTORY!$B:$B,MASTER_SHEET!$A2520),0)</f>
        <v>0</v>
      </c>
      <c r="M2520" s="35">
        <f>IFERROR(SUMIF(ISSUANCE_HISTORY!$B:$B,A2520,ISSUANCE_HISTORY!$H:$H),0)</f>
        <v>0</v>
      </c>
      <c r="N2520" s="26">
        <f>IFERROR(SUMIF(ISSUANCE_HISTORY!$B:$B,A2520,ISSUANCE_HISTORY!$I:$I),0)</f>
        <v>0</v>
      </c>
      <c r="O2520" s="112">
        <f t="shared" si="157"/>
        <v>5</v>
      </c>
      <c r="P2520" s="26">
        <f t="shared" si="159"/>
        <v>7750</v>
      </c>
      <c r="Q2520" s="36" t="s">
        <v>1189</v>
      </c>
      <c r="R2520" s="36" t="s">
        <v>1189</v>
      </c>
      <c r="S2520" s="16">
        <v>5</v>
      </c>
      <c r="T2520" s="37" t="str">
        <f t="shared" si="158"/>
        <v>OK</v>
      </c>
      <c r="U2520" s="12"/>
      <c r="V2520" s="16"/>
      <c r="W2520" s="12" t="s">
        <v>4222</v>
      </c>
    </row>
    <row r="2521" spans="1:23" ht="22.35" customHeight="1">
      <c r="A2521" s="12">
        <v>10062694</v>
      </c>
      <c r="B2521" s="137" t="e">
        <v>#N/A</v>
      </c>
      <c r="C2521" s="106">
        <v>1007179</v>
      </c>
      <c r="D2521" s="13">
        <v>1017351</v>
      </c>
      <c r="E2521" s="12" t="s">
        <v>2999</v>
      </c>
      <c r="F2521" s="190" t="s">
        <v>4205</v>
      </c>
      <c r="G2521" s="13" t="s">
        <v>21</v>
      </c>
      <c r="H2521" s="15">
        <v>2332.4</v>
      </c>
      <c r="I2521" s="105">
        <v>0</v>
      </c>
      <c r="J2521" s="26">
        <f t="shared" si="156"/>
        <v>0</v>
      </c>
      <c r="K2521" s="113">
        <f>IFERROR(SUMIFS(RECEIVING_HISTORY!$H:$H,RECEIVING_HISTORY!$B:$B,MASTER_SHEET!$A2521),0)</f>
        <v>0</v>
      </c>
      <c r="L2521" s="26">
        <f>IFERROR(SUMIFS(RECEIVING_HISTORY!$I:$I,RECEIVING_HISTORY!$B:$B,MASTER_SHEET!$A2521),0)</f>
        <v>0</v>
      </c>
      <c r="M2521" s="35">
        <f>IFERROR(SUMIF(ISSUANCE_HISTORY!$B:$B,A2521,ISSUANCE_HISTORY!$H:$H),0)</f>
        <v>0</v>
      </c>
      <c r="N2521" s="26">
        <f>IFERROR(SUMIF(ISSUANCE_HISTORY!$B:$B,A2521,ISSUANCE_HISTORY!$I:$I),0)</f>
        <v>0</v>
      </c>
      <c r="O2521" s="112">
        <f t="shared" si="157"/>
        <v>0</v>
      </c>
      <c r="P2521" s="26">
        <f t="shared" si="159"/>
        <v>0</v>
      </c>
      <c r="Q2521" s="36" t="e">
        <v>#N/A</v>
      </c>
      <c r="R2521" s="36" t="e">
        <v>#N/A</v>
      </c>
      <c r="S2521" s="16"/>
      <c r="T2521" s="37" t="str">
        <f t="shared" si="158"/>
        <v/>
      </c>
      <c r="U2521" s="12"/>
      <c r="V2521" s="16"/>
      <c r="W2521" s="12" t="e">
        <v>#N/A</v>
      </c>
    </row>
    <row r="2522" spans="1:23" ht="22.35" customHeight="1">
      <c r="A2522" s="12">
        <v>10062695</v>
      </c>
      <c r="B2522" s="137" t="e">
        <v>#N/A</v>
      </c>
      <c r="C2522" s="106">
        <v>1007180</v>
      </c>
      <c r="D2522" s="13">
        <v>1017352</v>
      </c>
      <c r="E2522" s="12" t="s">
        <v>3000</v>
      </c>
      <c r="F2522" s="190" t="s">
        <v>4205</v>
      </c>
      <c r="G2522" s="13" t="s">
        <v>21</v>
      </c>
      <c r="H2522" s="15">
        <v>1638</v>
      </c>
      <c r="I2522" s="105">
        <v>0</v>
      </c>
      <c r="J2522" s="26">
        <f t="shared" si="156"/>
        <v>0</v>
      </c>
      <c r="K2522" s="113">
        <f>IFERROR(SUMIFS(RECEIVING_HISTORY!$H:$H,RECEIVING_HISTORY!$B:$B,MASTER_SHEET!$A2522),0)</f>
        <v>0</v>
      </c>
      <c r="L2522" s="26">
        <f>IFERROR(SUMIFS(RECEIVING_HISTORY!$I:$I,RECEIVING_HISTORY!$B:$B,MASTER_SHEET!$A2522),0)</f>
        <v>0</v>
      </c>
      <c r="M2522" s="35">
        <f>IFERROR(SUMIF(ISSUANCE_HISTORY!$B:$B,A2522,ISSUANCE_HISTORY!$H:$H),0)</f>
        <v>0</v>
      </c>
      <c r="N2522" s="26">
        <f>IFERROR(SUMIF(ISSUANCE_HISTORY!$B:$B,A2522,ISSUANCE_HISTORY!$I:$I),0)</f>
        <v>0</v>
      </c>
      <c r="O2522" s="112">
        <f t="shared" si="157"/>
        <v>0</v>
      </c>
      <c r="P2522" s="26">
        <f t="shared" si="159"/>
        <v>0</v>
      </c>
      <c r="Q2522" s="36" t="e">
        <v>#N/A</v>
      </c>
      <c r="R2522" s="36" t="e">
        <v>#N/A</v>
      </c>
      <c r="S2522" s="16"/>
      <c r="T2522" s="37" t="str">
        <f t="shared" si="158"/>
        <v/>
      </c>
      <c r="U2522" s="12"/>
      <c r="V2522" s="16"/>
      <c r="W2522" s="12" t="e">
        <v>#N/A</v>
      </c>
    </row>
    <row r="2523" spans="1:23" ht="22.35" customHeight="1">
      <c r="A2523" s="12">
        <v>10062696</v>
      </c>
      <c r="B2523" s="137">
        <v>401716006549</v>
      </c>
      <c r="C2523" s="106">
        <v>1007435</v>
      </c>
      <c r="D2523" s="13">
        <v>1017208</v>
      </c>
      <c r="E2523" s="12" t="s">
        <v>3001</v>
      </c>
      <c r="F2523" s="190" t="s">
        <v>2049</v>
      </c>
      <c r="G2523" s="13" t="s">
        <v>21</v>
      </c>
      <c r="H2523" s="15">
        <v>658</v>
      </c>
      <c r="I2523" s="105">
        <v>2</v>
      </c>
      <c r="J2523" s="26">
        <f t="shared" si="156"/>
        <v>1316</v>
      </c>
      <c r="K2523" s="113">
        <f>IFERROR(SUMIFS(RECEIVING_HISTORY!$H:$H,RECEIVING_HISTORY!$B:$B,MASTER_SHEET!$A2523),0)</f>
        <v>0</v>
      </c>
      <c r="L2523" s="26">
        <f>IFERROR(SUMIFS(RECEIVING_HISTORY!$I:$I,RECEIVING_HISTORY!$B:$B,MASTER_SHEET!$A2523),0)</f>
        <v>0</v>
      </c>
      <c r="M2523" s="35">
        <f>IFERROR(SUMIF(ISSUANCE_HISTORY!$B:$B,A2523,ISSUANCE_HISTORY!$H:$H),0)</f>
        <v>0</v>
      </c>
      <c r="N2523" s="26">
        <f>IFERROR(SUMIF(ISSUANCE_HISTORY!$B:$B,A2523,ISSUANCE_HISTORY!$I:$I),0)</f>
        <v>0</v>
      </c>
      <c r="O2523" s="112">
        <f t="shared" si="157"/>
        <v>2</v>
      </c>
      <c r="P2523" s="26">
        <f t="shared" si="159"/>
        <v>1316</v>
      </c>
      <c r="Q2523" s="36" t="s">
        <v>2332</v>
      </c>
      <c r="R2523" s="36" t="s">
        <v>2332</v>
      </c>
      <c r="S2523" s="16">
        <v>2</v>
      </c>
      <c r="T2523" s="37" t="str">
        <f t="shared" si="158"/>
        <v>OK</v>
      </c>
      <c r="U2523" s="12"/>
      <c r="V2523" s="16"/>
      <c r="W2523" s="12" t="s">
        <v>4222</v>
      </c>
    </row>
    <row r="2524" spans="1:23" ht="22.35" customHeight="1">
      <c r="A2524" s="12">
        <v>10062697</v>
      </c>
      <c r="B2524" s="137">
        <v>401716008105</v>
      </c>
      <c r="C2524" s="106">
        <v>1002732</v>
      </c>
      <c r="D2524" s="13">
        <v>1010895</v>
      </c>
      <c r="E2524" s="12" t="s">
        <v>3002</v>
      </c>
      <c r="F2524" s="190" t="s">
        <v>1262</v>
      </c>
      <c r="G2524" s="13" t="s">
        <v>21</v>
      </c>
      <c r="H2524" s="15">
        <v>1130</v>
      </c>
      <c r="I2524" s="105">
        <v>7</v>
      </c>
      <c r="J2524" s="26">
        <f t="shared" si="156"/>
        <v>7910</v>
      </c>
      <c r="K2524" s="113">
        <f>IFERROR(SUMIFS(RECEIVING_HISTORY!$H:$H,RECEIVING_HISTORY!$B:$B,MASTER_SHEET!$A2524),0)</f>
        <v>0</v>
      </c>
      <c r="L2524" s="26">
        <f>IFERROR(SUMIFS(RECEIVING_HISTORY!$I:$I,RECEIVING_HISTORY!$B:$B,MASTER_SHEET!$A2524),0)</f>
        <v>0</v>
      </c>
      <c r="M2524" s="35">
        <f>IFERROR(SUMIF(ISSUANCE_HISTORY!$B:$B,A2524,ISSUANCE_HISTORY!$H:$H),0)</f>
        <v>0</v>
      </c>
      <c r="N2524" s="26">
        <f>IFERROR(SUMIF(ISSUANCE_HISTORY!$B:$B,A2524,ISSUANCE_HISTORY!$I:$I),0)</f>
        <v>0</v>
      </c>
      <c r="O2524" s="112">
        <f t="shared" si="157"/>
        <v>7</v>
      </c>
      <c r="P2524" s="26">
        <f t="shared" si="159"/>
        <v>7910</v>
      </c>
      <c r="Q2524" s="36" t="s">
        <v>2659</v>
      </c>
      <c r="R2524" s="36" t="s">
        <v>2659</v>
      </c>
      <c r="S2524" s="16">
        <v>5</v>
      </c>
      <c r="T2524" s="37" t="str">
        <f t="shared" si="158"/>
        <v>OK</v>
      </c>
      <c r="U2524" s="12"/>
      <c r="V2524" s="16"/>
      <c r="W2524" s="12" t="s">
        <v>4222</v>
      </c>
    </row>
    <row r="2525" spans="1:23" ht="22.35" customHeight="1">
      <c r="A2525" s="12">
        <v>10062698</v>
      </c>
      <c r="B2525" s="137">
        <v>1120014383</v>
      </c>
      <c r="C2525" s="106">
        <v>1002176</v>
      </c>
      <c r="D2525" s="13">
        <v>1011610</v>
      </c>
      <c r="E2525" s="12" t="s">
        <v>3003</v>
      </c>
      <c r="F2525" s="190" t="s">
        <v>1262</v>
      </c>
      <c r="G2525" s="13" t="s">
        <v>37</v>
      </c>
      <c r="H2525" s="15">
        <v>200</v>
      </c>
      <c r="I2525" s="105">
        <v>10</v>
      </c>
      <c r="J2525" s="26">
        <f t="shared" si="156"/>
        <v>2000</v>
      </c>
      <c r="K2525" s="113">
        <f>IFERROR(SUMIFS(RECEIVING_HISTORY!$H:$H,RECEIVING_HISTORY!$B:$B,MASTER_SHEET!$A2525),0)</f>
        <v>0</v>
      </c>
      <c r="L2525" s="26">
        <f>IFERROR(SUMIFS(RECEIVING_HISTORY!$I:$I,RECEIVING_HISTORY!$B:$B,MASTER_SHEET!$A2525),0)</f>
        <v>0</v>
      </c>
      <c r="M2525" s="35">
        <f>IFERROR(SUMIF(ISSUANCE_HISTORY!$B:$B,A2525,ISSUANCE_HISTORY!$H:$H),0)</f>
        <v>0</v>
      </c>
      <c r="N2525" s="26">
        <f>IFERROR(SUMIF(ISSUANCE_HISTORY!$B:$B,A2525,ISSUANCE_HISTORY!$I:$I),0)</f>
        <v>0</v>
      </c>
      <c r="O2525" s="112">
        <f t="shared" si="157"/>
        <v>10</v>
      </c>
      <c r="P2525" s="26">
        <f t="shared" si="159"/>
        <v>2000</v>
      </c>
      <c r="Q2525" s="36" t="s">
        <v>297</v>
      </c>
      <c r="R2525" s="36" t="s">
        <v>297</v>
      </c>
      <c r="S2525" s="16">
        <v>10</v>
      </c>
      <c r="T2525" s="37" t="str">
        <f t="shared" si="158"/>
        <v>OK</v>
      </c>
      <c r="U2525" s="12"/>
      <c r="V2525" s="16"/>
      <c r="W2525" s="12" t="s">
        <v>4222</v>
      </c>
    </row>
    <row r="2526" spans="1:23" ht="22.35" customHeight="1">
      <c r="A2526" s="12">
        <v>10062699</v>
      </c>
      <c r="B2526" s="137">
        <v>311630008106</v>
      </c>
      <c r="C2526" s="106">
        <v>1007108</v>
      </c>
      <c r="D2526" s="13">
        <v>1013917</v>
      </c>
      <c r="E2526" s="12" t="s">
        <v>3004</v>
      </c>
      <c r="F2526" s="190" t="s">
        <v>1262</v>
      </c>
      <c r="G2526" s="13" t="s">
        <v>37</v>
      </c>
      <c r="H2526" s="15">
        <v>110</v>
      </c>
      <c r="I2526" s="105">
        <v>10</v>
      </c>
      <c r="J2526" s="26">
        <f t="shared" si="156"/>
        <v>1100</v>
      </c>
      <c r="K2526" s="113">
        <f>IFERROR(SUMIFS(RECEIVING_HISTORY!$H:$H,RECEIVING_HISTORY!$B:$B,MASTER_SHEET!$A2526),0)</f>
        <v>0</v>
      </c>
      <c r="L2526" s="26">
        <f>IFERROR(SUMIFS(RECEIVING_HISTORY!$I:$I,RECEIVING_HISTORY!$B:$B,MASTER_SHEET!$A2526),0)</f>
        <v>0</v>
      </c>
      <c r="M2526" s="35">
        <f>IFERROR(SUMIF(ISSUANCE_HISTORY!$B:$B,A2526,ISSUANCE_HISTORY!$H:$H),0)</f>
        <v>0</v>
      </c>
      <c r="N2526" s="26">
        <f>IFERROR(SUMIF(ISSUANCE_HISTORY!$B:$B,A2526,ISSUANCE_HISTORY!$I:$I),0)</f>
        <v>0</v>
      </c>
      <c r="O2526" s="112">
        <f t="shared" si="157"/>
        <v>10</v>
      </c>
      <c r="P2526" s="26">
        <f t="shared" si="159"/>
        <v>1100</v>
      </c>
      <c r="Q2526" s="36" t="s">
        <v>275</v>
      </c>
      <c r="R2526" s="36" t="s">
        <v>275</v>
      </c>
      <c r="S2526" s="16">
        <v>10</v>
      </c>
      <c r="T2526" s="37" t="str">
        <f t="shared" si="158"/>
        <v>OK</v>
      </c>
      <c r="U2526" s="12"/>
      <c r="V2526" s="16"/>
      <c r="W2526" s="12" t="s">
        <v>4222</v>
      </c>
    </row>
    <row r="2527" spans="1:23" ht="22.35" customHeight="1">
      <c r="A2527" s="12">
        <v>10062700</v>
      </c>
      <c r="B2527" s="137">
        <v>1120013629</v>
      </c>
      <c r="C2527" s="106">
        <v>1007381</v>
      </c>
      <c r="D2527" s="13">
        <v>1017154</v>
      </c>
      <c r="E2527" s="12" t="s">
        <v>3005</v>
      </c>
      <c r="F2527" s="190" t="s">
        <v>4209</v>
      </c>
      <c r="G2527" s="13" t="s">
        <v>21</v>
      </c>
      <c r="H2527" s="15">
        <v>363</v>
      </c>
      <c r="I2527" s="105">
        <v>9</v>
      </c>
      <c r="J2527" s="26">
        <f t="shared" si="156"/>
        <v>3267</v>
      </c>
      <c r="K2527" s="113">
        <f>IFERROR(SUMIFS(RECEIVING_HISTORY!$H:$H,RECEIVING_HISTORY!$B:$B,MASTER_SHEET!$A2527),0)</f>
        <v>0</v>
      </c>
      <c r="L2527" s="26">
        <f>IFERROR(SUMIFS(RECEIVING_HISTORY!$I:$I,RECEIVING_HISTORY!$B:$B,MASTER_SHEET!$A2527),0)</f>
        <v>0</v>
      </c>
      <c r="M2527" s="35">
        <f>IFERROR(SUMIF(ISSUANCE_HISTORY!$B:$B,A2527,ISSUANCE_HISTORY!$H:$H),0)</f>
        <v>0</v>
      </c>
      <c r="N2527" s="26">
        <f>IFERROR(SUMIF(ISSUANCE_HISTORY!$B:$B,A2527,ISSUANCE_HISTORY!$I:$I),0)</f>
        <v>0</v>
      </c>
      <c r="O2527" s="112">
        <f t="shared" si="157"/>
        <v>9</v>
      </c>
      <c r="P2527" s="26">
        <f t="shared" si="159"/>
        <v>3267</v>
      </c>
      <c r="Q2527" s="36" t="s">
        <v>2558</v>
      </c>
      <c r="R2527" s="36" t="s">
        <v>2558</v>
      </c>
      <c r="S2527" s="16">
        <v>8</v>
      </c>
      <c r="T2527" s="37" t="str">
        <f t="shared" si="158"/>
        <v>OK</v>
      </c>
      <c r="U2527" s="12"/>
      <c r="V2527" s="16"/>
      <c r="W2527" s="12" t="s">
        <v>4222</v>
      </c>
    </row>
    <row r="2528" spans="1:23" ht="22.35" customHeight="1">
      <c r="A2528" s="12">
        <v>10062701</v>
      </c>
      <c r="B2528" s="137" t="e">
        <v>#N/A</v>
      </c>
      <c r="C2528" s="106">
        <v>1004662</v>
      </c>
      <c r="D2528" s="13">
        <v>1016422</v>
      </c>
      <c r="E2528" s="12" t="s">
        <v>3006</v>
      </c>
      <c r="F2528" s="191" t="s">
        <v>4206</v>
      </c>
      <c r="G2528" s="13" t="s">
        <v>21</v>
      </c>
      <c r="H2528" s="15">
        <v>528</v>
      </c>
      <c r="I2528" s="105">
        <v>90</v>
      </c>
      <c r="J2528" s="26">
        <f t="shared" si="156"/>
        <v>47520</v>
      </c>
      <c r="K2528" s="113">
        <f>IFERROR(SUMIFS(RECEIVING_HISTORY!$H:$H,RECEIVING_HISTORY!$B:$B,MASTER_SHEET!$A2528),0)</f>
        <v>0</v>
      </c>
      <c r="L2528" s="26">
        <f>IFERROR(SUMIFS(RECEIVING_HISTORY!$I:$I,RECEIVING_HISTORY!$B:$B,MASTER_SHEET!$A2528),0)</f>
        <v>0</v>
      </c>
      <c r="M2528" s="35">
        <f>IFERROR(SUMIF(ISSUANCE_HISTORY!$B:$B,A2528,ISSUANCE_HISTORY!$H:$H),0)</f>
        <v>0</v>
      </c>
      <c r="N2528" s="26">
        <f>IFERROR(SUMIF(ISSUANCE_HISTORY!$B:$B,A2528,ISSUANCE_HISTORY!$I:$I),0)</f>
        <v>0</v>
      </c>
      <c r="O2528" s="112">
        <f t="shared" si="157"/>
        <v>90</v>
      </c>
      <c r="P2528" s="26">
        <f t="shared" si="159"/>
        <v>47520</v>
      </c>
      <c r="Q2528" s="36" t="s">
        <v>2650</v>
      </c>
      <c r="R2528" s="36" t="s">
        <v>2650</v>
      </c>
      <c r="S2528" s="16">
        <v>60</v>
      </c>
      <c r="T2528" s="37" t="str">
        <f t="shared" si="158"/>
        <v>OK</v>
      </c>
      <c r="U2528" s="12"/>
      <c r="V2528" s="16"/>
      <c r="W2528" s="12" t="e">
        <v>#N/A</v>
      </c>
    </row>
    <row r="2529" spans="1:23" ht="22.35" customHeight="1">
      <c r="A2529" s="12">
        <v>10062702</v>
      </c>
      <c r="B2529" s="137" t="e">
        <v>#N/A</v>
      </c>
      <c r="C2529" s="106">
        <v>1004663</v>
      </c>
      <c r="D2529" s="13">
        <v>1016423</v>
      </c>
      <c r="E2529" s="12" t="s">
        <v>3007</v>
      </c>
      <c r="F2529" s="191" t="s">
        <v>4206</v>
      </c>
      <c r="G2529" s="13" t="s">
        <v>21</v>
      </c>
      <c r="H2529" s="15">
        <v>528</v>
      </c>
      <c r="I2529" s="105">
        <v>10</v>
      </c>
      <c r="J2529" s="26">
        <f t="shared" si="156"/>
        <v>5280</v>
      </c>
      <c r="K2529" s="113">
        <f>IFERROR(SUMIFS(RECEIVING_HISTORY!$H:$H,RECEIVING_HISTORY!$B:$B,MASTER_SHEET!$A2529),0)</f>
        <v>0</v>
      </c>
      <c r="L2529" s="26">
        <f>IFERROR(SUMIFS(RECEIVING_HISTORY!$I:$I,RECEIVING_HISTORY!$B:$B,MASTER_SHEET!$A2529),0)</f>
        <v>0</v>
      </c>
      <c r="M2529" s="35">
        <f>IFERROR(SUMIF(ISSUANCE_HISTORY!$B:$B,A2529,ISSUANCE_HISTORY!$H:$H),0)</f>
        <v>0</v>
      </c>
      <c r="N2529" s="26">
        <f>IFERROR(SUMIF(ISSUANCE_HISTORY!$B:$B,A2529,ISSUANCE_HISTORY!$I:$I),0)</f>
        <v>0</v>
      </c>
      <c r="O2529" s="112">
        <f t="shared" si="157"/>
        <v>10</v>
      </c>
      <c r="P2529" s="26">
        <f t="shared" si="159"/>
        <v>5280</v>
      </c>
      <c r="Q2529" s="36" t="s">
        <v>2650</v>
      </c>
      <c r="R2529" s="36" t="s">
        <v>2650</v>
      </c>
      <c r="S2529" s="16">
        <v>60</v>
      </c>
      <c r="T2529" s="37" t="str">
        <f t="shared" si="158"/>
        <v>BSR in Process</v>
      </c>
      <c r="U2529" s="12">
        <v>52</v>
      </c>
      <c r="V2529" s="16"/>
      <c r="W2529" s="12" t="e">
        <v>#N/A</v>
      </c>
    </row>
    <row r="2530" spans="1:23" ht="22.35" customHeight="1">
      <c r="A2530" s="12">
        <v>10062703</v>
      </c>
      <c r="B2530" s="137" t="e">
        <v>#N/A</v>
      </c>
      <c r="C2530" s="106">
        <v>1004664</v>
      </c>
      <c r="D2530" s="13">
        <v>1016424</v>
      </c>
      <c r="E2530" s="12" t="s">
        <v>4503</v>
      </c>
      <c r="F2530" s="191" t="s">
        <v>4206</v>
      </c>
      <c r="G2530" s="13" t="s">
        <v>21</v>
      </c>
      <c r="H2530" s="15">
        <v>528</v>
      </c>
      <c r="I2530" s="105">
        <v>90</v>
      </c>
      <c r="J2530" s="26">
        <f t="shared" si="156"/>
        <v>47520</v>
      </c>
      <c r="K2530" s="113">
        <f>IFERROR(SUMIFS(RECEIVING_HISTORY!$H:$H,RECEIVING_HISTORY!$B:$B,MASTER_SHEET!$A2530),0)</f>
        <v>0</v>
      </c>
      <c r="L2530" s="26">
        <f>IFERROR(SUMIFS(RECEIVING_HISTORY!$I:$I,RECEIVING_HISTORY!$B:$B,MASTER_SHEET!$A2530),0)</f>
        <v>0</v>
      </c>
      <c r="M2530" s="35">
        <f>IFERROR(SUMIF(ISSUANCE_HISTORY!$B:$B,A2530,ISSUANCE_HISTORY!$H:$H),0)</f>
        <v>0</v>
      </c>
      <c r="N2530" s="26">
        <f>IFERROR(SUMIF(ISSUANCE_HISTORY!$B:$B,A2530,ISSUANCE_HISTORY!$I:$I),0)</f>
        <v>0</v>
      </c>
      <c r="O2530" s="112">
        <f t="shared" si="157"/>
        <v>90</v>
      </c>
      <c r="P2530" s="26">
        <f t="shared" si="159"/>
        <v>47520</v>
      </c>
      <c r="Q2530" s="36" t="s">
        <v>2650</v>
      </c>
      <c r="R2530" s="36" t="s">
        <v>2650</v>
      </c>
      <c r="S2530" s="16">
        <v>60</v>
      </c>
      <c r="T2530" s="37" t="str">
        <f t="shared" si="158"/>
        <v>OK</v>
      </c>
      <c r="U2530" s="12"/>
      <c r="V2530" s="16"/>
      <c r="W2530" s="12" t="e">
        <v>#N/A</v>
      </c>
    </row>
    <row r="2531" spans="1:23" ht="22.35" customHeight="1">
      <c r="A2531" s="12">
        <v>10062704</v>
      </c>
      <c r="B2531" s="137" t="e">
        <v>#N/A</v>
      </c>
      <c r="C2531" s="106">
        <v>1007299</v>
      </c>
      <c r="D2531" s="13">
        <v>1017471</v>
      </c>
      <c r="E2531" s="12" t="s">
        <v>3008</v>
      </c>
      <c r="F2531" s="190" t="s">
        <v>2049</v>
      </c>
      <c r="G2531" s="13" t="s">
        <v>21</v>
      </c>
      <c r="H2531" s="15">
        <v>35</v>
      </c>
      <c r="I2531" s="105">
        <v>260</v>
      </c>
      <c r="J2531" s="26">
        <f t="shared" si="156"/>
        <v>9100</v>
      </c>
      <c r="K2531" s="113">
        <f>IFERROR(SUMIFS(RECEIVING_HISTORY!$H:$H,RECEIVING_HISTORY!$B:$B,MASTER_SHEET!$A2531),0)</f>
        <v>0</v>
      </c>
      <c r="L2531" s="26">
        <f>IFERROR(SUMIFS(RECEIVING_HISTORY!$I:$I,RECEIVING_HISTORY!$B:$B,MASTER_SHEET!$A2531),0)</f>
        <v>0</v>
      </c>
      <c r="M2531" s="35">
        <f>IFERROR(SUMIF(ISSUANCE_HISTORY!$B:$B,A2531,ISSUANCE_HISTORY!$H:$H),0)</f>
        <v>0</v>
      </c>
      <c r="N2531" s="26">
        <f>IFERROR(SUMIF(ISSUANCE_HISTORY!$B:$B,A2531,ISSUANCE_HISTORY!$I:$I),0)</f>
        <v>0</v>
      </c>
      <c r="O2531" s="112">
        <f t="shared" si="157"/>
        <v>260</v>
      </c>
      <c r="P2531" s="26">
        <f t="shared" si="159"/>
        <v>9100</v>
      </c>
      <c r="Q2531" s="36" t="s">
        <v>970</v>
      </c>
      <c r="R2531" s="36" t="s">
        <v>970</v>
      </c>
      <c r="S2531" s="16">
        <v>50</v>
      </c>
      <c r="T2531" s="37" t="str">
        <f t="shared" si="158"/>
        <v>OK</v>
      </c>
      <c r="U2531" s="12"/>
      <c r="V2531" s="16"/>
      <c r="W2531" s="12" t="e">
        <v>#N/A</v>
      </c>
    </row>
    <row r="2532" spans="1:23" ht="22.35" customHeight="1">
      <c r="A2532" s="12">
        <v>10062705</v>
      </c>
      <c r="B2532" s="137" t="e">
        <v>#N/A</v>
      </c>
      <c r="C2532" s="106">
        <v>1001467</v>
      </c>
      <c r="D2532" s="30">
        <v>1012214</v>
      </c>
      <c r="E2532" s="12" t="s">
        <v>3009</v>
      </c>
      <c r="F2532" s="190" t="s">
        <v>4205</v>
      </c>
      <c r="G2532" s="13" t="s">
        <v>37</v>
      </c>
      <c r="H2532" s="15">
        <v>15</v>
      </c>
      <c r="I2532" s="105">
        <v>10</v>
      </c>
      <c r="J2532" s="26">
        <f t="shared" si="156"/>
        <v>150</v>
      </c>
      <c r="K2532" s="113">
        <f>IFERROR(SUMIFS(RECEIVING_HISTORY!$H:$H,RECEIVING_HISTORY!$B:$B,MASTER_SHEET!$A2532),0)</f>
        <v>0</v>
      </c>
      <c r="L2532" s="26">
        <f>IFERROR(SUMIFS(RECEIVING_HISTORY!$I:$I,RECEIVING_HISTORY!$B:$B,MASTER_SHEET!$A2532),0)</f>
        <v>0</v>
      </c>
      <c r="M2532" s="35">
        <f>IFERROR(SUMIF(ISSUANCE_HISTORY!$B:$B,A2532,ISSUANCE_HISTORY!$H:$H),0)</f>
        <v>0</v>
      </c>
      <c r="N2532" s="26">
        <f>IFERROR(SUMIF(ISSUANCE_HISTORY!$B:$B,A2532,ISSUANCE_HISTORY!$I:$I),0)</f>
        <v>0</v>
      </c>
      <c r="O2532" s="112">
        <f t="shared" si="157"/>
        <v>10</v>
      </c>
      <c r="P2532" s="26">
        <f t="shared" si="159"/>
        <v>150</v>
      </c>
      <c r="Q2532" s="36" t="s">
        <v>4104</v>
      </c>
      <c r="R2532" s="36" t="s">
        <v>4104</v>
      </c>
      <c r="S2532" s="16">
        <v>10</v>
      </c>
      <c r="T2532" s="37" t="str">
        <f t="shared" si="158"/>
        <v>OK</v>
      </c>
      <c r="U2532" s="12"/>
      <c r="V2532" s="16"/>
      <c r="W2532" s="12" t="e">
        <v>#N/A</v>
      </c>
    </row>
    <row r="2533" spans="1:23" ht="22.35" customHeight="1">
      <c r="A2533" s="12">
        <v>10062706</v>
      </c>
      <c r="B2533" s="137" t="e">
        <v>#N/A</v>
      </c>
      <c r="C2533" s="106">
        <v>1002467</v>
      </c>
      <c r="D2533" s="13">
        <v>1011270</v>
      </c>
      <c r="E2533" s="12" t="s">
        <v>3010</v>
      </c>
      <c r="F2533" s="190" t="s">
        <v>1262</v>
      </c>
      <c r="G2533" s="13" t="s">
        <v>21</v>
      </c>
      <c r="H2533" s="15">
        <v>98</v>
      </c>
      <c r="I2533" s="105">
        <v>20</v>
      </c>
      <c r="J2533" s="26">
        <f t="shared" si="156"/>
        <v>1960</v>
      </c>
      <c r="K2533" s="113">
        <f>IFERROR(SUMIFS(RECEIVING_HISTORY!$H:$H,RECEIVING_HISTORY!$B:$B,MASTER_SHEET!$A2533),0)</f>
        <v>0</v>
      </c>
      <c r="L2533" s="26">
        <f>IFERROR(SUMIFS(RECEIVING_HISTORY!$I:$I,RECEIVING_HISTORY!$B:$B,MASTER_SHEET!$A2533),0)</f>
        <v>0</v>
      </c>
      <c r="M2533" s="35">
        <f>IFERROR(SUMIF(ISSUANCE_HISTORY!$B:$B,A2533,ISSUANCE_HISTORY!$H:$H),0)</f>
        <v>0</v>
      </c>
      <c r="N2533" s="26">
        <f>IFERROR(SUMIF(ISSUANCE_HISTORY!$B:$B,A2533,ISSUANCE_HISTORY!$I:$I),0)</f>
        <v>0</v>
      </c>
      <c r="O2533" s="112">
        <f t="shared" si="157"/>
        <v>20</v>
      </c>
      <c r="P2533" s="26">
        <f t="shared" si="159"/>
        <v>1960</v>
      </c>
      <c r="Q2533" s="36" t="s">
        <v>1341</v>
      </c>
      <c r="R2533" s="36" t="s">
        <v>1341</v>
      </c>
      <c r="S2533" s="16">
        <v>10</v>
      </c>
      <c r="T2533" s="37" t="str">
        <f t="shared" si="158"/>
        <v>OK</v>
      </c>
      <c r="U2533" s="12"/>
      <c r="V2533" s="16"/>
      <c r="W2533" s="12" t="e">
        <v>#N/A</v>
      </c>
    </row>
    <row r="2534" spans="1:23" ht="22.35" customHeight="1">
      <c r="A2534" s="12">
        <v>10062707</v>
      </c>
      <c r="B2534" s="137" t="e">
        <v>#N/A</v>
      </c>
      <c r="C2534" s="106">
        <v>1007266</v>
      </c>
      <c r="D2534" s="13">
        <v>1017438</v>
      </c>
      <c r="E2534" s="12" t="s">
        <v>3011</v>
      </c>
      <c r="F2534" s="190" t="s">
        <v>1262</v>
      </c>
      <c r="G2534" s="13" t="s">
        <v>21</v>
      </c>
      <c r="H2534" s="15">
        <v>35</v>
      </c>
      <c r="I2534" s="105">
        <v>20</v>
      </c>
      <c r="J2534" s="26">
        <f t="shared" si="156"/>
        <v>700</v>
      </c>
      <c r="K2534" s="113">
        <f>IFERROR(SUMIFS(RECEIVING_HISTORY!$H:$H,RECEIVING_HISTORY!$B:$B,MASTER_SHEET!$A2534),0)</f>
        <v>0</v>
      </c>
      <c r="L2534" s="26">
        <f>IFERROR(SUMIFS(RECEIVING_HISTORY!$I:$I,RECEIVING_HISTORY!$B:$B,MASTER_SHEET!$A2534),0)</f>
        <v>0</v>
      </c>
      <c r="M2534" s="35">
        <f>IFERROR(SUMIF(ISSUANCE_HISTORY!$B:$B,A2534,ISSUANCE_HISTORY!$H:$H),0)</f>
        <v>0</v>
      </c>
      <c r="N2534" s="26">
        <f>IFERROR(SUMIF(ISSUANCE_HISTORY!$B:$B,A2534,ISSUANCE_HISTORY!$I:$I),0)</f>
        <v>0</v>
      </c>
      <c r="O2534" s="112">
        <f t="shared" si="157"/>
        <v>20</v>
      </c>
      <c r="P2534" s="26">
        <f t="shared" si="159"/>
        <v>700</v>
      </c>
      <c r="Q2534" s="36" t="s">
        <v>1341</v>
      </c>
      <c r="R2534" s="36" t="s">
        <v>1341</v>
      </c>
      <c r="S2534" s="16">
        <v>10</v>
      </c>
      <c r="T2534" s="37" t="str">
        <f t="shared" si="158"/>
        <v>OK</v>
      </c>
      <c r="U2534" s="12"/>
      <c r="V2534" s="16"/>
      <c r="W2534" s="12" t="e">
        <v>#N/A</v>
      </c>
    </row>
    <row r="2535" spans="1:23" ht="22.35" customHeight="1">
      <c r="A2535" s="12">
        <v>10062708</v>
      </c>
      <c r="B2535" s="137" t="e">
        <v>#N/A</v>
      </c>
      <c r="C2535" s="106">
        <v>1007267</v>
      </c>
      <c r="D2535" s="13">
        <v>1017439</v>
      </c>
      <c r="E2535" s="12" t="s">
        <v>3012</v>
      </c>
      <c r="F2535" s="190" t="s">
        <v>1262</v>
      </c>
      <c r="G2535" s="13" t="s">
        <v>21</v>
      </c>
      <c r="H2535" s="15">
        <v>75</v>
      </c>
      <c r="I2535" s="105">
        <v>20</v>
      </c>
      <c r="J2535" s="26">
        <f t="shared" si="156"/>
        <v>1500</v>
      </c>
      <c r="K2535" s="113">
        <f>IFERROR(SUMIFS(RECEIVING_HISTORY!$H:$H,RECEIVING_HISTORY!$B:$B,MASTER_SHEET!$A2535),0)</f>
        <v>0</v>
      </c>
      <c r="L2535" s="26">
        <f>IFERROR(SUMIFS(RECEIVING_HISTORY!$I:$I,RECEIVING_HISTORY!$B:$B,MASTER_SHEET!$A2535),0)</f>
        <v>0</v>
      </c>
      <c r="M2535" s="35">
        <f>IFERROR(SUMIF(ISSUANCE_HISTORY!$B:$B,A2535,ISSUANCE_HISTORY!$H:$H),0)</f>
        <v>0</v>
      </c>
      <c r="N2535" s="26">
        <f>IFERROR(SUMIF(ISSUANCE_HISTORY!$B:$B,A2535,ISSUANCE_HISTORY!$I:$I),0)</f>
        <v>0</v>
      </c>
      <c r="O2535" s="112">
        <f t="shared" si="157"/>
        <v>20</v>
      </c>
      <c r="P2535" s="26">
        <f t="shared" si="159"/>
        <v>1500</v>
      </c>
      <c r="Q2535" s="36" t="s">
        <v>1341</v>
      </c>
      <c r="R2535" s="36" t="s">
        <v>1341</v>
      </c>
      <c r="S2535" s="16">
        <v>10</v>
      </c>
      <c r="T2535" s="37" t="str">
        <f t="shared" si="158"/>
        <v>OK</v>
      </c>
      <c r="U2535" s="12"/>
      <c r="V2535" s="16"/>
      <c r="W2535" s="12" t="e">
        <v>#N/A</v>
      </c>
    </row>
    <row r="2536" spans="1:23" ht="22.35" customHeight="1">
      <c r="A2536" s="12">
        <v>10062709</v>
      </c>
      <c r="B2536" s="137" t="e">
        <v>#N/A</v>
      </c>
      <c r="C2536" s="106">
        <v>1007314</v>
      </c>
      <c r="D2536" s="13">
        <v>1017486</v>
      </c>
      <c r="E2536" s="12" t="s">
        <v>3013</v>
      </c>
      <c r="F2536" s="190" t="s">
        <v>1262</v>
      </c>
      <c r="G2536" s="13" t="s">
        <v>21</v>
      </c>
      <c r="H2536" s="15">
        <v>45</v>
      </c>
      <c r="I2536" s="105">
        <v>20</v>
      </c>
      <c r="J2536" s="26">
        <f t="shared" si="156"/>
        <v>900</v>
      </c>
      <c r="K2536" s="113">
        <f>IFERROR(SUMIFS(RECEIVING_HISTORY!$H:$H,RECEIVING_HISTORY!$B:$B,MASTER_SHEET!$A2536),0)</f>
        <v>0</v>
      </c>
      <c r="L2536" s="26">
        <f>IFERROR(SUMIFS(RECEIVING_HISTORY!$I:$I,RECEIVING_HISTORY!$B:$B,MASTER_SHEET!$A2536),0)</f>
        <v>0</v>
      </c>
      <c r="M2536" s="35">
        <f>IFERROR(SUMIF(ISSUANCE_HISTORY!$B:$B,A2536,ISSUANCE_HISTORY!$H:$H),0)</f>
        <v>0</v>
      </c>
      <c r="N2536" s="26">
        <f>IFERROR(SUMIF(ISSUANCE_HISTORY!$B:$B,A2536,ISSUANCE_HISTORY!$I:$I),0)</f>
        <v>0</v>
      </c>
      <c r="O2536" s="112">
        <f t="shared" si="157"/>
        <v>20</v>
      </c>
      <c r="P2536" s="26">
        <f t="shared" si="159"/>
        <v>900</v>
      </c>
      <c r="Q2536" s="36" t="s">
        <v>1341</v>
      </c>
      <c r="R2536" s="36" t="s">
        <v>1341</v>
      </c>
      <c r="S2536" s="16">
        <v>10</v>
      </c>
      <c r="T2536" s="37" t="str">
        <f t="shared" si="158"/>
        <v>OK</v>
      </c>
      <c r="U2536" s="12"/>
      <c r="V2536" s="16"/>
      <c r="W2536" s="12" t="e">
        <v>#N/A</v>
      </c>
    </row>
    <row r="2537" spans="1:23" ht="22.35" customHeight="1">
      <c r="A2537" s="12">
        <v>10062710</v>
      </c>
      <c r="B2537" s="137">
        <v>1240180036</v>
      </c>
      <c r="C2537" s="106">
        <v>1004777</v>
      </c>
      <c r="D2537" s="13">
        <v>1016218</v>
      </c>
      <c r="E2537" s="12" t="s">
        <v>3014</v>
      </c>
      <c r="F2537" s="190" t="s">
        <v>2049</v>
      </c>
      <c r="G2537" s="13" t="s">
        <v>21</v>
      </c>
      <c r="H2537" s="15">
        <v>296</v>
      </c>
      <c r="I2537" s="105">
        <v>6</v>
      </c>
      <c r="J2537" s="26">
        <f t="shared" si="156"/>
        <v>1776</v>
      </c>
      <c r="K2537" s="113">
        <f>IFERROR(SUMIFS(RECEIVING_HISTORY!$H:$H,RECEIVING_HISTORY!$B:$B,MASTER_SHEET!$A2537),0)</f>
        <v>0</v>
      </c>
      <c r="L2537" s="26">
        <f>IFERROR(SUMIFS(RECEIVING_HISTORY!$I:$I,RECEIVING_HISTORY!$B:$B,MASTER_SHEET!$A2537),0)</f>
        <v>0</v>
      </c>
      <c r="M2537" s="35">
        <f>IFERROR(SUMIF(ISSUANCE_HISTORY!$B:$B,A2537,ISSUANCE_HISTORY!$H:$H),0)</f>
        <v>0</v>
      </c>
      <c r="N2537" s="26">
        <f>IFERROR(SUMIF(ISSUANCE_HISTORY!$B:$B,A2537,ISSUANCE_HISTORY!$I:$I),0)</f>
        <v>0</v>
      </c>
      <c r="O2537" s="112">
        <f t="shared" si="157"/>
        <v>6</v>
      </c>
      <c r="P2537" s="26">
        <f t="shared" si="159"/>
        <v>1776</v>
      </c>
      <c r="Q2537" s="36" t="s">
        <v>2212</v>
      </c>
      <c r="R2537" s="36" t="s">
        <v>2212</v>
      </c>
      <c r="S2537" s="16">
        <v>5</v>
      </c>
      <c r="T2537" s="37" t="str">
        <f t="shared" si="158"/>
        <v>OK</v>
      </c>
      <c r="U2537" s="12"/>
      <c r="V2537" s="16"/>
      <c r="W2537" s="12" t="s">
        <v>4222</v>
      </c>
    </row>
    <row r="2538" spans="1:23" ht="22.35" customHeight="1">
      <c r="A2538" s="12">
        <v>10062711</v>
      </c>
      <c r="B2538" s="137">
        <v>1240180520</v>
      </c>
      <c r="C2538" s="106">
        <v>1007466</v>
      </c>
      <c r="D2538" s="13">
        <v>1017239</v>
      </c>
      <c r="E2538" s="12" t="s">
        <v>3015</v>
      </c>
      <c r="F2538" s="190" t="s">
        <v>2049</v>
      </c>
      <c r="G2538" s="13" t="s">
        <v>21</v>
      </c>
      <c r="H2538" s="15">
        <v>45</v>
      </c>
      <c r="I2538" s="105">
        <v>5</v>
      </c>
      <c r="J2538" s="26">
        <f t="shared" si="156"/>
        <v>225</v>
      </c>
      <c r="K2538" s="113">
        <f>IFERROR(SUMIFS(RECEIVING_HISTORY!$H:$H,RECEIVING_HISTORY!$B:$B,MASTER_SHEET!$A2538),0)</f>
        <v>0</v>
      </c>
      <c r="L2538" s="26">
        <f>IFERROR(SUMIFS(RECEIVING_HISTORY!$I:$I,RECEIVING_HISTORY!$B:$B,MASTER_SHEET!$A2538),0)</f>
        <v>0</v>
      </c>
      <c r="M2538" s="35">
        <f>IFERROR(SUMIF(ISSUANCE_HISTORY!$B:$B,A2538,ISSUANCE_HISTORY!$H:$H),0)</f>
        <v>0</v>
      </c>
      <c r="N2538" s="26">
        <f>IFERROR(SUMIF(ISSUANCE_HISTORY!$B:$B,A2538,ISSUANCE_HISTORY!$I:$I),0)</f>
        <v>0</v>
      </c>
      <c r="O2538" s="112">
        <f t="shared" si="157"/>
        <v>5</v>
      </c>
      <c r="P2538" s="26">
        <f t="shared" si="159"/>
        <v>225</v>
      </c>
      <c r="Q2538" s="36" t="s">
        <v>2212</v>
      </c>
      <c r="R2538" s="36" t="s">
        <v>2212</v>
      </c>
      <c r="S2538" s="16">
        <v>5</v>
      </c>
      <c r="T2538" s="37" t="str">
        <f t="shared" si="158"/>
        <v>OK</v>
      </c>
      <c r="U2538" s="12"/>
      <c r="V2538" s="16"/>
      <c r="W2538" s="12" t="s">
        <v>4222</v>
      </c>
    </row>
    <row r="2539" spans="1:23" ht="22.35" customHeight="1">
      <c r="A2539" s="12">
        <v>10062712</v>
      </c>
      <c r="B2539" s="137">
        <v>1240180521</v>
      </c>
      <c r="C2539" s="106">
        <v>1007467</v>
      </c>
      <c r="D2539" s="13">
        <v>1017240</v>
      </c>
      <c r="E2539" s="12" t="s">
        <v>3016</v>
      </c>
      <c r="F2539" s="190" t="s">
        <v>2049</v>
      </c>
      <c r="G2539" s="13" t="s">
        <v>21</v>
      </c>
      <c r="H2539" s="15">
        <v>15</v>
      </c>
      <c r="I2539" s="105">
        <v>5</v>
      </c>
      <c r="J2539" s="26">
        <f t="shared" si="156"/>
        <v>75</v>
      </c>
      <c r="K2539" s="113">
        <f>IFERROR(SUMIFS(RECEIVING_HISTORY!$H:$H,RECEIVING_HISTORY!$B:$B,MASTER_SHEET!$A2539),0)</f>
        <v>0</v>
      </c>
      <c r="L2539" s="26">
        <f>IFERROR(SUMIFS(RECEIVING_HISTORY!$I:$I,RECEIVING_HISTORY!$B:$B,MASTER_SHEET!$A2539),0)</f>
        <v>0</v>
      </c>
      <c r="M2539" s="35">
        <f>IFERROR(SUMIF(ISSUANCE_HISTORY!$B:$B,A2539,ISSUANCE_HISTORY!$H:$H),0)</f>
        <v>0</v>
      </c>
      <c r="N2539" s="26">
        <f>IFERROR(SUMIF(ISSUANCE_HISTORY!$B:$B,A2539,ISSUANCE_HISTORY!$I:$I),0)</f>
        <v>0</v>
      </c>
      <c r="O2539" s="112">
        <f t="shared" si="157"/>
        <v>5</v>
      </c>
      <c r="P2539" s="26">
        <f t="shared" si="159"/>
        <v>75</v>
      </c>
      <c r="Q2539" s="36" t="s">
        <v>2212</v>
      </c>
      <c r="R2539" s="36" t="s">
        <v>2212</v>
      </c>
      <c r="S2539" s="16">
        <v>5</v>
      </c>
      <c r="T2539" s="37" t="str">
        <f t="shared" si="158"/>
        <v>OK</v>
      </c>
      <c r="U2539" s="12"/>
      <c r="V2539" s="16"/>
      <c r="W2539" s="12" t="s">
        <v>4222</v>
      </c>
    </row>
    <row r="2540" spans="1:23" ht="22.35" customHeight="1">
      <c r="A2540" s="12">
        <v>10062713</v>
      </c>
      <c r="B2540" s="137">
        <v>1240180523</v>
      </c>
      <c r="C2540" s="106">
        <v>1007468</v>
      </c>
      <c r="D2540" s="13">
        <v>1017241</v>
      </c>
      <c r="E2540" s="12" t="s">
        <v>3017</v>
      </c>
      <c r="F2540" s="190" t="s">
        <v>2049</v>
      </c>
      <c r="G2540" s="13" t="s">
        <v>21</v>
      </c>
      <c r="H2540" s="15">
        <v>207</v>
      </c>
      <c r="I2540" s="105">
        <v>5</v>
      </c>
      <c r="J2540" s="26">
        <f t="shared" si="156"/>
        <v>1035</v>
      </c>
      <c r="K2540" s="113">
        <f>IFERROR(SUMIFS(RECEIVING_HISTORY!$H:$H,RECEIVING_HISTORY!$B:$B,MASTER_SHEET!$A2540),0)</f>
        <v>0</v>
      </c>
      <c r="L2540" s="26">
        <f>IFERROR(SUMIFS(RECEIVING_HISTORY!$I:$I,RECEIVING_HISTORY!$B:$B,MASTER_SHEET!$A2540),0)</f>
        <v>0</v>
      </c>
      <c r="M2540" s="35">
        <f>IFERROR(SUMIF(ISSUANCE_HISTORY!$B:$B,A2540,ISSUANCE_HISTORY!$H:$H),0)</f>
        <v>0</v>
      </c>
      <c r="N2540" s="26">
        <f>IFERROR(SUMIF(ISSUANCE_HISTORY!$B:$B,A2540,ISSUANCE_HISTORY!$I:$I),0)</f>
        <v>0</v>
      </c>
      <c r="O2540" s="112">
        <f t="shared" si="157"/>
        <v>5</v>
      </c>
      <c r="P2540" s="26">
        <f t="shared" si="159"/>
        <v>1035</v>
      </c>
      <c r="Q2540" s="36" t="s">
        <v>2212</v>
      </c>
      <c r="R2540" s="36" t="s">
        <v>2212</v>
      </c>
      <c r="S2540" s="16">
        <v>5</v>
      </c>
      <c r="T2540" s="37" t="str">
        <f t="shared" si="158"/>
        <v>OK</v>
      </c>
      <c r="U2540" s="12"/>
      <c r="V2540" s="16"/>
      <c r="W2540" s="12" t="s">
        <v>4222</v>
      </c>
    </row>
    <row r="2541" spans="1:23" ht="22.35" customHeight="1">
      <c r="A2541" s="12">
        <v>10062714</v>
      </c>
      <c r="B2541" s="137">
        <v>1240180011</v>
      </c>
      <c r="C2541" s="106">
        <v>1007471</v>
      </c>
      <c r="D2541" s="13">
        <v>1017244</v>
      </c>
      <c r="E2541" s="12" t="s">
        <v>3018</v>
      </c>
      <c r="F2541" s="190" t="s">
        <v>2049</v>
      </c>
      <c r="G2541" s="13" t="s">
        <v>21</v>
      </c>
      <c r="H2541" s="15">
        <v>122</v>
      </c>
      <c r="I2541" s="105">
        <v>10</v>
      </c>
      <c r="J2541" s="26">
        <f t="shared" si="156"/>
        <v>1220</v>
      </c>
      <c r="K2541" s="113">
        <f>IFERROR(SUMIFS(RECEIVING_HISTORY!$H:$H,RECEIVING_HISTORY!$B:$B,MASTER_SHEET!$A2541),0)</f>
        <v>0</v>
      </c>
      <c r="L2541" s="26">
        <f>IFERROR(SUMIFS(RECEIVING_HISTORY!$I:$I,RECEIVING_HISTORY!$B:$B,MASTER_SHEET!$A2541),0)</f>
        <v>0</v>
      </c>
      <c r="M2541" s="35">
        <f>IFERROR(SUMIF(ISSUANCE_HISTORY!$B:$B,A2541,ISSUANCE_HISTORY!$H:$H),0)</f>
        <v>0</v>
      </c>
      <c r="N2541" s="26">
        <f>IFERROR(SUMIF(ISSUANCE_HISTORY!$B:$B,A2541,ISSUANCE_HISTORY!$I:$I),0)</f>
        <v>0</v>
      </c>
      <c r="O2541" s="112">
        <f t="shared" si="157"/>
        <v>10</v>
      </c>
      <c r="P2541" s="26">
        <f t="shared" si="159"/>
        <v>1220</v>
      </c>
      <c r="Q2541" s="36" t="s">
        <v>2212</v>
      </c>
      <c r="R2541" s="36" t="s">
        <v>2212</v>
      </c>
      <c r="S2541" s="16">
        <v>5</v>
      </c>
      <c r="T2541" s="37" t="str">
        <f t="shared" si="158"/>
        <v>OK</v>
      </c>
      <c r="U2541" s="12"/>
      <c r="V2541" s="16"/>
      <c r="W2541" s="12" t="s">
        <v>4222</v>
      </c>
    </row>
    <row r="2542" spans="1:23" ht="22.35" customHeight="1">
      <c r="A2542" s="12">
        <v>10062715</v>
      </c>
      <c r="B2542" s="137">
        <v>1240180013</v>
      </c>
      <c r="C2542" s="106">
        <v>1007472</v>
      </c>
      <c r="D2542" s="13">
        <v>1017245</v>
      </c>
      <c r="E2542" s="12" t="s">
        <v>3019</v>
      </c>
      <c r="F2542" s="190" t="s">
        <v>2049</v>
      </c>
      <c r="G2542" s="13" t="s">
        <v>21</v>
      </c>
      <c r="H2542" s="15">
        <v>233</v>
      </c>
      <c r="I2542" s="105">
        <v>12</v>
      </c>
      <c r="J2542" s="26">
        <f t="shared" si="156"/>
        <v>2796</v>
      </c>
      <c r="K2542" s="113">
        <f>IFERROR(SUMIFS(RECEIVING_HISTORY!$H:$H,RECEIVING_HISTORY!$B:$B,MASTER_SHEET!$A2542),0)</f>
        <v>0</v>
      </c>
      <c r="L2542" s="26">
        <f>IFERROR(SUMIFS(RECEIVING_HISTORY!$I:$I,RECEIVING_HISTORY!$B:$B,MASTER_SHEET!$A2542),0)</f>
        <v>0</v>
      </c>
      <c r="M2542" s="35">
        <f>IFERROR(SUMIF(ISSUANCE_HISTORY!$B:$B,A2542,ISSUANCE_HISTORY!$H:$H),0)</f>
        <v>0</v>
      </c>
      <c r="N2542" s="26">
        <f>IFERROR(SUMIF(ISSUANCE_HISTORY!$B:$B,A2542,ISSUANCE_HISTORY!$I:$I),0)</f>
        <v>0</v>
      </c>
      <c r="O2542" s="112">
        <f t="shared" si="157"/>
        <v>12</v>
      </c>
      <c r="P2542" s="26">
        <f t="shared" si="159"/>
        <v>2796</v>
      </c>
      <c r="Q2542" s="36" t="s">
        <v>2212</v>
      </c>
      <c r="R2542" s="36" t="s">
        <v>2212</v>
      </c>
      <c r="S2542" s="16">
        <v>5</v>
      </c>
      <c r="T2542" s="37" t="str">
        <f t="shared" si="158"/>
        <v>OK</v>
      </c>
      <c r="U2542" s="12"/>
      <c r="V2542" s="16"/>
      <c r="W2542" s="12" t="s">
        <v>4222</v>
      </c>
    </row>
    <row r="2543" spans="1:23" ht="22.35" customHeight="1">
      <c r="A2543" s="12">
        <v>10062716</v>
      </c>
      <c r="B2543" s="137">
        <v>1240180025</v>
      </c>
      <c r="C2543" s="106">
        <v>1007474</v>
      </c>
      <c r="D2543" s="13">
        <v>1017247</v>
      </c>
      <c r="E2543" s="12" t="s">
        <v>3020</v>
      </c>
      <c r="F2543" s="190" t="s">
        <v>2049</v>
      </c>
      <c r="G2543" s="13" t="s">
        <v>21</v>
      </c>
      <c r="H2543" s="15">
        <v>61</v>
      </c>
      <c r="I2543" s="105">
        <v>10</v>
      </c>
      <c r="J2543" s="26">
        <f t="shared" si="156"/>
        <v>610</v>
      </c>
      <c r="K2543" s="113">
        <f>IFERROR(SUMIFS(RECEIVING_HISTORY!$H:$H,RECEIVING_HISTORY!$B:$B,MASTER_SHEET!$A2543),0)</f>
        <v>0</v>
      </c>
      <c r="L2543" s="26">
        <f>IFERROR(SUMIFS(RECEIVING_HISTORY!$I:$I,RECEIVING_HISTORY!$B:$B,MASTER_SHEET!$A2543),0)</f>
        <v>0</v>
      </c>
      <c r="M2543" s="35">
        <f>IFERROR(SUMIF(ISSUANCE_HISTORY!$B:$B,A2543,ISSUANCE_HISTORY!$H:$H),0)</f>
        <v>0</v>
      </c>
      <c r="N2543" s="26">
        <f>IFERROR(SUMIF(ISSUANCE_HISTORY!$B:$B,A2543,ISSUANCE_HISTORY!$I:$I),0)</f>
        <v>0</v>
      </c>
      <c r="O2543" s="112">
        <f t="shared" si="157"/>
        <v>10</v>
      </c>
      <c r="P2543" s="26">
        <f t="shared" si="159"/>
        <v>610</v>
      </c>
      <c r="Q2543" s="36" t="s">
        <v>2212</v>
      </c>
      <c r="R2543" s="36" t="s">
        <v>2212</v>
      </c>
      <c r="S2543" s="16">
        <v>5</v>
      </c>
      <c r="T2543" s="37" t="str">
        <f t="shared" si="158"/>
        <v>OK</v>
      </c>
      <c r="U2543" s="12"/>
      <c r="V2543" s="16"/>
      <c r="W2543" s="12" t="s">
        <v>4222</v>
      </c>
    </row>
    <row r="2544" spans="1:23" ht="22.35" customHeight="1">
      <c r="A2544" s="12">
        <v>10062717</v>
      </c>
      <c r="B2544" s="137">
        <v>1240180071</v>
      </c>
      <c r="C2544" s="106">
        <v>1007476</v>
      </c>
      <c r="D2544" s="13">
        <v>1017249</v>
      </c>
      <c r="E2544" s="12" t="s">
        <v>3021</v>
      </c>
      <c r="F2544" s="190" t="s">
        <v>2049</v>
      </c>
      <c r="G2544" s="13" t="s">
        <v>21</v>
      </c>
      <c r="H2544" s="15">
        <v>112</v>
      </c>
      <c r="I2544" s="105">
        <v>10</v>
      </c>
      <c r="J2544" s="26">
        <f t="shared" si="156"/>
        <v>1120</v>
      </c>
      <c r="K2544" s="113">
        <f>IFERROR(SUMIFS(RECEIVING_HISTORY!$H:$H,RECEIVING_HISTORY!$B:$B,MASTER_SHEET!$A2544),0)</f>
        <v>0</v>
      </c>
      <c r="L2544" s="26">
        <f>IFERROR(SUMIFS(RECEIVING_HISTORY!$I:$I,RECEIVING_HISTORY!$B:$B,MASTER_SHEET!$A2544),0)</f>
        <v>0</v>
      </c>
      <c r="M2544" s="35">
        <f>IFERROR(SUMIF(ISSUANCE_HISTORY!$B:$B,A2544,ISSUANCE_HISTORY!$H:$H),0)</f>
        <v>0</v>
      </c>
      <c r="N2544" s="26">
        <f>IFERROR(SUMIF(ISSUANCE_HISTORY!$B:$B,A2544,ISSUANCE_HISTORY!$I:$I),0)</f>
        <v>0</v>
      </c>
      <c r="O2544" s="112">
        <f t="shared" si="157"/>
        <v>10</v>
      </c>
      <c r="P2544" s="26">
        <f t="shared" si="159"/>
        <v>1120</v>
      </c>
      <c r="Q2544" s="36" t="s">
        <v>2212</v>
      </c>
      <c r="R2544" s="36" t="s">
        <v>2212</v>
      </c>
      <c r="S2544" s="16">
        <v>5</v>
      </c>
      <c r="T2544" s="37" t="str">
        <f t="shared" si="158"/>
        <v>OK</v>
      </c>
      <c r="U2544" s="12"/>
      <c r="V2544" s="16"/>
      <c r="W2544" s="12" t="s">
        <v>4222</v>
      </c>
    </row>
    <row r="2545" spans="1:23" ht="22.35" customHeight="1">
      <c r="A2545" s="12">
        <v>10062718</v>
      </c>
      <c r="B2545" s="137">
        <v>1240180161</v>
      </c>
      <c r="C2545" s="106">
        <v>1007477</v>
      </c>
      <c r="D2545" s="13">
        <v>1017250</v>
      </c>
      <c r="E2545" s="12" t="s">
        <v>3022</v>
      </c>
      <c r="F2545" s="190" t="s">
        <v>2049</v>
      </c>
      <c r="G2545" s="13" t="s">
        <v>21</v>
      </c>
      <c r="H2545" s="15">
        <v>231</v>
      </c>
      <c r="I2545" s="105">
        <v>10</v>
      </c>
      <c r="J2545" s="26">
        <f t="shared" si="156"/>
        <v>2310</v>
      </c>
      <c r="K2545" s="113">
        <f>IFERROR(SUMIFS(RECEIVING_HISTORY!$H:$H,RECEIVING_HISTORY!$B:$B,MASTER_SHEET!$A2545),0)</f>
        <v>0</v>
      </c>
      <c r="L2545" s="26">
        <f>IFERROR(SUMIFS(RECEIVING_HISTORY!$I:$I,RECEIVING_HISTORY!$B:$B,MASTER_SHEET!$A2545),0)</f>
        <v>0</v>
      </c>
      <c r="M2545" s="35">
        <f>IFERROR(SUMIF(ISSUANCE_HISTORY!$B:$B,A2545,ISSUANCE_HISTORY!$H:$H),0)</f>
        <v>0</v>
      </c>
      <c r="N2545" s="26">
        <f>IFERROR(SUMIF(ISSUANCE_HISTORY!$B:$B,A2545,ISSUANCE_HISTORY!$I:$I),0)</f>
        <v>0</v>
      </c>
      <c r="O2545" s="112">
        <f t="shared" si="157"/>
        <v>10</v>
      </c>
      <c r="P2545" s="26">
        <f t="shared" si="159"/>
        <v>2310</v>
      </c>
      <c r="Q2545" s="36" t="s">
        <v>2212</v>
      </c>
      <c r="R2545" s="36" t="s">
        <v>2212</v>
      </c>
      <c r="S2545" s="16">
        <v>5</v>
      </c>
      <c r="T2545" s="37" t="str">
        <f t="shared" si="158"/>
        <v>OK</v>
      </c>
      <c r="U2545" s="12"/>
      <c r="V2545" s="16"/>
      <c r="W2545" s="12" t="s">
        <v>4222</v>
      </c>
    </row>
    <row r="2546" spans="1:23" ht="22.35" customHeight="1">
      <c r="A2546" s="12">
        <v>10062719</v>
      </c>
      <c r="B2546" s="137">
        <v>1240180203</v>
      </c>
      <c r="C2546" s="106">
        <v>1007478</v>
      </c>
      <c r="D2546" s="13">
        <v>1017251</v>
      </c>
      <c r="E2546" s="12" t="s">
        <v>3023</v>
      </c>
      <c r="F2546" s="190" t="s">
        <v>2049</v>
      </c>
      <c r="G2546" s="13" t="s">
        <v>21</v>
      </c>
      <c r="H2546" s="15">
        <v>368</v>
      </c>
      <c r="I2546" s="105">
        <v>12</v>
      </c>
      <c r="J2546" s="26">
        <f t="shared" si="156"/>
        <v>4416</v>
      </c>
      <c r="K2546" s="113">
        <f>IFERROR(SUMIFS(RECEIVING_HISTORY!$H:$H,RECEIVING_HISTORY!$B:$B,MASTER_SHEET!$A2546),0)</f>
        <v>0</v>
      </c>
      <c r="L2546" s="26">
        <f>IFERROR(SUMIFS(RECEIVING_HISTORY!$I:$I,RECEIVING_HISTORY!$B:$B,MASTER_SHEET!$A2546),0)</f>
        <v>0</v>
      </c>
      <c r="M2546" s="35">
        <f>IFERROR(SUMIF(ISSUANCE_HISTORY!$B:$B,A2546,ISSUANCE_HISTORY!$H:$H),0)</f>
        <v>0</v>
      </c>
      <c r="N2546" s="26">
        <f>IFERROR(SUMIF(ISSUANCE_HISTORY!$B:$B,A2546,ISSUANCE_HISTORY!$I:$I),0)</f>
        <v>0</v>
      </c>
      <c r="O2546" s="112">
        <f t="shared" si="157"/>
        <v>12</v>
      </c>
      <c r="P2546" s="26">
        <f t="shared" si="159"/>
        <v>4416</v>
      </c>
      <c r="Q2546" s="36" t="s">
        <v>2212</v>
      </c>
      <c r="R2546" s="36" t="s">
        <v>2212</v>
      </c>
      <c r="S2546" s="16">
        <v>5</v>
      </c>
      <c r="T2546" s="37" t="str">
        <f t="shared" si="158"/>
        <v>OK</v>
      </c>
      <c r="U2546" s="12"/>
      <c r="V2546" s="16"/>
      <c r="W2546" s="12" t="s">
        <v>4222</v>
      </c>
    </row>
    <row r="2547" spans="1:23" ht="22.35" customHeight="1">
      <c r="A2547" s="12">
        <v>10062720</v>
      </c>
      <c r="B2547" s="137">
        <v>1240180354</v>
      </c>
      <c r="C2547" s="106">
        <v>1007479</v>
      </c>
      <c r="D2547" s="13">
        <v>1017252</v>
      </c>
      <c r="E2547" s="12" t="s">
        <v>3024</v>
      </c>
      <c r="F2547" s="190" t="s">
        <v>2049</v>
      </c>
      <c r="G2547" s="13" t="s">
        <v>21</v>
      </c>
      <c r="H2547" s="15">
        <v>152</v>
      </c>
      <c r="I2547" s="105">
        <v>10</v>
      </c>
      <c r="J2547" s="26">
        <f t="shared" si="156"/>
        <v>1520</v>
      </c>
      <c r="K2547" s="113">
        <f>IFERROR(SUMIFS(RECEIVING_HISTORY!$H:$H,RECEIVING_HISTORY!$B:$B,MASTER_SHEET!$A2547),0)</f>
        <v>0</v>
      </c>
      <c r="L2547" s="26">
        <f>IFERROR(SUMIFS(RECEIVING_HISTORY!$I:$I,RECEIVING_HISTORY!$B:$B,MASTER_SHEET!$A2547),0)</f>
        <v>0</v>
      </c>
      <c r="M2547" s="35">
        <f>IFERROR(SUMIF(ISSUANCE_HISTORY!$B:$B,A2547,ISSUANCE_HISTORY!$H:$H),0)</f>
        <v>0</v>
      </c>
      <c r="N2547" s="26">
        <f>IFERROR(SUMIF(ISSUANCE_HISTORY!$B:$B,A2547,ISSUANCE_HISTORY!$I:$I),0)</f>
        <v>0</v>
      </c>
      <c r="O2547" s="112">
        <f t="shared" si="157"/>
        <v>10</v>
      </c>
      <c r="P2547" s="26">
        <f t="shared" si="159"/>
        <v>1520</v>
      </c>
      <c r="Q2547" s="36" t="s">
        <v>2212</v>
      </c>
      <c r="R2547" s="36" t="s">
        <v>2212</v>
      </c>
      <c r="S2547" s="16">
        <v>5</v>
      </c>
      <c r="T2547" s="37" t="str">
        <f t="shared" si="158"/>
        <v>OK</v>
      </c>
      <c r="U2547" s="12"/>
      <c r="V2547" s="16"/>
      <c r="W2547" s="12" t="s">
        <v>4222</v>
      </c>
    </row>
    <row r="2548" spans="1:23" ht="22.35" customHeight="1">
      <c r="A2548" s="12">
        <v>10062721</v>
      </c>
      <c r="B2548" s="137">
        <v>1240180356</v>
      </c>
      <c r="C2548" s="106">
        <v>1007480</v>
      </c>
      <c r="D2548" s="13">
        <v>1017253</v>
      </c>
      <c r="E2548" s="12" t="s">
        <v>3025</v>
      </c>
      <c r="F2548" s="190" t="s">
        <v>2049</v>
      </c>
      <c r="G2548" s="13" t="s">
        <v>21</v>
      </c>
      <c r="H2548" s="15">
        <v>434</v>
      </c>
      <c r="I2548" s="105">
        <v>10</v>
      </c>
      <c r="J2548" s="26">
        <f t="shared" si="156"/>
        <v>4340</v>
      </c>
      <c r="K2548" s="113">
        <f>IFERROR(SUMIFS(RECEIVING_HISTORY!$H:$H,RECEIVING_HISTORY!$B:$B,MASTER_SHEET!$A2548),0)</f>
        <v>0</v>
      </c>
      <c r="L2548" s="26">
        <f>IFERROR(SUMIFS(RECEIVING_HISTORY!$I:$I,RECEIVING_HISTORY!$B:$B,MASTER_SHEET!$A2548),0)</f>
        <v>0</v>
      </c>
      <c r="M2548" s="35">
        <f>IFERROR(SUMIF(ISSUANCE_HISTORY!$B:$B,A2548,ISSUANCE_HISTORY!$H:$H),0)</f>
        <v>0</v>
      </c>
      <c r="N2548" s="26">
        <f>IFERROR(SUMIF(ISSUANCE_HISTORY!$B:$B,A2548,ISSUANCE_HISTORY!$I:$I),0)</f>
        <v>0</v>
      </c>
      <c r="O2548" s="112">
        <f t="shared" si="157"/>
        <v>10</v>
      </c>
      <c r="P2548" s="26">
        <f t="shared" si="159"/>
        <v>4340</v>
      </c>
      <c r="Q2548" s="36" t="s">
        <v>2212</v>
      </c>
      <c r="R2548" s="36" t="s">
        <v>2212</v>
      </c>
      <c r="S2548" s="16">
        <v>5</v>
      </c>
      <c r="T2548" s="37" t="str">
        <f t="shared" si="158"/>
        <v>OK</v>
      </c>
      <c r="U2548" s="12"/>
      <c r="V2548" s="16"/>
      <c r="W2548" s="12" t="s">
        <v>4222</v>
      </c>
    </row>
    <row r="2549" spans="1:23" ht="22.35" customHeight="1">
      <c r="A2549" s="12">
        <v>10062722</v>
      </c>
      <c r="B2549" s="137">
        <v>1240180519</v>
      </c>
      <c r="C2549" s="106">
        <v>1007481</v>
      </c>
      <c r="D2549" s="13">
        <v>1017254</v>
      </c>
      <c r="E2549" s="12" t="s">
        <v>3026</v>
      </c>
      <c r="F2549" s="190" t="s">
        <v>2049</v>
      </c>
      <c r="G2549" s="13" t="s">
        <v>21</v>
      </c>
      <c r="H2549" s="15">
        <v>460</v>
      </c>
      <c r="I2549" s="105">
        <v>10</v>
      </c>
      <c r="J2549" s="26">
        <f t="shared" si="156"/>
        <v>4600</v>
      </c>
      <c r="K2549" s="113">
        <f>IFERROR(SUMIFS(RECEIVING_HISTORY!$H:$H,RECEIVING_HISTORY!$B:$B,MASTER_SHEET!$A2549),0)</f>
        <v>0</v>
      </c>
      <c r="L2549" s="26">
        <f>IFERROR(SUMIFS(RECEIVING_HISTORY!$I:$I,RECEIVING_HISTORY!$B:$B,MASTER_SHEET!$A2549),0)</f>
        <v>0</v>
      </c>
      <c r="M2549" s="35">
        <f>IFERROR(SUMIF(ISSUANCE_HISTORY!$B:$B,A2549,ISSUANCE_HISTORY!$H:$H),0)</f>
        <v>0</v>
      </c>
      <c r="N2549" s="26">
        <f>IFERROR(SUMIF(ISSUANCE_HISTORY!$B:$B,A2549,ISSUANCE_HISTORY!$I:$I),0)</f>
        <v>0</v>
      </c>
      <c r="O2549" s="112">
        <f t="shared" si="157"/>
        <v>10</v>
      </c>
      <c r="P2549" s="26">
        <f t="shared" si="159"/>
        <v>4600</v>
      </c>
      <c r="Q2549" s="36" t="s">
        <v>2212</v>
      </c>
      <c r="R2549" s="36" t="s">
        <v>2212</v>
      </c>
      <c r="S2549" s="16">
        <v>5</v>
      </c>
      <c r="T2549" s="37" t="str">
        <f t="shared" si="158"/>
        <v>OK</v>
      </c>
      <c r="U2549" s="12"/>
      <c r="V2549" s="16"/>
      <c r="W2549" s="12" t="s">
        <v>4222</v>
      </c>
    </row>
    <row r="2550" spans="1:23" ht="22.35" customHeight="1">
      <c r="A2550" s="12">
        <v>10062723</v>
      </c>
      <c r="B2550" s="137">
        <v>1240180539</v>
      </c>
      <c r="C2550" s="106">
        <v>1007482</v>
      </c>
      <c r="D2550" s="13">
        <v>1017255</v>
      </c>
      <c r="E2550" s="12" t="s">
        <v>3027</v>
      </c>
      <c r="F2550" s="190" t="s">
        <v>2049</v>
      </c>
      <c r="G2550" s="13" t="s">
        <v>21</v>
      </c>
      <c r="H2550" s="15">
        <v>159</v>
      </c>
      <c r="I2550" s="105">
        <v>11</v>
      </c>
      <c r="J2550" s="26">
        <f t="shared" si="156"/>
        <v>1749</v>
      </c>
      <c r="K2550" s="113">
        <f>IFERROR(SUMIFS(RECEIVING_HISTORY!$H:$H,RECEIVING_HISTORY!$B:$B,MASTER_SHEET!$A2550),0)</f>
        <v>0</v>
      </c>
      <c r="L2550" s="26">
        <f>IFERROR(SUMIFS(RECEIVING_HISTORY!$I:$I,RECEIVING_HISTORY!$B:$B,MASTER_SHEET!$A2550),0)</f>
        <v>0</v>
      </c>
      <c r="M2550" s="35">
        <f>IFERROR(SUMIF(ISSUANCE_HISTORY!$B:$B,A2550,ISSUANCE_HISTORY!$H:$H),0)</f>
        <v>0</v>
      </c>
      <c r="N2550" s="26">
        <f>IFERROR(SUMIF(ISSUANCE_HISTORY!$B:$B,A2550,ISSUANCE_HISTORY!$I:$I),0)</f>
        <v>0</v>
      </c>
      <c r="O2550" s="112">
        <f t="shared" si="157"/>
        <v>11</v>
      </c>
      <c r="P2550" s="26">
        <f t="shared" si="159"/>
        <v>1749</v>
      </c>
      <c r="Q2550" s="36" t="s">
        <v>2212</v>
      </c>
      <c r="R2550" s="36" t="s">
        <v>2212</v>
      </c>
      <c r="S2550" s="16">
        <v>5</v>
      </c>
      <c r="T2550" s="37" t="str">
        <f t="shared" si="158"/>
        <v>OK</v>
      </c>
      <c r="U2550" s="12"/>
      <c r="V2550" s="16"/>
      <c r="W2550" s="12" t="s">
        <v>4222</v>
      </c>
    </row>
    <row r="2551" spans="1:23" ht="22.35" customHeight="1">
      <c r="A2551" s="12">
        <v>10062724</v>
      </c>
      <c r="B2551" s="137" t="e">
        <v>#N/A</v>
      </c>
      <c r="C2551" s="106">
        <v>1003991</v>
      </c>
      <c r="D2551" s="13">
        <v>1016949</v>
      </c>
      <c r="E2551" s="12" t="s">
        <v>3028</v>
      </c>
      <c r="F2551" s="190" t="s">
        <v>4209</v>
      </c>
      <c r="G2551" s="13" t="s">
        <v>1076</v>
      </c>
      <c r="H2551" s="15">
        <v>140</v>
      </c>
      <c r="I2551" s="105">
        <v>0</v>
      </c>
      <c r="J2551" s="26">
        <f t="shared" si="156"/>
        <v>0</v>
      </c>
      <c r="K2551" s="113">
        <f>IFERROR(SUMIFS(RECEIVING_HISTORY!$H:$H,RECEIVING_HISTORY!$B:$B,MASTER_SHEET!$A2551),0)</f>
        <v>0</v>
      </c>
      <c r="L2551" s="26">
        <f>IFERROR(SUMIFS(RECEIVING_HISTORY!$I:$I,RECEIVING_HISTORY!$B:$B,MASTER_SHEET!$A2551),0)</f>
        <v>0</v>
      </c>
      <c r="M2551" s="35">
        <f>IFERROR(SUMIF(ISSUANCE_HISTORY!$B:$B,A2551,ISSUANCE_HISTORY!$H:$H),0)</f>
        <v>0</v>
      </c>
      <c r="N2551" s="26">
        <f>IFERROR(SUMIF(ISSUANCE_HISTORY!$B:$B,A2551,ISSUANCE_HISTORY!$I:$I),0)</f>
        <v>0</v>
      </c>
      <c r="O2551" s="112">
        <f t="shared" si="157"/>
        <v>0</v>
      </c>
      <c r="P2551" s="26">
        <f t="shared" si="159"/>
        <v>0</v>
      </c>
      <c r="Q2551" s="36" t="e">
        <v>#N/A</v>
      </c>
      <c r="R2551" s="36" t="e">
        <v>#N/A</v>
      </c>
      <c r="S2551" s="16"/>
      <c r="T2551" s="37" t="str">
        <f t="shared" si="158"/>
        <v/>
      </c>
      <c r="U2551" s="12"/>
      <c r="V2551" s="16"/>
      <c r="W2551" s="12" t="e">
        <v>#N/A</v>
      </c>
    </row>
    <row r="2552" spans="1:23" ht="22.35" customHeight="1">
      <c r="A2552" s="12">
        <v>10062725</v>
      </c>
      <c r="B2552" s="137">
        <v>391100007855</v>
      </c>
      <c r="C2552" s="106">
        <v>1004392</v>
      </c>
      <c r="D2552" s="13">
        <v>1016474</v>
      </c>
      <c r="E2552" s="12" t="s">
        <v>3029</v>
      </c>
      <c r="F2552" s="190" t="s">
        <v>2049</v>
      </c>
      <c r="G2552" s="13" t="s">
        <v>41</v>
      </c>
      <c r="H2552" s="15">
        <v>465</v>
      </c>
      <c r="I2552" s="105">
        <v>8</v>
      </c>
      <c r="J2552" s="26">
        <f t="shared" si="156"/>
        <v>3720</v>
      </c>
      <c r="K2552" s="113">
        <f>IFERROR(SUMIFS(RECEIVING_HISTORY!$H:$H,RECEIVING_HISTORY!$B:$B,MASTER_SHEET!$A2552),0)</f>
        <v>0</v>
      </c>
      <c r="L2552" s="26">
        <f>IFERROR(SUMIFS(RECEIVING_HISTORY!$I:$I,RECEIVING_HISTORY!$B:$B,MASTER_SHEET!$A2552),0)</f>
        <v>0</v>
      </c>
      <c r="M2552" s="35">
        <f>IFERROR(SUMIF(ISSUANCE_HISTORY!$B:$B,A2552,ISSUANCE_HISTORY!$H:$H),0)</f>
        <v>0</v>
      </c>
      <c r="N2552" s="26">
        <f>IFERROR(SUMIF(ISSUANCE_HISTORY!$B:$B,A2552,ISSUANCE_HISTORY!$I:$I),0)</f>
        <v>0</v>
      </c>
      <c r="O2552" s="112">
        <f t="shared" si="157"/>
        <v>8</v>
      </c>
      <c r="P2552" s="26">
        <f t="shared" si="159"/>
        <v>3720</v>
      </c>
      <c r="Q2552" s="36" t="s">
        <v>1846</v>
      </c>
      <c r="R2552" s="36" t="s">
        <v>1846</v>
      </c>
      <c r="S2552" s="16">
        <v>5</v>
      </c>
      <c r="T2552" s="37" t="str">
        <f t="shared" si="158"/>
        <v>OK</v>
      </c>
      <c r="U2552" s="12"/>
      <c r="V2552" s="16"/>
      <c r="W2552" s="12" t="s">
        <v>4222</v>
      </c>
    </row>
    <row r="2553" spans="1:23" ht="22.35" customHeight="1">
      <c r="A2553" s="12">
        <v>10062726</v>
      </c>
      <c r="B2553" s="137" t="e">
        <v>#N/A</v>
      </c>
      <c r="C2553" s="106">
        <v>1007253</v>
      </c>
      <c r="D2553" s="13">
        <v>1017425</v>
      </c>
      <c r="E2553" s="12" t="s">
        <v>3030</v>
      </c>
      <c r="F2553" s="191" t="s">
        <v>4206</v>
      </c>
      <c r="G2553" s="13" t="s">
        <v>21</v>
      </c>
      <c r="H2553" s="15">
        <v>340</v>
      </c>
      <c r="I2553" s="105">
        <v>0</v>
      </c>
      <c r="J2553" s="26">
        <f t="shared" si="156"/>
        <v>0</v>
      </c>
      <c r="K2553" s="113">
        <f>IFERROR(SUMIFS(RECEIVING_HISTORY!$H:$H,RECEIVING_HISTORY!$B:$B,MASTER_SHEET!$A2553),0)</f>
        <v>0</v>
      </c>
      <c r="L2553" s="26">
        <f>IFERROR(SUMIFS(RECEIVING_HISTORY!$I:$I,RECEIVING_HISTORY!$B:$B,MASTER_SHEET!$A2553),0)</f>
        <v>0</v>
      </c>
      <c r="M2553" s="35">
        <f>IFERROR(SUMIF(ISSUANCE_HISTORY!$B:$B,A2553,ISSUANCE_HISTORY!$H:$H),0)</f>
        <v>0</v>
      </c>
      <c r="N2553" s="26">
        <f>IFERROR(SUMIF(ISSUANCE_HISTORY!$B:$B,A2553,ISSUANCE_HISTORY!$I:$I),0)</f>
        <v>0</v>
      </c>
      <c r="O2553" s="112">
        <f t="shared" si="157"/>
        <v>0</v>
      </c>
      <c r="P2553" s="26">
        <f t="shared" si="159"/>
        <v>0</v>
      </c>
      <c r="Q2553" s="36" t="e">
        <v>#N/A</v>
      </c>
      <c r="R2553" s="36" t="e">
        <v>#N/A</v>
      </c>
      <c r="S2553" s="16">
        <v>0</v>
      </c>
      <c r="T2553" s="37" t="str">
        <f t="shared" si="158"/>
        <v>OK</v>
      </c>
      <c r="U2553" s="12"/>
      <c r="V2553" s="16"/>
      <c r="W2553" s="12" t="e">
        <v>#N/A</v>
      </c>
    </row>
    <row r="2554" spans="1:23" ht="22.35" customHeight="1">
      <c r="A2554" s="12">
        <v>10062727</v>
      </c>
      <c r="B2554" s="137" t="e">
        <v>#N/A</v>
      </c>
      <c r="C2554" s="106">
        <v>1007254</v>
      </c>
      <c r="D2554" s="13">
        <v>1017426</v>
      </c>
      <c r="E2554" s="12" t="s">
        <v>3031</v>
      </c>
      <c r="F2554" s="191" t="s">
        <v>4206</v>
      </c>
      <c r="G2554" s="13" t="s">
        <v>21</v>
      </c>
      <c r="H2554" s="15">
        <v>295</v>
      </c>
      <c r="I2554" s="105">
        <v>0</v>
      </c>
      <c r="J2554" s="26">
        <f t="shared" si="156"/>
        <v>0</v>
      </c>
      <c r="K2554" s="113">
        <f>IFERROR(SUMIFS(RECEIVING_HISTORY!$H:$H,RECEIVING_HISTORY!$B:$B,MASTER_SHEET!$A2554),0)</f>
        <v>0</v>
      </c>
      <c r="L2554" s="26">
        <f>IFERROR(SUMIFS(RECEIVING_HISTORY!$I:$I,RECEIVING_HISTORY!$B:$B,MASTER_SHEET!$A2554),0)</f>
        <v>0</v>
      </c>
      <c r="M2554" s="35">
        <f>IFERROR(SUMIF(ISSUANCE_HISTORY!$B:$B,A2554,ISSUANCE_HISTORY!$H:$H),0)</f>
        <v>0</v>
      </c>
      <c r="N2554" s="26">
        <f>IFERROR(SUMIF(ISSUANCE_HISTORY!$B:$B,A2554,ISSUANCE_HISTORY!$I:$I),0)</f>
        <v>0</v>
      </c>
      <c r="O2554" s="112">
        <f t="shared" si="157"/>
        <v>0</v>
      </c>
      <c r="P2554" s="26">
        <f t="shared" si="159"/>
        <v>0</v>
      </c>
      <c r="Q2554" s="36" t="e">
        <v>#N/A</v>
      </c>
      <c r="R2554" s="36" t="e">
        <v>#N/A</v>
      </c>
      <c r="S2554" s="16">
        <v>0</v>
      </c>
      <c r="T2554" s="37" t="str">
        <f t="shared" si="158"/>
        <v>OK</v>
      </c>
      <c r="U2554" s="12"/>
      <c r="V2554" s="16"/>
      <c r="W2554" s="12" t="e">
        <v>#N/A</v>
      </c>
    </row>
    <row r="2555" spans="1:23" ht="22.35" customHeight="1">
      <c r="A2555" s="12">
        <v>10062728</v>
      </c>
      <c r="B2555" s="137">
        <v>261011008111</v>
      </c>
      <c r="C2555" s="106">
        <v>1004873</v>
      </c>
      <c r="D2555" s="13">
        <v>1015988</v>
      </c>
      <c r="E2555" s="12" t="s">
        <v>3032</v>
      </c>
      <c r="F2555" s="190" t="s">
        <v>4205</v>
      </c>
      <c r="G2555" s="13" t="s">
        <v>21</v>
      </c>
      <c r="H2555" s="15">
        <v>360</v>
      </c>
      <c r="I2555" s="105">
        <v>2</v>
      </c>
      <c r="J2555" s="26">
        <f t="shared" si="156"/>
        <v>720</v>
      </c>
      <c r="K2555" s="113">
        <f>IFERROR(SUMIFS(RECEIVING_HISTORY!$H:$H,RECEIVING_HISTORY!$B:$B,MASTER_SHEET!$A2555),0)</f>
        <v>0</v>
      </c>
      <c r="L2555" s="26">
        <f>IFERROR(SUMIFS(RECEIVING_HISTORY!$I:$I,RECEIVING_HISTORY!$B:$B,MASTER_SHEET!$A2555),0)</f>
        <v>0</v>
      </c>
      <c r="M2555" s="35">
        <f>IFERROR(SUMIF(ISSUANCE_HISTORY!$B:$B,A2555,ISSUANCE_HISTORY!$H:$H),0)</f>
        <v>0</v>
      </c>
      <c r="N2555" s="26">
        <f>IFERROR(SUMIF(ISSUANCE_HISTORY!$B:$B,A2555,ISSUANCE_HISTORY!$I:$I),0)</f>
        <v>0</v>
      </c>
      <c r="O2555" s="112">
        <f t="shared" si="157"/>
        <v>2</v>
      </c>
      <c r="P2555" s="26">
        <f t="shared" si="159"/>
        <v>720</v>
      </c>
      <c r="Q2555" s="36" t="s">
        <v>666</v>
      </c>
      <c r="R2555" s="36" t="s">
        <v>666</v>
      </c>
      <c r="S2555" s="16">
        <v>2</v>
      </c>
      <c r="T2555" s="37" t="str">
        <f t="shared" si="158"/>
        <v>OK</v>
      </c>
      <c r="U2555" s="12"/>
      <c r="V2555" s="16"/>
      <c r="W2555" s="12" t="s">
        <v>4222</v>
      </c>
    </row>
    <row r="2556" spans="1:23" ht="22.35" customHeight="1">
      <c r="A2556" s="12">
        <v>10062729</v>
      </c>
      <c r="B2556" s="137">
        <v>461715002667</v>
      </c>
      <c r="C2556" s="106">
        <v>1007483</v>
      </c>
      <c r="D2556" s="13">
        <v>1017256</v>
      </c>
      <c r="E2556" s="12" t="s">
        <v>3033</v>
      </c>
      <c r="F2556" s="190" t="s">
        <v>4209</v>
      </c>
      <c r="G2556" s="13" t="s">
        <v>21</v>
      </c>
      <c r="H2556" s="15">
        <v>160</v>
      </c>
      <c r="I2556" s="105">
        <v>22</v>
      </c>
      <c r="J2556" s="26">
        <f t="shared" si="156"/>
        <v>3520</v>
      </c>
      <c r="K2556" s="113">
        <f>IFERROR(SUMIFS(RECEIVING_HISTORY!$H:$H,RECEIVING_HISTORY!$B:$B,MASTER_SHEET!$A2556),0)</f>
        <v>0</v>
      </c>
      <c r="L2556" s="26">
        <f>IFERROR(SUMIFS(RECEIVING_HISTORY!$I:$I,RECEIVING_HISTORY!$B:$B,MASTER_SHEET!$A2556),0)</f>
        <v>0</v>
      </c>
      <c r="M2556" s="35">
        <f>IFERROR(SUMIF(ISSUANCE_HISTORY!$B:$B,A2556,ISSUANCE_HISTORY!$H:$H),0)</f>
        <v>0</v>
      </c>
      <c r="N2556" s="26">
        <f>IFERROR(SUMIF(ISSUANCE_HISTORY!$B:$B,A2556,ISSUANCE_HISTORY!$I:$I),0)</f>
        <v>0</v>
      </c>
      <c r="O2556" s="112">
        <f t="shared" si="157"/>
        <v>22</v>
      </c>
      <c r="P2556" s="26">
        <f t="shared" si="159"/>
        <v>3520</v>
      </c>
      <c r="Q2556" s="36" t="s">
        <v>1771</v>
      </c>
      <c r="R2556" s="36" t="s">
        <v>1771</v>
      </c>
      <c r="S2556" s="16">
        <v>10</v>
      </c>
      <c r="T2556" s="37" t="str">
        <f t="shared" si="158"/>
        <v>OK</v>
      </c>
      <c r="U2556" s="12"/>
      <c r="V2556" s="16"/>
      <c r="W2556" s="12" t="s">
        <v>4222</v>
      </c>
    </row>
    <row r="2557" spans="1:23" ht="22.35" customHeight="1">
      <c r="A2557" s="12">
        <v>10062730</v>
      </c>
      <c r="B2557" s="137">
        <v>391214058884</v>
      </c>
      <c r="C2557" s="106">
        <v>1007484</v>
      </c>
      <c r="D2557" s="13">
        <v>1017257</v>
      </c>
      <c r="E2557" s="12" t="s">
        <v>3034</v>
      </c>
      <c r="F2557" s="190" t="s">
        <v>4209</v>
      </c>
      <c r="G2557" s="13" t="s">
        <v>21</v>
      </c>
      <c r="H2557" s="15">
        <v>210</v>
      </c>
      <c r="I2557" s="105">
        <v>11</v>
      </c>
      <c r="J2557" s="26">
        <f t="shared" ref="J2557:J2620" si="160">I2557*H2557</f>
        <v>2310</v>
      </c>
      <c r="K2557" s="113">
        <f>IFERROR(SUMIFS(RECEIVING_HISTORY!$H:$H,RECEIVING_HISTORY!$B:$B,MASTER_SHEET!$A2557),0)</f>
        <v>0</v>
      </c>
      <c r="L2557" s="26">
        <f>IFERROR(SUMIFS(RECEIVING_HISTORY!$I:$I,RECEIVING_HISTORY!$B:$B,MASTER_SHEET!$A2557),0)</f>
        <v>0</v>
      </c>
      <c r="M2557" s="35">
        <f>IFERROR(SUMIF(ISSUANCE_HISTORY!$B:$B,A2557,ISSUANCE_HISTORY!$H:$H),0)</f>
        <v>0</v>
      </c>
      <c r="N2557" s="26">
        <f>IFERROR(SUMIF(ISSUANCE_HISTORY!$B:$B,A2557,ISSUANCE_HISTORY!$I:$I),0)</f>
        <v>0</v>
      </c>
      <c r="O2557" s="112">
        <f t="shared" ref="O2557:O2620" si="161">N(I2557)+N(K2557)-N(M2557)</f>
        <v>11</v>
      </c>
      <c r="P2557" s="26">
        <f t="shared" si="159"/>
        <v>2310</v>
      </c>
      <c r="Q2557" s="36" t="s">
        <v>1680</v>
      </c>
      <c r="R2557" s="36" t="s">
        <v>1680</v>
      </c>
      <c r="S2557" s="16">
        <v>2</v>
      </c>
      <c r="T2557" s="37" t="str">
        <f t="shared" si="158"/>
        <v>OK</v>
      </c>
      <c r="U2557" s="12"/>
      <c r="V2557" s="16"/>
      <c r="W2557" s="12" t="s">
        <v>4222</v>
      </c>
    </row>
    <row r="2558" spans="1:23" ht="22.35" customHeight="1">
      <c r="A2558" s="12">
        <v>10062731</v>
      </c>
      <c r="B2558" s="137">
        <v>391222007857</v>
      </c>
      <c r="C2558" s="106">
        <v>1007247</v>
      </c>
      <c r="D2558" s="13">
        <v>1017419</v>
      </c>
      <c r="E2558" s="12" t="s">
        <v>3035</v>
      </c>
      <c r="F2558" s="190" t="s">
        <v>2049</v>
      </c>
      <c r="G2558" s="13" t="s">
        <v>21</v>
      </c>
      <c r="H2558" s="15">
        <v>125</v>
      </c>
      <c r="I2558" s="105">
        <v>2</v>
      </c>
      <c r="J2558" s="26">
        <f t="shared" si="160"/>
        <v>250</v>
      </c>
      <c r="K2558" s="113">
        <f>IFERROR(SUMIFS(RECEIVING_HISTORY!$H:$H,RECEIVING_HISTORY!$B:$B,MASTER_SHEET!$A2558),0)</f>
        <v>0</v>
      </c>
      <c r="L2558" s="26">
        <f>IFERROR(SUMIFS(RECEIVING_HISTORY!$I:$I,RECEIVING_HISTORY!$B:$B,MASTER_SHEET!$A2558),0)</f>
        <v>0</v>
      </c>
      <c r="M2558" s="35">
        <f>IFERROR(SUMIF(ISSUANCE_HISTORY!$B:$B,A2558,ISSUANCE_HISTORY!$H:$H),0)</f>
        <v>0</v>
      </c>
      <c r="N2558" s="26">
        <f>IFERROR(SUMIF(ISSUANCE_HISTORY!$B:$B,A2558,ISSUANCE_HISTORY!$I:$I),0)</f>
        <v>0</v>
      </c>
      <c r="O2558" s="112">
        <f t="shared" si="161"/>
        <v>2</v>
      </c>
      <c r="P2558" s="26">
        <f t="shared" si="159"/>
        <v>250</v>
      </c>
      <c r="Q2558" s="36" t="s">
        <v>1821</v>
      </c>
      <c r="R2558" s="36" t="s">
        <v>1821</v>
      </c>
      <c r="S2558" s="16">
        <v>2</v>
      </c>
      <c r="T2558" s="37" t="str">
        <f t="shared" si="158"/>
        <v>OK</v>
      </c>
      <c r="U2558" s="12"/>
      <c r="V2558" s="16"/>
      <c r="W2558" s="12" t="s">
        <v>4222</v>
      </c>
    </row>
    <row r="2559" spans="1:23" ht="22.35" customHeight="1">
      <c r="A2559" s="12">
        <v>10062732</v>
      </c>
      <c r="B2559" s="137">
        <v>401018007858</v>
      </c>
      <c r="C2559" s="106">
        <v>1007240</v>
      </c>
      <c r="D2559" s="13">
        <v>1017412</v>
      </c>
      <c r="E2559" s="12" t="s">
        <v>3036</v>
      </c>
      <c r="F2559" s="190" t="s">
        <v>2049</v>
      </c>
      <c r="G2559" s="13" t="s">
        <v>21</v>
      </c>
      <c r="H2559" s="15">
        <v>100</v>
      </c>
      <c r="I2559" s="105">
        <v>3</v>
      </c>
      <c r="J2559" s="26">
        <f t="shared" si="160"/>
        <v>300</v>
      </c>
      <c r="K2559" s="113">
        <f>IFERROR(SUMIFS(RECEIVING_HISTORY!$H:$H,RECEIVING_HISTORY!$B:$B,MASTER_SHEET!$A2559),0)</f>
        <v>0</v>
      </c>
      <c r="L2559" s="26">
        <f>IFERROR(SUMIFS(RECEIVING_HISTORY!$I:$I,RECEIVING_HISTORY!$B:$B,MASTER_SHEET!$A2559),0)</f>
        <v>0</v>
      </c>
      <c r="M2559" s="35">
        <f>IFERROR(SUMIF(ISSUANCE_HISTORY!$B:$B,A2559,ISSUANCE_HISTORY!$H:$H),0)</f>
        <v>0</v>
      </c>
      <c r="N2559" s="26">
        <f>IFERROR(SUMIF(ISSUANCE_HISTORY!$B:$B,A2559,ISSUANCE_HISTORY!$I:$I),0)</f>
        <v>0</v>
      </c>
      <c r="O2559" s="112">
        <f t="shared" si="161"/>
        <v>3</v>
      </c>
      <c r="P2559" s="26">
        <f t="shared" si="159"/>
        <v>300</v>
      </c>
      <c r="Q2559" s="36" t="s">
        <v>1821</v>
      </c>
      <c r="R2559" s="36" t="s">
        <v>1821</v>
      </c>
      <c r="S2559" s="16">
        <v>3</v>
      </c>
      <c r="T2559" s="37" t="str">
        <f t="shared" si="158"/>
        <v>OK</v>
      </c>
      <c r="U2559" s="12"/>
      <c r="V2559" s="16"/>
      <c r="W2559" s="12" t="s">
        <v>4222</v>
      </c>
    </row>
    <row r="2560" spans="1:23" ht="22.35" customHeight="1">
      <c r="A2560" s="12">
        <v>10062733</v>
      </c>
      <c r="B2560" s="137">
        <v>391215297859</v>
      </c>
      <c r="C2560" s="106">
        <v>1007242</v>
      </c>
      <c r="D2560" s="13">
        <v>1017414</v>
      </c>
      <c r="E2560" s="12" t="s">
        <v>3037</v>
      </c>
      <c r="F2560" s="190" t="s">
        <v>4205</v>
      </c>
      <c r="G2560" s="13" t="s">
        <v>21</v>
      </c>
      <c r="H2560" s="15">
        <v>1450</v>
      </c>
      <c r="I2560" s="105">
        <v>1</v>
      </c>
      <c r="J2560" s="26">
        <f t="shared" si="160"/>
        <v>1450</v>
      </c>
      <c r="K2560" s="113">
        <f>IFERROR(SUMIFS(RECEIVING_HISTORY!$H:$H,RECEIVING_HISTORY!$B:$B,MASTER_SHEET!$A2560),0)</f>
        <v>0</v>
      </c>
      <c r="L2560" s="26">
        <f>IFERROR(SUMIFS(RECEIVING_HISTORY!$I:$I,RECEIVING_HISTORY!$B:$B,MASTER_SHEET!$A2560),0)</f>
        <v>0</v>
      </c>
      <c r="M2560" s="35">
        <f>IFERROR(SUMIF(ISSUANCE_HISTORY!$B:$B,A2560,ISSUANCE_HISTORY!$H:$H),0)</f>
        <v>0</v>
      </c>
      <c r="N2560" s="26">
        <f>IFERROR(SUMIF(ISSUANCE_HISTORY!$B:$B,A2560,ISSUANCE_HISTORY!$I:$I),0)</f>
        <v>0</v>
      </c>
      <c r="O2560" s="112">
        <f t="shared" si="161"/>
        <v>1</v>
      </c>
      <c r="P2560" s="26">
        <f t="shared" si="159"/>
        <v>1450</v>
      </c>
      <c r="Q2560" s="36" t="s">
        <v>1821</v>
      </c>
      <c r="R2560" s="36" t="s">
        <v>1821</v>
      </c>
      <c r="S2560" s="16">
        <v>1</v>
      </c>
      <c r="T2560" s="37" t="str">
        <f t="shared" si="158"/>
        <v>OK</v>
      </c>
      <c r="U2560" s="12"/>
      <c r="V2560" s="16"/>
      <c r="W2560" s="12" t="s">
        <v>4222</v>
      </c>
    </row>
    <row r="2561" spans="1:23" ht="22.35" customHeight="1">
      <c r="A2561" s="12">
        <v>10062734</v>
      </c>
      <c r="B2561" s="137">
        <v>311618008112</v>
      </c>
      <c r="C2561" s="106">
        <v>1004313</v>
      </c>
      <c r="D2561" s="13">
        <v>1016673</v>
      </c>
      <c r="E2561" s="12" t="s">
        <v>3038</v>
      </c>
      <c r="F2561" s="190" t="s">
        <v>1262</v>
      </c>
      <c r="G2561" s="13" t="s">
        <v>21</v>
      </c>
      <c r="H2561" s="15">
        <v>4.3</v>
      </c>
      <c r="I2561" s="105">
        <v>200</v>
      </c>
      <c r="J2561" s="26">
        <f t="shared" si="160"/>
        <v>860</v>
      </c>
      <c r="K2561" s="113">
        <f>IFERROR(SUMIFS(RECEIVING_HISTORY!$H:$H,RECEIVING_HISTORY!$B:$B,MASTER_SHEET!$A2561),0)</f>
        <v>0</v>
      </c>
      <c r="L2561" s="26">
        <f>IFERROR(SUMIFS(RECEIVING_HISTORY!$I:$I,RECEIVING_HISTORY!$B:$B,MASTER_SHEET!$A2561),0)</f>
        <v>0</v>
      </c>
      <c r="M2561" s="35">
        <f>IFERROR(SUMIF(ISSUANCE_HISTORY!$B:$B,A2561,ISSUANCE_HISTORY!$H:$H),0)</f>
        <v>0</v>
      </c>
      <c r="N2561" s="26">
        <f>IFERROR(SUMIF(ISSUANCE_HISTORY!$B:$B,A2561,ISSUANCE_HISTORY!$I:$I),0)</f>
        <v>0</v>
      </c>
      <c r="O2561" s="112">
        <f t="shared" si="161"/>
        <v>200</v>
      </c>
      <c r="P2561" s="26">
        <f t="shared" si="159"/>
        <v>860</v>
      </c>
      <c r="Q2561" s="36" t="s">
        <v>1537</v>
      </c>
      <c r="R2561" s="36" t="s">
        <v>1537</v>
      </c>
      <c r="S2561" s="16">
        <v>100</v>
      </c>
      <c r="T2561" s="37" t="str">
        <f t="shared" si="158"/>
        <v>OK</v>
      </c>
      <c r="U2561" s="12"/>
      <c r="V2561" s="16"/>
      <c r="W2561" s="12" t="s">
        <v>4222</v>
      </c>
    </row>
    <row r="2562" spans="1:23" ht="22.35" customHeight="1">
      <c r="A2562" s="12">
        <v>10062735</v>
      </c>
      <c r="B2562" s="137">
        <v>312015007336</v>
      </c>
      <c r="C2562" s="106">
        <v>1004762</v>
      </c>
      <c r="D2562" s="13">
        <v>1016203</v>
      </c>
      <c r="E2562" s="12" t="s">
        <v>3039</v>
      </c>
      <c r="F2562" s="190" t="s">
        <v>4209</v>
      </c>
      <c r="G2562" s="13" t="s">
        <v>41</v>
      </c>
      <c r="H2562" s="15">
        <v>22</v>
      </c>
      <c r="I2562" s="105">
        <v>50</v>
      </c>
      <c r="J2562" s="26">
        <f t="shared" si="160"/>
        <v>1100</v>
      </c>
      <c r="K2562" s="113">
        <f>IFERROR(SUMIFS(RECEIVING_HISTORY!$H:$H,RECEIVING_HISTORY!$B:$B,MASTER_SHEET!$A2562),0)</f>
        <v>0</v>
      </c>
      <c r="L2562" s="26">
        <f>IFERROR(SUMIFS(RECEIVING_HISTORY!$I:$I,RECEIVING_HISTORY!$B:$B,MASTER_SHEET!$A2562),0)</f>
        <v>0</v>
      </c>
      <c r="M2562" s="35">
        <f>IFERROR(SUMIF(ISSUANCE_HISTORY!$B:$B,A2562,ISSUANCE_HISTORY!$H:$H),0)</f>
        <v>0</v>
      </c>
      <c r="N2562" s="26">
        <f>IFERROR(SUMIF(ISSUANCE_HISTORY!$B:$B,A2562,ISSUANCE_HISTORY!$I:$I),0)</f>
        <v>0</v>
      </c>
      <c r="O2562" s="112">
        <f t="shared" si="161"/>
        <v>50</v>
      </c>
      <c r="P2562" s="26">
        <f t="shared" si="159"/>
        <v>1100</v>
      </c>
      <c r="Q2562" s="36" t="s">
        <v>4037</v>
      </c>
      <c r="R2562" s="36" t="s">
        <v>4037</v>
      </c>
      <c r="S2562" s="16">
        <v>20</v>
      </c>
      <c r="T2562" s="37" t="str">
        <f t="shared" ref="T2562:T2625" si="162">IF(S2562="", "", IF(U2562&lt;&gt;"", "BSR in Process", IF(O2562&lt;S2562, "Re-Order Now", "OK")))</f>
        <v>OK</v>
      </c>
      <c r="U2562" s="12"/>
      <c r="V2562" s="16"/>
      <c r="W2562" s="12" t="s">
        <v>4222</v>
      </c>
    </row>
    <row r="2563" spans="1:23" ht="22.35" customHeight="1">
      <c r="A2563" s="12">
        <v>10062736</v>
      </c>
      <c r="B2563" s="137" t="e">
        <v>#N/A</v>
      </c>
      <c r="C2563" s="106">
        <v>1007184</v>
      </c>
      <c r="D2563" s="13">
        <v>1017356</v>
      </c>
      <c r="E2563" s="12" t="s">
        <v>3040</v>
      </c>
      <c r="F2563" s="190" t="s">
        <v>4209</v>
      </c>
      <c r="G2563" s="13" t="s">
        <v>1076</v>
      </c>
      <c r="H2563" s="15">
        <v>48</v>
      </c>
      <c r="I2563" s="105">
        <v>200</v>
      </c>
      <c r="J2563" s="26">
        <f t="shared" si="160"/>
        <v>9600</v>
      </c>
      <c r="K2563" s="113">
        <f>IFERROR(SUMIFS(RECEIVING_HISTORY!$H:$H,RECEIVING_HISTORY!$B:$B,MASTER_SHEET!$A2563),0)</f>
        <v>0</v>
      </c>
      <c r="L2563" s="26">
        <f>IFERROR(SUMIFS(RECEIVING_HISTORY!$I:$I,RECEIVING_HISTORY!$B:$B,MASTER_SHEET!$A2563),0)</f>
        <v>0</v>
      </c>
      <c r="M2563" s="35">
        <f>IFERROR(SUMIF(ISSUANCE_HISTORY!$B:$B,A2563,ISSUANCE_HISTORY!$H:$H),0)</f>
        <v>0</v>
      </c>
      <c r="N2563" s="26">
        <f>IFERROR(SUMIF(ISSUANCE_HISTORY!$B:$B,A2563,ISSUANCE_HISTORY!$I:$I),0)</f>
        <v>0</v>
      </c>
      <c r="O2563" s="112">
        <f t="shared" si="161"/>
        <v>200</v>
      </c>
      <c r="P2563" s="26">
        <f t="shared" ref="P2563:P2626" si="163">N(J2563)+N(L2563)-N(N2563)</f>
        <v>9600</v>
      </c>
      <c r="Q2563" s="36" t="s">
        <v>3041</v>
      </c>
      <c r="R2563" s="36" t="s">
        <v>3041</v>
      </c>
      <c r="S2563" s="16">
        <v>50</v>
      </c>
      <c r="T2563" s="37" t="str">
        <f t="shared" si="162"/>
        <v>OK</v>
      </c>
      <c r="U2563" s="12"/>
      <c r="V2563" s="16"/>
      <c r="W2563" s="12" t="e">
        <v>#N/A</v>
      </c>
    </row>
    <row r="2564" spans="1:23" ht="22.35" customHeight="1">
      <c r="A2564" s="12">
        <v>10062737</v>
      </c>
      <c r="B2564" s="137" t="e">
        <v>#N/A</v>
      </c>
      <c r="C2564" s="106">
        <v>1007185</v>
      </c>
      <c r="D2564" s="13">
        <v>1017357</v>
      </c>
      <c r="E2564" s="12" t="s">
        <v>3042</v>
      </c>
      <c r="F2564" s="190" t="s">
        <v>4209</v>
      </c>
      <c r="G2564" s="13" t="s">
        <v>1076</v>
      </c>
      <c r="H2564" s="15">
        <v>48</v>
      </c>
      <c r="I2564" s="105">
        <v>0</v>
      </c>
      <c r="J2564" s="26">
        <f t="shared" si="160"/>
        <v>0</v>
      </c>
      <c r="K2564" s="113">
        <f>IFERROR(SUMIFS(RECEIVING_HISTORY!$H:$H,RECEIVING_HISTORY!$B:$B,MASTER_SHEET!$A2564),0)</f>
        <v>0</v>
      </c>
      <c r="L2564" s="26">
        <f>IFERROR(SUMIFS(RECEIVING_HISTORY!$I:$I,RECEIVING_HISTORY!$B:$B,MASTER_SHEET!$A2564),0)</f>
        <v>0</v>
      </c>
      <c r="M2564" s="35">
        <f>IFERROR(SUMIF(ISSUANCE_HISTORY!$B:$B,A2564,ISSUANCE_HISTORY!$H:$H),0)</f>
        <v>0</v>
      </c>
      <c r="N2564" s="26">
        <f>IFERROR(SUMIF(ISSUANCE_HISTORY!$B:$B,A2564,ISSUANCE_HISTORY!$I:$I),0)</f>
        <v>0</v>
      </c>
      <c r="O2564" s="112">
        <f t="shared" si="161"/>
        <v>0</v>
      </c>
      <c r="P2564" s="26">
        <f t="shared" si="163"/>
        <v>0</v>
      </c>
      <c r="Q2564" s="36" t="e">
        <v>#N/A</v>
      </c>
      <c r="R2564" s="36" t="e">
        <v>#N/A</v>
      </c>
      <c r="S2564" s="16">
        <v>50</v>
      </c>
      <c r="T2564" s="37" t="str">
        <f t="shared" si="162"/>
        <v>BSR in Process</v>
      </c>
      <c r="U2564" s="12">
        <v>62</v>
      </c>
      <c r="V2564" s="16"/>
      <c r="W2564" s="12" t="e">
        <v>#N/A</v>
      </c>
    </row>
    <row r="2565" spans="1:23" ht="22.35" customHeight="1">
      <c r="A2565" s="12">
        <v>10062738</v>
      </c>
      <c r="B2565" s="137">
        <v>1530310124</v>
      </c>
      <c r="C2565" s="106">
        <v>1005375</v>
      </c>
      <c r="D2565" s="13">
        <v>1015748</v>
      </c>
      <c r="E2565" s="12" t="s">
        <v>3043</v>
      </c>
      <c r="F2565" s="190" t="s">
        <v>4215</v>
      </c>
      <c r="G2565" s="13" t="s">
        <v>21</v>
      </c>
      <c r="H2565" s="15">
        <v>550</v>
      </c>
      <c r="I2565" s="105">
        <v>5</v>
      </c>
      <c r="J2565" s="26">
        <f t="shared" si="160"/>
        <v>2750</v>
      </c>
      <c r="K2565" s="113">
        <f>IFERROR(SUMIFS(RECEIVING_HISTORY!$H:$H,RECEIVING_HISTORY!$B:$B,MASTER_SHEET!$A2565),0)</f>
        <v>0</v>
      </c>
      <c r="L2565" s="26">
        <f>IFERROR(SUMIFS(RECEIVING_HISTORY!$I:$I,RECEIVING_HISTORY!$B:$B,MASTER_SHEET!$A2565),0)</f>
        <v>0</v>
      </c>
      <c r="M2565" s="35">
        <f>IFERROR(SUMIF(ISSUANCE_HISTORY!$B:$B,A2565,ISSUANCE_HISTORY!$H:$H),0)</f>
        <v>0</v>
      </c>
      <c r="N2565" s="26">
        <f>IFERROR(SUMIF(ISSUANCE_HISTORY!$B:$B,A2565,ISSUANCE_HISTORY!$I:$I),0)</f>
        <v>0</v>
      </c>
      <c r="O2565" s="112">
        <f t="shared" si="161"/>
        <v>5</v>
      </c>
      <c r="P2565" s="26">
        <f t="shared" si="163"/>
        <v>2750</v>
      </c>
      <c r="Q2565" s="36" t="s">
        <v>697</v>
      </c>
      <c r="R2565" s="36" t="s">
        <v>697</v>
      </c>
      <c r="S2565" s="16">
        <v>5</v>
      </c>
      <c r="T2565" s="37" t="str">
        <f t="shared" si="162"/>
        <v>OK</v>
      </c>
      <c r="U2565" s="12"/>
      <c r="V2565" s="16"/>
      <c r="W2565" s="12" t="s">
        <v>4222</v>
      </c>
    </row>
    <row r="2566" spans="1:23" ht="22.35" customHeight="1">
      <c r="A2566" s="12">
        <v>10062739</v>
      </c>
      <c r="B2566" s="137">
        <v>1530310161</v>
      </c>
      <c r="C2566" s="106">
        <v>1005179</v>
      </c>
      <c r="D2566" s="13">
        <v>1015797</v>
      </c>
      <c r="E2566" s="12" t="s">
        <v>3044</v>
      </c>
      <c r="F2566" s="190" t="s">
        <v>4215</v>
      </c>
      <c r="G2566" s="13" t="s">
        <v>21</v>
      </c>
      <c r="H2566" s="15">
        <v>600</v>
      </c>
      <c r="I2566" s="105">
        <v>10</v>
      </c>
      <c r="J2566" s="26">
        <f t="shared" si="160"/>
        <v>6000</v>
      </c>
      <c r="K2566" s="113">
        <f>IFERROR(SUMIFS(RECEIVING_HISTORY!$H:$H,RECEIVING_HISTORY!$B:$B,MASTER_SHEET!$A2566),0)</f>
        <v>0</v>
      </c>
      <c r="L2566" s="26">
        <f>IFERROR(SUMIFS(RECEIVING_HISTORY!$I:$I,RECEIVING_HISTORY!$B:$B,MASTER_SHEET!$A2566),0)</f>
        <v>0</v>
      </c>
      <c r="M2566" s="35">
        <f>IFERROR(SUMIF(ISSUANCE_HISTORY!$B:$B,A2566,ISSUANCE_HISTORY!$H:$H),0)</f>
        <v>0</v>
      </c>
      <c r="N2566" s="26">
        <f>IFERROR(SUMIF(ISSUANCE_HISTORY!$B:$B,A2566,ISSUANCE_HISTORY!$I:$I),0)</f>
        <v>0</v>
      </c>
      <c r="O2566" s="112">
        <f t="shared" si="161"/>
        <v>10</v>
      </c>
      <c r="P2566" s="26">
        <f t="shared" si="163"/>
        <v>6000</v>
      </c>
      <c r="Q2566" s="36" t="s">
        <v>746</v>
      </c>
      <c r="R2566" s="36" t="s">
        <v>746</v>
      </c>
      <c r="S2566" s="16">
        <v>5</v>
      </c>
      <c r="T2566" s="37" t="str">
        <f t="shared" si="162"/>
        <v>OK</v>
      </c>
      <c r="U2566" s="12"/>
      <c r="V2566" s="16"/>
      <c r="W2566" s="12" t="s">
        <v>4222</v>
      </c>
    </row>
    <row r="2567" spans="1:23" ht="22.35" customHeight="1">
      <c r="A2567" s="12">
        <v>10062740</v>
      </c>
      <c r="B2567" s="137" t="e">
        <v>#N/A</v>
      </c>
      <c r="C2567" s="106">
        <v>1004051</v>
      </c>
      <c r="D2567" s="13">
        <v>1017009</v>
      </c>
      <c r="E2567" s="12" t="s">
        <v>3045</v>
      </c>
      <c r="F2567" s="190" t="s">
        <v>4209</v>
      </c>
      <c r="G2567" s="13" t="s">
        <v>21</v>
      </c>
      <c r="H2567" s="15">
        <v>2018.55</v>
      </c>
      <c r="I2567" s="105">
        <v>0</v>
      </c>
      <c r="J2567" s="26">
        <f t="shared" si="160"/>
        <v>0</v>
      </c>
      <c r="K2567" s="113">
        <f>IFERROR(SUMIFS(RECEIVING_HISTORY!$H:$H,RECEIVING_HISTORY!$B:$B,MASTER_SHEET!$A2567),0)</f>
        <v>0</v>
      </c>
      <c r="L2567" s="26">
        <f>IFERROR(SUMIFS(RECEIVING_HISTORY!$I:$I,RECEIVING_HISTORY!$B:$B,MASTER_SHEET!$A2567),0)</f>
        <v>0</v>
      </c>
      <c r="M2567" s="35">
        <f>IFERROR(SUMIF(ISSUANCE_HISTORY!$B:$B,A2567,ISSUANCE_HISTORY!$H:$H),0)</f>
        <v>0</v>
      </c>
      <c r="N2567" s="26">
        <f>IFERROR(SUMIF(ISSUANCE_HISTORY!$B:$B,A2567,ISSUANCE_HISTORY!$I:$I),0)</f>
        <v>0</v>
      </c>
      <c r="O2567" s="112">
        <f t="shared" si="161"/>
        <v>0</v>
      </c>
      <c r="P2567" s="26">
        <f t="shared" si="163"/>
        <v>0</v>
      </c>
      <c r="Q2567" s="36" t="e">
        <v>#N/A</v>
      </c>
      <c r="R2567" s="36" t="e">
        <v>#N/A</v>
      </c>
      <c r="S2567" s="16"/>
      <c r="T2567" s="37" t="str">
        <f t="shared" si="162"/>
        <v/>
      </c>
      <c r="U2567" s="12"/>
      <c r="V2567" s="16"/>
      <c r="W2567" s="12" t="e">
        <v>#N/A</v>
      </c>
    </row>
    <row r="2568" spans="1:23" ht="22.35" customHeight="1">
      <c r="A2568" s="12">
        <v>10062741</v>
      </c>
      <c r="B2568" s="137">
        <v>1230020159</v>
      </c>
      <c r="C2568" s="106">
        <v>1007257</v>
      </c>
      <c r="D2568" s="13">
        <v>1017429</v>
      </c>
      <c r="E2568" s="12" t="s">
        <v>3046</v>
      </c>
      <c r="F2568" s="190" t="s">
        <v>2049</v>
      </c>
      <c r="G2568" s="13" t="s">
        <v>21</v>
      </c>
      <c r="H2568" s="15">
        <v>10</v>
      </c>
      <c r="I2568" s="105">
        <v>10</v>
      </c>
      <c r="J2568" s="26">
        <f t="shared" si="160"/>
        <v>100</v>
      </c>
      <c r="K2568" s="113">
        <f>IFERROR(SUMIFS(RECEIVING_HISTORY!$H:$H,RECEIVING_HISTORY!$B:$B,MASTER_SHEET!$A2568),0)</f>
        <v>0</v>
      </c>
      <c r="L2568" s="26">
        <f>IFERROR(SUMIFS(RECEIVING_HISTORY!$I:$I,RECEIVING_HISTORY!$B:$B,MASTER_SHEET!$A2568),0)</f>
        <v>0</v>
      </c>
      <c r="M2568" s="35">
        <f>IFERROR(SUMIF(ISSUANCE_HISTORY!$B:$B,A2568,ISSUANCE_HISTORY!$H:$H),0)</f>
        <v>0</v>
      </c>
      <c r="N2568" s="26">
        <f>IFERROR(SUMIF(ISSUANCE_HISTORY!$B:$B,A2568,ISSUANCE_HISTORY!$I:$I),0)</f>
        <v>0</v>
      </c>
      <c r="O2568" s="112">
        <f t="shared" si="161"/>
        <v>10</v>
      </c>
      <c r="P2568" s="26">
        <f t="shared" si="163"/>
        <v>100</v>
      </c>
      <c r="Q2568" s="36" t="s">
        <v>1929</v>
      </c>
      <c r="R2568" s="36" t="s">
        <v>1929</v>
      </c>
      <c r="S2568" s="16">
        <v>5</v>
      </c>
      <c r="T2568" s="37" t="str">
        <f t="shared" si="162"/>
        <v>OK</v>
      </c>
      <c r="U2568" s="12"/>
      <c r="V2568" s="16"/>
      <c r="W2568" s="12" t="s">
        <v>4222</v>
      </c>
    </row>
    <row r="2569" spans="1:23" ht="22.35" customHeight="1">
      <c r="A2569" s="12">
        <v>10062742</v>
      </c>
      <c r="B2569" s="137">
        <v>1230020175</v>
      </c>
      <c r="C2569" s="106">
        <v>1007258</v>
      </c>
      <c r="D2569" s="13">
        <v>1017430</v>
      </c>
      <c r="E2569" s="12" t="s">
        <v>3047</v>
      </c>
      <c r="F2569" s="190" t="s">
        <v>2049</v>
      </c>
      <c r="G2569" s="13" t="s">
        <v>21</v>
      </c>
      <c r="H2569" s="15">
        <v>10</v>
      </c>
      <c r="I2569" s="105">
        <v>10</v>
      </c>
      <c r="J2569" s="26">
        <f t="shared" si="160"/>
        <v>100</v>
      </c>
      <c r="K2569" s="113">
        <f>IFERROR(SUMIFS(RECEIVING_HISTORY!$H:$H,RECEIVING_HISTORY!$B:$B,MASTER_SHEET!$A2569),0)</f>
        <v>0</v>
      </c>
      <c r="L2569" s="26">
        <f>IFERROR(SUMIFS(RECEIVING_HISTORY!$I:$I,RECEIVING_HISTORY!$B:$B,MASTER_SHEET!$A2569),0)</f>
        <v>0</v>
      </c>
      <c r="M2569" s="35">
        <f>IFERROR(SUMIF(ISSUANCE_HISTORY!$B:$B,A2569,ISSUANCE_HISTORY!$H:$H),0)</f>
        <v>0</v>
      </c>
      <c r="N2569" s="26">
        <f>IFERROR(SUMIF(ISSUANCE_HISTORY!$B:$B,A2569,ISSUANCE_HISTORY!$I:$I),0)</f>
        <v>0</v>
      </c>
      <c r="O2569" s="112">
        <f t="shared" si="161"/>
        <v>10</v>
      </c>
      <c r="P2569" s="26">
        <f t="shared" si="163"/>
        <v>100</v>
      </c>
      <c r="Q2569" s="36" t="s">
        <v>1929</v>
      </c>
      <c r="R2569" s="36" t="s">
        <v>1929</v>
      </c>
      <c r="S2569" s="16">
        <v>5</v>
      </c>
      <c r="T2569" s="37" t="str">
        <f t="shared" si="162"/>
        <v>OK</v>
      </c>
      <c r="U2569" s="12"/>
      <c r="V2569" s="16"/>
      <c r="W2569" s="12" t="s">
        <v>4222</v>
      </c>
    </row>
    <row r="2570" spans="1:23" ht="22.35" customHeight="1">
      <c r="A2570" s="12">
        <v>10062743</v>
      </c>
      <c r="B2570" s="137">
        <v>1260110170</v>
      </c>
      <c r="C2570" s="106">
        <v>1007282</v>
      </c>
      <c r="D2570" s="13">
        <v>1017454</v>
      </c>
      <c r="E2570" s="12" t="s">
        <v>3048</v>
      </c>
      <c r="F2570" s="190" t="s">
        <v>2049</v>
      </c>
      <c r="G2570" s="13" t="s">
        <v>21</v>
      </c>
      <c r="H2570" s="15">
        <v>150</v>
      </c>
      <c r="I2570" s="105">
        <v>5</v>
      </c>
      <c r="J2570" s="26">
        <f t="shared" si="160"/>
        <v>750</v>
      </c>
      <c r="K2570" s="113">
        <f>IFERROR(SUMIFS(RECEIVING_HISTORY!$H:$H,RECEIVING_HISTORY!$B:$B,MASTER_SHEET!$A2570),0)</f>
        <v>0</v>
      </c>
      <c r="L2570" s="26">
        <f>IFERROR(SUMIFS(RECEIVING_HISTORY!$I:$I,RECEIVING_HISTORY!$B:$B,MASTER_SHEET!$A2570),0)</f>
        <v>0</v>
      </c>
      <c r="M2570" s="35">
        <f>IFERROR(SUMIF(ISSUANCE_HISTORY!$B:$B,A2570,ISSUANCE_HISTORY!$H:$H),0)</f>
        <v>0</v>
      </c>
      <c r="N2570" s="26">
        <f>IFERROR(SUMIF(ISSUANCE_HISTORY!$B:$B,A2570,ISSUANCE_HISTORY!$I:$I),0)</f>
        <v>0</v>
      </c>
      <c r="O2570" s="112">
        <f t="shared" si="161"/>
        <v>5</v>
      </c>
      <c r="P2570" s="26">
        <f t="shared" si="163"/>
        <v>750</v>
      </c>
      <c r="Q2570" s="36" t="s">
        <v>3049</v>
      </c>
      <c r="R2570" s="36" t="s">
        <v>3049</v>
      </c>
      <c r="S2570" s="16">
        <v>5</v>
      </c>
      <c r="T2570" s="37" t="str">
        <f t="shared" si="162"/>
        <v>OK</v>
      </c>
      <c r="U2570" s="12"/>
      <c r="V2570" s="16"/>
      <c r="W2570" s="12" t="s">
        <v>4222</v>
      </c>
    </row>
    <row r="2571" spans="1:23" ht="22.35" customHeight="1">
      <c r="A2571" s="12">
        <v>10062744</v>
      </c>
      <c r="B2571" s="137">
        <v>261216000658</v>
      </c>
      <c r="C2571" s="106">
        <v>1007751</v>
      </c>
      <c r="D2571" s="13"/>
      <c r="E2571" s="12" t="s">
        <v>3050</v>
      </c>
      <c r="F2571" s="190" t="s">
        <v>2049</v>
      </c>
      <c r="G2571" s="13" t="s">
        <v>41</v>
      </c>
      <c r="H2571" s="15">
        <v>315</v>
      </c>
      <c r="I2571" s="105">
        <v>2.6</v>
      </c>
      <c r="J2571" s="26">
        <f t="shared" si="160"/>
        <v>819</v>
      </c>
      <c r="K2571" s="113">
        <f>IFERROR(SUMIFS(RECEIVING_HISTORY!$H:$H,RECEIVING_HISTORY!$B:$B,MASTER_SHEET!$A2571),0)</f>
        <v>0</v>
      </c>
      <c r="L2571" s="26">
        <f>IFERROR(SUMIFS(RECEIVING_HISTORY!$I:$I,RECEIVING_HISTORY!$B:$B,MASTER_SHEET!$A2571),0)</f>
        <v>0</v>
      </c>
      <c r="M2571" s="35">
        <f>IFERROR(SUMIF(ISSUANCE_HISTORY!$B:$B,A2571,ISSUANCE_HISTORY!$H:$H),0)</f>
        <v>0</v>
      </c>
      <c r="N2571" s="26">
        <f>IFERROR(SUMIF(ISSUANCE_HISTORY!$B:$B,A2571,ISSUANCE_HISTORY!$I:$I),0)</f>
        <v>0</v>
      </c>
      <c r="O2571" s="112">
        <f t="shared" si="161"/>
        <v>2.6</v>
      </c>
      <c r="P2571" s="26">
        <f t="shared" si="163"/>
        <v>819</v>
      </c>
      <c r="Q2571" s="36" t="s">
        <v>3286</v>
      </c>
      <c r="R2571" s="36" t="s">
        <v>3286</v>
      </c>
      <c r="S2571" s="16">
        <v>2</v>
      </c>
      <c r="T2571" s="37" t="str">
        <f t="shared" si="162"/>
        <v>OK</v>
      </c>
      <c r="U2571" s="12"/>
      <c r="V2571" s="16"/>
      <c r="W2571" s="12" t="s">
        <v>4222</v>
      </c>
    </row>
    <row r="2572" spans="1:23" ht="22.35" customHeight="1">
      <c r="A2572" s="12">
        <v>10062745</v>
      </c>
      <c r="B2572" s="137">
        <v>261216137861</v>
      </c>
      <c r="C2572" s="106">
        <v>1007752</v>
      </c>
      <c r="D2572" s="13"/>
      <c r="E2572" s="12" t="s">
        <v>3051</v>
      </c>
      <c r="F2572" s="190" t="s">
        <v>2049</v>
      </c>
      <c r="G2572" s="13" t="s">
        <v>41</v>
      </c>
      <c r="H2572" s="15">
        <v>250</v>
      </c>
      <c r="I2572" s="105">
        <v>1</v>
      </c>
      <c r="J2572" s="26">
        <f t="shared" si="160"/>
        <v>250</v>
      </c>
      <c r="K2572" s="113">
        <f>IFERROR(SUMIFS(RECEIVING_HISTORY!$H:$H,RECEIVING_HISTORY!$B:$B,MASTER_SHEET!$A2572),0)</f>
        <v>0</v>
      </c>
      <c r="L2572" s="26">
        <f>IFERROR(SUMIFS(RECEIVING_HISTORY!$I:$I,RECEIVING_HISTORY!$B:$B,MASTER_SHEET!$A2572),0)</f>
        <v>0</v>
      </c>
      <c r="M2572" s="35">
        <f>IFERROR(SUMIF(ISSUANCE_HISTORY!$B:$B,A2572,ISSUANCE_HISTORY!$H:$H),0)</f>
        <v>0</v>
      </c>
      <c r="N2572" s="26">
        <f>IFERROR(SUMIF(ISSUANCE_HISTORY!$B:$B,A2572,ISSUANCE_HISTORY!$I:$I),0)</f>
        <v>0</v>
      </c>
      <c r="O2572" s="112">
        <f t="shared" si="161"/>
        <v>1</v>
      </c>
      <c r="P2572" s="26">
        <f t="shared" si="163"/>
        <v>250</v>
      </c>
      <c r="Q2572" s="36" t="s">
        <v>3286</v>
      </c>
      <c r="R2572" s="36" t="s">
        <v>3286</v>
      </c>
      <c r="S2572" s="16">
        <v>1</v>
      </c>
      <c r="T2572" s="37" t="str">
        <f t="shared" si="162"/>
        <v>OK</v>
      </c>
      <c r="U2572" s="12"/>
      <c r="V2572" s="16"/>
      <c r="W2572" s="12" t="s">
        <v>4222</v>
      </c>
    </row>
    <row r="2573" spans="1:23" ht="22.35" customHeight="1">
      <c r="A2573" s="12">
        <v>10062746</v>
      </c>
      <c r="B2573" s="137" t="e">
        <v>#N/A</v>
      </c>
      <c r="C2573" s="106">
        <v>1007544</v>
      </c>
      <c r="D2573" s="13">
        <v>1017317</v>
      </c>
      <c r="E2573" s="12" t="s">
        <v>3052</v>
      </c>
      <c r="F2573" s="190" t="s">
        <v>1262</v>
      </c>
      <c r="G2573" s="13" t="s">
        <v>21</v>
      </c>
      <c r="H2573" s="15">
        <v>38</v>
      </c>
      <c r="I2573" s="105">
        <v>5</v>
      </c>
      <c r="J2573" s="26">
        <f t="shared" si="160"/>
        <v>190</v>
      </c>
      <c r="K2573" s="113">
        <f>IFERROR(SUMIFS(RECEIVING_HISTORY!$H:$H,RECEIVING_HISTORY!$B:$B,MASTER_SHEET!$A2573),0)</f>
        <v>6</v>
      </c>
      <c r="L2573" s="26">
        <f>IFERROR(SUMIFS(RECEIVING_HISTORY!$I:$I,RECEIVING_HISTORY!$B:$B,MASTER_SHEET!$A2573),0)</f>
        <v>228</v>
      </c>
      <c r="M2573" s="35">
        <f>IFERROR(SUMIF(ISSUANCE_HISTORY!$B:$B,A2573,ISSUANCE_HISTORY!$H:$H),0)</f>
        <v>0</v>
      </c>
      <c r="N2573" s="26">
        <f>IFERROR(SUMIF(ISSUANCE_HISTORY!$B:$B,A2573,ISSUANCE_HISTORY!$I:$I),0)</f>
        <v>0</v>
      </c>
      <c r="O2573" s="112">
        <f t="shared" si="161"/>
        <v>11</v>
      </c>
      <c r="P2573" s="26">
        <f t="shared" si="163"/>
        <v>418</v>
      </c>
      <c r="Q2573" s="36" t="e">
        <v>#N/A</v>
      </c>
      <c r="R2573" s="36" t="e">
        <v>#N/A</v>
      </c>
      <c r="S2573" s="16">
        <v>2</v>
      </c>
      <c r="T2573" s="37" t="str">
        <f t="shared" si="162"/>
        <v>OK</v>
      </c>
      <c r="U2573" s="12"/>
      <c r="V2573" s="16"/>
      <c r="W2573" s="12" t="e">
        <v>#N/A</v>
      </c>
    </row>
    <row r="2574" spans="1:23" ht="22.35" customHeight="1">
      <c r="A2574" s="12">
        <v>10062747</v>
      </c>
      <c r="B2574" s="137" t="e">
        <v>#N/A</v>
      </c>
      <c r="C2574" s="106">
        <v>1007545</v>
      </c>
      <c r="D2574" s="13">
        <v>1017318</v>
      </c>
      <c r="E2574" s="12" t="s">
        <v>3053</v>
      </c>
      <c r="F2574" s="190" t="s">
        <v>1262</v>
      </c>
      <c r="G2574" s="13" t="s">
        <v>21</v>
      </c>
      <c r="H2574" s="15">
        <v>48</v>
      </c>
      <c r="I2574" s="105">
        <v>1</v>
      </c>
      <c r="J2574" s="26">
        <f t="shared" si="160"/>
        <v>48</v>
      </c>
      <c r="K2574" s="113">
        <f>IFERROR(SUMIFS(RECEIVING_HISTORY!$H:$H,RECEIVING_HISTORY!$B:$B,MASTER_SHEET!$A2574),0)</f>
        <v>6</v>
      </c>
      <c r="L2574" s="26">
        <f>IFERROR(SUMIFS(RECEIVING_HISTORY!$I:$I,RECEIVING_HISTORY!$B:$B,MASTER_SHEET!$A2574),0)</f>
        <v>288</v>
      </c>
      <c r="M2574" s="35">
        <f>IFERROR(SUMIF(ISSUANCE_HISTORY!$B:$B,A2574,ISSUANCE_HISTORY!$H:$H),0)</f>
        <v>0</v>
      </c>
      <c r="N2574" s="26">
        <f>IFERROR(SUMIF(ISSUANCE_HISTORY!$B:$B,A2574,ISSUANCE_HISTORY!$I:$I),0)</f>
        <v>0</v>
      </c>
      <c r="O2574" s="112">
        <f t="shared" si="161"/>
        <v>7</v>
      </c>
      <c r="P2574" s="26">
        <f t="shared" si="163"/>
        <v>336</v>
      </c>
      <c r="Q2574" s="36" t="s">
        <v>257</v>
      </c>
      <c r="R2574" s="36" t="s">
        <v>257</v>
      </c>
      <c r="S2574" s="16">
        <v>1</v>
      </c>
      <c r="T2574" s="37" t="str">
        <f t="shared" si="162"/>
        <v>OK</v>
      </c>
      <c r="U2574" s="12"/>
      <c r="V2574" s="16"/>
      <c r="W2574" s="12" t="e">
        <v>#N/A</v>
      </c>
    </row>
    <row r="2575" spans="1:23" ht="22.35" customHeight="1">
      <c r="A2575" s="12">
        <v>10062748</v>
      </c>
      <c r="B2575" s="137" t="e">
        <v>#N/A</v>
      </c>
      <c r="C2575" s="106">
        <v>1004168</v>
      </c>
      <c r="D2575" s="13">
        <v>1016879</v>
      </c>
      <c r="E2575" s="12" t="s">
        <v>3054</v>
      </c>
      <c r="F2575" s="190" t="s">
        <v>4209</v>
      </c>
      <c r="G2575" s="13" t="s">
        <v>21</v>
      </c>
      <c r="H2575" s="15">
        <v>1800</v>
      </c>
      <c r="I2575" s="105">
        <v>0</v>
      </c>
      <c r="J2575" s="26">
        <f t="shared" si="160"/>
        <v>0</v>
      </c>
      <c r="K2575" s="113">
        <f>IFERROR(SUMIFS(RECEIVING_HISTORY!$H:$H,RECEIVING_HISTORY!$B:$B,MASTER_SHEET!$A2575),0)</f>
        <v>0</v>
      </c>
      <c r="L2575" s="26">
        <f>IFERROR(SUMIFS(RECEIVING_HISTORY!$I:$I,RECEIVING_HISTORY!$B:$B,MASTER_SHEET!$A2575),0)</f>
        <v>0</v>
      </c>
      <c r="M2575" s="35">
        <f>IFERROR(SUMIF(ISSUANCE_HISTORY!$B:$B,A2575,ISSUANCE_HISTORY!$H:$H),0)</f>
        <v>0</v>
      </c>
      <c r="N2575" s="26">
        <f>IFERROR(SUMIF(ISSUANCE_HISTORY!$B:$B,A2575,ISSUANCE_HISTORY!$I:$I),0)</f>
        <v>0</v>
      </c>
      <c r="O2575" s="112">
        <f t="shared" si="161"/>
        <v>0</v>
      </c>
      <c r="P2575" s="26">
        <f t="shared" si="163"/>
        <v>0</v>
      </c>
      <c r="Q2575" s="36" t="e">
        <v>#N/A</v>
      </c>
      <c r="R2575" s="36" t="e">
        <v>#N/A</v>
      </c>
      <c r="S2575" s="16"/>
      <c r="T2575" s="37" t="str">
        <f t="shared" si="162"/>
        <v/>
      </c>
      <c r="U2575" s="12"/>
      <c r="V2575" s="16"/>
      <c r="W2575" s="12" t="e">
        <v>#N/A</v>
      </c>
    </row>
    <row r="2576" spans="1:23" ht="22.35" customHeight="1">
      <c r="A2576" s="12">
        <v>10062749</v>
      </c>
      <c r="B2576" s="137" t="e">
        <v>#N/A</v>
      </c>
      <c r="C2576" s="106">
        <v>1004169</v>
      </c>
      <c r="D2576" s="13">
        <v>1016880</v>
      </c>
      <c r="E2576" s="12" t="s">
        <v>3055</v>
      </c>
      <c r="F2576" s="190" t="s">
        <v>4209</v>
      </c>
      <c r="G2576" s="13" t="s">
        <v>21</v>
      </c>
      <c r="H2576" s="15">
        <v>300</v>
      </c>
      <c r="I2576" s="105">
        <v>0</v>
      </c>
      <c r="J2576" s="26">
        <f t="shared" si="160"/>
        <v>0</v>
      </c>
      <c r="K2576" s="113">
        <f>IFERROR(SUMIFS(RECEIVING_HISTORY!$H:$H,RECEIVING_HISTORY!$B:$B,MASTER_SHEET!$A2576),0)</f>
        <v>0</v>
      </c>
      <c r="L2576" s="26">
        <f>IFERROR(SUMIFS(RECEIVING_HISTORY!$I:$I,RECEIVING_HISTORY!$B:$B,MASTER_SHEET!$A2576),0)</f>
        <v>0</v>
      </c>
      <c r="M2576" s="35">
        <f>IFERROR(SUMIF(ISSUANCE_HISTORY!$B:$B,A2576,ISSUANCE_HISTORY!$H:$H),0)</f>
        <v>0</v>
      </c>
      <c r="N2576" s="26">
        <f>IFERROR(SUMIF(ISSUANCE_HISTORY!$B:$B,A2576,ISSUANCE_HISTORY!$I:$I),0)</f>
        <v>0</v>
      </c>
      <c r="O2576" s="112">
        <f t="shared" si="161"/>
        <v>0</v>
      </c>
      <c r="P2576" s="26">
        <f t="shared" si="163"/>
        <v>0</v>
      </c>
      <c r="Q2576" s="36" t="e">
        <v>#N/A</v>
      </c>
      <c r="R2576" s="36" t="e">
        <v>#N/A</v>
      </c>
      <c r="S2576" s="16"/>
      <c r="T2576" s="37" t="str">
        <f t="shared" si="162"/>
        <v/>
      </c>
      <c r="U2576" s="12"/>
      <c r="V2576" s="16"/>
      <c r="W2576" s="12" t="e">
        <v>#N/A</v>
      </c>
    </row>
    <row r="2577" spans="1:23" ht="22.35" customHeight="1">
      <c r="A2577" s="12">
        <v>10062750</v>
      </c>
      <c r="B2577" s="137" t="e">
        <v>#N/A</v>
      </c>
      <c r="C2577" s="106">
        <v>1000693</v>
      </c>
      <c r="D2577" s="13">
        <v>1013119</v>
      </c>
      <c r="E2577" s="12" t="s">
        <v>3056</v>
      </c>
      <c r="F2577" s="190" t="s">
        <v>1262</v>
      </c>
      <c r="G2577" s="13" t="s">
        <v>37</v>
      </c>
      <c r="H2577" s="15">
        <v>85</v>
      </c>
      <c r="I2577" s="105">
        <v>0</v>
      </c>
      <c r="J2577" s="26">
        <f t="shared" si="160"/>
        <v>0</v>
      </c>
      <c r="K2577" s="113">
        <f>IFERROR(SUMIFS(RECEIVING_HISTORY!$H:$H,RECEIVING_HISTORY!$B:$B,MASTER_SHEET!$A2577),0)</f>
        <v>0</v>
      </c>
      <c r="L2577" s="26">
        <f>IFERROR(SUMIFS(RECEIVING_HISTORY!$I:$I,RECEIVING_HISTORY!$B:$B,MASTER_SHEET!$A2577),0)</f>
        <v>0</v>
      </c>
      <c r="M2577" s="35">
        <f>IFERROR(SUMIF(ISSUANCE_HISTORY!$B:$B,A2577,ISSUANCE_HISTORY!$H:$H),0)</f>
        <v>0</v>
      </c>
      <c r="N2577" s="26">
        <f>IFERROR(SUMIF(ISSUANCE_HISTORY!$B:$B,A2577,ISSUANCE_HISTORY!$I:$I),0)</f>
        <v>0</v>
      </c>
      <c r="O2577" s="112">
        <f t="shared" si="161"/>
        <v>0</v>
      </c>
      <c r="P2577" s="26">
        <f t="shared" si="163"/>
        <v>0</v>
      </c>
      <c r="Q2577" s="36" t="e">
        <v>#N/A</v>
      </c>
      <c r="R2577" s="36" t="e">
        <v>#N/A</v>
      </c>
      <c r="S2577" s="16"/>
      <c r="T2577" s="37" t="str">
        <f t="shared" si="162"/>
        <v/>
      </c>
      <c r="U2577" s="12"/>
      <c r="V2577" s="16"/>
      <c r="W2577" s="12" t="e">
        <v>#N/A</v>
      </c>
    </row>
    <row r="2578" spans="1:23" ht="22.35" customHeight="1">
      <c r="A2578" s="12">
        <v>10062751</v>
      </c>
      <c r="B2578" s="137" t="e">
        <v>#N/A</v>
      </c>
      <c r="C2578" s="106">
        <v>1001494</v>
      </c>
      <c r="D2578" s="13">
        <v>1012241</v>
      </c>
      <c r="E2578" s="12" t="s">
        <v>3057</v>
      </c>
      <c r="F2578" s="190" t="s">
        <v>1262</v>
      </c>
      <c r="G2578" s="13" t="s">
        <v>37</v>
      </c>
      <c r="H2578" s="15">
        <v>315</v>
      </c>
      <c r="I2578" s="105">
        <v>0</v>
      </c>
      <c r="J2578" s="26">
        <f t="shared" si="160"/>
        <v>0</v>
      </c>
      <c r="K2578" s="113">
        <f>IFERROR(SUMIFS(RECEIVING_HISTORY!$H:$H,RECEIVING_HISTORY!$B:$B,MASTER_SHEET!$A2578),0)</f>
        <v>0</v>
      </c>
      <c r="L2578" s="26">
        <f>IFERROR(SUMIFS(RECEIVING_HISTORY!$I:$I,RECEIVING_HISTORY!$B:$B,MASTER_SHEET!$A2578),0)</f>
        <v>0</v>
      </c>
      <c r="M2578" s="35">
        <f>IFERROR(SUMIF(ISSUANCE_HISTORY!$B:$B,A2578,ISSUANCE_HISTORY!$H:$H),0)</f>
        <v>0</v>
      </c>
      <c r="N2578" s="26">
        <f>IFERROR(SUMIF(ISSUANCE_HISTORY!$B:$B,A2578,ISSUANCE_HISTORY!$I:$I),0)</f>
        <v>0</v>
      </c>
      <c r="O2578" s="112">
        <f t="shared" si="161"/>
        <v>0</v>
      </c>
      <c r="P2578" s="26">
        <f t="shared" si="163"/>
        <v>0</v>
      </c>
      <c r="Q2578" s="36" t="e">
        <v>#N/A</v>
      </c>
      <c r="R2578" s="36" t="e">
        <v>#N/A</v>
      </c>
      <c r="S2578" s="16"/>
      <c r="T2578" s="37" t="str">
        <f t="shared" si="162"/>
        <v/>
      </c>
      <c r="U2578" s="12"/>
      <c r="V2578" s="16"/>
      <c r="W2578" s="12" t="e">
        <v>#N/A</v>
      </c>
    </row>
    <row r="2579" spans="1:23" ht="22.35" customHeight="1">
      <c r="A2579" s="12">
        <v>10062752</v>
      </c>
      <c r="B2579" s="137" t="e">
        <v>#N/A</v>
      </c>
      <c r="C2579" s="106">
        <v>1002626</v>
      </c>
      <c r="D2579" s="13">
        <v>1011116</v>
      </c>
      <c r="E2579" s="12" t="s">
        <v>3058</v>
      </c>
      <c r="F2579" s="190" t="s">
        <v>1262</v>
      </c>
      <c r="G2579" s="13" t="s">
        <v>21</v>
      </c>
      <c r="H2579" s="15">
        <v>85</v>
      </c>
      <c r="I2579" s="105">
        <v>0</v>
      </c>
      <c r="J2579" s="26">
        <f t="shared" si="160"/>
        <v>0</v>
      </c>
      <c r="K2579" s="113">
        <f>IFERROR(SUMIFS(RECEIVING_HISTORY!$H:$H,RECEIVING_HISTORY!$B:$B,MASTER_SHEET!$A2579),0)</f>
        <v>0</v>
      </c>
      <c r="L2579" s="26">
        <f>IFERROR(SUMIFS(RECEIVING_HISTORY!$I:$I,RECEIVING_HISTORY!$B:$B,MASTER_SHEET!$A2579),0)</f>
        <v>0</v>
      </c>
      <c r="M2579" s="35">
        <f>IFERROR(SUMIF(ISSUANCE_HISTORY!$B:$B,A2579,ISSUANCE_HISTORY!$H:$H),0)</f>
        <v>0</v>
      </c>
      <c r="N2579" s="26">
        <f>IFERROR(SUMIF(ISSUANCE_HISTORY!$B:$B,A2579,ISSUANCE_HISTORY!$I:$I),0)</f>
        <v>0</v>
      </c>
      <c r="O2579" s="112">
        <f t="shared" si="161"/>
        <v>0</v>
      </c>
      <c r="P2579" s="26">
        <f t="shared" si="163"/>
        <v>0</v>
      </c>
      <c r="Q2579" s="36" t="e">
        <v>#N/A</v>
      </c>
      <c r="R2579" s="36" t="e">
        <v>#N/A</v>
      </c>
      <c r="S2579" s="16"/>
      <c r="T2579" s="37" t="str">
        <f t="shared" si="162"/>
        <v/>
      </c>
      <c r="U2579" s="12"/>
      <c r="V2579" s="16"/>
      <c r="W2579" s="12" t="e">
        <v>#N/A</v>
      </c>
    </row>
    <row r="2580" spans="1:23" ht="22.35" customHeight="1">
      <c r="A2580" s="12">
        <v>10062753</v>
      </c>
      <c r="B2580" s="137" t="e">
        <v>#N/A</v>
      </c>
      <c r="C2580" s="106">
        <v>1006926</v>
      </c>
      <c r="D2580" s="13">
        <v>1014023</v>
      </c>
      <c r="E2580" s="12" t="s">
        <v>3059</v>
      </c>
      <c r="F2580" s="190" t="s">
        <v>1262</v>
      </c>
      <c r="G2580" s="13" t="s">
        <v>37</v>
      </c>
      <c r="H2580" s="15">
        <v>1825</v>
      </c>
      <c r="I2580" s="105">
        <v>0</v>
      </c>
      <c r="J2580" s="26">
        <f t="shared" si="160"/>
        <v>0</v>
      </c>
      <c r="K2580" s="113">
        <f>IFERROR(SUMIFS(RECEIVING_HISTORY!$H:$H,RECEIVING_HISTORY!$B:$B,MASTER_SHEET!$A2580),0)</f>
        <v>0</v>
      </c>
      <c r="L2580" s="26">
        <f>IFERROR(SUMIFS(RECEIVING_HISTORY!$I:$I,RECEIVING_HISTORY!$B:$B,MASTER_SHEET!$A2580),0)</f>
        <v>0</v>
      </c>
      <c r="M2580" s="35">
        <f>IFERROR(SUMIF(ISSUANCE_HISTORY!$B:$B,A2580,ISSUANCE_HISTORY!$H:$H),0)</f>
        <v>0</v>
      </c>
      <c r="N2580" s="26">
        <f>IFERROR(SUMIF(ISSUANCE_HISTORY!$B:$B,A2580,ISSUANCE_HISTORY!$I:$I),0)</f>
        <v>0</v>
      </c>
      <c r="O2580" s="112">
        <f t="shared" si="161"/>
        <v>0</v>
      </c>
      <c r="P2580" s="26">
        <f t="shared" si="163"/>
        <v>0</v>
      </c>
      <c r="Q2580" s="36" t="e">
        <v>#N/A</v>
      </c>
      <c r="R2580" s="36" t="e">
        <v>#N/A</v>
      </c>
      <c r="S2580" s="16"/>
      <c r="T2580" s="37" t="str">
        <f t="shared" si="162"/>
        <v/>
      </c>
      <c r="U2580" s="12"/>
      <c r="V2580" s="16"/>
      <c r="W2580" s="12" t="e">
        <v>#N/A</v>
      </c>
    </row>
    <row r="2581" spans="1:23" ht="22.35" customHeight="1">
      <c r="A2581" s="12">
        <v>10062754</v>
      </c>
      <c r="B2581" s="137" t="e">
        <v>#N/A</v>
      </c>
      <c r="C2581" s="106">
        <v>1007062</v>
      </c>
      <c r="D2581" s="13">
        <v>1013871</v>
      </c>
      <c r="E2581" s="12" t="s">
        <v>3060</v>
      </c>
      <c r="F2581" s="190" t="s">
        <v>4205</v>
      </c>
      <c r="G2581" s="13" t="s">
        <v>37</v>
      </c>
      <c r="H2581" s="15">
        <v>35</v>
      </c>
      <c r="I2581" s="105">
        <v>0</v>
      </c>
      <c r="J2581" s="26">
        <f t="shared" si="160"/>
        <v>0</v>
      </c>
      <c r="K2581" s="113">
        <f>IFERROR(SUMIFS(RECEIVING_HISTORY!$H:$H,RECEIVING_HISTORY!$B:$B,MASTER_SHEET!$A2581),0)</f>
        <v>0</v>
      </c>
      <c r="L2581" s="26">
        <f>IFERROR(SUMIFS(RECEIVING_HISTORY!$I:$I,RECEIVING_HISTORY!$B:$B,MASTER_SHEET!$A2581),0)</f>
        <v>0</v>
      </c>
      <c r="M2581" s="35">
        <f>IFERROR(SUMIF(ISSUANCE_HISTORY!$B:$B,A2581,ISSUANCE_HISTORY!$H:$H),0)</f>
        <v>0</v>
      </c>
      <c r="N2581" s="26">
        <f>IFERROR(SUMIF(ISSUANCE_HISTORY!$B:$B,A2581,ISSUANCE_HISTORY!$I:$I),0)</f>
        <v>0</v>
      </c>
      <c r="O2581" s="112">
        <f t="shared" si="161"/>
        <v>0</v>
      </c>
      <c r="P2581" s="26">
        <f t="shared" si="163"/>
        <v>0</v>
      </c>
      <c r="Q2581" s="36" t="e">
        <v>#N/A</v>
      </c>
      <c r="R2581" s="36" t="e">
        <v>#N/A</v>
      </c>
      <c r="S2581" s="16"/>
      <c r="T2581" s="37" t="str">
        <f t="shared" si="162"/>
        <v/>
      </c>
      <c r="U2581" s="12"/>
      <c r="V2581" s="16"/>
      <c r="W2581" s="12" t="e">
        <v>#N/A</v>
      </c>
    </row>
    <row r="2582" spans="1:23" ht="22.35" customHeight="1">
      <c r="A2582" s="12">
        <v>10062755</v>
      </c>
      <c r="B2582" s="137" t="e">
        <v>#N/A</v>
      </c>
      <c r="C2582" s="106">
        <v>1001495</v>
      </c>
      <c r="D2582" s="13">
        <v>1012242</v>
      </c>
      <c r="E2582" s="12" t="s">
        <v>3061</v>
      </c>
      <c r="F2582" s="190" t="s">
        <v>1262</v>
      </c>
      <c r="G2582" s="13" t="s">
        <v>37</v>
      </c>
      <c r="H2582" s="15">
        <v>395</v>
      </c>
      <c r="I2582" s="105">
        <v>0</v>
      </c>
      <c r="J2582" s="26">
        <f t="shared" si="160"/>
        <v>0</v>
      </c>
      <c r="K2582" s="113">
        <f>IFERROR(SUMIFS(RECEIVING_HISTORY!$H:$H,RECEIVING_HISTORY!$B:$B,MASTER_SHEET!$A2582),0)</f>
        <v>0</v>
      </c>
      <c r="L2582" s="26">
        <f>IFERROR(SUMIFS(RECEIVING_HISTORY!$I:$I,RECEIVING_HISTORY!$B:$B,MASTER_SHEET!$A2582),0)</f>
        <v>0</v>
      </c>
      <c r="M2582" s="35">
        <f>IFERROR(SUMIF(ISSUANCE_HISTORY!$B:$B,A2582,ISSUANCE_HISTORY!$H:$H),0)</f>
        <v>0</v>
      </c>
      <c r="N2582" s="26">
        <f>IFERROR(SUMIF(ISSUANCE_HISTORY!$B:$B,A2582,ISSUANCE_HISTORY!$I:$I),0)</f>
        <v>0</v>
      </c>
      <c r="O2582" s="112">
        <f t="shared" si="161"/>
        <v>0</v>
      </c>
      <c r="P2582" s="26">
        <f t="shared" si="163"/>
        <v>0</v>
      </c>
      <c r="Q2582" s="36" t="e">
        <v>#N/A</v>
      </c>
      <c r="R2582" s="36" t="e">
        <v>#N/A</v>
      </c>
      <c r="S2582" s="16"/>
      <c r="T2582" s="37" t="str">
        <f t="shared" si="162"/>
        <v/>
      </c>
      <c r="U2582" s="12"/>
      <c r="V2582" s="16"/>
      <c r="W2582" s="12" t="e">
        <v>#N/A</v>
      </c>
    </row>
    <row r="2583" spans="1:23" ht="22.35" customHeight="1">
      <c r="A2583" s="12">
        <v>10062756</v>
      </c>
      <c r="B2583" s="137">
        <v>311617007337</v>
      </c>
      <c r="C2583" s="106">
        <v>1006711</v>
      </c>
      <c r="D2583" s="13">
        <v>1014638</v>
      </c>
      <c r="E2583" s="12" t="s">
        <v>3062</v>
      </c>
      <c r="F2583" s="190" t="s">
        <v>4209</v>
      </c>
      <c r="G2583" s="13" t="s">
        <v>81</v>
      </c>
      <c r="H2583" s="15">
        <v>4.2</v>
      </c>
      <c r="I2583" s="105">
        <v>250</v>
      </c>
      <c r="J2583" s="26">
        <f t="shared" si="160"/>
        <v>1050</v>
      </c>
      <c r="K2583" s="113">
        <f>IFERROR(SUMIFS(RECEIVING_HISTORY!$H:$H,RECEIVING_HISTORY!$B:$B,MASTER_SHEET!$A2583),0)</f>
        <v>0</v>
      </c>
      <c r="L2583" s="26">
        <f>IFERROR(SUMIFS(RECEIVING_HISTORY!$I:$I,RECEIVING_HISTORY!$B:$B,MASTER_SHEET!$A2583),0)</f>
        <v>0</v>
      </c>
      <c r="M2583" s="35">
        <f>IFERROR(SUMIF(ISSUANCE_HISTORY!$B:$B,A2583,ISSUANCE_HISTORY!$H:$H),0)</f>
        <v>0</v>
      </c>
      <c r="N2583" s="26">
        <f>IFERROR(SUMIF(ISSUANCE_HISTORY!$B:$B,A2583,ISSUANCE_HISTORY!$I:$I),0)</f>
        <v>0</v>
      </c>
      <c r="O2583" s="112">
        <f t="shared" si="161"/>
        <v>250</v>
      </c>
      <c r="P2583" s="26">
        <f t="shared" si="163"/>
        <v>1050</v>
      </c>
      <c r="Q2583" s="36" t="s">
        <v>3063</v>
      </c>
      <c r="R2583" s="36" t="s">
        <v>3063</v>
      </c>
      <c r="S2583" s="16">
        <v>100</v>
      </c>
      <c r="T2583" s="37" t="str">
        <f t="shared" si="162"/>
        <v>OK</v>
      </c>
      <c r="U2583" s="12"/>
      <c r="V2583" s="16"/>
      <c r="W2583" s="12" t="s">
        <v>4222</v>
      </c>
    </row>
    <row r="2584" spans="1:23" ht="22.35" customHeight="1">
      <c r="A2584" s="12">
        <v>10062757</v>
      </c>
      <c r="B2584" s="137">
        <v>1010450012</v>
      </c>
      <c r="C2584" s="106">
        <v>1007250</v>
      </c>
      <c r="D2584" s="13">
        <v>1017422</v>
      </c>
      <c r="E2584" s="12" t="s">
        <v>3064</v>
      </c>
      <c r="F2584" s="190" t="s">
        <v>4209</v>
      </c>
      <c r="G2584" s="13" t="s">
        <v>21</v>
      </c>
      <c r="H2584" s="15">
        <v>115</v>
      </c>
      <c r="I2584" s="105">
        <v>38</v>
      </c>
      <c r="J2584" s="26">
        <f t="shared" si="160"/>
        <v>4370</v>
      </c>
      <c r="K2584" s="113">
        <f>IFERROR(SUMIFS(RECEIVING_HISTORY!$H:$H,RECEIVING_HISTORY!$B:$B,MASTER_SHEET!$A2584),0)</f>
        <v>0</v>
      </c>
      <c r="L2584" s="26">
        <f>IFERROR(SUMIFS(RECEIVING_HISTORY!$I:$I,RECEIVING_HISTORY!$B:$B,MASTER_SHEET!$A2584),0)</f>
        <v>0</v>
      </c>
      <c r="M2584" s="35">
        <f>IFERROR(SUMIF(ISSUANCE_HISTORY!$B:$B,A2584,ISSUANCE_HISTORY!$H:$H),0)</f>
        <v>0</v>
      </c>
      <c r="N2584" s="26">
        <f>IFERROR(SUMIF(ISSUANCE_HISTORY!$B:$B,A2584,ISSUANCE_HISTORY!$I:$I),0)</f>
        <v>0</v>
      </c>
      <c r="O2584" s="112">
        <f t="shared" si="161"/>
        <v>38</v>
      </c>
      <c r="P2584" s="26">
        <f t="shared" si="163"/>
        <v>4370</v>
      </c>
      <c r="Q2584" s="36" t="s">
        <v>4084</v>
      </c>
      <c r="R2584" s="36" t="s">
        <v>4084</v>
      </c>
      <c r="S2584" s="16">
        <v>30</v>
      </c>
      <c r="T2584" s="37" t="str">
        <f t="shared" si="162"/>
        <v>OK</v>
      </c>
      <c r="U2584" s="12"/>
      <c r="V2584" s="16"/>
      <c r="W2584" s="12" t="s">
        <v>4222</v>
      </c>
    </row>
    <row r="2585" spans="1:23" ht="22.35" customHeight="1">
      <c r="A2585" s="12">
        <v>10062758</v>
      </c>
      <c r="B2585" s="137">
        <v>1120012520</v>
      </c>
      <c r="C2585" s="106">
        <v>1007251</v>
      </c>
      <c r="D2585" s="13">
        <v>1017423</v>
      </c>
      <c r="E2585" s="12" t="s">
        <v>3065</v>
      </c>
      <c r="F2585" s="190" t="s">
        <v>4209</v>
      </c>
      <c r="G2585" s="13" t="s">
        <v>21</v>
      </c>
      <c r="H2585" s="15">
        <v>40</v>
      </c>
      <c r="I2585" s="105">
        <v>133</v>
      </c>
      <c r="J2585" s="26">
        <f t="shared" si="160"/>
        <v>5320</v>
      </c>
      <c r="K2585" s="113">
        <f>IFERROR(SUMIFS(RECEIVING_HISTORY!$H:$H,RECEIVING_HISTORY!$B:$B,MASTER_SHEET!$A2585),0)</f>
        <v>0</v>
      </c>
      <c r="L2585" s="26">
        <f>IFERROR(SUMIFS(RECEIVING_HISTORY!$I:$I,RECEIVING_HISTORY!$B:$B,MASTER_SHEET!$A2585),0)</f>
        <v>0</v>
      </c>
      <c r="M2585" s="35">
        <f>IFERROR(SUMIF(ISSUANCE_HISTORY!$B:$B,A2585,ISSUANCE_HISTORY!$H:$H),0)</f>
        <v>0</v>
      </c>
      <c r="N2585" s="26">
        <f>IFERROR(SUMIF(ISSUANCE_HISTORY!$B:$B,A2585,ISSUANCE_HISTORY!$I:$I),0)</f>
        <v>0</v>
      </c>
      <c r="O2585" s="112">
        <f t="shared" si="161"/>
        <v>133</v>
      </c>
      <c r="P2585" s="26">
        <f t="shared" si="163"/>
        <v>5320</v>
      </c>
      <c r="Q2585" s="36" t="s">
        <v>4084</v>
      </c>
      <c r="R2585" s="36" t="s">
        <v>4084</v>
      </c>
      <c r="S2585" s="16">
        <v>30</v>
      </c>
      <c r="T2585" s="37" t="str">
        <f t="shared" si="162"/>
        <v>OK</v>
      </c>
      <c r="U2585" s="12"/>
      <c r="V2585" s="16"/>
      <c r="W2585" s="12" t="s">
        <v>4222</v>
      </c>
    </row>
    <row r="2586" spans="1:23" ht="22.35" customHeight="1">
      <c r="A2586" s="12">
        <v>10062759</v>
      </c>
      <c r="B2586" s="137">
        <v>521215097338</v>
      </c>
      <c r="C2586" s="106">
        <v>1007378</v>
      </c>
      <c r="D2586" s="13">
        <v>1017151</v>
      </c>
      <c r="E2586" s="12" t="s">
        <v>3066</v>
      </c>
      <c r="F2586" s="190" t="s">
        <v>4209</v>
      </c>
      <c r="G2586" s="13" t="s">
        <v>21</v>
      </c>
      <c r="H2586" s="15">
        <v>103.75</v>
      </c>
      <c r="I2586" s="105">
        <v>14</v>
      </c>
      <c r="J2586" s="26">
        <f t="shared" si="160"/>
        <v>1452.5</v>
      </c>
      <c r="K2586" s="113">
        <f>IFERROR(SUMIFS(RECEIVING_HISTORY!$H:$H,RECEIVING_HISTORY!$B:$B,MASTER_SHEET!$A2586),0)</f>
        <v>0</v>
      </c>
      <c r="L2586" s="26">
        <f>IFERROR(SUMIFS(RECEIVING_HISTORY!$I:$I,RECEIVING_HISTORY!$B:$B,MASTER_SHEET!$A2586),0)</f>
        <v>0</v>
      </c>
      <c r="M2586" s="35">
        <f>IFERROR(SUMIF(ISSUANCE_HISTORY!$B:$B,A2586,ISSUANCE_HISTORY!$H:$H),0)</f>
        <v>0</v>
      </c>
      <c r="N2586" s="26">
        <f>IFERROR(SUMIF(ISSUANCE_HISTORY!$B:$B,A2586,ISSUANCE_HISTORY!$I:$I),0)</f>
        <v>0</v>
      </c>
      <c r="O2586" s="112">
        <f t="shared" si="161"/>
        <v>14</v>
      </c>
      <c r="P2586" s="26">
        <f t="shared" si="163"/>
        <v>1452.5</v>
      </c>
      <c r="Q2586" s="36" t="s">
        <v>4084</v>
      </c>
      <c r="R2586" s="36" t="s">
        <v>4084</v>
      </c>
      <c r="S2586" s="16">
        <v>4</v>
      </c>
      <c r="T2586" s="37" t="str">
        <f t="shared" si="162"/>
        <v>OK</v>
      </c>
      <c r="U2586" s="12"/>
      <c r="V2586" s="16"/>
      <c r="W2586" s="12" t="s">
        <v>4222</v>
      </c>
    </row>
    <row r="2587" spans="1:23" ht="22.35" customHeight="1">
      <c r="A2587" s="12">
        <v>10062760</v>
      </c>
      <c r="B2587" s="137">
        <v>521215097339</v>
      </c>
      <c r="C2587" s="106">
        <v>1007380</v>
      </c>
      <c r="D2587" s="13">
        <v>1017153</v>
      </c>
      <c r="E2587" s="12" t="s">
        <v>3067</v>
      </c>
      <c r="F2587" s="190" t="s">
        <v>4209</v>
      </c>
      <c r="G2587" s="13" t="s">
        <v>21</v>
      </c>
      <c r="H2587" s="15">
        <v>458</v>
      </c>
      <c r="I2587" s="105">
        <v>2</v>
      </c>
      <c r="J2587" s="26">
        <f t="shared" si="160"/>
        <v>916</v>
      </c>
      <c r="K2587" s="113">
        <f>IFERROR(SUMIFS(RECEIVING_HISTORY!$H:$H,RECEIVING_HISTORY!$B:$B,MASTER_SHEET!$A2587),0)</f>
        <v>0</v>
      </c>
      <c r="L2587" s="26">
        <f>IFERROR(SUMIFS(RECEIVING_HISTORY!$I:$I,RECEIVING_HISTORY!$B:$B,MASTER_SHEET!$A2587),0)</f>
        <v>0</v>
      </c>
      <c r="M2587" s="35">
        <f>IFERROR(SUMIF(ISSUANCE_HISTORY!$B:$B,A2587,ISSUANCE_HISTORY!$H:$H),0)</f>
        <v>1</v>
      </c>
      <c r="N2587" s="26">
        <f>IFERROR(SUMIF(ISSUANCE_HISTORY!$B:$B,A2587,ISSUANCE_HISTORY!$I:$I),0)</f>
        <v>458</v>
      </c>
      <c r="O2587" s="112">
        <f t="shared" si="161"/>
        <v>1</v>
      </c>
      <c r="P2587" s="26">
        <f t="shared" si="163"/>
        <v>458</v>
      </c>
      <c r="Q2587" s="36" t="s">
        <v>4084</v>
      </c>
      <c r="R2587" s="36" t="s">
        <v>4084</v>
      </c>
      <c r="S2587" s="16">
        <v>1</v>
      </c>
      <c r="T2587" s="37" t="str">
        <f t="shared" si="162"/>
        <v>OK</v>
      </c>
      <c r="U2587" s="12"/>
      <c r="V2587" s="16"/>
      <c r="W2587" s="12" t="s">
        <v>4222</v>
      </c>
    </row>
    <row r="2588" spans="1:23" ht="22.35" customHeight="1">
      <c r="A2588" s="12">
        <v>10062761</v>
      </c>
      <c r="B2588" s="137">
        <v>231531312668</v>
      </c>
      <c r="C2588" s="106">
        <v>1004160</v>
      </c>
      <c r="D2588" s="13">
        <v>1016871</v>
      </c>
      <c r="E2588" s="12" t="s">
        <v>3068</v>
      </c>
      <c r="F2588" s="190" t="s">
        <v>4215</v>
      </c>
      <c r="G2588" s="13" t="s">
        <v>21</v>
      </c>
      <c r="H2588" s="15">
        <v>450</v>
      </c>
      <c r="I2588" s="105">
        <v>1</v>
      </c>
      <c r="J2588" s="26">
        <f t="shared" si="160"/>
        <v>450</v>
      </c>
      <c r="K2588" s="113">
        <f>IFERROR(SUMIFS(RECEIVING_HISTORY!$H:$H,RECEIVING_HISTORY!$B:$B,MASTER_SHEET!$A2588),0)</f>
        <v>0</v>
      </c>
      <c r="L2588" s="26">
        <f>IFERROR(SUMIFS(RECEIVING_HISTORY!$I:$I,RECEIVING_HISTORY!$B:$B,MASTER_SHEET!$A2588),0)</f>
        <v>0</v>
      </c>
      <c r="M2588" s="35">
        <f>IFERROR(SUMIF(ISSUANCE_HISTORY!$B:$B,A2588,ISSUANCE_HISTORY!$H:$H),0)</f>
        <v>0</v>
      </c>
      <c r="N2588" s="26">
        <f>IFERROR(SUMIF(ISSUANCE_HISTORY!$B:$B,A2588,ISSUANCE_HISTORY!$I:$I),0)</f>
        <v>0</v>
      </c>
      <c r="O2588" s="112">
        <f t="shared" si="161"/>
        <v>1</v>
      </c>
      <c r="P2588" s="26">
        <f t="shared" si="163"/>
        <v>450</v>
      </c>
      <c r="Q2588" s="36" t="s">
        <v>4476</v>
      </c>
      <c r="R2588" s="36" t="s">
        <v>4476</v>
      </c>
      <c r="S2588" s="16">
        <v>10</v>
      </c>
      <c r="T2588" s="37" t="str">
        <f t="shared" si="162"/>
        <v>BSR in Process</v>
      </c>
      <c r="U2588" s="12">
        <v>62</v>
      </c>
      <c r="V2588" s="16"/>
      <c r="W2588" s="12" t="s">
        <v>4222</v>
      </c>
    </row>
    <row r="2589" spans="1:23" ht="22.35" customHeight="1">
      <c r="A2589" s="12">
        <v>10062762</v>
      </c>
      <c r="B2589" s="137">
        <v>311627007340</v>
      </c>
      <c r="C2589" s="106">
        <v>1006807</v>
      </c>
      <c r="D2589" s="13">
        <v>1014218</v>
      </c>
      <c r="E2589" s="12" t="s">
        <v>3069</v>
      </c>
      <c r="F2589" s="190" t="s">
        <v>4209</v>
      </c>
      <c r="G2589" s="13" t="s">
        <v>21</v>
      </c>
      <c r="H2589" s="15">
        <v>6</v>
      </c>
      <c r="I2589" s="105">
        <v>70</v>
      </c>
      <c r="J2589" s="26">
        <f t="shared" si="160"/>
        <v>420</v>
      </c>
      <c r="K2589" s="113">
        <f>IFERROR(SUMIFS(RECEIVING_HISTORY!$H:$H,RECEIVING_HISTORY!$B:$B,MASTER_SHEET!$A2589),0)</f>
        <v>0</v>
      </c>
      <c r="L2589" s="26">
        <f>IFERROR(SUMIFS(RECEIVING_HISTORY!$I:$I,RECEIVING_HISTORY!$B:$B,MASTER_SHEET!$A2589),0)</f>
        <v>0</v>
      </c>
      <c r="M2589" s="35">
        <f>IFERROR(SUMIF(ISSUANCE_HISTORY!$B:$B,A2589,ISSUANCE_HISTORY!$H:$H),0)</f>
        <v>0</v>
      </c>
      <c r="N2589" s="26">
        <f>IFERROR(SUMIF(ISSUANCE_HISTORY!$B:$B,A2589,ISSUANCE_HISTORY!$I:$I),0)</f>
        <v>0</v>
      </c>
      <c r="O2589" s="112">
        <f t="shared" si="161"/>
        <v>70</v>
      </c>
      <c r="P2589" s="26">
        <f t="shared" si="163"/>
        <v>420</v>
      </c>
      <c r="Q2589" s="36" t="s">
        <v>4477</v>
      </c>
      <c r="R2589" s="36" t="s">
        <v>4477</v>
      </c>
      <c r="S2589" s="16">
        <v>30</v>
      </c>
      <c r="T2589" s="37" t="str">
        <f t="shared" si="162"/>
        <v>OK</v>
      </c>
      <c r="U2589" s="12"/>
      <c r="V2589" s="16"/>
      <c r="W2589" s="12" t="s">
        <v>4222</v>
      </c>
    </row>
    <row r="2590" spans="1:23" ht="22.35" customHeight="1">
      <c r="A2590" s="12">
        <v>10062763</v>
      </c>
      <c r="B2590" s="137">
        <v>231522046489</v>
      </c>
      <c r="C2590" s="106">
        <v>1007206</v>
      </c>
      <c r="D2590" s="13">
        <v>1017378</v>
      </c>
      <c r="E2590" s="12" t="s">
        <v>3070</v>
      </c>
      <c r="F2590" s="190" t="s">
        <v>4205</v>
      </c>
      <c r="G2590" s="13" t="s">
        <v>21</v>
      </c>
      <c r="H2590" s="15">
        <v>58</v>
      </c>
      <c r="I2590" s="105">
        <v>74</v>
      </c>
      <c r="J2590" s="26">
        <f t="shared" si="160"/>
        <v>4292</v>
      </c>
      <c r="K2590" s="113">
        <f>IFERROR(SUMIFS(RECEIVING_HISTORY!$H:$H,RECEIVING_HISTORY!$B:$B,MASTER_SHEET!$A2590),0)</f>
        <v>0</v>
      </c>
      <c r="L2590" s="26">
        <f>IFERROR(SUMIFS(RECEIVING_HISTORY!$I:$I,RECEIVING_HISTORY!$B:$B,MASTER_SHEET!$A2590),0)</f>
        <v>0</v>
      </c>
      <c r="M2590" s="35">
        <f>IFERROR(SUMIF(ISSUANCE_HISTORY!$B:$B,A2590,ISSUANCE_HISTORY!$H:$H),0)</f>
        <v>0</v>
      </c>
      <c r="N2590" s="26">
        <f>IFERROR(SUMIF(ISSUANCE_HISTORY!$B:$B,A2590,ISSUANCE_HISTORY!$I:$I),0)</f>
        <v>0</v>
      </c>
      <c r="O2590" s="112">
        <f t="shared" si="161"/>
        <v>74</v>
      </c>
      <c r="P2590" s="26">
        <f t="shared" si="163"/>
        <v>4292</v>
      </c>
      <c r="Q2590" s="36" t="s">
        <v>2461</v>
      </c>
      <c r="R2590" s="36" t="s">
        <v>2461</v>
      </c>
      <c r="S2590" s="16">
        <v>40</v>
      </c>
      <c r="T2590" s="37" t="str">
        <f t="shared" si="162"/>
        <v>OK</v>
      </c>
      <c r="U2590" s="12"/>
      <c r="V2590" s="16"/>
      <c r="W2590" s="12" t="s">
        <v>4223</v>
      </c>
    </row>
    <row r="2591" spans="1:23" ht="22.35" customHeight="1">
      <c r="A2591" s="12">
        <v>10062764</v>
      </c>
      <c r="B2591" s="137" t="e">
        <v>#N/A</v>
      </c>
      <c r="C2591" s="106">
        <v>1005084</v>
      </c>
      <c r="D2591" s="13">
        <v>1015913</v>
      </c>
      <c r="E2591" s="12" t="s">
        <v>3071</v>
      </c>
      <c r="F2591" s="191" t="s">
        <v>4206</v>
      </c>
      <c r="G2591" s="13" t="s">
        <v>21</v>
      </c>
      <c r="H2591" s="15">
        <v>0.8</v>
      </c>
      <c r="I2591" s="105">
        <v>493</v>
      </c>
      <c r="J2591" s="26">
        <f t="shared" si="160"/>
        <v>394.40000000000003</v>
      </c>
      <c r="K2591" s="113">
        <f>IFERROR(SUMIFS(RECEIVING_HISTORY!$H:$H,RECEIVING_HISTORY!$B:$B,MASTER_SHEET!$A2591),0)</f>
        <v>0</v>
      </c>
      <c r="L2591" s="26">
        <f>IFERROR(SUMIFS(RECEIVING_HISTORY!$I:$I,RECEIVING_HISTORY!$B:$B,MASTER_SHEET!$A2591),0)</f>
        <v>0</v>
      </c>
      <c r="M2591" s="35">
        <f>IFERROR(SUMIF(ISSUANCE_HISTORY!$B:$B,A2591,ISSUANCE_HISTORY!$H:$H),0)</f>
        <v>0</v>
      </c>
      <c r="N2591" s="26">
        <f>IFERROR(SUMIF(ISSUANCE_HISTORY!$B:$B,A2591,ISSUANCE_HISTORY!$I:$I),0)</f>
        <v>0</v>
      </c>
      <c r="O2591" s="112">
        <f t="shared" si="161"/>
        <v>493</v>
      </c>
      <c r="P2591" s="26">
        <f t="shared" si="163"/>
        <v>394.40000000000003</v>
      </c>
      <c r="Q2591" s="36" t="s">
        <v>1677</v>
      </c>
      <c r="R2591" s="36" t="s">
        <v>1677</v>
      </c>
      <c r="S2591" s="16">
        <v>100</v>
      </c>
      <c r="T2591" s="37" t="str">
        <f t="shared" si="162"/>
        <v>OK</v>
      </c>
      <c r="U2591" s="12"/>
      <c r="V2591" s="16"/>
      <c r="W2591" s="12" t="e">
        <v>#N/A</v>
      </c>
    </row>
    <row r="2592" spans="1:23" ht="22.35" customHeight="1">
      <c r="A2592" s="12">
        <v>10062765</v>
      </c>
      <c r="B2592" s="137">
        <v>521215097341</v>
      </c>
      <c r="C2592" s="106">
        <v>1007379</v>
      </c>
      <c r="D2592" s="13">
        <v>1017152</v>
      </c>
      <c r="E2592" s="12" t="s">
        <v>3072</v>
      </c>
      <c r="F2592" s="190" t="s">
        <v>4209</v>
      </c>
      <c r="G2592" s="13" t="s">
        <v>21</v>
      </c>
      <c r="H2592" s="15">
        <v>570</v>
      </c>
      <c r="I2592" s="105">
        <v>6</v>
      </c>
      <c r="J2592" s="26">
        <f t="shared" si="160"/>
        <v>3420</v>
      </c>
      <c r="K2592" s="113">
        <f>IFERROR(SUMIFS(RECEIVING_HISTORY!$H:$H,RECEIVING_HISTORY!$B:$B,MASTER_SHEET!$A2592),0)</f>
        <v>0</v>
      </c>
      <c r="L2592" s="26">
        <f>IFERROR(SUMIFS(RECEIVING_HISTORY!$I:$I,RECEIVING_HISTORY!$B:$B,MASTER_SHEET!$A2592),0)</f>
        <v>0</v>
      </c>
      <c r="M2592" s="35">
        <f>IFERROR(SUMIF(ISSUANCE_HISTORY!$B:$B,A2592,ISSUANCE_HISTORY!$H:$H),0)</f>
        <v>0</v>
      </c>
      <c r="N2592" s="26">
        <f>IFERROR(SUMIF(ISSUANCE_HISTORY!$B:$B,A2592,ISSUANCE_HISTORY!$I:$I),0)</f>
        <v>0</v>
      </c>
      <c r="O2592" s="112">
        <f t="shared" si="161"/>
        <v>6</v>
      </c>
      <c r="P2592" s="26">
        <f t="shared" si="163"/>
        <v>3420</v>
      </c>
      <c r="Q2592" s="36" t="s">
        <v>4084</v>
      </c>
      <c r="R2592" s="36" t="s">
        <v>4084</v>
      </c>
      <c r="S2592" s="16">
        <v>4</v>
      </c>
      <c r="T2592" s="37" t="str">
        <f t="shared" si="162"/>
        <v>OK</v>
      </c>
      <c r="U2592" s="12"/>
      <c r="V2592" s="16"/>
      <c r="W2592" s="12" t="s">
        <v>4222</v>
      </c>
    </row>
    <row r="2593" spans="1:23" ht="22.35" customHeight="1">
      <c r="A2593" s="12">
        <v>10062766</v>
      </c>
      <c r="B2593" s="137" t="e">
        <v>#N/A</v>
      </c>
      <c r="C2593" s="106">
        <v>1007248</v>
      </c>
      <c r="D2593" s="13">
        <v>1017420</v>
      </c>
      <c r="E2593" s="12" t="s">
        <v>3073</v>
      </c>
      <c r="F2593" s="190" t="s">
        <v>4209</v>
      </c>
      <c r="G2593" s="13" t="s">
        <v>21</v>
      </c>
      <c r="H2593" s="15">
        <v>54</v>
      </c>
      <c r="I2593" s="105">
        <v>0</v>
      </c>
      <c r="J2593" s="26">
        <f t="shared" si="160"/>
        <v>0</v>
      </c>
      <c r="K2593" s="113">
        <f>IFERROR(SUMIFS(RECEIVING_HISTORY!$H:$H,RECEIVING_HISTORY!$B:$B,MASTER_SHEET!$A2593),0)</f>
        <v>0</v>
      </c>
      <c r="L2593" s="26">
        <f>IFERROR(SUMIFS(RECEIVING_HISTORY!$I:$I,RECEIVING_HISTORY!$B:$B,MASTER_SHEET!$A2593),0)</f>
        <v>0</v>
      </c>
      <c r="M2593" s="35">
        <f>IFERROR(SUMIF(ISSUANCE_HISTORY!$B:$B,A2593,ISSUANCE_HISTORY!$H:$H),0)</f>
        <v>0</v>
      </c>
      <c r="N2593" s="26">
        <f>IFERROR(SUMIF(ISSUANCE_HISTORY!$B:$B,A2593,ISSUANCE_HISTORY!$I:$I),0)</f>
        <v>0</v>
      </c>
      <c r="O2593" s="112">
        <f t="shared" si="161"/>
        <v>0</v>
      </c>
      <c r="P2593" s="26">
        <f t="shared" si="163"/>
        <v>0</v>
      </c>
      <c r="Q2593" s="36" t="e">
        <v>#N/A</v>
      </c>
      <c r="R2593" s="36" t="e">
        <v>#N/A</v>
      </c>
      <c r="S2593" s="16"/>
      <c r="T2593" s="37" t="str">
        <f t="shared" si="162"/>
        <v/>
      </c>
      <c r="U2593" s="12"/>
      <c r="V2593" s="16"/>
      <c r="W2593" s="12" t="e">
        <v>#N/A</v>
      </c>
    </row>
    <row r="2594" spans="1:23" ht="22.35" customHeight="1">
      <c r="A2594" s="12">
        <v>10062767</v>
      </c>
      <c r="B2594" s="137" t="e">
        <v>#N/A</v>
      </c>
      <c r="C2594" s="106">
        <v>1007277</v>
      </c>
      <c r="D2594" s="13">
        <v>1017449</v>
      </c>
      <c r="E2594" s="12" t="s">
        <v>3074</v>
      </c>
      <c r="F2594" s="190" t="s">
        <v>2049</v>
      </c>
      <c r="G2594" s="13" t="s">
        <v>21</v>
      </c>
      <c r="H2594" s="15">
        <v>60</v>
      </c>
      <c r="I2594" s="105">
        <v>48</v>
      </c>
      <c r="J2594" s="26">
        <f t="shared" si="160"/>
        <v>2880</v>
      </c>
      <c r="K2594" s="113">
        <f>IFERROR(SUMIFS(RECEIVING_HISTORY!$H:$H,RECEIVING_HISTORY!$B:$B,MASTER_SHEET!$A2594),0)</f>
        <v>0</v>
      </c>
      <c r="L2594" s="26">
        <f>IFERROR(SUMIFS(RECEIVING_HISTORY!$I:$I,RECEIVING_HISTORY!$B:$B,MASTER_SHEET!$A2594),0)</f>
        <v>0</v>
      </c>
      <c r="M2594" s="35">
        <f>IFERROR(SUMIF(ISSUANCE_HISTORY!$B:$B,A2594,ISSUANCE_HISTORY!$H:$H),0)</f>
        <v>1</v>
      </c>
      <c r="N2594" s="26">
        <f>IFERROR(SUMIF(ISSUANCE_HISTORY!$B:$B,A2594,ISSUANCE_HISTORY!$I:$I),0)</f>
        <v>60</v>
      </c>
      <c r="O2594" s="112">
        <f t="shared" si="161"/>
        <v>47</v>
      </c>
      <c r="P2594" s="26">
        <f t="shared" si="163"/>
        <v>2820</v>
      </c>
      <c r="Q2594" s="36" t="s">
        <v>1883</v>
      </c>
      <c r="R2594" s="36" t="s">
        <v>1883</v>
      </c>
      <c r="S2594" s="16">
        <v>4</v>
      </c>
      <c r="T2594" s="37" t="str">
        <f t="shared" si="162"/>
        <v>OK</v>
      </c>
      <c r="U2594" s="12"/>
      <c r="V2594" s="16"/>
      <c r="W2594" s="12" t="e">
        <v>#N/A</v>
      </c>
    </row>
    <row r="2595" spans="1:23" ht="22.35" customHeight="1">
      <c r="A2595" s="12">
        <v>10062768</v>
      </c>
      <c r="B2595" s="137">
        <v>391222330662</v>
      </c>
      <c r="C2595" s="106">
        <v>1007241</v>
      </c>
      <c r="D2595" s="13">
        <v>1017413</v>
      </c>
      <c r="E2595" s="12" t="s">
        <v>3075</v>
      </c>
      <c r="F2595" s="190" t="s">
        <v>2049</v>
      </c>
      <c r="G2595" s="13" t="s">
        <v>21</v>
      </c>
      <c r="H2595" s="15">
        <v>510</v>
      </c>
      <c r="I2595" s="105">
        <v>2</v>
      </c>
      <c r="J2595" s="26">
        <f t="shared" si="160"/>
        <v>1020</v>
      </c>
      <c r="K2595" s="113">
        <f>IFERROR(SUMIFS(RECEIVING_HISTORY!$H:$H,RECEIVING_HISTORY!$B:$B,MASTER_SHEET!$A2595),0)</f>
        <v>0</v>
      </c>
      <c r="L2595" s="26">
        <f>IFERROR(SUMIFS(RECEIVING_HISTORY!$I:$I,RECEIVING_HISTORY!$B:$B,MASTER_SHEET!$A2595),0)</f>
        <v>0</v>
      </c>
      <c r="M2595" s="35">
        <f>IFERROR(SUMIF(ISSUANCE_HISTORY!$B:$B,A2595,ISSUANCE_HISTORY!$H:$H),0)</f>
        <v>0</v>
      </c>
      <c r="N2595" s="26">
        <f>IFERROR(SUMIF(ISSUANCE_HISTORY!$B:$B,A2595,ISSUANCE_HISTORY!$I:$I),0)</f>
        <v>0</v>
      </c>
      <c r="O2595" s="112">
        <f t="shared" si="161"/>
        <v>2</v>
      </c>
      <c r="P2595" s="26">
        <f t="shared" si="163"/>
        <v>1020</v>
      </c>
      <c r="Q2595" s="36" t="s">
        <v>1877</v>
      </c>
      <c r="R2595" s="36" t="s">
        <v>1877</v>
      </c>
      <c r="S2595" s="16">
        <v>2</v>
      </c>
      <c r="T2595" s="37" t="str">
        <f t="shared" si="162"/>
        <v>OK</v>
      </c>
      <c r="U2595" s="12"/>
      <c r="V2595" s="16"/>
      <c r="W2595" s="12" t="s">
        <v>4222</v>
      </c>
    </row>
    <row r="2596" spans="1:23" ht="22.35" customHeight="1">
      <c r="A2596" s="12">
        <v>10062769</v>
      </c>
      <c r="B2596" s="137" t="e">
        <v>#N/A</v>
      </c>
      <c r="C2596" s="106">
        <v>1009089</v>
      </c>
      <c r="D2596" s="13"/>
      <c r="E2596" s="12" t="s">
        <v>3076</v>
      </c>
      <c r="F2596" s="190" t="s">
        <v>1262</v>
      </c>
      <c r="G2596" s="13" t="s">
        <v>37</v>
      </c>
      <c r="H2596" s="15">
        <v>12</v>
      </c>
      <c r="I2596" s="105">
        <v>25</v>
      </c>
      <c r="J2596" s="26">
        <f t="shared" si="160"/>
        <v>300</v>
      </c>
      <c r="K2596" s="113">
        <f>IFERROR(SUMIFS(RECEIVING_HISTORY!$H:$H,RECEIVING_HISTORY!$B:$B,MASTER_SHEET!$A2596),0)</f>
        <v>0</v>
      </c>
      <c r="L2596" s="26">
        <f>IFERROR(SUMIFS(RECEIVING_HISTORY!$I:$I,RECEIVING_HISTORY!$B:$B,MASTER_SHEET!$A2596),0)</f>
        <v>0</v>
      </c>
      <c r="M2596" s="35">
        <f>IFERROR(SUMIF(ISSUANCE_HISTORY!$B:$B,A2596,ISSUANCE_HISTORY!$H:$H),0)</f>
        <v>0</v>
      </c>
      <c r="N2596" s="26">
        <f>IFERROR(SUMIF(ISSUANCE_HISTORY!$B:$B,A2596,ISSUANCE_HISTORY!$I:$I),0)</f>
        <v>0</v>
      </c>
      <c r="O2596" s="112">
        <f t="shared" si="161"/>
        <v>25</v>
      </c>
      <c r="P2596" s="26">
        <f t="shared" si="163"/>
        <v>300</v>
      </c>
      <c r="Q2596" s="36" t="s">
        <v>1390</v>
      </c>
      <c r="R2596" s="36" t="s">
        <v>1390</v>
      </c>
      <c r="S2596" s="16">
        <v>10</v>
      </c>
      <c r="T2596" s="37" t="str">
        <f t="shared" si="162"/>
        <v>OK</v>
      </c>
      <c r="U2596" s="12"/>
      <c r="V2596" s="16"/>
      <c r="W2596" s="12" t="e">
        <v>#N/A</v>
      </c>
    </row>
    <row r="2597" spans="1:23" ht="22.35" customHeight="1">
      <c r="A2597" s="12">
        <v>10062770</v>
      </c>
      <c r="B2597" s="137">
        <v>401733008113</v>
      </c>
      <c r="C2597" s="106">
        <v>1009090</v>
      </c>
      <c r="D2597" s="13"/>
      <c r="E2597" s="12" t="s">
        <v>3077</v>
      </c>
      <c r="F2597" s="190" t="s">
        <v>1262</v>
      </c>
      <c r="G2597" s="13" t="s">
        <v>37</v>
      </c>
      <c r="H2597" s="15">
        <v>4</v>
      </c>
      <c r="I2597" s="105">
        <v>54</v>
      </c>
      <c r="J2597" s="26">
        <f t="shared" si="160"/>
        <v>216</v>
      </c>
      <c r="K2597" s="113">
        <f>IFERROR(SUMIFS(RECEIVING_HISTORY!$H:$H,RECEIVING_HISTORY!$B:$B,MASTER_SHEET!$A2597),0)</f>
        <v>0</v>
      </c>
      <c r="L2597" s="26">
        <f>IFERROR(SUMIFS(RECEIVING_HISTORY!$I:$I,RECEIVING_HISTORY!$B:$B,MASTER_SHEET!$A2597),0)</f>
        <v>0</v>
      </c>
      <c r="M2597" s="35">
        <f>IFERROR(SUMIF(ISSUANCE_HISTORY!$B:$B,A2597,ISSUANCE_HISTORY!$H:$H),0)</f>
        <v>10</v>
      </c>
      <c r="N2597" s="26">
        <f>IFERROR(SUMIF(ISSUANCE_HISTORY!$B:$B,A2597,ISSUANCE_HISTORY!$I:$I),0)</f>
        <v>40</v>
      </c>
      <c r="O2597" s="112">
        <f t="shared" si="161"/>
        <v>44</v>
      </c>
      <c r="P2597" s="26">
        <f t="shared" si="163"/>
        <v>176</v>
      </c>
      <c r="Q2597" s="36" t="s">
        <v>1532</v>
      </c>
      <c r="R2597" s="36" t="s">
        <v>1532</v>
      </c>
      <c r="S2597" s="16">
        <v>10</v>
      </c>
      <c r="T2597" s="37" t="str">
        <f t="shared" si="162"/>
        <v>OK</v>
      </c>
      <c r="U2597" s="12"/>
      <c r="V2597" s="16"/>
      <c r="W2597" s="12" t="s">
        <v>4222</v>
      </c>
    </row>
    <row r="2598" spans="1:23" ht="22.35" customHeight="1">
      <c r="A2598" s="12">
        <v>10062771</v>
      </c>
      <c r="B2598" s="137" t="e">
        <v>#N/A</v>
      </c>
      <c r="C2598" s="106">
        <v>1009091</v>
      </c>
      <c r="D2598" s="13"/>
      <c r="E2598" s="12" t="s">
        <v>3078</v>
      </c>
      <c r="F2598" s="190" t="s">
        <v>1262</v>
      </c>
      <c r="G2598" s="13" t="s">
        <v>37</v>
      </c>
      <c r="H2598" s="15">
        <v>4.5</v>
      </c>
      <c r="I2598" s="105">
        <v>38</v>
      </c>
      <c r="J2598" s="26">
        <f t="shared" si="160"/>
        <v>171</v>
      </c>
      <c r="K2598" s="113">
        <f>IFERROR(SUMIFS(RECEIVING_HISTORY!$H:$H,RECEIVING_HISTORY!$B:$B,MASTER_SHEET!$A2598),0)</f>
        <v>0</v>
      </c>
      <c r="L2598" s="26">
        <f>IFERROR(SUMIFS(RECEIVING_HISTORY!$I:$I,RECEIVING_HISTORY!$B:$B,MASTER_SHEET!$A2598),0)</f>
        <v>0</v>
      </c>
      <c r="M2598" s="35">
        <f>IFERROR(SUMIF(ISSUANCE_HISTORY!$B:$B,A2598,ISSUANCE_HISTORY!$H:$H),0)</f>
        <v>20</v>
      </c>
      <c r="N2598" s="26">
        <f>IFERROR(SUMIF(ISSUANCE_HISTORY!$B:$B,A2598,ISSUANCE_HISTORY!$I:$I),0)</f>
        <v>90</v>
      </c>
      <c r="O2598" s="112">
        <f t="shared" si="161"/>
        <v>18</v>
      </c>
      <c r="P2598" s="26">
        <f t="shared" si="163"/>
        <v>81</v>
      </c>
      <c r="Q2598" s="36" t="s">
        <v>416</v>
      </c>
      <c r="R2598" s="36" t="s">
        <v>416</v>
      </c>
      <c r="S2598" s="16">
        <v>10</v>
      </c>
      <c r="T2598" s="37" t="str">
        <f t="shared" si="162"/>
        <v>OK</v>
      </c>
      <c r="U2598" s="12"/>
      <c r="V2598" s="16"/>
      <c r="W2598" s="12" t="e">
        <v>#N/A</v>
      </c>
    </row>
    <row r="2599" spans="1:23" ht="22.35" customHeight="1">
      <c r="A2599" s="12">
        <v>10062772</v>
      </c>
      <c r="B2599" s="137">
        <v>401736008114</v>
      </c>
      <c r="C2599" s="106">
        <v>1002627</v>
      </c>
      <c r="D2599" s="13">
        <v>1011117</v>
      </c>
      <c r="E2599" s="12" t="s">
        <v>3079</v>
      </c>
      <c r="F2599" s="190" t="s">
        <v>1262</v>
      </c>
      <c r="G2599" s="13" t="s">
        <v>21</v>
      </c>
      <c r="H2599" s="15">
        <v>8</v>
      </c>
      <c r="I2599" s="105">
        <v>28</v>
      </c>
      <c r="J2599" s="26">
        <f t="shared" si="160"/>
        <v>224</v>
      </c>
      <c r="K2599" s="113">
        <f>IFERROR(SUMIFS(RECEIVING_HISTORY!$H:$H,RECEIVING_HISTORY!$B:$B,MASTER_SHEET!$A2599),0)</f>
        <v>0</v>
      </c>
      <c r="L2599" s="26">
        <f>IFERROR(SUMIFS(RECEIVING_HISTORY!$I:$I,RECEIVING_HISTORY!$B:$B,MASTER_SHEET!$A2599),0)</f>
        <v>0</v>
      </c>
      <c r="M2599" s="35">
        <f>IFERROR(SUMIF(ISSUANCE_HISTORY!$B:$B,A2599,ISSUANCE_HISTORY!$H:$H),0)</f>
        <v>0</v>
      </c>
      <c r="N2599" s="26">
        <f>IFERROR(SUMIF(ISSUANCE_HISTORY!$B:$B,A2599,ISSUANCE_HISTORY!$I:$I),0)</f>
        <v>0</v>
      </c>
      <c r="O2599" s="112">
        <f t="shared" si="161"/>
        <v>28</v>
      </c>
      <c r="P2599" s="26">
        <f t="shared" si="163"/>
        <v>224</v>
      </c>
      <c r="Q2599" s="36" t="s">
        <v>233</v>
      </c>
      <c r="R2599" s="36" t="s">
        <v>233</v>
      </c>
      <c r="S2599" s="16">
        <v>10</v>
      </c>
      <c r="T2599" s="37" t="str">
        <f t="shared" si="162"/>
        <v>OK</v>
      </c>
      <c r="U2599" s="12"/>
      <c r="V2599" s="16"/>
      <c r="W2599" s="12" t="s">
        <v>4222</v>
      </c>
    </row>
    <row r="2600" spans="1:23" ht="22.35" customHeight="1">
      <c r="A2600" s="12">
        <v>10062773</v>
      </c>
      <c r="B2600" s="137">
        <v>401736008115</v>
      </c>
      <c r="C2600" s="106">
        <v>1002603</v>
      </c>
      <c r="D2600" s="13">
        <v>1011093</v>
      </c>
      <c r="E2600" s="12" t="s">
        <v>3080</v>
      </c>
      <c r="F2600" s="190" t="s">
        <v>1262</v>
      </c>
      <c r="G2600" s="13" t="s">
        <v>21</v>
      </c>
      <c r="H2600" s="15">
        <v>7</v>
      </c>
      <c r="I2600" s="105">
        <v>30</v>
      </c>
      <c r="J2600" s="26">
        <f t="shared" si="160"/>
        <v>210</v>
      </c>
      <c r="K2600" s="113">
        <f>IFERROR(SUMIFS(RECEIVING_HISTORY!$H:$H,RECEIVING_HISTORY!$B:$B,MASTER_SHEET!$A2600),0)</f>
        <v>0</v>
      </c>
      <c r="L2600" s="26">
        <f>IFERROR(SUMIFS(RECEIVING_HISTORY!$I:$I,RECEIVING_HISTORY!$B:$B,MASTER_SHEET!$A2600),0)</f>
        <v>0</v>
      </c>
      <c r="M2600" s="35">
        <f>IFERROR(SUMIF(ISSUANCE_HISTORY!$B:$B,A2600,ISSUANCE_HISTORY!$H:$H),0)</f>
        <v>0</v>
      </c>
      <c r="N2600" s="26">
        <f>IFERROR(SUMIF(ISSUANCE_HISTORY!$B:$B,A2600,ISSUANCE_HISTORY!$I:$I),0)</f>
        <v>0</v>
      </c>
      <c r="O2600" s="112">
        <f t="shared" si="161"/>
        <v>30</v>
      </c>
      <c r="P2600" s="26">
        <f t="shared" si="163"/>
        <v>210</v>
      </c>
      <c r="Q2600" s="36" t="s">
        <v>1339</v>
      </c>
      <c r="R2600" s="36" t="s">
        <v>1339</v>
      </c>
      <c r="S2600" s="16">
        <v>10</v>
      </c>
      <c r="T2600" s="37" t="str">
        <f t="shared" si="162"/>
        <v>OK</v>
      </c>
      <c r="U2600" s="12"/>
      <c r="V2600" s="16"/>
      <c r="W2600" s="12" t="s">
        <v>4222</v>
      </c>
    </row>
    <row r="2601" spans="1:23" ht="22.35" customHeight="1">
      <c r="A2601" s="12">
        <v>10062774</v>
      </c>
      <c r="B2601" s="137">
        <v>3000000625</v>
      </c>
      <c r="C2601" s="106">
        <v>1007121</v>
      </c>
      <c r="D2601" s="13">
        <v>1013930</v>
      </c>
      <c r="E2601" s="12" t="s">
        <v>3081</v>
      </c>
      <c r="F2601" s="190" t="s">
        <v>1262</v>
      </c>
      <c r="G2601" s="13" t="s">
        <v>37</v>
      </c>
      <c r="H2601" s="15">
        <v>41</v>
      </c>
      <c r="I2601" s="105">
        <v>27</v>
      </c>
      <c r="J2601" s="26">
        <f t="shared" si="160"/>
        <v>1107</v>
      </c>
      <c r="K2601" s="113">
        <f>IFERROR(SUMIFS(RECEIVING_HISTORY!$H:$H,RECEIVING_HISTORY!$B:$B,MASTER_SHEET!$A2601),0)</f>
        <v>0</v>
      </c>
      <c r="L2601" s="26">
        <f>IFERROR(SUMIFS(RECEIVING_HISTORY!$I:$I,RECEIVING_HISTORY!$B:$B,MASTER_SHEET!$A2601),0)</f>
        <v>0</v>
      </c>
      <c r="M2601" s="35">
        <f>IFERROR(SUMIF(ISSUANCE_HISTORY!$B:$B,A2601,ISSUANCE_HISTORY!$H:$H),0)</f>
        <v>1</v>
      </c>
      <c r="N2601" s="26">
        <f>IFERROR(SUMIF(ISSUANCE_HISTORY!$B:$B,A2601,ISSUANCE_HISTORY!$I:$I),0)</f>
        <v>41</v>
      </c>
      <c r="O2601" s="112">
        <f t="shared" si="161"/>
        <v>26</v>
      </c>
      <c r="P2601" s="26">
        <f t="shared" si="163"/>
        <v>1066</v>
      </c>
      <c r="Q2601" s="36" t="s">
        <v>1315</v>
      </c>
      <c r="R2601" s="36" t="s">
        <v>1315</v>
      </c>
      <c r="S2601" s="16">
        <v>10</v>
      </c>
      <c r="T2601" s="37" t="str">
        <f t="shared" si="162"/>
        <v>OK</v>
      </c>
      <c r="U2601" s="12"/>
      <c r="V2601" s="16"/>
      <c r="W2601" s="12" t="s">
        <v>4222</v>
      </c>
    </row>
    <row r="2602" spans="1:23" ht="22.35" customHeight="1">
      <c r="A2602" s="12">
        <v>10062775</v>
      </c>
      <c r="B2602" s="137">
        <v>1610070080</v>
      </c>
      <c r="C2602" s="106">
        <v>1007229</v>
      </c>
      <c r="D2602" s="13">
        <v>1017401</v>
      </c>
      <c r="E2602" s="12" t="s">
        <v>3082</v>
      </c>
      <c r="F2602" s="190" t="s">
        <v>1262</v>
      </c>
      <c r="G2602" s="13" t="s">
        <v>21</v>
      </c>
      <c r="H2602" s="15">
        <v>1171</v>
      </c>
      <c r="I2602" s="105">
        <v>5</v>
      </c>
      <c r="J2602" s="26">
        <f t="shared" si="160"/>
        <v>5855</v>
      </c>
      <c r="K2602" s="113">
        <f>IFERROR(SUMIFS(RECEIVING_HISTORY!$H:$H,RECEIVING_HISTORY!$B:$B,MASTER_SHEET!$A2602),0)</f>
        <v>0</v>
      </c>
      <c r="L2602" s="26">
        <f>IFERROR(SUMIFS(RECEIVING_HISTORY!$I:$I,RECEIVING_HISTORY!$B:$B,MASTER_SHEET!$A2602),0)</f>
        <v>0</v>
      </c>
      <c r="M2602" s="35">
        <f>IFERROR(SUMIF(ISSUANCE_HISTORY!$B:$B,A2602,ISSUANCE_HISTORY!$H:$H),0)</f>
        <v>0</v>
      </c>
      <c r="N2602" s="26">
        <f>IFERROR(SUMIF(ISSUANCE_HISTORY!$B:$B,A2602,ISSUANCE_HISTORY!$I:$I),0)</f>
        <v>0</v>
      </c>
      <c r="O2602" s="112">
        <f t="shared" si="161"/>
        <v>5</v>
      </c>
      <c r="P2602" s="26">
        <f t="shared" si="163"/>
        <v>5855</v>
      </c>
      <c r="Q2602" s="36" t="s">
        <v>3083</v>
      </c>
      <c r="R2602" s="36" t="s">
        <v>3083</v>
      </c>
      <c r="S2602" s="16">
        <v>5</v>
      </c>
      <c r="T2602" s="37" t="str">
        <f t="shared" si="162"/>
        <v>OK</v>
      </c>
      <c r="U2602" s="12"/>
      <c r="V2602" s="16"/>
      <c r="W2602" s="12" t="s">
        <v>4222</v>
      </c>
    </row>
    <row r="2603" spans="1:23" ht="22.35" customHeight="1">
      <c r="A2603" s="12">
        <v>10062776</v>
      </c>
      <c r="B2603" s="137">
        <v>1610070079</v>
      </c>
      <c r="C2603" s="106">
        <v>1007230</v>
      </c>
      <c r="D2603" s="13">
        <v>1017402</v>
      </c>
      <c r="E2603" s="12" t="s">
        <v>3084</v>
      </c>
      <c r="F2603" s="190" t="s">
        <v>1262</v>
      </c>
      <c r="G2603" s="13" t="s">
        <v>21</v>
      </c>
      <c r="H2603" s="15">
        <v>782</v>
      </c>
      <c r="I2603" s="105">
        <v>5</v>
      </c>
      <c r="J2603" s="26">
        <f t="shared" si="160"/>
        <v>3910</v>
      </c>
      <c r="K2603" s="113">
        <f>IFERROR(SUMIFS(RECEIVING_HISTORY!$H:$H,RECEIVING_HISTORY!$B:$B,MASTER_SHEET!$A2603),0)</f>
        <v>0</v>
      </c>
      <c r="L2603" s="26">
        <f>IFERROR(SUMIFS(RECEIVING_HISTORY!$I:$I,RECEIVING_HISTORY!$B:$B,MASTER_SHEET!$A2603),0)</f>
        <v>0</v>
      </c>
      <c r="M2603" s="35">
        <f>IFERROR(SUMIF(ISSUANCE_HISTORY!$B:$B,A2603,ISSUANCE_HISTORY!$H:$H),0)</f>
        <v>0</v>
      </c>
      <c r="N2603" s="26">
        <f>IFERROR(SUMIF(ISSUANCE_HISTORY!$B:$B,A2603,ISSUANCE_HISTORY!$I:$I),0)</f>
        <v>0</v>
      </c>
      <c r="O2603" s="112">
        <f t="shared" si="161"/>
        <v>5</v>
      </c>
      <c r="P2603" s="26">
        <f t="shared" si="163"/>
        <v>3910</v>
      </c>
      <c r="Q2603" s="36" t="s">
        <v>3083</v>
      </c>
      <c r="R2603" s="36" t="s">
        <v>3083</v>
      </c>
      <c r="S2603" s="16">
        <v>5</v>
      </c>
      <c r="T2603" s="37" t="str">
        <f t="shared" si="162"/>
        <v>OK</v>
      </c>
      <c r="U2603" s="12"/>
      <c r="V2603" s="16"/>
      <c r="W2603" s="12" t="s">
        <v>4222</v>
      </c>
    </row>
    <row r="2604" spans="1:23" ht="22.35" customHeight="1">
      <c r="A2604" s="12">
        <v>10062777</v>
      </c>
      <c r="B2604" s="137">
        <v>1240400201</v>
      </c>
      <c r="C2604" s="106">
        <v>1007719</v>
      </c>
      <c r="D2604" s="13">
        <v>1017109</v>
      </c>
      <c r="E2604" s="12" t="s">
        <v>3085</v>
      </c>
      <c r="F2604" s="190" t="s">
        <v>2049</v>
      </c>
      <c r="G2604" s="13" t="s">
        <v>21</v>
      </c>
      <c r="H2604" s="15">
        <v>425</v>
      </c>
      <c r="I2604" s="105">
        <v>10</v>
      </c>
      <c r="J2604" s="26">
        <f t="shared" si="160"/>
        <v>4250</v>
      </c>
      <c r="K2604" s="113">
        <f>IFERROR(SUMIFS(RECEIVING_HISTORY!$H:$H,RECEIVING_HISTORY!$B:$B,MASTER_SHEET!$A2604),0)</f>
        <v>0</v>
      </c>
      <c r="L2604" s="26">
        <f>IFERROR(SUMIFS(RECEIVING_HISTORY!$I:$I,RECEIVING_HISTORY!$B:$B,MASTER_SHEET!$A2604),0)</f>
        <v>0</v>
      </c>
      <c r="M2604" s="35">
        <f>IFERROR(SUMIF(ISSUANCE_HISTORY!$B:$B,A2604,ISSUANCE_HISTORY!$H:$H),0)</f>
        <v>0</v>
      </c>
      <c r="N2604" s="26">
        <f>IFERROR(SUMIF(ISSUANCE_HISTORY!$B:$B,A2604,ISSUANCE_HISTORY!$I:$I),0)</f>
        <v>0</v>
      </c>
      <c r="O2604" s="112">
        <f t="shared" si="161"/>
        <v>10</v>
      </c>
      <c r="P2604" s="26">
        <f t="shared" si="163"/>
        <v>4250</v>
      </c>
      <c r="Q2604" s="36" t="s">
        <v>1965</v>
      </c>
      <c r="R2604" s="36" t="s">
        <v>1965</v>
      </c>
      <c r="S2604" s="16">
        <v>5</v>
      </c>
      <c r="T2604" s="37" t="str">
        <f t="shared" si="162"/>
        <v>OK</v>
      </c>
      <c r="U2604" s="12"/>
      <c r="V2604" s="16"/>
      <c r="W2604" s="12" t="s">
        <v>4223</v>
      </c>
    </row>
    <row r="2605" spans="1:23" ht="22.35" customHeight="1">
      <c r="A2605" s="12">
        <v>10062778</v>
      </c>
      <c r="B2605" s="137" t="e">
        <v>#N/A</v>
      </c>
      <c r="C2605" s="106">
        <v>1007416</v>
      </c>
      <c r="D2605" s="13">
        <v>1017189</v>
      </c>
      <c r="E2605" s="12" t="s">
        <v>3086</v>
      </c>
      <c r="F2605" s="190" t="s">
        <v>1262</v>
      </c>
      <c r="G2605" s="13" t="s">
        <v>21</v>
      </c>
      <c r="H2605" s="15">
        <v>1280</v>
      </c>
      <c r="I2605" s="105">
        <v>1</v>
      </c>
      <c r="J2605" s="26">
        <f t="shared" si="160"/>
        <v>1280</v>
      </c>
      <c r="K2605" s="113">
        <f>IFERROR(SUMIFS(RECEIVING_HISTORY!$H:$H,RECEIVING_HISTORY!$B:$B,MASTER_SHEET!$A2605),0)</f>
        <v>0</v>
      </c>
      <c r="L2605" s="26">
        <f>IFERROR(SUMIFS(RECEIVING_HISTORY!$I:$I,RECEIVING_HISTORY!$B:$B,MASTER_SHEET!$A2605),0)</f>
        <v>0</v>
      </c>
      <c r="M2605" s="35">
        <f>IFERROR(SUMIF(ISSUANCE_HISTORY!$B:$B,A2605,ISSUANCE_HISTORY!$H:$H),0)</f>
        <v>0</v>
      </c>
      <c r="N2605" s="26">
        <f>IFERROR(SUMIF(ISSUANCE_HISTORY!$B:$B,A2605,ISSUANCE_HISTORY!$I:$I),0)</f>
        <v>0</v>
      </c>
      <c r="O2605" s="112">
        <f t="shared" si="161"/>
        <v>1</v>
      </c>
      <c r="P2605" s="26">
        <f t="shared" si="163"/>
        <v>1280</v>
      </c>
      <c r="Q2605" s="36" t="s">
        <v>1315</v>
      </c>
      <c r="R2605" s="36" t="s">
        <v>1315</v>
      </c>
      <c r="S2605" s="16">
        <v>1</v>
      </c>
      <c r="T2605" s="37" t="str">
        <f t="shared" si="162"/>
        <v>OK</v>
      </c>
      <c r="U2605" s="12"/>
      <c r="V2605" s="16"/>
      <c r="W2605" s="12" t="e">
        <v>#N/A</v>
      </c>
    </row>
    <row r="2606" spans="1:23" ht="22.35" customHeight="1">
      <c r="A2606" s="12">
        <v>10062779</v>
      </c>
      <c r="B2606" s="137" t="e">
        <v>#N/A</v>
      </c>
      <c r="C2606" s="106">
        <v>1007797</v>
      </c>
      <c r="D2606" s="13"/>
      <c r="E2606" s="12" t="s">
        <v>3087</v>
      </c>
      <c r="F2606" s="190" t="s">
        <v>2049</v>
      </c>
      <c r="G2606" s="13" t="s">
        <v>21</v>
      </c>
      <c r="H2606" s="15">
        <v>104</v>
      </c>
      <c r="I2606" s="105">
        <v>52</v>
      </c>
      <c r="J2606" s="26">
        <f t="shared" si="160"/>
        <v>5408</v>
      </c>
      <c r="K2606" s="113">
        <f>IFERROR(SUMIFS(RECEIVING_HISTORY!$H:$H,RECEIVING_HISTORY!$B:$B,MASTER_SHEET!$A2606),0)</f>
        <v>0</v>
      </c>
      <c r="L2606" s="26">
        <f>IFERROR(SUMIFS(RECEIVING_HISTORY!$I:$I,RECEIVING_HISTORY!$B:$B,MASTER_SHEET!$A2606),0)</f>
        <v>0</v>
      </c>
      <c r="M2606" s="35">
        <f>IFERROR(SUMIF(ISSUANCE_HISTORY!$B:$B,A2606,ISSUANCE_HISTORY!$H:$H),0)</f>
        <v>0</v>
      </c>
      <c r="N2606" s="26">
        <f>IFERROR(SUMIF(ISSUANCE_HISTORY!$B:$B,A2606,ISSUANCE_HISTORY!$I:$I),0)</f>
        <v>0</v>
      </c>
      <c r="O2606" s="112">
        <f t="shared" si="161"/>
        <v>52</v>
      </c>
      <c r="P2606" s="26">
        <f t="shared" si="163"/>
        <v>5408</v>
      </c>
      <c r="Q2606" s="36" t="s">
        <v>1164</v>
      </c>
      <c r="R2606" s="36" t="s">
        <v>1164</v>
      </c>
      <c r="S2606" s="16">
        <v>15</v>
      </c>
      <c r="T2606" s="37" t="str">
        <f t="shared" si="162"/>
        <v>OK</v>
      </c>
      <c r="U2606" s="12"/>
      <c r="V2606" s="16"/>
      <c r="W2606" s="12" t="e">
        <v>#N/A</v>
      </c>
    </row>
    <row r="2607" spans="1:23" ht="22.35" customHeight="1">
      <c r="A2607" s="12">
        <v>10062780</v>
      </c>
      <c r="B2607" s="137">
        <v>321015228116</v>
      </c>
      <c r="C2607" s="106">
        <v>1007233</v>
      </c>
      <c r="D2607" s="13">
        <v>1017405</v>
      </c>
      <c r="E2607" s="12" t="s">
        <v>3088</v>
      </c>
      <c r="F2607" s="190" t="s">
        <v>4205</v>
      </c>
      <c r="G2607" s="13" t="s">
        <v>21</v>
      </c>
      <c r="H2607" s="15">
        <v>212</v>
      </c>
      <c r="I2607" s="105">
        <v>10</v>
      </c>
      <c r="J2607" s="26">
        <f t="shared" si="160"/>
        <v>2120</v>
      </c>
      <c r="K2607" s="113">
        <f>IFERROR(SUMIFS(RECEIVING_HISTORY!$H:$H,RECEIVING_HISTORY!$B:$B,MASTER_SHEET!$A2607),0)</f>
        <v>0</v>
      </c>
      <c r="L2607" s="26">
        <f>IFERROR(SUMIFS(RECEIVING_HISTORY!$I:$I,RECEIVING_HISTORY!$B:$B,MASTER_SHEET!$A2607),0)</f>
        <v>0</v>
      </c>
      <c r="M2607" s="35">
        <f>IFERROR(SUMIF(ISSUANCE_HISTORY!$B:$B,A2607,ISSUANCE_HISTORY!$H:$H),0)</f>
        <v>0</v>
      </c>
      <c r="N2607" s="26">
        <f>IFERROR(SUMIF(ISSUANCE_HISTORY!$B:$B,A2607,ISSUANCE_HISTORY!$I:$I),0)</f>
        <v>0</v>
      </c>
      <c r="O2607" s="112">
        <f t="shared" si="161"/>
        <v>10</v>
      </c>
      <c r="P2607" s="26">
        <f t="shared" si="163"/>
        <v>2120</v>
      </c>
      <c r="Q2607" s="36" t="s">
        <v>3089</v>
      </c>
      <c r="R2607" s="36" t="s">
        <v>3089</v>
      </c>
      <c r="S2607" s="16">
        <v>4</v>
      </c>
      <c r="T2607" s="37" t="str">
        <f t="shared" si="162"/>
        <v>OK</v>
      </c>
      <c r="U2607" s="12"/>
      <c r="V2607" s="16"/>
      <c r="W2607" s="12" t="s">
        <v>4222</v>
      </c>
    </row>
    <row r="2608" spans="1:23" ht="22.35" customHeight="1">
      <c r="A2608" s="12">
        <v>10062781</v>
      </c>
      <c r="B2608" s="137">
        <v>321015228117</v>
      </c>
      <c r="C2608" s="106">
        <v>1007234</v>
      </c>
      <c r="D2608" s="13">
        <v>1017406</v>
      </c>
      <c r="E2608" s="12" t="s">
        <v>3090</v>
      </c>
      <c r="F2608" s="190" t="s">
        <v>4205</v>
      </c>
      <c r="G2608" s="13" t="s">
        <v>21</v>
      </c>
      <c r="H2608" s="15">
        <v>198</v>
      </c>
      <c r="I2608" s="105">
        <v>10</v>
      </c>
      <c r="J2608" s="26">
        <f t="shared" si="160"/>
        <v>1980</v>
      </c>
      <c r="K2608" s="113">
        <f>IFERROR(SUMIFS(RECEIVING_HISTORY!$H:$H,RECEIVING_HISTORY!$B:$B,MASTER_SHEET!$A2608),0)</f>
        <v>0</v>
      </c>
      <c r="L2608" s="26">
        <f>IFERROR(SUMIFS(RECEIVING_HISTORY!$I:$I,RECEIVING_HISTORY!$B:$B,MASTER_SHEET!$A2608),0)</f>
        <v>0</v>
      </c>
      <c r="M2608" s="35">
        <f>IFERROR(SUMIF(ISSUANCE_HISTORY!$B:$B,A2608,ISSUANCE_HISTORY!$H:$H),0)</f>
        <v>0</v>
      </c>
      <c r="N2608" s="26">
        <f>IFERROR(SUMIF(ISSUANCE_HISTORY!$B:$B,A2608,ISSUANCE_HISTORY!$I:$I),0)</f>
        <v>0</v>
      </c>
      <c r="O2608" s="112">
        <f t="shared" si="161"/>
        <v>10</v>
      </c>
      <c r="P2608" s="26">
        <f t="shared" si="163"/>
        <v>1980</v>
      </c>
      <c r="Q2608" s="36" t="s">
        <v>3089</v>
      </c>
      <c r="R2608" s="36" t="s">
        <v>3089</v>
      </c>
      <c r="S2608" s="16">
        <v>4</v>
      </c>
      <c r="T2608" s="37" t="str">
        <f t="shared" si="162"/>
        <v>OK</v>
      </c>
      <c r="U2608" s="12"/>
      <c r="V2608" s="16"/>
      <c r="W2608" s="12" t="s">
        <v>4222</v>
      </c>
    </row>
    <row r="2609" spans="1:23" ht="22.35" customHeight="1">
      <c r="A2609" s="12">
        <v>10062782</v>
      </c>
      <c r="B2609" s="137">
        <v>321015228118</v>
      </c>
      <c r="C2609" s="106">
        <v>1007235</v>
      </c>
      <c r="D2609" s="13">
        <v>1017407</v>
      </c>
      <c r="E2609" s="12" t="s">
        <v>3091</v>
      </c>
      <c r="F2609" s="190" t="s">
        <v>4205</v>
      </c>
      <c r="G2609" s="13" t="s">
        <v>21</v>
      </c>
      <c r="H2609" s="15">
        <v>168</v>
      </c>
      <c r="I2609" s="105">
        <v>10</v>
      </c>
      <c r="J2609" s="26">
        <f t="shared" si="160"/>
        <v>1680</v>
      </c>
      <c r="K2609" s="113">
        <f>IFERROR(SUMIFS(RECEIVING_HISTORY!$H:$H,RECEIVING_HISTORY!$B:$B,MASTER_SHEET!$A2609),0)</f>
        <v>0</v>
      </c>
      <c r="L2609" s="26">
        <f>IFERROR(SUMIFS(RECEIVING_HISTORY!$I:$I,RECEIVING_HISTORY!$B:$B,MASTER_SHEET!$A2609),0)</f>
        <v>0</v>
      </c>
      <c r="M2609" s="35">
        <f>IFERROR(SUMIF(ISSUANCE_HISTORY!$B:$B,A2609,ISSUANCE_HISTORY!$H:$H),0)</f>
        <v>0</v>
      </c>
      <c r="N2609" s="26">
        <f>IFERROR(SUMIF(ISSUANCE_HISTORY!$B:$B,A2609,ISSUANCE_HISTORY!$I:$I),0)</f>
        <v>0</v>
      </c>
      <c r="O2609" s="112">
        <f t="shared" si="161"/>
        <v>10</v>
      </c>
      <c r="P2609" s="26">
        <f t="shared" si="163"/>
        <v>1680</v>
      </c>
      <c r="Q2609" s="36" t="s">
        <v>3089</v>
      </c>
      <c r="R2609" s="36" t="s">
        <v>3089</v>
      </c>
      <c r="S2609" s="16">
        <v>4</v>
      </c>
      <c r="T2609" s="37" t="str">
        <f t="shared" si="162"/>
        <v>OK</v>
      </c>
      <c r="U2609" s="12"/>
      <c r="V2609" s="16"/>
      <c r="W2609" s="12" t="s">
        <v>4222</v>
      </c>
    </row>
    <row r="2610" spans="1:23" ht="22.35" customHeight="1">
      <c r="A2610" s="12">
        <v>10062783</v>
      </c>
      <c r="B2610" s="137">
        <v>321015228119</v>
      </c>
      <c r="C2610" s="106">
        <v>1007236</v>
      </c>
      <c r="D2610" s="13">
        <v>1017408</v>
      </c>
      <c r="E2610" s="12" t="s">
        <v>3092</v>
      </c>
      <c r="F2610" s="190" t="s">
        <v>4205</v>
      </c>
      <c r="G2610" s="13" t="s">
        <v>21</v>
      </c>
      <c r="H2610" s="15">
        <v>172</v>
      </c>
      <c r="I2610" s="105">
        <v>10</v>
      </c>
      <c r="J2610" s="26">
        <f t="shared" si="160"/>
        <v>1720</v>
      </c>
      <c r="K2610" s="113">
        <f>IFERROR(SUMIFS(RECEIVING_HISTORY!$H:$H,RECEIVING_HISTORY!$B:$B,MASTER_SHEET!$A2610),0)</f>
        <v>0</v>
      </c>
      <c r="L2610" s="26">
        <f>IFERROR(SUMIFS(RECEIVING_HISTORY!$I:$I,RECEIVING_HISTORY!$B:$B,MASTER_SHEET!$A2610),0)</f>
        <v>0</v>
      </c>
      <c r="M2610" s="35">
        <f>IFERROR(SUMIF(ISSUANCE_HISTORY!$B:$B,A2610,ISSUANCE_HISTORY!$H:$H),0)</f>
        <v>0</v>
      </c>
      <c r="N2610" s="26">
        <f>IFERROR(SUMIF(ISSUANCE_HISTORY!$B:$B,A2610,ISSUANCE_HISTORY!$I:$I),0)</f>
        <v>0</v>
      </c>
      <c r="O2610" s="112">
        <f t="shared" si="161"/>
        <v>10</v>
      </c>
      <c r="P2610" s="26">
        <f t="shared" si="163"/>
        <v>1720</v>
      </c>
      <c r="Q2610" s="36" t="s">
        <v>3093</v>
      </c>
      <c r="R2610" s="36" t="s">
        <v>3093</v>
      </c>
      <c r="S2610" s="16">
        <v>4</v>
      </c>
      <c r="T2610" s="37" t="str">
        <f t="shared" si="162"/>
        <v>OK</v>
      </c>
      <c r="U2610" s="12"/>
      <c r="V2610" s="16"/>
      <c r="W2610" s="12" t="s">
        <v>4222</v>
      </c>
    </row>
    <row r="2611" spans="1:23" ht="22.35" customHeight="1">
      <c r="A2611" s="12">
        <v>10062784</v>
      </c>
      <c r="B2611" s="137">
        <v>321015228120</v>
      </c>
      <c r="C2611" s="106">
        <v>1007237</v>
      </c>
      <c r="D2611" s="13">
        <v>1017409</v>
      </c>
      <c r="E2611" s="12" t="s">
        <v>3094</v>
      </c>
      <c r="F2611" s="190" t="s">
        <v>4205</v>
      </c>
      <c r="G2611" s="13" t="s">
        <v>21</v>
      </c>
      <c r="H2611" s="15">
        <v>175</v>
      </c>
      <c r="I2611" s="105">
        <v>10</v>
      </c>
      <c r="J2611" s="26">
        <f t="shared" si="160"/>
        <v>1750</v>
      </c>
      <c r="K2611" s="113">
        <f>IFERROR(SUMIFS(RECEIVING_HISTORY!$H:$H,RECEIVING_HISTORY!$B:$B,MASTER_SHEET!$A2611),0)</f>
        <v>0</v>
      </c>
      <c r="L2611" s="26">
        <f>IFERROR(SUMIFS(RECEIVING_HISTORY!$I:$I,RECEIVING_HISTORY!$B:$B,MASTER_SHEET!$A2611),0)</f>
        <v>0</v>
      </c>
      <c r="M2611" s="35">
        <f>IFERROR(SUMIF(ISSUANCE_HISTORY!$B:$B,A2611,ISSUANCE_HISTORY!$H:$H),0)</f>
        <v>0</v>
      </c>
      <c r="N2611" s="26">
        <f>IFERROR(SUMIF(ISSUANCE_HISTORY!$B:$B,A2611,ISSUANCE_HISTORY!$I:$I),0)</f>
        <v>0</v>
      </c>
      <c r="O2611" s="112">
        <f t="shared" si="161"/>
        <v>10</v>
      </c>
      <c r="P2611" s="26">
        <f t="shared" si="163"/>
        <v>1750</v>
      </c>
      <c r="Q2611" s="36" t="s">
        <v>3093</v>
      </c>
      <c r="R2611" s="36" t="s">
        <v>3093</v>
      </c>
      <c r="S2611" s="16">
        <v>4</v>
      </c>
      <c r="T2611" s="37" t="str">
        <f t="shared" si="162"/>
        <v>OK</v>
      </c>
      <c r="U2611" s="12"/>
      <c r="V2611" s="16"/>
      <c r="W2611" s="12" t="s">
        <v>4222</v>
      </c>
    </row>
    <row r="2612" spans="1:23" ht="22.35" customHeight="1">
      <c r="A2612" s="12">
        <v>10062785</v>
      </c>
      <c r="B2612" s="137">
        <v>321015228121</v>
      </c>
      <c r="C2612" s="106">
        <v>1007238</v>
      </c>
      <c r="D2612" s="13">
        <v>1017410</v>
      </c>
      <c r="E2612" s="12" t="s">
        <v>3095</v>
      </c>
      <c r="F2612" s="190" t="s">
        <v>4205</v>
      </c>
      <c r="G2612" s="13" t="s">
        <v>21</v>
      </c>
      <c r="H2612" s="15">
        <v>194</v>
      </c>
      <c r="I2612" s="105">
        <v>10</v>
      </c>
      <c r="J2612" s="26">
        <f t="shared" si="160"/>
        <v>1940</v>
      </c>
      <c r="K2612" s="113">
        <f>IFERROR(SUMIFS(RECEIVING_HISTORY!$H:$H,RECEIVING_HISTORY!$B:$B,MASTER_SHEET!$A2612),0)</f>
        <v>0</v>
      </c>
      <c r="L2612" s="26">
        <f>IFERROR(SUMIFS(RECEIVING_HISTORY!$I:$I,RECEIVING_HISTORY!$B:$B,MASTER_SHEET!$A2612),0)</f>
        <v>0</v>
      </c>
      <c r="M2612" s="35">
        <f>IFERROR(SUMIF(ISSUANCE_HISTORY!$B:$B,A2612,ISSUANCE_HISTORY!$H:$H),0)</f>
        <v>0</v>
      </c>
      <c r="N2612" s="26">
        <f>IFERROR(SUMIF(ISSUANCE_HISTORY!$B:$B,A2612,ISSUANCE_HISTORY!$I:$I),0)</f>
        <v>0</v>
      </c>
      <c r="O2612" s="112">
        <f t="shared" si="161"/>
        <v>10</v>
      </c>
      <c r="P2612" s="26">
        <f t="shared" si="163"/>
        <v>1940</v>
      </c>
      <c r="Q2612" s="36" t="s">
        <v>3093</v>
      </c>
      <c r="R2612" s="36" t="s">
        <v>3093</v>
      </c>
      <c r="S2612" s="16">
        <v>4</v>
      </c>
      <c r="T2612" s="37" t="str">
        <f t="shared" si="162"/>
        <v>OK</v>
      </c>
      <c r="U2612" s="12"/>
      <c r="V2612" s="16"/>
      <c r="W2612" s="12" t="s">
        <v>4222</v>
      </c>
    </row>
    <row r="2613" spans="1:23" ht="22.35" customHeight="1">
      <c r="A2613" s="12">
        <v>10062786</v>
      </c>
      <c r="B2613" s="137">
        <v>321015228122</v>
      </c>
      <c r="C2613" s="106">
        <v>1007239</v>
      </c>
      <c r="D2613" s="13">
        <v>1017411</v>
      </c>
      <c r="E2613" s="12" t="s">
        <v>3096</v>
      </c>
      <c r="F2613" s="190" t="s">
        <v>4205</v>
      </c>
      <c r="G2613" s="13" t="s">
        <v>21</v>
      </c>
      <c r="H2613" s="15">
        <v>190</v>
      </c>
      <c r="I2613" s="105">
        <v>10</v>
      </c>
      <c r="J2613" s="26">
        <f t="shared" si="160"/>
        <v>1900</v>
      </c>
      <c r="K2613" s="113">
        <f>IFERROR(SUMIFS(RECEIVING_HISTORY!$H:$H,RECEIVING_HISTORY!$B:$B,MASTER_SHEET!$A2613),0)</f>
        <v>0</v>
      </c>
      <c r="L2613" s="26">
        <f>IFERROR(SUMIFS(RECEIVING_HISTORY!$I:$I,RECEIVING_HISTORY!$B:$B,MASTER_SHEET!$A2613),0)</f>
        <v>0</v>
      </c>
      <c r="M2613" s="35">
        <f>IFERROR(SUMIF(ISSUANCE_HISTORY!$B:$B,A2613,ISSUANCE_HISTORY!$H:$H),0)</f>
        <v>0</v>
      </c>
      <c r="N2613" s="26">
        <f>IFERROR(SUMIF(ISSUANCE_HISTORY!$B:$B,A2613,ISSUANCE_HISTORY!$I:$I),0)</f>
        <v>0</v>
      </c>
      <c r="O2613" s="112">
        <f t="shared" si="161"/>
        <v>10</v>
      </c>
      <c r="P2613" s="26">
        <f t="shared" si="163"/>
        <v>1900</v>
      </c>
      <c r="Q2613" s="36" t="s">
        <v>3089</v>
      </c>
      <c r="R2613" s="36" t="s">
        <v>3089</v>
      </c>
      <c r="S2613" s="16">
        <v>4</v>
      </c>
      <c r="T2613" s="37" t="str">
        <f t="shared" si="162"/>
        <v>OK</v>
      </c>
      <c r="U2613" s="12"/>
      <c r="V2613" s="16"/>
      <c r="W2613" s="12" t="s">
        <v>4222</v>
      </c>
    </row>
    <row r="2614" spans="1:23" ht="22.35" customHeight="1">
      <c r="A2614" s="12">
        <v>10062787</v>
      </c>
      <c r="B2614" s="137">
        <v>311615008123</v>
      </c>
      <c r="C2614" s="106">
        <v>1007428</v>
      </c>
      <c r="D2614" s="13">
        <v>1017201</v>
      </c>
      <c r="E2614" s="12" t="s">
        <v>3097</v>
      </c>
      <c r="F2614" s="190" t="s">
        <v>2049</v>
      </c>
      <c r="G2614" s="13" t="s">
        <v>21</v>
      </c>
      <c r="H2614" s="15">
        <v>0.75</v>
      </c>
      <c r="I2614" s="105">
        <v>500</v>
      </c>
      <c r="J2614" s="26">
        <f t="shared" si="160"/>
        <v>375</v>
      </c>
      <c r="K2614" s="113">
        <f>IFERROR(SUMIFS(RECEIVING_HISTORY!$H:$H,RECEIVING_HISTORY!$B:$B,MASTER_SHEET!$A2614),0)</f>
        <v>0</v>
      </c>
      <c r="L2614" s="26">
        <f>IFERROR(SUMIFS(RECEIVING_HISTORY!$I:$I,RECEIVING_HISTORY!$B:$B,MASTER_SHEET!$A2614),0)</f>
        <v>0</v>
      </c>
      <c r="M2614" s="35">
        <f>IFERROR(SUMIF(ISSUANCE_HISTORY!$B:$B,A2614,ISSUANCE_HISTORY!$H:$H),0)</f>
        <v>0</v>
      </c>
      <c r="N2614" s="26">
        <f>IFERROR(SUMIF(ISSUANCE_HISTORY!$B:$B,A2614,ISSUANCE_HISTORY!$I:$I),0)</f>
        <v>0</v>
      </c>
      <c r="O2614" s="112">
        <f t="shared" si="161"/>
        <v>500</v>
      </c>
      <c r="P2614" s="26">
        <f t="shared" si="163"/>
        <v>375</v>
      </c>
      <c r="Q2614" s="36" t="s">
        <v>1677</v>
      </c>
      <c r="R2614" s="36" t="s">
        <v>1677</v>
      </c>
      <c r="S2614" s="16">
        <v>4</v>
      </c>
      <c r="T2614" s="37" t="str">
        <f t="shared" si="162"/>
        <v>OK</v>
      </c>
      <c r="U2614" s="12"/>
      <c r="V2614" s="16"/>
      <c r="W2614" s="12" t="s">
        <v>4222</v>
      </c>
    </row>
    <row r="2615" spans="1:23" ht="22.35" customHeight="1">
      <c r="A2615" s="12">
        <v>10062788</v>
      </c>
      <c r="B2615" s="137" t="e">
        <v>#N/A</v>
      </c>
      <c r="C2615" s="106">
        <v>1003108</v>
      </c>
      <c r="D2615" s="13">
        <v>1010640</v>
      </c>
      <c r="E2615" s="12" t="s">
        <v>3098</v>
      </c>
      <c r="F2615" s="190" t="s">
        <v>4210</v>
      </c>
      <c r="G2615" s="13" t="s">
        <v>21</v>
      </c>
      <c r="H2615" s="15">
        <v>117</v>
      </c>
      <c r="I2615" s="105">
        <v>5</v>
      </c>
      <c r="J2615" s="26">
        <f t="shared" si="160"/>
        <v>585</v>
      </c>
      <c r="K2615" s="113">
        <f>IFERROR(SUMIFS(RECEIVING_HISTORY!$H:$H,RECEIVING_HISTORY!$B:$B,MASTER_SHEET!$A2615),0)</f>
        <v>0</v>
      </c>
      <c r="L2615" s="26">
        <f>IFERROR(SUMIFS(RECEIVING_HISTORY!$I:$I,RECEIVING_HISTORY!$B:$B,MASTER_SHEET!$A2615),0)</f>
        <v>0</v>
      </c>
      <c r="M2615" s="35">
        <f>IFERROR(SUMIF(ISSUANCE_HISTORY!$B:$B,A2615,ISSUANCE_HISTORY!$H:$H),0)</f>
        <v>0</v>
      </c>
      <c r="N2615" s="26">
        <f>IFERROR(SUMIF(ISSUANCE_HISTORY!$B:$B,A2615,ISSUANCE_HISTORY!$I:$I),0)</f>
        <v>0</v>
      </c>
      <c r="O2615" s="112">
        <f t="shared" si="161"/>
        <v>5</v>
      </c>
      <c r="P2615" s="26">
        <f t="shared" si="163"/>
        <v>585</v>
      </c>
      <c r="Q2615" s="36" t="s">
        <v>4437</v>
      </c>
      <c r="R2615" s="36" t="s">
        <v>4437</v>
      </c>
      <c r="S2615" s="16">
        <v>5</v>
      </c>
      <c r="T2615" s="37" t="str">
        <f t="shared" si="162"/>
        <v>OK</v>
      </c>
      <c r="U2615" s="12"/>
      <c r="V2615" s="16"/>
      <c r="W2615" s="12" t="e">
        <v>#N/A</v>
      </c>
    </row>
    <row r="2616" spans="1:23" ht="22.35" customHeight="1">
      <c r="A2616" s="12">
        <v>10062789</v>
      </c>
      <c r="B2616" s="137" t="e">
        <v>#N/A</v>
      </c>
      <c r="C2616" s="106">
        <v>1002359</v>
      </c>
      <c r="D2616" s="13">
        <v>1011479</v>
      </c>
      <c r="E2616" s="12" t="s">
        <v>3099</v>
      </c>
      <c r="F2616" s="190" t="s">
        <v>4210</v>
      </c>
      <c r="G2616" s="13" t="s">
        <v>37</v>
      </c>
      <c r="H2616" s="15">
        <v>242</v>
      </c>
      <c r="I2616" s="105">
        <v>0</v>
      </c>
      <c r="J2616" s="26">
        <f t="shared" si="160"/>
        <v>0</v>
      </c>
      <c r="K2616" s="113">
        <f>IFERROR(SUMIFS(RECEIVING_HISTORY!$H:$H,RECEIVING_HISTORY!$B:$B,MASTER_SHEET!$A2616),0)</f>
        <v>0</v>
      </c>
      <c r="L2616" s="26">
        <f>IFERROR(SUMIFS(RECEIVING_HISTORY!$I:$I,RECEIVING_HISTORY!$B:$B,MASTER_SHEET!$A2616),0)</f>
        <v>0</v>
      </c>
      <c r="M2616" s="35">
        <f>IFERROR(SUMIF(ISSUANCE_HISTORY!$B:$B,A2616,ISSUANCE_HISTORY!$H:$H),0)</f>
        <v>0</v>
      </c>
      <c r="N2616" s="26">
        <f>IFERROR(SUMIF(ISSUANCE_HISTORY!$B:$B,A2616,ISSUANCE_HISTORY!$I:$I),0)</f>
        <v>0</v>
      </c>
      <c r="O2616" s="112">
        <f t="shared" si="161"/>
        <v>0</v>
      </c>
      <c r="P2616" s="26">
        <f t="shared" si="163"/>
        <v>0</v>
      </c>
      <c r="Q2616" s="36" t="e">
        <v>#N/A</v>
      </c>
      <c r="R2616" s="36" t="e">
        <v>#N/A</v>
      </c>
      <c r="S2616" s="16"/>
      <c r="T2616" s="37" t="str">
        <f t="shared" si="162"/>
        <v/>
      </c>
      <c r="U2616" s="12"/>
      <c r="V2616" s="16"/>
      <c r="W2616" s="12" t="e">
        <v>#N/A</v>
      </c>
    </row>
    <row r="2617" spans="1:23" ht="22.35" customHeight="1">
      <c r="A2617" s="12">
        <v>10062790</v>
      </c>
      <c r="B2617" s="137" t="e">
        <v>#N/A</v>
      </c>
      <c r="C2617" s="106">
        <v>1000643</v>
      </c>
      <c r="D2617" s="13">
        <v>1013069</v>
      </c>
      <c r="E2617" s="12" t="s">
        <v>3100</v>
      </c>
      <c r="F2617" s="190" t="s">
        <v>4205</v>
      </c>
      <c r="G2617" s="13" t="s">
        <v>37</v>
      </c>
      <c r="H2617" s="15">
        <v>1500</v>
      </c>
      <c r="I2617" s="105">
        <v>0</v>
      </c>
      <c r="J2617" s="26">
        <f t="shared" si="160"/>
        <v>0</v>
      </c>
      <c r="K2617" s="113">
        <f>IFERROR(SUMIFS(RECEIVING_HISTORY!$H:$H,RECEIVING_HISTORY!$B:$B,MASTER_SHEET!$A2617),0)</f>
        <v>0</v>
      </c>
      <c r="L2617" s="26">
        <f>IFERROR(SUMIFS(RECEIVING_HISTORY!$I:$I,RECEIVING_HISTORY!$B:$B,MASTER_SHEET!$A2617),0)</f>
        <v>0</v>
      </c>
      <c r="M2617" s="35">
        <f>IFERROR(SUMIF(ISSUANCE_HISTORY!$B:$B,A2617,ISSUANCE_HISTORY!$H:$H),0)</f>
        <v>0</v>
      </c>
      <c r="N2617" s="26">
        <f>IFERROR(SUMIF(ISSUANCE_HISTORY!$B:$B,A2617,ISSUANCE_HISTORY!$I:$I),0)</f>
        <v>0</v>
      </c>
      <c r="O2617" s="112">
        <f t="shared" si="161"/>
        <v>0</v>
      </c>
      <c r="P2617" s="26">
        <f t="shared" si="163"/>
        <v>0</v>
      </c>
      <c r="Q2617" s="36" t="e">
        <v>#N/A</v>
      </c>
      <c r="R2617" s="36" t="e">
        <v>#N/A</v>
      </c>
      <c r="S2617" s="16"/>
      <c r="T2617" s="37" t="str">
        <f t="shared" si="162"/>
        <v/>
      </c>
      <c r="U2617" s="12"/>
      <c r="V2617" s="16"/>
      <c r="W2617" s="12" t="e">
        <v>#N/A</v>
      </c>
    </row>
    <row r="2618" spans="1:23" ht="22.35" customHeight="1">
      <c r="A2618" s="12">
        <v>10062791</v>
      </c>
      <c r="B2618" s="137" t="e">
        <v>#N/A</v>
      </c>
      <c r="C2618" s="106">
        <v>1006606</v>
      </c>
      <c r="D2618" s="13">
        <v>1014327</v>
      </c>
      <c r="E2618" s="12" t="s">
        <v>3101</v>
      </c>
      <c r="F2618" s="190" t="s">
        <v>4210</v>
      </c>
      <c r="G2618" s="13" t="s">
        <v>33</v>
      </c>
      <c r="H2618" s="15">
        <v>428</v>
      </c>
      <c r="I2618" s="105">
        <v>40</v>
      </c>
      <c r="J2618" s="26">
        <f t="shared" si="160"/>
        <v>17120</v>
      </c>
      <c r="K2618" s="113">
        <f>IFERROR(SUMIFS(RECEIVING_HISTORY!$H:$H,RECEIVING_HISTORY!$B:$B,MASTER_SHEET!$A2618),0)</f>
        <v>0</v>
      </c>
      <c r="L2618" s="26">
        <f>IFERROR(SUMIFS(RECEIVING_HISTORY!$I:$I,RECEIVING_HISTORY!$B:$B,MASTER_SHEET!$A2618),0)</f>
        <v>0</v>
      </c>
      <c r="M2618" s="35">
        <f>IFERROR(SUMIF(ISSUANCE_HISTORY!$B:$B,A2618,ISSUANCE_HISTORY!$H:$H),0)</f>
        <v>25</v>
      </c>
      <c r="N2618" s="26">
        <f>IFERROR(SUMIF(ISSUANCE_HISTORY!$B:$B,A2618,ISSUANCE_HISTORY!$I:$I),0)</f>
        <v>10700</v>
      </c>
      <c r="O2618" s="112">
        <f t="shared" si="161"/>
        <v>15</v>
      </c>
      <c r="P2618" s="26">
        <f t="shared" si="163"/>
        <v>6420</v>
      </c>
      <c r="Q2618" s="36" t="s">
        <v>605</v>
      </c>
      <c r="R2618" s="36" t="s">
        <v>605</v>
      </c>
      <c r="S2618" s="16">
        <v>20</v>
      </c>
      <c r="T2618" s="37" t="str">
        <f t="shared" si="162"/>
        <v>BSR in Process</v>
      </c>
      <c r="U2618" s="12">
        <v>63</v>
      </c>
      <c r="V2618" s="16"/>
      <c r="W2618" s="12" t="e">
        <v>#N/A</v>
      </c>
    </row>
    <row r="2619" spans="1:23" ht="22.35" customHeight="1">
      <c r="A2619" s="12">
        <v>10062792</v>
      </c>
      <c r="B2619" s="137" t="e">
        <v>#N/A</v>
      </c>
      <c r="C2619" s="106">
        <v>1004665</v>
      </c>
      <c r="D2619" s="13">
        <v>1016425</v>
      </c>
      <c r="E2619" s="12" t="s">
        <v>3102</v>
      </c>
      <c r="F2619" s="191" t="s">
        <v>4206</v>
      </c>
      <c r="G2619" s="13" t="s">
        <v>21</v>
      </c>
      <c r="H2619" s="15">
        <v>755</v>
      </c>
      <c r="I2619" s="105">
        <v>40</v>
      </c>
      <c r="J2619" s="26">
        <f>I2619*H2619</f>
        <v>30200</v>
      </c>
      <c r="K2619" s="113">
        <f>IFERROR(SUMIFS(RECEIVING_HISTORY!$H:$H,RECEIVING_HISTORY!$B:$B,MASTER_SHEET!$A2619),0)</f>
        <v>0</v>
      </c>
      <c r="L2619" s="26">
        <f>IFERROR(SUMIFS(RECEIVING_HISTORY!$I:$I,RECEIVING_HISTORY!$B:$B,MASTER_SHEET!$A2619),0)</f>
        <v>0</v>
      </c>
      <c r="M2619" s="35">
        <f>IFERROR(SUMIF(ISSUANCE_HISTORY!$B:$B,A2619,ISSUANCE_HISTORY!$H:$H),0)</f>
        <v>0</v>
      </c>
      <c r="N2619" s="26">
        <f>IFERROR(SUMIF(ISSUANCE_HISTORY!$B:$B,A2619,ISSUANCE_HISTORY!$I:$I),0)</f>
        <v>0</v>
      </c>
      <c r="O2619" s="112">
        <f>N(I2619)+N(K2619)-N(M2619)</f>
        <v>40</v>
      </c>
      <c r="P2619" s="26">
        <f t="shared" si="163"/>
        <v>30200</v>
      </c>
      <c r="Q2619" s="36" t="s">
        <v>436</v>
      </c>
      <c r="R2619" s="36" t="s">
        <v>436</v>
      </c>
      <c r="S2619" s="16">
        <v>60</v>
      </c>
      <c r="T2619" s="37" t="str">
        <f t="shared" si="162"/>
        <v>BSR in Process</v>
      </c>
      <c r="U2619" s="12">
        <v>62</v>
      </c>
      <c r="V2619" s="16"/>
      <c r="W2619" s="12" t="e">
        <v>#N/A</v>
      </c>
    </row>
    <row r="2620" spans="1:23" ht="22.35" customHeight="1">
      <c r="A2620" s="12">
        <v>10062793</v>
      </c>
      <c r="B2620" s="137">
        <v>1260110490</v>
      </c>
      <c r="C2620" s="106">
        <v>1007779</v>
      </c>
      <c r="D2620" s="13"/>
      <c r="E2620" s="12" t="s">
        <v>3103</v>
      </c>
      <c r="F2620" s="190" t="s">
        <v>2049</v>
      </c>
      <c r="G2620" s="13" t="s">
        <v>21</v>
      </c>
      <c r="H2620" s="15">
        <v>285</v>
      </c>
      <c r="I2620" s="105">
        <v>10</v>
      </c>
      <c r="J2620" s="26">
        <f t="shared" si="160"/>
        <v>2850</v>
      </c>
      <c r="K2620" s="113">
        <f>IFERROR(SUMIFS(RECEIVING_HISTORY!$H:$H,RECEIVING_HISTORY!$B:$B,MASTER_SHEET!$A2620),0)</f>
        <v>0</v>
      </c>
      <c r="L2620" s="26">
        <f>IFERROR(SUMIFS(RECEIVING_HISTORY!$I:$I,RECEIVING_HISTORY!$B:$B,MASTER_SHEET!$A2620),0)</f>
        <v>0</v>
      </c>
      <c r="M2620" s="35">
        <f>IFERROR(SUMIF(ISSUANCE_HISTORY!$B:$B,A2620,ISSUANCE_HISTORY!$H:$H),0)</f>
        <v>0</v>
      </c>
      <c r="N2620" s="26">
        <f>IFERROR(SUMIF(ISSUANCE_HISTORY!$B:$B,A2620,ISSUANCE_HISTORY!$I:$I),0)</f>
        <v>0</v>
      </c>
      <c r="O2620" s="112">
        <f t="shared" si="161"/>
        <v>10</v>
      </c>
      <c r="P2620" s="26">
        <f t="shared" si="163"/>
        <v>2850</v>
      </c>
      <c r="Q2620" s="36" t="s">
        <v>3083</v>
      </c>
      <c r="R2620" s="36" t="s">
        <v>3083</v>
      </c>
      <c r="S2620" s="16">
        <v>10</v>
      </c>
      <c r="T2620" s="37" t="str">
        <f t="shared" si="162"/>
        <v>OK</v>
      </c>
      <c r="U2620" s="12"/>
      <c r="V2620" s="16"/>
      <c r="W2620" s="12" t="s">
        <v>4222</v>
      </c>
    </row>
    <row r="2621" spans="1:23" ht="22.35" customHeight="1">
      <c r="A2621" s="12">
        <v>10062794</v>
      </c>
      <c r="B2621" s="137">
        <v>3000002651</v>
      </c>
      <c r="C2621" s="106">
        <v>1007283</v>
      </c>
      <c r="D2621" s="13">
        <v>1017455</v>
      </c>
      <c r="E2621" s="12" t="s">
        <v>3104</v>
      </c>
      <c r="F2621" s="190" t="s">
        <v>2049</v>
      </c>
      <c r="G2621" s="13" t="s">
        <v>81</v>
      </c>
      <c r="H2621" s="15">
        <v>1338</v>
      </c>
      <c r="I2621" s="105">
        <v>5</v>
      </c>
      <c r="J2621" s="26">
        <f t="shared" ref="J2621:J2684" si="164">I2621*H2621</f>
        <v>6690</v>
      </c>
      <c r="K2621" s="113">
        <f>IFERROR(SUMIFS(RECEIVING_HISTORY!$H:$H,RECEIVING_HISTORY!$B:$B,MASTER_SHEET!$A2621),0)</f>
        <v>0</v>
      </c>
      <c r="L2621" s="26">
        <f>IFERROR(SUMIFS(RECEIVING_HISTORY!$I:$I,RECEIVING_HISTORY!$B:$B,MASTER_SHEET!$A2621),0)</f>
        <v>0</v>
      </c>
      <c r="M2621" s="35">
        <f>IFERROR(SUMIF(ISSUANCE_HISTORY!$B:$B,A2621,ISSUANCE_HISTORY!$H:$H),0)</f>
        <v>0</v>
      </c>
      <c r="N2621" s="26">
        <f>IFERROR(SUMIF(ISSUANCE_HISTORY!$B:$B,A2621,ISSUANCE_HISTORY!$I:$I),0)</f>
        <v>0</v>
      </c>
      <c r="O2621" s="112">
        <f t="shared" ref="O2621:O2684" si="165">N(I2621)+N(K2621)-N(M2621)</f>
        <v>5</v>
      </c>
      <c r="P2621" s="26">
        <f t="shared" si="163"/>
        <v>6690</v>
      </c>
      <c r="Q2621" s="36" t="s">
        <v>3105</v>
      </c>
      <c r="R2621" s="36" t="s">
        <v>3105</v>
      </c>
      <c r="S2621" s="16">
        <v>5</v>
      </c>
      <c r="T2621" s="37" t="str">
        <f t="shared" si="162"/>
        <v>OK</v>
      </c>
      <c r="U2621" s="12"/>
      <c r="V2621" s="16"/>
      <c r="W2621" s="12" t="s">
        <v>4223</v>
      </c>
    </row>
    <row r="2622" spans="1:23" ht="22.35" customHeight="1">
      <c r="A2622" s="12">
        <v>10062795</v>
      </c>
      <c r="B2622" s="137">
        <v>3000002652</v>
      </c>
      <c r="C2622" s="106">
        <v>1007284</v>
      </c>
      <c r="D2622" s="13">
        <v>1017456</v>
      </c>
      <c r="E2622" s="12" t="s">
        <v>3106</v>
      </c>
      <c r="F2622" s="190" t="s">
        <v>2049</v>
      </c>
      <c r="G2622" s="13" t="s">
        <v>81</v>
      </c>
      <c r="H2622" s="15">
        <v>1338</v>
      </c>
      <c r="I2622" s="105">
        <v>5</v>
      </c>
      <c r="J2622" s="26">
        <f t="shared" si="164"/>
        <v>6690</v>
      </c>
      <c r="K2622" s="113">
        <f>IFERROR(SUMIFS(RECEIVING_HISTORY!$H:$H,RECEIVING_HISTORY!$B:$B,MASTER_SHEET!$A2622),0)</f>
        <v>0</v>
      </c>
      <c r="L2622" s="26">
        <f>IFERROR(SUMIFS(RECEIVING_HISTORY!$I:$I,RECEIVING_HISTORY!$B:$B,MASTER_SHEET!$A2622),0)</f>
        <v>0</v>
      </c>
      <c r="M2622" s="35">
        <f>IFERROR(SUMIF(ISSUANCE_HISTORY!$B:$B,A2622,ISSUANCE_HISTORY!$H:$H),0)</f>
        <v>0</v>
      </c>
      <c r="N2622" s="26">
        <f>IFERROR(SUMIF(ISSUANCE_HISTORY!$B:$B,A2622,ISSUANCE_HISTORY!$I:$I),0)</f>
        <v>0</v>
      </c>
      <c r="O2622" s="112">
        <f t="shared" si="165"/>
        <v>5</v>
      </c>
      <c r="P2622" s="26">
        <f t="shared" si="163"/>
        <v>6690</v>
      </c>
      <c r="Q2622" s="36" t="s">
        <v>3105</v>
      </c>
      <c r="R2622" s="36" t="s">
        <v>3105</v>
      </c>
      <c r="S2622" s="16">
        <v>5</v>
      </c>
      <c r="T2622" s="37" t="str">
        <f t="shared" si="162"/>
        <v>OK</v>
      </c>
      <c r="U2622" s="12"/>
      <c r="V2622" s="16"/>
      <c r="W2622" s="12" t="s">
        <v>4223</v>
      </c>
    </row>
    <row r="2623" spans="1:23" ht="22.35" customHeight="1">
      <c r="A2623" s="12">
        <v>10062796</v>
      </c>
      <c r="B2623" s="137">
        <v>3000002643</v>
      </c>
      <c r="C2623" s="106">
        <v>1007285</v>
      </c>
      <c r="D2623" s="13">
        <v>1017457</v>
      </c>
      <c r="E2623" s="12" t="s">
        <v>3107</v>
      </c>
      <c r="F2623" s="190" t="s">
        <v>2049</v>
      </c>
      <c r="G2623" s="13" t="s">
        <v>81</v>
      </c>
      <c r="H2623" s="15">
        <v>754</v>
      </c>
      <c r="I2623" s="105">
        <v>6</v>
      </c>
      <c r="J2623" s="26">
        <f t="shared" si="164"/>
        <v>4524</v>
      </c>
      <c r="K2623" s="113">
        <f>IFERROR(SUMIFS(RECEIVING_HISTORY!$H:$H,RECEIVING_HISTORY!$B:$B,MASTER_SHEET!$A2623),0)</f>
        <v>0</v>
      </c>
      <c r="L2623" s="26">
        <f>IFERROR(SUMIFS(RECEIVING_HISTORY!$I:$I,RECEIVING_HISTORY!$B:$B,MASTER_SHEET!$A2623),0)</f>
        <v>0</v>
      </c>
      <c r="M2623" s="35">
        <f>IFERROR(SUMIF(ISSUANCE_HISTORY!$B:$B,A2623,ISSUANCE_HISTORY!$H:$H),0)</f>
        <v>0</v>
      </c>
      <c r="N2623" s="26">
        <f>IFERROR(SUMIF(ISSUANCE_HISTORY!$B:$B,A2623,ISSUANCE_HISTORY!$I:$I),0)</f>
        <v>0</v>
      </c>
      <c r="O2623" s="112">
        <f t="shared" si="165"/>
        <v>6</v>
      </c>
      <c r="P2623" s="26">
        <f t="shared" si="163"/>
        <v>4524</v>
      </c>
      <c r="Q2623" s="36" t="s">
        <v>3105</v>
      </c>
      <c r="R2623" s="36" t="s">
        <v>3105</v>
      </c>
      <c r="S2623" s="16">
        <v>5</v>
      </c>
      <c r="T2623" s="37" t="str">
        <f t="shared" si="162"/>
        <v>OK</v>
      </c>
      <c r="U2623" s="12"/>
      <c r="V2623" s="16"/>
      <c r="W2623" s="12" t="s">
        <v>4223</v>
      </c>
    </row>
    <row r="2624" spans="1:23" ht="22.35" customHeight="1">
      <c r="A2624" s="12">
        <v>10062797</v>
      </c>
      <c r="B2624" s="137">
        <v>3000002644</v>
      </c>
      <c r="C2624" s="106">
        <v>1007286</v>
      </c>
      <c r="D2624" s="13">
        <v>1017458</v>
      </c>
      <c r="E2624" s="12" t="s">
        <v>3108</v>
      </c>
      <c r="F2624" s="190" t="s">
        <v>2049</v>
      </c>
      <c r="G2624" s="13" t="s">
        <v>21</v>
      </c>
      <c r="H2624" s="15">
        <v>142</v>
      </c>
      <c r="I2624" s="105">
        <v>10</v>
      </c>
      <c r="J2624" s="26">
        <f t="shared" si="164"/>
        <v>1420</v>
      </c>
      <c r="K2624" s="113">
        <f>IFERROR(SUMIFS(RECEIVING_HISTORY!$H:$H,RECEIVING_HISTORY!$B:$B,MASTER_SHEET!$A2624),0)</f>
        <v>0</v>
      </c>
      <c r="L2624" s="26">
        <f>IFERROR(SUMIFS(RECEIVING_HISTORY!$I:$I,RECEIVING_HISTORY!$B:$B,MASTER_SHEET!$A2624),0)</f>
        <v>0</v>
      </c>
      <c r="M2624" s="35">
        <f>IFERROR(SUMIF(ISSUANCE_HISTORY!$B:$B,A2624,ISSUANCE_HISTORY!$H:$H),0)</f>
        <v>0</v>
      </c>
      <c r="N2624" s="26">
        <f>IFERROR(SUMIF(ISSUANCE_HISTORY!$B:$B,A2624,ISSUANCE_HISTORY!$I:$I),0)</f>
        <v>0</v>
      </c>
      <c r="O2624" s="112">
        <f t="shared" si="165"/>
        <v>10</v>
      </c>
      <c r="P2624" s="26">
        <f t="shared" si="163"/>
        <v>1420</v>
      </c>
      <c r="Q2624" s="36" t="s">
        <v>3105</v>
      </c>
      <c r="R2624" s="36" t="s">
        <v>3105</v>
      </c>
      <c r="S2624" s="16">
        <v>5</v>
      </c>
      <c r="T2624" s="37" t="str">
        <f t="shared" si="162"/>
        <v>OK</v>
      </c>
      <c r="U2624" s="12"/>
      <c r="V2624" s="16"/>
      <c r="W2624" s="12" t="s">
        <v>4223</v>
      </c>
    </row>
    <row r="2625" spans="1:23" ht="22.35" customHeight="1">
      <c r="A2625" s="12">
        <v>10062798</v>
      </c>
      <c r="B2625" s="137">
        <v>3000002645</v>
      </c>
      <c r="C2625" s="106">
        <v>1007287</v>
      </c>
      <c r="D2625" s="13">
        <v>1017459</v>
      </c>
      <c r="E2625" s="12" t="s">
        <v>3109</v>
      </c>
      <c r="F2625" s="190" t="s">
        <v>2049</v>
      </c>
      <c r="G2625" s="13" t="s">
        <v>21</v>
      </c>
      <c r="H2625" s="15">
        <v>292</v>
      </c>
      <c r="I2625" s="105">
        <v>12</v>
      </c>
      <c r="J2625" s="26">
        <f t="shared" si="164"/>
        <v>3504</v>
      </c>
      <c r="K2625" s="113">
        <f>IFERROR(SUMIFS(RECEIVING_HISTORY!$H:$H,RECEIVING_HISTORY!$B:$B,MASTER_SHEET!$A2625),0)</f>
        <v>0</v>
      </c>
      <c r="L2625" s="26">
        <f>IFERROR(SUMIFS(RECEIVING_HISTORY!$I:$I,RECEIVING_HISTORY!$B:$B,MASTER_SHEET!$A2625),0)</f>
        <v>0</v>
      </c>
      <c r="M2625" s="35">
        <f>IFERROR(SUMIF(ISSUANCE_HISTORY!$B:$B,A2625,ISSUANCE_HISTORY!$H:$H),0)</f>
        <v>0</v>
      </c>
      <c r="N2625" s="26">
        <f>IFERROR(SUMIF(ISSUANCE_HISTORY!$B:$B,A2625,ISSUANCE_HISTORY!$I:$I),0)</f>
        <v>0</v>
      </c>
      <c r="O2625" s="112">
        <f t="shared" si="165"/>
        <v>12</v>
      </c>
      <c r="P2625" s="26">
        <f t="shared" si="163"/>
        <v>3504</v>
      </c>
      <c r="Q2625" s="36" t="s">
        <v>4535</v>
      </c>
      <c r="R2625" s="36" t="s">
        <v>4535</v>
      </c>
      <c r="S2625" s="16">
        <v>5</v>
      </c>
      <c r="T2625" s="37" t="str">
        <f t="shared" si="162"/>
        <v>OK</v>
      </c>
      <c r="U2625" s="12"/>
      <c r="V2625" s="16"/>
      <c r="W2625" s="12" t="s">
        <v>4223</v>
      </c>
    </row>
    <row r="2626" spans="1:23" ht="22.35" customHeight="1">
      <c r="A2626" s="12">
        <v>10062799</v>
      </c>
      <c r="B2626" s="137">
        <v>3000002646</v>
      </c>
      <c r="C2626" s="106">
        <v>1007288</v>
      </c>
      <c r="D2626" s="13">
        <v>1017460</v>
      </c>
      <c r="E2626" s="12" t="s">
        <v>3110</v>
      </c>
      <c r="F2626" s="190" t="s">
        <v>2049</v>
      </c>
      <c r="G2626" s="13" t="s">
        <v>21</v>
      </c>
      <c r="H2626" s="15">
        <v>291</v>
      </c>
      <c r="I2626" s="105">
        <v>5</v>
      </c>
      <c r="J2626" s="26">
        <f t="shared" si="164"/>
        <v>1455</v>
      </c>
      <c r="K2626" s="113">
        <f>IFERROR(SUMIFS(RECEIVING_HISTORY!$H:$H,RECEIVING_HISTORY!$B:$B,MASTER_SHEET!$A2626),0)</f>
        <v>0</v>
      </c>
      <c r="L2626" s="26">
        <f>IFERROR(SUMIFS(RECEIVING_HISTORY!$I:$I,RECEIVING_HISTORY!$B:$B,MASTER_SHEET!$A2626),0)</f>
        <v>0</v>
      </c>
      <c r="M2626" s="35">
        <f>IFERROR(SUMIF(ISSUANCE_HISTORY!$B:$B,A2626,ISSUANCE_HISTORY!$H:$H),0)</f>
        <v>0</v>
      </c>
      <c r="N2626" s="26">
        <f>IFERROR(SUMIF(ISSUANCE_HISTORY!$B:$B,A2626,ISSUANCE_HISTORY!$I:$I),0)</f>
        <v>0</v>
      </c>
      <c r="O2626" s="112">
        <f t="shared" si="165"/>
        <v>5</v>
      </c>
      <c r="P2626" s="26">
        <f t="shared" si="163"/>
        <v>1455</v>
      </c>
      <c r="Q2626" s="36" t="s">
        <v>4050</v>
      </c>
      <c r="R2626" s="36" t="s">
        <v>4050</v>
      </c>
      <c r="S2626" s="16">
        <v>5</v>
      </c>
      <c r="T2626" s="37" t="str">
        <f t="shared" ref="T2626:T2689" si="166">IF(S2626="", "", IF(U2626&lt;&gt;"", "BSR in Process", IF(O2626&lt;S2626, "Re-Order Now", "OK")))</f>
        <v>OK</v>
      </c>
      <c r="U2626" s="12"/>
      <c r="V2626" s="16"/>
      <c r="W2626" s="12" t="s">
        <v>4223</v>
      </c>
    </row>
    <row r="2627" spans="1:23" ht="22.35" customHeight="1">
      <c r="A2627" s="12">
        <v>10062800</v>
      </c>
      <c r="B2627" s="137">
        <v>3000002647</v>
      </c>
      <c r="C2627" s="106">
        <v>1007289</v>
      </c>
      <c r="D2627" s="13">
        <v>1017461</v>
      </c>
      <c r="E2627" s="12" t="s">
        <v>3111</v>
      </c>
      <c r="F2627" s="190" t="s">
        <v>2049</v>
      </c>
      <c r="G2627" s="13" t="s">
        <v>21</v>
      </c>
      <c r="H2627" s="15">
        <v>500</v>
      </c>
      <c r="I2627" s="105">
        <v>5</v>
      </c>
      <c r="J2627" s="26">
        <f t="shared" si="164"/>
        <v>2500</v>
      </c>
      <c r="K2627" s="113">
        <f>IFERROR(SUMIFS(RECEIVING_HISTORY!$H:$H,RECEIVING_HISTORY!$B:$B,MASTER_SHEET!$A2627),0)</f>
        <v>0</v>
      </c>
      <c r="L2627" s="26">
        <f>IFERROR(SUMIFS(RECEIVING_HISTORY!$I:$I,RECEIVING_HISTORY!$B:$B,MASTER_SHEET!$A2627),0)</f>
        <v>0</v>
      </c>
      <c r="M2627" s="35">
        <f>IFERROR(SUMIF(ISSUANCE_HISTORY!$B:$B,A2627,ISSUANCE_HISTORY!$H:$H),0)</f>
        <v>0</v>
      </c>
      <c r="N2627" s="26">
        <f>IFERROR(SUMIF(ISSUANCE_HISTORY!$B:$B,A2627,ISSUANCE_HISTORY!$I:$I),0)</f>
        <v>0</v>
      </c>
      <c r="O2627" s="112">
        <f t="shared" si="165"/>
        <v>5</v>
      </c>
      <c r="P2627" s="26">
        <f t="shared" ref="P2627:P2690" si="167">N(J2627)+N(L2627)-N(N2627)</f>
        <v>2500</v>
      </c>
      <c r="Q2627" s="36" t="s">
        <v>4520</v>
      </c>
      <c r="R2627" s="36" t="s">
        <v>4520</v>
      </c>
      <c r="S2627" s="16">
        <v>5</v>
      </c>
      <c r="T2627" s="37" t="str">
        <f t="shared" si="166"/>
        <v>OK</v>
      </c>
      <c r="U2627" s="12"/>
      <c r="V2627" s="16"/>
      <c r="W2627" s="12" t="s">
        <v>4223</v>
      </c>
    </row>
    <row r="2628" spans="1:23" ht="22.35" customHeight="1">
      <c r="A2628" s="12">
        <v>10062801</v>
      </c>
      <c r="B2628" s="137">
        <v>3000002648</v>
      </c>
      <c r="C2628" s="106">
        <v>1007290</v>
      </c>
      <c r="D2628" s="13">
        <v>1017462</v>
      </c>
      <c r="E2628" s="12" t="s">
        <v>3112</v>
      </c>
      <c r="F2628" s="190" t="s">
        <v>2049</v>
      </c>
      <c r="G2628" s="13" t="s">
        <v>21</v>
      </c>
      <c r="H2628" s="15">
        <v>504</v>
      </c>
      <c r="I2628" s="105">
        <v>1</v>
      </c>
      <c r="J2628" s="26">
        <f t="shared" si="164"/>
        <v>504</v>
      </c>
      <c r="K2628" s="113">
        <f>IFERROR(SUMIFS(RECEIVING_HISTORY!$H:$H,RECEIVING_HISTORY!$B:$B,MASTER_SHEET!$A2628),0)</f>
        <v>0</v>
      </c>
      <c r="L2628" s="26">
        <f>IFERROR(SUMIFS(RECEIVING_HISTORY!$I:$I,RECEIVING_HISTORY!$B:$B,MASTER_SHEET!$A2628),0)</f>
        <v>0</v>
      </c>
      <c r="M2628" s="35">
        <f>IFERROR(SUMIF(ISSUANCE_HISTORY!$B:$B,A2628,ISSUANCE_HISTORY!$H:$H),0)</f>
        <v>0</v>
      </c>
      <c r="N2628" s="26">
        <f>IFERROR(SUMIF(ISSUANCE_HISTORY!$B:$B,A2628,ISSUANCE_HISTORY!$I:$I),0)</f>
        <v>0</v>
      </c>
      <c r="O2628" s="112">
        <f t="shared" si="165"/>
        <v>1</v>
      </c>
      <c r="P2628" s="26">
        <f t="shared" si="167"/>
        <v>504</v>
      </c>
      <c r="Q2628" s="36" t="s">
        <v>3105</v>
      </c>
      <c r="R2628" s="36" t="s">
        <v>3105</v>
      </c>
      <c r="S2628" s="16">
        <v>1</v>
      </c>
      <c r="T2628" s="37" t="str">
        <f t="shared" si="166"/>
        <v>OK</v>
      </c>
      <c r="U2628" s="12"/>
      <c r="V2628" s="16"/>
      <c r="W2628" s="12" t="s">
        <v>4223</v>
      </c>
    </row>
    <row r="2629" spans="1:23" ht="22.35" customHeight="1">
      <c r="A2629" s="12">
        <v>10062802</v>
      </c>
      <c r="B2629" s="137">
        <v>3000002649</v>
      </c>
      <c r="C2629" s="106">
        <v>1007291</v>
      </c>
      <c r="D2629" s="13">
        <v>1017463</v>
      </c>
      <c r="E2629" s="12" t="s">
        <v>3113</v>
      </c>
      <c r="F2629" s="190" t="s">
        <v>2049</v>
      </c>
      <c r="G2629" s="13" t="s">
        <v>21</v>
      </c>
      <c r="H2629" s="15">
        <v>1356</v>
      </c>
      <c r="I2629" s="105">
        <v>20</v>
      </c>
      <c r="J2629" s="26">
        <f t="shared" si="164"/>
        <v>27120</v>
      </c>
      <c r="K2629" s="113">
        <f>IFERROR(SUMIFS(RECEIVING_HISTORY!$H:$H,RECEIVING_HISTORY!$B:$B,MASTER_SHEET!$A2629),0)</f>
        <v>0</v>
      </c>
      <c r="L2629" s="26">
        <f>IFERROR(SUMIFS(RECEIVING_HISTORY!$I:$I,RECEIVING_HISTORY!$B:$B,MASTER_SHEET!$A2629),0)</f>
        <v>0</v>
      </c>
      <c r="M2629" s="35">
        <f>IFERROR(SUMIF(ISSUANCE_HISTORY!$B:$B,A2629,ISSUANCE_HISTORY!$H:$H),0)</f>
        <v>0</v>
      </c>
      <c r="N2629" s="26">
        <f>IFERROR(SUMIF(ISSUANCE_HISTORY!$B:$B,A2629,ISSUANCE_HISTORY!$I:$I),0)</f>
        <v>0</v>
      </c>
      <c r="O2629" s="112">
        <f t="shared" si="165"/>
        <v>20</v>
      </c>
      <c r="P2629" s="26">
        <f t="shared" si="167"/>
        <v>27120</v>
      </c>
      <c r="Q2629" s="36" t="s">
        <v>4535</v>
      </c>
      <c r="R2629" s="36" t="s">
        <v>4535</v>
      </c>
      <c r="S2629" s="16">
        <v>5</v>
      </c>
      <c r="T2629" s="37" t="str">
        <f t="shared" si="166"/>
        <v>OK</v>
      </c>
      <c r="U2629" s="12"/>
      <c r="V2629" s="16"/>
      <c r="W2629" s="12" t="s">
        <v>4223</v>
      </c>
    </row>
    <row r="2630" spans="1:23" ht="22.35" customHeight="1">
      <c r="A2630" s="12">
        <v>10062803</v>
      </c>
      <c r="B2630" s="137">
        <v>3000002650</v>
      </c>
      <c r="C2630" s="106">
        <v>1007292</v>
      </c>
      <c r="D2630" s="13">
        <v>1017464</v>
      </c>
      <c r="E2630" s="12" t="s">
        <v>3114</v>
      </c>
      <c r="F2630" s="190" t="s">
        <v>2049</v>
      </c>
      <c r="G2630" s="13" t="s">
        <v>21</v>
      </c>
      <c r="H2630" s="15">
        <v>264</v>
      </c>
      <c r="I2630" s="105">
        <v>4</v>
      </c>
      <c r="J2630" s="26">
        <f t="shared" si="164"/>
        <v>1056</v>
      </c>
      <c r="K2630" s="113">
        <f>IFERROR(SUMIFS(RECEIVING_HISTORY!$H:$H,RECEIVING_HISTORY!$B:$B,MASTER_SHEET!$A2630),0)</f>
        <v>0</v>
      </c>
      <c r="L2630" s="26">
        <f>IFERROR(SUMIFS(RECEIVING_HISTORY!$I:$I,RECEIVING_HISTORY!$B:$B,MASTER_SHEET!$A2630),0)</f>
        <v>0</v>
      </c>
      <c r="M2630" s="35">
        <f>IFERROR(SUMIF(ISSUANCE_HISTORY!$B:$B,A2630,ISSUANCE_HISTORY!$H:$H),0)</f>
        <v>0</v>
      </c>
      <c r="N2630" s="26">
        <f>IFERROR(SUMIF(ISSUANCE_HISTORY!$B:$B,A2630,ISSUANCE_HISTORY!$I:$I),0)</f>
        <v>0</v>
      </c>
      <c r="O2630" s="112">
        <f t="shared" si="165"/>
        <v>4</v>
      </c>
      <c r="P2630" s="26">
        <f t="shared" si="167"/>
        <v>1056</v>
      </c>
      <c r="Q2630" s="36" t="s">
        <v>2461</v>
      </c>
      <c r="R2630" s="36" t="s">
        <v>2461</v>
      </c>
      <c r="S2630" s="16">
        <v>4</v>
      </c>
      <c r="T2630" s="37" t="str">
        <f t="shared" si="166"/>
        <v>OK</v>
      </c>
      <c r="U2630" s="12"/>
      <c r="V2630" s="16"/>
      <c r="W2630" s="12" t="s">
        <v>4223</v>
      </c>
    </row>
    <row r="2631" spans="1:23" ht="22.35" customHeight="1">
      <c r="A2631" s="12">
        <v>10062804</v>
      </c>
      <c r="B2631" s="137" t="e">
        <v>#N/A</v>
      </c>
      <c r="C2631" s="106">
        <v>1004586</v>
      </c>
      <c r="D2631" s="13">
        <v>1016345</v>
      </c>
      <c r="E2631" s="12" t="s">
        <v>3115</v>
      </c>
      <c r="F2631" s="190" t="s">
        <v>4205</v>
      </c>
      <c r="G2631" s="13" t="s">
        <v>21</v>
      </c>
      <c r="H2631" s="15">
        <v>2215</v>
      </c>
      <c r="I2631" s="105">
        <v>0</v>
      </c>
      <c r="J2631" s="26">
        <f t="shared" si="164"/>
        <v>0</v>
      </c>
      <c r="K2631" s="113">
        <f>IFERROR(SUMIFS(RECEIVING_HISTORY!$H:$H,RECEIVING_HISTORY!$B:$B,MASTER_SHEET!$A2631),0)</f>
        <v>0</v>
      </c>
      <c r="L2631" s="26">
        <f>IFERROR(SUMIFS(RECEIVING_HISTORY!$I:$I,RECEIVING_HISTORY!$B:$B,MASTER_SHEET!$A2631),0)</f>
        <v>0</v>
      </c>
      <c r="M2631" s="35">
        <f>IFERROR(SUMIF(ISSUANCE_HISTORY!$B:$B,A2631,ISSUANCE_HISTORY!$H:$H),0)</f>
        <v>0</v>
      </c>
      <c r="N2631" s="26">
        <f>IFERROR(SUMIF(ISSUANCE_HISTORY!$B:$B,A2631,ISSUANCE_HISTORY!$I:$I),0)</f>
        <v>0</v>
      </c>
      <c r="O2631" s="112">
        <f t="shared" si="165"/>
        <v>0</v>
      </c>
      <c r="P2631" s="26">
        <f t="shared" si="167"/>
        <v>0</v>
      </c>
      <c r="Q2631" s="36" t="e">
        <v>#N/A</v>
      </c>
      <c r="R2631" s="36" t="e">
        <v>#N/A</v>
      </c>
      <c r="S2631" s="16"/>
      <c r="T2631" s="37" t="str">
        <f t="shared" si="166"/>
        <v/>
      </c>
      <c r="U2631" s="12"/>
      <c r="V2631" s="16"/>
      <c r="W2631" s="12" t="e">
        <v>#N/A</v>
      </c>
    </row>
    <row r="2632" spans="1:23" ht="22.35" customHeight="1">
      <c r="A2632" s="12">
        <v>10062805</v>
      </c>
      <c r="B2632" s="137">
        <v>1120012706</v>
      </c>
      <c r="C2632" s="106">
        <v>1001687</v>
      </c>
      <c r="D2632" s="13">
        <v>1012102</v>
      </c>
      <c r="E2632" s="12" t="s">
        <v>3116</v>
      </c>
      <c r="F2632" s="190" t="s">
        <v>4205</v>
      </c>
      <c r="G2632" s="13" t="s">
        <v>37</v>
      </c>
      <c r="H2632" s="15">
        <v>23</v>
      </c>
      <c r="I2632" s="105">
        <v>19</v>
      </c>
      <c r="J2632" s="26">
        <f t="shared" si="164"/>
        <v>437</v>
      </c>
      <c r="K2632" s="113">
        <f>IFERROR(SUMIFS(RECEIVING_HISTORY!$H:$H,RECEIVING_HISTORY!$B:$B,MASTER_SHEET!$A2632),0)</f>
        <v>0</v>
      </c>
      <c r="L2632" s="26">
        <f>IFERROR(SUMIFS(RECEIVING_HISTORY!$I:$I,RECEIVING_HISTORY!$B:$B,MASTER_SHEET!$A2632),0)</f>
        <v>0</v>
      </c>
      <c r="M2632" s="35">
        <f>IFERROR(SUMIF(ISSUANCE_HISTORY!$B:$B,A2632,ISSUANCE_HISTORY!$H:$H),0)</f>
        <v>0</v>
      </c>
      <c r="N2632" s="26">
        <f>IFERROR(SUMIF(ISSUANCE_HISTORY!$B:$B,A2632,ISSUANCE_HISTORY!$I:$I),0)</f>
        <v>0</v>
      </c>
      <c r="O2632" s="112">
        <f t="shared" si="165"/>
        <v>19</v>
      </c>
      <c r="P2632" s="26">
        <f t="shared" si="167"/>
        <v>437</v>
      </c>
      <c r="Q2632" s="36" t="s">
        <v>4063</v>
      </c>
      <c r="R2632" s="36" t="s">
        <v>4063</v>
      </c>
      <c r="S2632" s="16">
        <v>10</v>
      </c>
      <c r="T2632" s="37" t="str">
        <f t="shared" si="166"/>
        <v>OK</v>
      </c>
      <c r="U2632" s="12"/>
      <c r="V2632" s="16"/>
      <c r="W2632" s="12" t="s">
        <v>4222</v>
      </c>
    </row>
    <row r="2633" spans="1:23" ht="22.35" customHeight="1">
      <c r="A2633" s="12">
        <v>10062806</v>
      </c>
      <c r="B2633" s="137">
        <v>461715007342</v>
      </c>
      <c r="C2633" s="106">
        <v>1007313</v>
      </c>
      <c r="D2633" s="13">
        <v>1017485</v>
      </c>
      <c r="E2633" s="12" t="s">
        <v>3117</v>
      </c>
      <c r="F2633" s="190" t="s">
        <v>4209</v>
      </c>
      <c r="G2633" s="13" t="s">
        <v>21</v>
      </c>
      <c r="H2633" s="15">
        <v>140</v>
      </c>
      <c r="I2633" s="105">
        <v>33</v>
      </c>
      <c r="J2633" s="26">
        <f t="shared" si="164"/>
        <v>4620</v>
      </c>
      <c r="K2633" s="113">
        <f>IFERROR(SUMIFS(RECEIVING_HISTORY!$H:$H,RECEIVING_HISTORY!$B:$B,MASTER_SHEET!$A2633),0)</f>
        <v>0</v>
      </c>
      <c r="L2633" s="26">
        <f>IFERROR(SUMIFS(RECEIVING_HISTORY!$I:$I,RECEIVING_HISTORY!$B:$B,MASTER_SHEET!$A2633),0)</f>
        <v>0</v>
      </c>
      <c r="M2633" s="35">
        <f>IFERROR(SUMIF(ISSUANCE_HISTORY!$B:$B,A2633,ISSUANCE_HISTORY!$H:$H),0)</f>
        <v>0</v>
      </c>
      <c r="N2633" s="26">
        <f>IFERROR(SUMIF(ISSUANCE_HISTORY!$B:$B,A2633,ISSUANCE_HISTORY!$I:$I),0)</f>
        <v>0</v>
      </c>
      <c r="O2633" s="112">
        <f t="shared" si="165"/>
        <v>33</v>
      </c>
      <c r="P2633" s="26">
        <f t="shared" si="167"/>
        <v>4620</v>
      </c>
      <c r="Q2633" s="36" t="s">
        <v>1680</v>
      </c>
      <c r="R2633" s="36" t="s">
        <v>1680</v>
      </c>
      <c r="S2633" s="16">
        <v>10</v>
      </c>
      <c r="T2633" s="37" t="str">
        <f t="shared" si="166"/>
        <v>OK</v>
      </c>
      <c r="U2633" s="12"/>
      <c r="V2633" s="16"/>
      <c r="W2633" s="12" t="s">
        <v>4222</v>
      </c>
    </row>
    <row r="2634" spans="1:23" ht="22.35" customHeight="1">
      <c r="A2634" s="12">
        <v>10062807</v>
      </c>
      <c r="B2634" s="137" t="e">
        <v>#N/A</v>
      </c>
      <c r="C2634" s="106">
        <v>1007568</v>
      </c>
      <c r="D2634" s="13">
        <v>1017341</v>
      </c>
      <c r="E2634" s="12" t="s">
        <v>3118</v>
      </c>
      <c r="F2634" s="190" t="s">
        <v>1262</v>
      </c>
      <c r="G2634" s="13" t="s">
        <v>21</v>
      </c>
      <c r="H2634" s="15">
        <v>572</v>
      </c>
      <c r="I2634" s="105">
        <v>9</v>
      </c>
      <c r="J2634" s="26">
        <f t="shared" si="164"/>
        <v>5148</v>
      </c>
      <c r="K2634" s="113">
        <f>IFERROR(SUMIFS(RECEIVING_HISTORY!$H:$H,RECEIVING_HISTORY!$B:$B,MASTER_SHEET!$A2634),0)</f>
        <v>0</v>
      </c>
      <c r="L2634" s="26">
        <f>IFERROR(SUMIFS(RECEIVING_HISTORY!$I:$I,RECEIVING_HISTORY!$B:$B,MASTER_SHEET!$A2634),0)</f>
        <v>0</v>
      </c>
      <c r="M2634" s="35">
        <f>IFERROR(SUMIF(ISSUANCE_HISTORY!$B:$B,A2634,ISSUANCE_HISTORY!$H:$H),0)</f>
        <v>0</v>
      </c>
      <c r="N2634" s="26">
        <f>IFERROR(SUMIF(ISSUANCE_HISTORY!$B:$B,A2634,ISSUANCE_HISTORY!$I:$I),0)</f>
        <v>0</v>
      </c>
      <c r="O2634" s="112">
        <f t="shared" si="165"/>
        <v>9</v>
      </c>
      <c r="P2634" s="26">
        <f t="shared" si="167"/>
        <v>5148</v>
      </c>
      <c r="Q2634" s="36" t="s">
        <v>4253</v>
      </c>
      <c r="R2634" s="36" t="s">
        <v>4253</v>
      </c>
      <c r="S2634" s="16">
        <v>6</v>
      </c>
      <c r="T2634" s="37" t="str">
        <f t="shared" si="166"/>
        <v>OK</v>
      </c>
      <c r="U2634" s="12"/>
      <c r="V2634" s="16"/>
      <c r="W2634" s="12" t="e">
        <v>#N/A</v>
      </c>
    </row>
    <row r="2635" spans="1:23" ht="22.35" customHeight="1">
      <c r="A2635" s="12">
        <v>10062808</v>
      </c>
      <c r="B2635" s="137">
        <v>3000000634</v>
      </c>
      <c r="C2635" s="106">
        <v>1004186</v>
      </c>
      <c r="D2635" s="13">
        <v>1016897</v>
      </c>
      <c r="E2635" s="12" t="s">
        <v>3119</v>
      </c>
      <c r="F2635" s="190" t="s">
        <v>4215</v>
      </c>
      <c r="G2635" s="13" t="s">
        <v>21</v>
      </c>
      <c r="H2635" s="15">
        <v>565</v>
      </c>
      <c r="I2635" s="105">
        <v>30</v>
      </c>
      <c r="J2635" s="26">
        <f t="shared" si="164"/>
        <v>16950</v>
      </c>
      <c r="K2635" s="113">
        <f>IFERROR(SUMIFS(RECEIVING_HISTORY!$H:$H,RECEIVING_HISTORY!$B:$B,MASTER_SHEET!$A2635),0)</f>
        <v>0</v>
      </c>
      <c r="L2635" s="26">
        <f>IFERROR(SUMIFS(RECEIVING_HISTORY!$I:$I,RECEIVING_HISTORY!$B:$B,MASTER_SHEET!$A2635),0)</f>
        <v>0</v>
      </c>
      <c r="M2635" s="35">
        <f>IFERROR(SUMIF(ISSUANCE_HISTORY!$B:$B,A2635,ISSUANCE_HISTORY!$H:$H),0)</f>
        <v>0</v>
      </c>
      <c r="N2635" s="26">
        <f>IFERROR(SUMIF(ISSUANCE_HISTORY!$B:$B,A2635,ISSUANCE_HISTORY!$I:$I),0)</f>
        <v>0</v>
      </c>
      <c r="O2635" s="112">
        <f t="shared" si="165"/>
        <v>30</v>
      </c>
      <c r="P2635" s="26">
        <f t="shared" si="167"/>
        <v>16950</v>
      </c>
      <c r="Q2635" s="36" t="s">
        <v>163</v>
      </c>
      <c r="R2635" s="36" t="s">
        <v>163</v>
      </c>
      <c r="S2635" s="16">
        <v>10</v>
      </c>
      <c r="T2635" s="37" t="str">
        <f t="shared" si="166"/>
        <v>OK</v>
      </c>
      <c r="U2635" s="12"/>
      <c r="V2635" s="16"/>
      <c r="W2635" s="12" t="s">
        <v>4222</v>
      </c>
    </row>
    <row r="2636" spans="1:23" ht="22.35" customHeight="1">
      <c r="A2636" s="12">
        <v>10062809</v>
      </c>
      <c r="B2636" s="137">
        <v>311715008124</v>
      </c>
      <c r="C2636" s="106">
        <v>1001304</v>
      </c>
      <c r="D2636" s="13">
        <v>1012383</v>
      </c>
      <c r="E2636" s="12" t="s">
        <v>3120</v>
      </c>
      <c r="F2636" s="190" t="s">
        <v>4205</v>
      </c>
      <c r="G2636" s="13" t="s">
        <v>37</v>
      </c>
      <c r="H2636" s="15">
        <v>1403.84</v>
      </c>
      <c r="I2636" s="105">
        <v>7</v>
      </c>
      <c r="J2636" s="26">
        <f t="shared" si="164"/>
        <v>9826.8799999999992</v>
      </c>
      <c r="K2636" s="113">
        <f>IFERROR(SUMIFS(RECEIVING_HISTORY!$H:$H,RECEIVING_HISTORY!$B:$B,MASTER_SHEET!$A2636),0)</f>
        <v>0</v>
      </c>
      <c r="L2636" s="26">
        <f>IFERROR(SUMIFS(RECEIVING_HISTORY!$I:$I,RECEIVING_HISTORY!$B:$B,MASTER_SHEET!$A2636),0)</f>
        <v>0</v>
      </c>
      <c r="M2636" s="35">
        <f>IFERROR(SUMIF(ISSUANCE_HISTORY!$B:$B,A2636,ISSUANCE_HISTORY!$H:$H),0)</f>
        <v>0</v>
      </c>
      <c r="N2636" s="26">
        <f>IFERROR(SUMIF(ISSUANCE_HISTORY!$B:$B,A2636,ISSUANCE_HISTORY!$I:$I),0)</f>
        <v>0</v>
      </c>
      <c r="O2636" s="112">
        <f t="shared" si="165"/>
        <v>7</v>
      </c>
      <c r="P2636" s="26">
        <f t="shared" si="167"/>
        <v>9826.8799999999992</v>
      </c>
      <c r="Q2636" s="36" t="s">
        <v>4547</v>
      </c>
      <c r="R2636" s="36" t="s">
        <v>4547</v>
      </c>
      <c r="S2636" s="16">
        <v>2</v>
      </c>
      <c r="T2636" s="37" t="str">
        <f t="shared" si="166"/>
        <v>OK</v>
      </c>
      <c r="U2636" s="12"/>
      <c r="V2636" s="16"/>
      <c r="W2636" s="12" t="s">
        <v>4222</v>
      </c>
    </row>
    <row r="2637" spans="1:23" ht="22.35" customHeight="1">
      <c r="A2637" s="12">
        <v>10062810</v>
      </c>
      <c r="B2637" s="137">
        <v>1670020579</v>
      </c>
      <c r="C2637" s="106">
        <v>1001305</v>
      </c>
      <c r="D2637" s="13">
        <v>1012384</v>
      </c>
      <c r="E2637" s="12" t="s">
        <v>3122</v>
      </c>
      <c r="F2637" s="190" t="s">
        <v>4205</v>
      </c>
      <c r="G2637" s="13" t="s">
        <v>37</v>
      </c>
      <c r="H2637" s="15">
        <v>1225.1500000000001</v>
      </c>
      <c r="I2637" s="105">
        <v>2</v>
      </c>
      <c r="J2637" s="26">
        <f t="shared" si="164"/>
        <v>2450.3000000000002</v>
      </c>
      <c r="K2637" s="113">
        <f>IFERROR(SUMIFS(RECEIVING_HISTORY!$H:$H,RECEIVING_HISTORY!$B:$B,MASTER_SHEET!$A2637),0)</f>
        <v>0</v>
      </c>
      <c r="L2637" s="26">
        <f>IFERROR(SUMIFS(RECEIVING_HISTORY!$I:$I,RECEIVING_HISTORY!$B:$B,MASTER_SHEET!$A2637),0)</f>
        <v>0</v>
      </c>
      <c r="M2637" s="35">
        <f>IFERROR(SUMIF(ISSUANCE_HISTORY!$B:$B,A2637,ISSUANCE_HISTORY!$H:$H),0)</f>
        <v>0</v>
      </c>
      <c r="N2637" s="26">
        <f>IFERROR(SUMIF(ISSUANCE_HISTORY!$B:$B,A2637,ISSUANCE_HISTORY!$I:$I),0)</f>
        <v>0</v>
      </c>
      <c r="O2637" s="112">
        <f t="shared" si="165"/>
        <v>2</v>
      </c>
      <c r="P2637" s="26">
        <f t="shared" si="167"/>
        <v>2450.3000000000002</v>
      </c>
      <c r="Q2637" s="36" t="s">
        <v>4546</v>
      </c>
      <c r="R2637" s="36" t="s">
        <v>4546</v>
      </c>
      <c r="S2637" s="16">
        <v>2</v>
      </c>
      <c r="T2637" s="37" t="str">
        <f t="shared" si="166"/>
        <v>OK</v>
      </c>
      <c r="U2637" s="12"/>
      <c r="V2637" s="16"/>
      <c r="W2637" s="12" t="s">
        <v>4222</v>
      </c>
    </row>
    <row r="2638" spans="1:23" ht="22.35" customHeight="1">
      <c r="A2638" s="12">
        <v>10062811</v>
      </c>
      <c r="B2638" s="137">
        <v>391214100665</v>
      </c>
      <c r="C2638" s="106">
        <v>1007750</v>
      </c>
      <c r="D2638" s="13"/>
      <c r="E2638" s="12" t="s">
        <v>3123</v>
      </c>
      <c r="F2638" s="190" t="s">
        <v>2049</v>
      </c>
      <c r="G2638" s="13" t="s">
        <v>21</v>
      </c>
      <c r="H2638" s="15">
        <v>438</v>
      </c>
      <c r="I2638" s="105">
        <v>3</v>
      </c>
      <c r="J2638" s="26">
        <f t="shared" si="164"/>
        <v>1314</v>
      </c>
      <c r="K2638" s="113">
        <f>IFERROR(SUMIFS(RECEIVING_HISTORY!$H:$H,RECEIVING_HISTORY!$B:$B,MASTER_SHEET!$A2638),0)</f>
        <v>0</v>
      </c>
      <c r="L2638" s="26">
        <f>IFERROR(SUMIFS(RECEIVING_HISTORY!$I:$I,RECEIVING_HISTORY!$B:$B,MASTER_SHEET!$A2638),0)</f>
        <v>0</v>
      </c>
      <c r="M2638" s="35">
        <f>IFERROR(SUMIF(ISSUANCE_HISTORY!$B:$B,A2638,ISSUANCE_HISTORY!$H:$H),0)</f>
        <v>0</v>
      </c>
      <c r="N2638" s="26">
        <f>IFERROR(SUMIF(ISSUANCE_HISTORY!$B:$B,A2638,ISSUANCE_HISTORY!$I:$I),0)</f>
        <v>0</v>
      </c>
      <c r="O2638" s="112">
        <f t="shared" si="165"/>
        <v>3</v>
      </c>
      <c r="P2638" s="26">
        <f t="shared" si="167"/>
        <v>1314</v>
      </c>
      <c r="Q2638" s="36" t="s">
        <v>1821</v>
      </c>
      <c r="R2638" s="36" t="s">
        <v>1821</v>
      </c>
      <c r="S2638" s="16">
        <v>3</v>
      </c>
      <c r="T2638" s="37" t="str">
        <f t="shared" si="166"/>
        <v>OK</v>
      </c>
      <c r="U2638" s="12"/>
      <c r="V2638" s="16"/>
      <c r="W2638" s="12" t="s">
        <v>4222</v>
      </c>
    </row>
    <row r="2639" spans="1:23" ht="22.35" customHeight="1">
      <c r="A2639" s="12">
        <v>10062812</v>
      </c>
      <c r="B2639" s="137">
        <v>1270020161</v>
      </c>
      <c r="C2639" s="106">
        <v>1007225</v>
      </c>
      <c r="D2639" s="13">
        <v>1017397</v>
      </c>
      <c r="E2639" s="12" t="s">
        <v>3124</v>
      </c>
      <c r="F2639" s="190" t="s">
        <v>2049</v>
      </c>
      <c r="G2639" s="13" t="s">
        <v>21</v>
      </c>
      <c r="H2639" s="15">
        <v>295</v>
      </c>
      <c r="I2639" s="105">
        <v>8</v>
      </c>
      <c r="J2639" s="26">
        <f t="shared" si="164"/>
        <v>2360</v>
      </c>
      <c r="K2639" s="113">
        <f>IFERROR(SUMIFS(RECEIVING_HISTORY!$H:$H,RECEIVING_HISTORY!$B:$B,MASTER_SHEET!$A2639),0)</f>
        <v>0</v>
      </c>
      <c r="L2639" s="26">
        <f>IFERROR(SUMIFS(RECEIVING_HISTORY!$I:$I,RECEIVING_HISTORY!$B:$B,MASTER_SHEET!$A2639),0)</f>
        <v>0</v>
      </c>
      <c r="M2639" s="35">
        <f>IFERROR(SUMIF(ISSUANCE_HISTORY!$B:$B,A2639,ISSUANCE_HISTORY!$H:$H),0)</f>
        <v>0</v>
      </c>
      <c r="N2639" s="26">
        <f>IFERROR(SUMIF(ISSUANCE_HISTORY!$B:$B,A2639,ISSUANCE_HISTORY!$I:$I),0)</f>
        <v>0</v>
      </c>
      <c r="O2639" s="112">
        <f t="shared" si="165"/>
        <v>8</v>
      </c>
      <c r="P2639" s="26">
        <f t="shared" si="167"/>
        <v>2360</v>
      </c>
      <c r="Q2639" s="36" t="s">
        <v>1476</v>
      </c>
      <c r="R2639" s="36" t="s">
        <v>1476</v>
      </c>
      <c r="S2639" s="16">
        <v>5</v>
      </c>
      <c r="T2639" s="37" t="str">
        <f t="shared" si="166"/>
        <v>OK</v>
      </c>
      <c r="U2639" s="12"/>
      <c r="V2639" s="16"/>
      <c r="W2639" s="12" t="s">
        <v>4222</v>
      </c>
    </row>
    <row r="2640" spans="1:23" ht="22.35" customHeight="1">
      <c r="A2640" s="12">
        <v>10062813</v>
      </c>
      <c r="B2640" s="137">
        <v>1050060035</v>
      </c>
      <c r="C2640" s="106">
        <v>1007226</v>
      </c>
      <c r="D2640" s="13">
        <v>1017398</v>
      </c>
      <c r="E2640" s="12" t="s">
        <v>3125</v>
      </c>
      <c r="F2640" s="190" t="s">
        <v>2049</v>
      </c>
      <c r="G2640" s="13" t="s">
        <v>21</v>
      </c>
      <c r="H2640" s="15">
        <v>265</v>
      </c>
      <c r="I2640" s="105">
        <v>5</v>
      </c>
      <c r="J2640" s="26">
        <f t="shared" si="164"/>
        <v>1325</v>
      </c>
      <c r="K2640" s="113">
        <f>IFERROR(SUMIFS(RECEIVING_HISTORY!$H:$H,RECEIVING_HISTORY!$B:$B,MASTER_SHEET!$A2640),0)</f>
        <v>0</v>
      </c>
      <c r="L2640" s="26">
        <f>IFERROR(SUMIFS(RECEIVING_HISTORY!$I:$I,RECEIVING_HISTORY!$B:$B,MASTER_SHEET!$A2640),0)</f>
        <v>0</v>
      </c>
      <c r="M2640" s="35">
        <f>IFERROR(SUMIF(ISSUANCE_HISTORY!$B:$B,A2640,ISSUANCE_HISTORY!$H:$H),0)</f>
        <v>0</v>
      </c>
      <c r="N2640" s="26">
        <f>IFERROR(SUMIF(ISSUANCE_HISTORY!$B:$B,A2640,ISSUANCE_HISTORY!$I:$I),0)</f>
        <v>0</v>
      </c>
      <c r="O2640" s="112">
        <f t="shared" si="165"/>
        <v>5</v>
      </c>
      <c r="P2640" s="26">
        <f t="shared" si="167"/>
        <v>1325</v>
      </c>
      <c r="Q2640" s="36" t="s">
        <v>1962</v>
      </c>
      <c r="R2640" s="36" t="s">
        <v>1962</v>
      </c>
      <c r="S2640" s="16">
        <v>5</v>
      </c>
      <c r="T2640" s="37" t="str">
        <f t="shared" si="166"/>
        <v>OK</v>
      </c>
      <c r="U2640" s="12"/>
      <c r="V2640" s="16"/>
      <c r="W2640" s="12" t="s">
        <v>4222</v>
      </c>
    </row>
    <row r="2641" spans="1:23" ht="22.35" customHeight="1">
      <c r="A2641" s="12">
        <v>10062814</v>
      </c>
      <c r="B2641" s="137">
        <v>401018007864</v>
      </c>
      <c r="C2641" s="106">
        <v>1007275</v>
      </c>
      <c r="D2641" s="13">
        <v>1017447</v>
      </c>
      <c r="E2641" s="12" t="s">
        <v>3126</v>
      </c>
      <c r="F2641" s="190" t="s">
        <v>2049</v>
      </c>
      <c r="G2641" s="13" t="s">
        <v>21</v>
      </c>
      <c r="H2641" s="15">
        <v>90.25</v>
      </c>
      <c r="I2641" s="105">
        <v>2</v>
      </c>
      <c r="J2641" s="26">
        <f t="shared" si="164"/>
        <v>180.5</v>
      </c>
      <c r="K2641" s="113">
        <f>IFERROR(SUMIFS(RECEIVING_HISTORY!$H:$H,RECEIVING_HISTORY!$B:$B,MASTER_SHEET!$A2641),0)</f>
        <v>0</v>
      </c>
      <c r="L2641" s="26">
        <f>IFERROR(SUMIFS(RECEIVING_HISTORY!$I:$I,RECEIVING_HISTORY!$B:$B,MASTER_SHEET!$A2641),0)</f>
        <v>0</v>
      </c>
      <c r="M2641" s="35">
        <f>IFERROR(SUMIF(ISSUANCE_HISTORY!$B:$B,A2641,ISSUANCE_HISTORY!$H:$H),0)</f>
        <v>0</v>
      </c>
      <c r="N2641" s="26">
        <f>IFERROR(SUMIF(ISSUANCE_HISTORY!$B:$B,A2641,ISSUANCE_HISTORY!$I:$I),0)</f>
        <v>0</v>
      </c>
      <c r="O2641" s="112">
        <f t="shared" si="165"/>
        <v>2</v>
      </c>
      <c r="P2641" s="26">
        <f t="shared" si="167"/>
        <v>180.5</v>
      </c>
      <c r="Q2641" s="36" t="s">
        <v>1879</v>
      </c>
      <c r="R2641" s="36" t="s">
        <v>1879</v>
      </c>
      <c r="S2641" s="16">
        <v>2</v>
      </c>
      <c r="T2641" s="37" t="str">
        <f t="shared" si="166"/>
        <v>OK</v>
      </c>
      <c r="U2641" s="12"/>
      <c r="V2641" s="16"/>
      <c r="W2641" s="12" t="s">
        <v>4222</v>
      </c>
    </row>
    <row r="2642" spans="1:23" ht="22.35" customHeight="1">
      <c r="A2642" s="12">
        <v>10062815</v>
      </c>
      <c r="B2642" s="137">
        <v>1240130103</v>
      </c>
      <c r="C2642" s="106">
        <v>1007494</v>
      </c>
      <c r="D2642" s="13">
        <v>1017267</v>
      </c>
      <c r="E2642" s="12" t="s">
        <v>3127</v>
      </c>
      <c r="F2642" s="190" t="s">
        <v>2049</v>
      </c>
      <c r="G2642" s="13" t="s">
        <v>21</v>
      </c>
      <c r="H2642" s="15">
        <v>784</v>
      </c>
      <c r="I2642" s="105">
        <v>1</v>
      </c>
      <c r="J2642" s="26">
        <f t="shared" si="164"/>
        <v>784</v>
      </c>
      <c r="K2642" s="113">
        <f>IFERROR(SUMIFS(RECEIVING_HISTORY!$H:$H,RECEIVING_HISTORY!$B:$B,MASTER_SHEET!$A2642),0)</f>
        <v>0</v>
      </c>
      <c r="L2642" s="26">
        <f>IFERROR(SUMIFS(RECEIVING_HISTORY!$I:$I,RECEIVING_HISTORY!$B:$B,MASTER_SHEET!$A2642),0)</f>
        <v>0</v>
      </c>
      <c r="M2642" s="35">
        <f>IFERROR(SUMIF(ISSUANCE_HISTORY!$B:$B,A2642,ISSUANCE_HISTORY!$H:$H),0)</f>
        <v>0</v>
      </c>
      <c r="N2642" s="26">
        <f>IFERROR(SUMIF(ISSUANCE_HISTORY!$B:$B,A2642,ISSUANCE_HISTORY!$I:$I),0)</f>
        <v>0</v>
      </c>
      <c r="O2642" s="112">
        <f t="shared" si="165"/>
        <v>1</v>
      </c>
      <c r="P2642" s="26">
        <f t="shared" si="167"/>
        <v>784</v>
      </c>
      <c r="Q2642" s="36" t="s">
        <v>1476</v>
      </c>
      <c r="R2642" s="36" t="s">
        <v>1476</v>
      </c>
      <c r="S2642" s="16">
        <v>1</v>
      </c>
      <c r="T2642" s="37" t="str">
        <f t="shared" si="166"/>
        <v>OK</v>
      </c>
      <c r="U2642" s="12"/>
      <c r="V2642" s="16"/>
      <c r="W2642" s="12" t="s">
        <v>4222</v>
      </c>
    </row>
    <row r="2643" spans="1:23" ht="22.35" customHeight="1">
      <c r="A2643" s="12">
        <v>10062816</v>
      </c>
      <c r="B2643" s="137">
        <v>311631007865</v>
      </c>
      <c r="C2643" s="106">
        <v>1005377</v>
      </c>
      <c r="D2643" s="13">
        <v>1015750</v>
      </c>
      <c r="E2643" s="12" t="s">
        <v>3128</v>
      </c>
      <c r="F2643" s="190" t="s">
        <v>2049</v>
      </c>
      <c r="G2643" s="13" t="s">
        <v>21</v>
      </c>
      <c r="H2643" s="15">
        <v>3.5</v>
      </c>
      <c r="I2643" s="105">
        <v>180</v>
      </c>
      <c r="J2643" s="26">
        <f t="shared" si="164"/>
        <v>630</v>
      </c>
      <c r="K2643" s="113">
        <f>IFERROR(SUMIFS(RECEIVING_HISTORY!$H:$H,RECEIVING_HISTORY!$B:$B,MASTER_SHEET!$A2643),0)</f>
        <v>0</v>
      </c>
      <c r="L2643" s="26">
        <f>IFERROR(SUMIFS(RECEIVING_HISTORY!$I:$I,RECEIVING_HISTORY!$B:$B,MASTER_SHEET!$A2643),0)</f>
        <v>0</v>
      </c>
      <c r="M2643" s="35">
        <f>IFERROR(SUMIF(ISSUANCE_HISTORY!$B:$B,A2643,ISSUANCE_HISTORY!$H:$H),0)</f>
        <v>0</v>
      </c>
      <c r="N2643" s="26">
        <f>IFERROR(SUMIF(ISSUANCE_HISTORY!$B:$B,A2643,ISSUANCE_HISTORY!$I:$I),0)</f>
        <v>0</v>
      </c>
      <c r="O2643" s="112">
        <f t="shared" si="165"/>
        <v>180</v>
      </c>
      <c r="P2643" s="26">
        <f t="shared" si="167"/>
        <v>630</v>
      </c>
      <c r="Q2643" s="36" t="s">
        <v>3904</v>
      </c>
      <c r="R2643" s="36" t="s">
        <v>3904</v>
      </c>
      <c r="S2643" s="16">
        <v>100</v>
      </c>
      <c r="T2643" s="37" t="str">
        <f t="shared" si="166"/>
        <v>OK</v>
      </c>
      <c r="U2643" s="12"/>
      <c r="V2643" s="16"/>
      <c r="W2643" s="12" t="s">
        <v>4222</v>
      </c>
    </row>
    <row r="2644" spans="1:23" ht="22.35" customHeight="1">
      <c r="A2644" s="12">
        <v>10062817</v>
      </c>
      <c r="B2644" s="137">
        <v>311631003654</v>
      </c>
      <c r="C2644" s="106">
        <v>1007436</v>
      </c>
      <c r="D2644" s="13">
        <v>1017209</v>
      </c>
      <c r="E2644" s="12" t="s">
        <v>3129</v>
      </c>
      <c r="F2644" s="190" t="s">
        <v>2049</v>
      </c>
      <c r="G2644" s="13" t="s">
        <v>21</v>
      </c>
      <c r="H2644" s="15">
        <v>3.5</v>
      </c>
      <c r="I2644" s="105">
        <v>100</v>
      </c>
      <c r="J2644" s="26">
        <f t="shared" si="164"/>
        <v>350</v>
      </c>
      <c r="K2644" s="113">
        <f>IFERROR(SUMIFS(RECEIVING_HISTORY!$H:$H,RECEIVING_HISTORY!$B:$B,MASTER_SHEET!$A2644),0)</f>
        <v>0</v>
      </c>
      <c r="L2644" s="26">
        <f>IFERROR(SUMIFS(RECEIVING_HISTORY!$I:$I,RECEIVING_HISTORY!$B:$B,MASTER_SHEET!$A2644),0)</f>
        <v>0</v>
      </c>
      <c r="M2644" s="35">
        <f>IFERROR(SUMIF(ISSUANCE_HISTORY!$B:$B,A2644,ISSUANCE_HISTORY!$H:$H),0)</f>
        <v>0</v>
      </c>
      <c r="N2644" s="26">
        <f>IFERROR(SUMIF(ISSUANCE_HISTORY!$B:$B,A2644,ISSUANCE_HISTORY!$I:$I),0)</f>
        <v>0</v>
      </c>
      <c r="O2644" s="112">
        <f t="shared" si="165"/>
        <v>100</v>
      </c>
      <c r="P2644" s="26">
        <f t="shared" si="167"/>
        <v>350</v>
      </c>
      <c r="Q2644" s="36" t="s">
        <v>3904</v>
      </c>
      <c r="R2644" s="36" t="s">
        <v>3904</v>
      </c>
      <c r="S2644" s="16">
        <v>100</v>
      </c>
      <c r="T2644" s="37" t="str">
        <f t="shared" si="166"/>
        <v>OK</v>
      </c>
      <c r="U2644" s="12"/>
      <c r="V2644" s="16"/>
      <c r="W2644" s="12" t="s">
        <v>4222</v>
      </c>
    </row>
    <row r="2645" spans="1:23" ht="22.35" customHeight="1">
      <c r="A2645" s="12">
        <v>10062818</v>
      </c>
      <c r="B2645" s="137">
        <v>301022007867</v>
      </c>
      <c r="C2645" s="106">
        <v>1007438</v>
      </c>
      <c r="D2645" s="13">
        <v>1017211</v>
      </c>
      <c r="E2645" s="12" t="s">
        <v>3131</v>
      </c>
      <c r="F2645" s="190" t="s">
        <v>2049</v>
      </c>
      <c r="G2645" s="13" t="s">
        <v>21</v>
      </c>
      <c r="H2645" s="15">
        <v>11</v>
      </c>
      <c r="I2645" s="105">
        <v>96</v>
      </c>
      <c r="J2645" s="26">
        <f t="shared" si="164"/>
        <v>1056</v>
      </c>
      <c r="K2645" s="113">
        <f>IFERROR(SUMIFS(RECEIVING_HISTORY!$H:$H,RECEIVING_HISTORY!$B:$B,MASTER_SHEET!$A2645),0)</f>
        <v>0</v>
      </c>
      <c r="L2645" s="26">
        <f>IFERROR(SUMIFS(RECEIVING_HISTORY!$I:$I,RECEIVING_HISTORY!$B:$B,MASTER_SHEET!$A2645),0)</f>
        <v>0</v>
      </c>
      <c r="M2645" s="35">
        <f>IFERROR(SUMIF(ISSUANCE_HISTORY!$B:$B,A2645,ISSUANCE_HISTORY!$H:$H),0)</f>
        <v>0</v>
      </c>
      <c r="N2645" s="26">
        <f>IFERROR(SUMIF(ISSUANCE_HISTORY!$B:$B,A2645,ISSUANCE_HISTORY!$I:$I),0)</f>
        <v>0</v>
      </c>
      <c r="O2645" s="112">
        <f t="shared" si="165"/>
        <v>96</v>
      </c>
      <c r="P2645" s="26">
        <f t="shared" si="167"/>
        <v>1056</v>
      </c>
      <c r="Q2645" s="36" t="s">
        <v>2127</v>
      </c>
      <c r="R2645" s="36" t="s">
        <v>2127</v>
      </c>
      <c r="S2645" s="16">
        <v>20</v>
      </c>
      <c r="T2645" s="37" t="str">
        <f t="shared" si="166"/>
        <v>OK</v>
      </c>
      <c r="U2645" s="12"/>
      <c r="V2645" s="16"/>
      <c r="W2645" s="12" t="s">
        <v>4222</v>
      </c>
    </row>
    <row r="2646" spans="1:23" ht="22.35" customHeight="1">
      <c r="A2646" s="12">
        <v>10062819</v>
      </c>
      <c r="B2646" s="137">
        <v>1650300171</v>
      </c>
      <c r="C2646" s="106">
        <v>1004099</v>
      </c>
      <c r="D2646" s="13">
        <v>1017057</v>
      </c>
      <c r="E2646" s="12" t="s">
        <v>3132</v>
      </c>
      <c r="F2646" s="190" t="s">
        <v>2049</v>
      </c>
      <c r="G2646" s="13" t="s">
        <v>21</v>
      </c>
      <c r="H2646" s="15">
        <v>250</v>
      </c>
      <c r="I2646" s="105">
        <v>3</v>
      </c>
      <c r="J2646" s="26">
        <f t="shared" si="164"/>
        <v>750</v>
      </c>
      <c r="K2646" s="113">
        <f>IFERROR(SUMIFS(RECEIVING_HISTORY!$H:$H,RECEIVING_HISTORY!$B:$B,MASTER_SHEET!$A2646),0)</f>
        <v>0</v>
      </c>
      <c r="L2646" s="26">
        <f>IFERROR(SUMIFS(RECEIVING_HISTORY!$I:$I,RECEIVING_HISTORY!$B:$B,MASTER_SHEET!$A2646),0)</f>
        <v>0</v>
      </c>
      <c r="M2646" s="35">
        <f>IFERROR(SUMIF(ISSUANCE_HISTORY!$B:$B,A2646,ISSUANCE_HISTORY!$H:$H),0)</f>
        <v>0</v>
      </c>
      <c r="N2646" s="26">
        <f>IFERROR(SUMIF(ISSUANCE_HISTORY!$B:$B,A2646,ISSUANCE_HISTORY!$I:$I),0)</f>
        <v>0</v>
      </c>
      <c r="O2646" s="112">
        <f t="shared" si="165"/>
        <v>3</v>
      </c>
      <c r="P2646" s="26">
        <f t="shared" si="167"/>
        <v>750</v>
      </c>
      <c r="Q2646" s="36" t="s">
        <v>2254</v>
      </c>
      <c r="R2646" s="36" t="s">
        <v>2254</v>
      </c>
      <c r="S2646" s="16">
        <v>3</v>
      </c>
      <c r="T2646" s="37" t="str">
        <f t="shared" si="166"/>
        <v>OK</v>
      </c>
      <c r="U2646" s="12"/>
      <c r="V2646" s="16"/>
      <c r="W2646" s="12" t="s">
        <v>4222</v>
      </c>
    </row>
    <row r="2647" spans="1:23" ht="22.35" customHeight="1">
      <c r="A2647" s="12">
        <v>10062820</v>
      </c>
      <c r="B2647" s="137">
        <v>1610030728</v>
      </c>
      <c r="C2647" s="106">
        <v>1004100</v>
      </c>
      <c r="D2647" s="13">
        <v>1017058</v>
      </c>
      <c r="E2647" s="12" t="s">
        <v>3133</v>
      </c>
      <c r="F2647" s="190" t="s">
        <v>2049</v>
      </c>
      <c r="G2647" s="13" t="s">
        <v>21</v>
      </c>
      <c r="H2647" s="15">
        <v>450</v>
      </c>
      <c r="I2647" s="105">
        <v>3</v>
      </c>
      <c r="J2647" s="26">
        <f t="shared" si="164"/>
        <v>1350</v>
      </c>
      <c r="K2647" s="113">
        <f>IFERROR(SUMIFS(RECEIVING_HISTORY!$H:$H,RECEIVING_HISTORY!$B:$B,MASTER_SHEET!$A2647),0)</f>
        <v>0</v>
      </c>
      <c r="L2647" s="26">
        <f>IFERROR(SUMIFS(RECEIVING_HISTORY!$I:$I,RECEIVING_HISTORY!$B:$B,MASTER_SHEET!$A2647),0)</f>
        <v>0</v>
      </c>
      <c r="M2647" s="35">
        <f>IFERROR(SUMIF(ISSUANCE_HISTORY!$B:$B,A2647,ISSUANCE_HISTORY!$H:$H),0)</f>
        <v>0</v>
      </c>
      <c r="N2647" s="26">
        <f>IFERROR(SUMIF(ISSUANCE_HISTORY!$B:$B,A2647,ISSUANCE_HISTORY!$I:$I),0)</f>
        <v>0</v>
      </c>
      <c r="O2647" s="112">
        <f t="shared" si="165"/>
        <v>3</v>
      </c>
      <c r="P2647" s="26">
        <f t="shared" si="167"/>
        <v>1350</v>
      </c>
      <c r="Q2647" s="36" t="s">
        <v>3083</v>
      </c>
      <c r="R2647" s="36" t="s">
        <v>3083</v>
      </c>
      <c r="S2647" s="16">
        <v>3</v>
      </c>
      <c r="T2647" s="37" t="str">
        <f t="shared" si="166"/>
        <v>OK</v>
      </c>
      <c r="U2647" s="12"/>
      <c r="V2647" s="16"/>
      <c r="W2647" s="12" t="s">
        <v>4222</v>
      </c>
    </row>
    <row r="2648" spans="1:23" ht="22.35" customHeight="1">
      <c r="A2648" s="12">
        <v>10062821</v>
      </c>
      <c r="B2648" s="137">
        <v>1610030729</v>
      </c>
      <c r="C2648" s="106">
        <v>1004101</v>
      </c>
      <c r="D2648" s="13">
        <v>1017059</v>
      </c>
      <c r="E2648" s="12" t="s">
        <v>3134</v>
      </c>
      <c r="F2648" s="190" t="s">
        <v>2049</v>
      </c>
      <c r="G2648" s="13" t="s">
        <v>21</v>
      </c>
      <c r="H2648" s="15">
        <v>670</v>
      </c>
      <c r="I2648" s="105">
        <v>3</v>
      </c>
      <c r="J2648" s="26">
        <f t="shared" si="164"/>
        <v>2010</v>
      </c>
      <c r="K2648" s="113">
        <f>IFERROR(SUMIFS(RECEIVING_HISTORY!$H:$H,RECEIVING_HISTORY!$B:$B,MASTER_SHEET!$A2648),0)</f>
        <v>0</v>
      </c>
      <c r="L2648" s="26">
        <f>IFERROR(SUMIFS(RECEIVING_HISTORY!$I:$I,RECEIVING_HISTORY!$B:$B,MASTER_SHEET!$A2648),0)</f>
        <v>0</v>
      </c>
      <c r="M2648" s="35">
        <f>IFERROR(SUMIF(ISSUANCE_HISTORY!$B:$B,A2648,ISSUANCE_HISTORY!$H:$H),0)</f>
        <v>0</v>
      </c>
      <c r="N2648" s="26">
        <f>IFERROR(SUMIF(ISSUANCE_HISTORY!$B:$B,A2648,ISSUANCE_HISTORY!$I:$I),0)</f>
        <v>0</v>
      </c>
      <c r="O2648" s="112">
        <f t="shared" si="165"/>
        <v>3</v>
      </c>
      <c r="P2648" s="26">
        <f t="shared" si="167"/>
        <v>2010</v>
      </c>
      <c r="Q2648" s="36" t="s">
        <v>1189</v>
      </c>
      <c r="R2648" s="36" t="s">
        <v>1189</v>
      </c>
      <c r="S2648" s="16">
        <v>3</v>
      </c>
      <c r="T2648" s="37" t="str">
        <f t="shared" si="166"/>
        <v>OK</v>
      </c>
      <c r="U2648" s="12"/>
      <c r="V2648" s="16"/>
      <c r="W2648" s="12" t="s">
        <v>4222</v>
      </c>
    </row>
    <row r="2649" spans="1:23" ht="22.35" customHeight="1">
      <c r="A2649" s="12">
        <v>10062822</v>
      </c>
      <c r="B2649" s="137">
        <v>1610030730</v>
      </c>
      <c r="C2649" s="106">
        <v>1004102</v>
      </c>
      <c r="D2649" s="13">
        <v>1017060</v>
      </c>
      <c r="E2649" s="12" t="s">
        <v>3135</v>
      </c>
      <c r="F2649" s="190" t="s">
        <v>2049</v>
      </c>
      <c r="G2649" s="13" t="s">
        <v>21</v>
      </c>
      <c r="H2649" s="15">
        <v>710</v>
      </c>
      <c r="I2649" s="105">
        <v>3</v>
      </c>
      <c r="J2649" s="26">
        <f t="shared" si="164"/>
        <v>2130</v>
      </c>
      <c r="K2649" s="113">
        <f>IFERROR(SUMIFS(RECEIVING_HISTORY!$H:$H,RECEIVING_HISTORY!$B:$B,MASTER_SHEET!$A2649),0)</f>
        <v>0</v>
      </c>
      <c r="L2649" s="26">
        <f>IFERROR(SUMIFS(RECEIVING_HISTORY!$I:$I,RECEIVING_HISTORY!$B:$B,MASTER_SHEET!$A2649),0)</f>
        <v>0</v>
      </c>
      <c r="M2649" s="35">
        <f>IFERROR(SUMIF(ISSUANCE_HISTORY!$B:$B,A2649,ISSUANCE_HISTORY!$H:$H),0)</f>
        <v>0</v>
      </c>
      <c r="N2649" s="26">
        <f>IFERROR(SUMIF(ISSUANCE_HISTORY!$B:$B,A2649,ISSUANCE_HISTORY!$I:$I),0)</f>
        <v>0</v>
      </c>
      <c r="O2649" s="112">
        <f t="shared" si="165"/>
        <v>3</v>
      </c>
      <c r="P2649" s="26">
        <f t="shared" si="167"/>
        <v>2130</v>
      </c>
      <c r="Q2649" s="36" t="s">
        <v>1200</v>
      </c>
      <c r="R2649" s="36" t="s">
        <v>1200</v>
      </c>
      <c r="S2649" s="16">
        <v>3</v>
      </c>
      <c r="T2649" s="37" t="str">
        <f t="shared" si="166"/>
        <v>OK</v>
      </c>
      <c r="U2649" s="12"/>
      <c r="V2649" s="16"/>
      <c r="W2649" s="12" t="s">
        <v>4222</v>
      </c>
    </row>
    <row r="2650" spans="1:23" ht="22.35" customHeight="1">
      <c r="A2650" s="12">
        <v>10062823</v>
      </c>
      <c r="B2650" s="137">
        <v>1650300172</v>
      </c>
      <c r="C2650" s="106">
        <v>1004103</v>
      </c>
      <c r="D2650" s="13">
        <v>1017061</v>
      </c>
      <c r="E2650" s="12" t="s">
        <v>3136</v>
      </c>
      <c r="F2650" s="190" t="s">
        <v>2049</v>
      </c>
      <c r="G2650" s="13" t="s">
        <v>21</v>
      </c>
      <c r="H2650" s="15">
        <v>260</v>
      </c>
      <c r="I2650" s="105">
        <v>5</v>
      </c>
      <c r="J2650" s="26">
        <f t="shared" si="164"/>
        <v>1300</v>
      </c>
      <c r="K2650" s="113">
        <f>IFERROR(SUMIFS(RECEIVING_HISTORY!$H:$H,RECEIVING_HISTORY!$B:$B,MASTER_SHEET!$A2650),0)</f>
        <v>0</v>
      </c>
      <c r="L2650" s="26">
        <f>IFERROR(SUMIFS(RECEIVING_HISTORY!$I:$I,RECEIVING_HISTORY!$B:$B,MASTER_SHEET!$A2650),0)</f>
        <v>0</v>
      </c>
      <c r="M2650" s="35">
        <f>IFERROR(SUMIF(ISSUANCE_HISTORY!$B:$B,A2650,ISSUANCE_HISTORY!$H:$H),0)</f>
        <v>0</v>
      </c>
      <c r="N2650" s="26">
        <f>IFERROR(SUMIF(ISSUANCE_HISTORY!$B:$B,A2650,ISSUANCE_HISTORY!$I:$I),0)</f>
        <v>0</v>
      </c>
      <c r="O2650" s="112">
        <f t="shared" si="165"/>
        <v>5</v>
      </c>
      <c r="P2650" s="26">
        <f t="shared" si="167"/>
        <v>1300</v>
      </c>
      <c r="Q2650" s="36" t="s">
        <v>2254</v>
      </c>
      <c r="R2650" s="36" t="s">
        <v>2254</v>
      </c>
      <c r="S2650" s="16">
        <v>5</v>
      </c>
      <c r="T2650" s="37" t="str">
        <f t="shared" si="166"/>
        <v>OK</v>
      </c>
      <c r="U2650" s="12"/>
      <c r="V2650" s="16"/>
      <c r="W2650" s="12" t="s">
        <v>4222</v>
      </c>
    </row>
    <row r="2651" spans="1:23" ht="22.35" customHeight="1">
      <c r="A2651" s="12">
        <v>10062824</v>
      </c>
      <c r="B2651" s="137">
        <v>1670160048</v>
      </c>
      <c r="C2651" s="106">
        <v>1004104</v>
      </c>
      <c r="D2651" s="13">
        <v>1017062</v>
      </c>
      <c r="E2651" s="12" t="s">
        <v>3137</v>
      </c>
      <c r="F2651" s="190" t="s">
        <v>2049</v>
      </c>
      <c r="G2651" s="13" t="s">
        <v>21</v>
      </c>
      <c r="H2651" s="15">
        <v>350</v>
      </c>
      <c r="I2651" s="105">
        <v>1</v>
      </c>
      <c r="J2651" s="26">
        <f t="shared" si="164"/>
        <v>350</v>
      </c>
      <c r="K2651" s="113">
        <f>IFERROR(SUMIFS(RECEIVING_HISTORY!$H:$H,RECEIVING_HISTORY!$B:$B,MASTER_SHEET!$A2651),0)</f>
        <v>0</v>
      </c>
      <c r="L2651" s="26">
        <f>IFERROR(SUMIFS(RECEIVING_HISTORY!$I:$I,RECEIVING_HISTORY!$B:$B,MASTER_SHEET!$A2651),0)</f>
        <v>0</v>
      </c>
      <c r="M2651" s="35">
        <f>IFERROR(SUMIF(ISSUANCE_HISTORY!$B:$B,A2651,ISSUANCE_HISTORY!$H:$H),0)</f>
        <v>0</v>
      </c>
      <c r="N2651" s="26">
        <f>IFERROR(SUMIF(ISSUANCE_HISTORY!$B:$B,A2651,ISSUANCE_HISTORY!$I:$I),0)</f>
        <v>0</v>
      </c>
      <c r="O2651" s="112">
        <f t="shared" si="165"/>
        <v>1</v>
      </c>
      <c r="P2651" s="26">
        <f t="shared" si="167"/>
        <v>350</v>
      </c>
      <c r="Q2651" s="36" t="s">
        <v>2246</v>
      </c>
      <c r="R2651" s="36" t="s">
        <v>2246</v>
      </c>
      <c r="S2651" s="16">
        <v>1</v>
      </c>
      <c r="T2651" s="37" t="str">
        <f t="shared" si="166"/>
        <v>OK</v>
      </c>
      <c r="U2651" s="12"/>
      <c r="V2651" s="16"/>
      <c r="W2651" s="12" t="s">
        <v>4222</v>
      </c>
    </row>
    <row r="2652" spans="1:23" ht="22.35" customHeight="1">
      <c r="A2652" s="12">
        <v>10062825</v>
      </c>
      <c r="B2652" s="137" t="e">
        <v>#N/A</v>
      </c>
      <c r="C2652" s="106">
        <v>1007186</v>
      </c>
      <c r="D2652" s="13">
        <v>1017358</v>
      </c>
      <c r="E2652" s="12" t="s">
        <v>3138</v>
      </c>
      <c r="F2652" s="190" t="s">
        <v>4205</v>
      </c>
      <c r="G2652" s="13" t="s">
        <v>21</v>
      </c>
      <c r="H2652" s="15">
        <v>1650</v>
      </c>
      <c r="I2652" s="105">
        <v>5</v>
      </c>
      <c r="J2652" s="26">
        <f t="shared" si="164"/>
        <v>8250</v>
      </c>
      <c r="K2652" s="113">
        <f>IFERROR(SUMIFS(RECEIVING_HISTORY!$H:$H,RECEIVING_HISTORY!$B:$B,MASTER_SHEET!$A2652),0)</f>
        <v>0</v>
      </c>
      <c r="L2652" s="26">
        <f>IFERROR(SUMIFS(RECEIVING_HISTORY!$I:$I,RECEIVING_HISTORY!$B:$B,MASTER_SHEET!$A2652),0)</f>
        <v>0</v>
      </c>
      <c r="M2652" s="35">
        <f>IFERROR(SUMIF(ISSUANCE_HISTORY!$B:$B,A2652,ISSUANCE_HISTORY!$H:$H),0)</f>
        <v>0</v>
      </c>
      <c r="N2652" s="26">
        <f>IFERROR(SUMIF(ISSUANCE_HISTORY!$B:$B,A2652,ISSUANCE_HISTORY!$I:$I),0)</f>
        <v>0</v>
      </c>
      <c r="O2652" s="112">
        <f t="shared" si="165"/>
        <v>5</v>
      </c>
      <c r="P2652" s="26">
        <f t="shared" si="167"/>
        <v>8250</v>
      </c>
      <c r="Q2652" s="36" t="s">
        <v>1207</v>
      </c>
      <c r="R2652" s="36" t="s">
        <v>1207</v>
      </c>
      <c r="S2652" s="16">
        <v>3</v>
      </c>
      <c r="T2652" s="37" t="str">
        <f t="shared" si="166"/>
        <v>OK</v>
      </c>
      <c r="U2652" s="12"/>
      <c r="V2652" s="16"/>
      <c r="W2652" s="12" t="e">
        <v>#N/A</v>
      </c>
    </row>
    <row r="2653" spans="1:23" ht="22.35" customHeight="1">
      <c r="A2653" s="12">
        <v>10062826</v>
      </c>
      <c r="B2653" s="137" t="e">
        <v>#N/A</v>
      </c>
      <c r="C2653" s="106">
        <v>1004465</v>
      </c>
      <c r="D2653" s="13">
        <v>1016547</v>
      </c>
      <c r="E2653" s="12" t="s">
        <v>3139</v>
      </c>
      <c r="F2653" s="190" t="s">
        <v>1262</v>
      </c>
      <c r="G2653" s="13" t="s">
        <v>37</v>
      </c>
      <c r="H2653" s="15">
        <v>170</v>
      </c>
      <c r="I2653" s="105">
        <v>23</v>
      </c>
      <c r="J2653" s="26">
        <f t="shared" si="164"/>
        <v>3910</v>
      </c>
      <c r="K2653" s="113">
        <f>IFERROR(SUMIFS(RECEIVING_HISTORY!$H:$H,RECEIVING_HISTORY!$B:$B,MASTER_SHEET!$A2653),0)</f>
        <v>0</v>
      </c>
      <c r="L2653" s="26">
        <f>IFERROR(SUMIFS(RECEIVING_HISTORY!$I:$I,RECEIVING_HISTORY!$B:$B,MASTER_SHEET!$A2653),0)</f>
        <v>0</v>
      </c>
      <c r="M2653" s="35">
        <f>IFERROR(SUMIF(ISSUANCE_HISTORY!$B:$B,A2653,ISSUANCE_HISTORY!$H:$H),0)</f>
        <v>0</v>
      </c>
      <c r="N2653" s="26">
        <f>IFERROR(SUMIF(ISSUANCE_HISTORY!$B:$B,A2653,ISSUANCE_HISTORY!$I:$I),0)</f>
        <v>0</v>
      </c>
      <c r="O2653" s="112">
        <f t="shared" si="165"/>
        <v>23</v>
      </c>
      <c r="P2653" s="26">
        <f t="shared" si="167"/>
        <v>3910</v>
      </c>
      <c r="Q2653" s="36" t="s">
        <v>4013</v>
      </c>
      <c r="R2653" s="36" t="s">
        <v>4013</v>
      </c>
      <c r="S2653" s="16">
        <v>10</v>
      </c>
      <c r="T2653" s="37" t="str">
        <f t="shared" si="166"/>
        <v>OK</v>
      </c>
      <c r="U2653" s="12"/>
      <c r="V2653" s="16"/>
      <c r="W2653" s="12" t="e">
        <v>#N/A</v>
      </c>
    </row>
    <row r="2654" spans="1:23" ht="22.35" customHeight="1">
      <c r="A2654" s="12">
        <v>10062827</v>
      </c>
      <c r="B2654" s="137" t="e">
        <v>#N/A</v>
      </c>
      <c r="C2654" s="106">
        <v>1004466</v>
      </c>
      <c r="D2654" s="13">
        <v>1016548</v>
      </c>
      <c r="E2654" s="12" t="s">
        <v>3141</v>
      </c>
      <c r="F2654" s="190" t="s">
        <v>1262</v>
      </c>
      <c r="G2654" s="13" t="s">
        <v>37</v>
      </c>
      <c r="H2654" s="15">
        <v>195</v>
      </c>
      <c r="I2654" s="105">
        <v>13</v>
      </c>
      <c r="J2654" s="26">
        <f t="shared" si="164"/>
        <v>2535</v>
      </c>
      <c r="K2654" s="113">
        <f>IFERROR(SUMIFS(RECEIVING_HISTORY!$H:$H,RECEIVING_HISTORY!$B:$B,MASTER_SHEET!$A2654),0)</f>
        <v>0</v>
      </c>
      <c r="L2654" s="26">
        <f>IFERROR(SUMIFS(RECEIVING_HISTORY!$I:$I,RECEIVING_HISTORY!$B:$B,MASTER_SHEET!$A2654),0)</f>
        <v>0</v>
      </c>
      <c r="M2654" s="35">
        <f>IFERROR(SUMIF(ISSUANCE_HISTORY!$B:$B,A2654,ISSUANCE_HISTORY!$H:$H),0)</f>
        <v>0</v>
      </c>
      <c r="N2654" s="26">
        <f>IFERROR(SUMIF(ISSUANCE_HISTORY!$B:$B,A2654,ISSUANCE_HISTORY!$I:$I),0)</f>
        <v>0</v>
      </c>
      <c r="O2654" s="112">
        <f t="shared" si="165"/>
        <v>13</v>
      </c>
      <c r="P2654" s="26">
        <f t="shared" si="167"/>
        <v>2535</v>
      </c>
      <c r="Q2654" s="36" t="s">
        <v>3140</v>
      </c>
      <c r="R2654" s="36" t="s">
        <v>3140</v>
      </c>
      <c r="S2654" s="16">
        <v>10</v>
      </c>
      <c r="T2654" s="37" t="str">
        <f t="shared" si="166"/>
        <v>OK</v>
      </c>
      <c r="U2654" s="12"/>
      <c r="V2654" s="16"/>
      <c r="W2654" s="12" t="e">
        <v>#N/A</v>
      </c>
    </row>
    <row r="2655" spans="1:23" ht="22.35" customHeight="1">
      <c r="A2655" s="12">
        <v>10062828</v>
      </c>
      <c r="B2655" s="137">
        <v>391214327868</v>
      </c>
      <c r="C2655" s="106">
        <v>1007945</v>
      </c>
      <c r="D2655" s="13"/>
      <c r="E2655" s="12" t="s">
        <v>3142</v>
      </c>
      <c r="F2655" s="190" t="s">
        <v>2049</v>
      </c>
      <c r="G2655" s="13" t="s">
        <v>21</v>
      </c>
      <c r="H2655" s="15">
        <v>18</v>
      </c>
      <c r="I2655" s="105">
        <v>40</v>
      </c>
      <c r="J2655" s="26">
        <f t="shared" si="164"/>
        <v>720</v>
      </c>
      <c r="K2655" s="113">
        <f>IFERROR(SUMIFS(RECEIVING_HISTORY!$H:$H,RECEIVING_HISTORY!$B:$B,MASTER_SHEET!$A2655),0)</f>
        <v>0</v>
      </c>
      <c r="L2655" s="26">
        <f>IFERROR(SUMIFS(RECEIVING_HISTORY!$I:$I,RECEIVING_HISTORY!$B:$B,MASTER_SHEET!$A2655),0)</f>
        <v>0</v>
      </c>
      <c r="M2655" s="35">
        <f>IFERROR(SUMIF(ISSUANCE_HISTORY!$B:$B,A2655,ISSUANCE_HISTORY!$H:$H),0)</f>
        <v>0</v>
      </c>
      <c r="N2655" s="26">
        <f>IFERROR(SUMIF(ISSUANCE_HISTORY!$B:$B,A2655,ISSUANCE_HISTORY!$I:$I),0)</f>
        <v>0</v>
      </c>
      <c r="O2655" s="112">
        <f t="shared" si="165"/>
        <v>40</v>
      </c>
      <c r="P2655" s="26">
        <f t="shared" si="167"/>
        <v>720</v>
      </c>
      <c r="Q2655" s="36" t="s">
        <v>2063</v>
      </c>
      <c r="R2655" s="36" t="s">
        <v>2063</v>
      </c>
      <c r="S2655" s="16">
        <v>20</v>
      </c>
      <c r="T2655" s="37" t="str">
        <f t="shared" si="166"/>
        <v>OK</v>
      </c>
      <c r="U2655" s="12"/>
      <c r="V2655" s="16"/>
      <c r="W2655" s="12" t="s">
        <v>4222</v>
      </c>
    </row>
    <row r="2656" spans="1:23" ht="22.35" customHeight="1">
      <c r="A2656" s="12">
        <v>10062829</v>
      </c>
      <c r="B2656" s="137">
        <v>1120010142</v>
      </c>
      <c r="C2656" s="106">
        <v>1005509</v>
      </c>
      <c r="D2656" s="13">
        <v>1015563</v>
      </c>
      <c r="E2656" s="12" t="s">
        <v>3143</v>
      </c>
      <c r="F2656" s="190" t="s">
        <v>4206</v>
      </c>
      <c r="G2656" s="13" t="s">
        <v>21</v>
      </c>
      <c r="H2656" s="15">
        <v>0.45</v>
      </c>
      <c r="I2656" s="105">
        <v>500</v>
      </c>
      <c r="J2656" s="26">
        <f t="shared" si="164"/>
        <v>225</v>
      </c>
      <c r="K2656" s="113">
        <f>IFERROR(SUMIFS(RECEIVING_HISTORY!$H:$H,RECEIVING_HISTORY!$B:$B,MASTER_SHEET!$A2656),0)</f>
        <v>0</v>
      </c>
      <c r="L2656" s="26">
        <f>IFERROR(SUMIFS(RECEIVING_HISTORY!$I:$I,RECEIVING_HISTORY!$B:$B,MASTER_SHEET!$A2656),0)</f>
        <v>0</v>
      </c>
      <c r="M2656" s="35">
        <f>IFERROR(SUMIF(ISSUANCE_HISTORY!$B:$B,A2656,ISSUANCE_HISTORY!$H:$H),0)</f>
        <v>0</v>
      </c>
      <c r="N2656" s="26">
        <f>IFERROR(SUMIF(ISSUANCE_HISTORY!$B:$B,A2656,ISSUANCE_HISTORY!$I:$I),0)</f>
        <v>0</v>
      </c>
      <c r="O2656" s="112">
        <f t="shared" si="165"/>
        <v>500</v>
      </c>
      <c r="P2656" s="26">
        <f t="shared" si="167"/>
        <v>225</v>
      </c>
      <c r="Q2656" s="36" t="s">
        <v>1697</v>
      </c>
      <c r="R2656" s="36" t="s">
        <v>1697</v>
      </c>
      <c r="S2656" s="16">
        <v>200</v>
      </c>
      <c r="T2656" s="37" t="str">
        <f t="shared" si="166"/>
        <v>OK</v>
      </c>
      <c r="U2656" s="12"/>
      <c r="V2656" s="16"/>
      <c r="W2656" s="12" t="s">
        <v>4222</v>
      </c>
    </row>
    <row r="2657" spans="1:23" ht="22.35" customHeight="1">
      <c r="A2657" s="12">
        <v>10062830</v>
      </c>
      <c r="B2657" s="137" t="e">
        <v>#N/A</v>
      </c>
      <c r="C2657" s="106">
        <v>1007971</v>
      </c>
      <c r="D2657" s="13"/>
      <c r="E2657" s="12" t="s">
        <v>3144</v>
      </c>
      <c r="F2657" s="190" t="s">
        <v>1262</v>
      </c>
      <c r="G2657" s="13" t="s">
        <v>37</v>
      </c>
      <c r="H2657" s="15">
        <v>1913</v>
      </c>
      <c r="I2657" s="105">
        <v>0</v>
      </c>
      <c r="J2657" s="26">
        <f t="shared" si="164"/>
        <v>0</v>
      </c>
      <c r="K2657" s="113">
        <f>IFERROR(SUMIFS(RECEIVING_HISTORY!$H:$H,RECEIVING_HISTORY!$B:$B,MASTER_SHEET!$A2657),0)</f>
        <v>0</v>
      </c>
      <c r="L2657" s="26">
        <f>IFERROR(SUMIFS(RECEIVING_HISTORY!$I:$I,RECEIVING_HISTORY!$B:$B,MASTER_SHEET!$A2657),0)</f>
        <v>0</v>
      </c>
      <c r="M2657" s="35">
        <f>IFERROR(SUMIF(ISSUANCE_HISTORY!$B:$B,A2657,ISSUANCE_HISTORY!$H:$H),0)</f>
        <v>0</v>
      </c>
      <c r="N2657" s="26">
        <f>IFERROR(SUMIF(ISSUANCE_HISTORY!$B:$B,A2657,ISSUANCE_HISTORY!$I:$I),0)</f>
        <v>0</v>
      </c>
      <c r="O2657" s="112">
        <f t="shared" si="165"/>
        <v>0</v>
      </c>
      <c r="P2657" s="26">
        <f t="shared" si="167"/>
        <v>0</v>
      </c>
      <c r="Q2657" s="36" t="e">
        <v>#N/A</v>
      </c>
      <c r="R2657" s="36" t="e">
        <v>#N/A</v>
      </c>
      <c r="S2657" s="16"/>
      <c r="T2657" s="37" t="str">
        <f t="shared" si="166"/>
        <v/>
      </c>
      <c r="U2657" s="12"/>
      <c r="V2657" s="16"/>
      <c r="W2657" s="12" t="e">
        <v>#N/A</v>
      </c>
    </row>
    <row r="2658" spans="1:23" ht="22.35" customHeight="1">
      <c r="A2658" s="12">
        <v>10062831</v>
      </c>
      <c r="B2658" s="137" t="e">
        <v>#N/A</v>
      </c>
      <c r="C2658" s="106">
        <v>1007440</v>
      </c>
      <c r="D2658" s="13">
        <v>1017213</v>
      </c>
      <c r="E2658" s="12" t="s">
        <v>3145</v>
      </c>
      <c r="F2658" s="190" t="s">
        <v>1262</v>
      </c>
      <c r="G2658" s="13" t="s">
        <v>21</v>
      </c>
      <c r="H2658" s="15">
        <v>57</v>
      </c>
      <c r="I2658" s="105">
        <v>0</v>
      </c>
      <c r="J2658" s="26">
        <f t="shared" si="164"/>
        <v>0</v>
      </c>
      <c r="K2658" s="113">
        <f>IFERROR(SUMIFS(RECEIVING_HISTORY!$H:$H,RECEIVING_HISTORY!$B:$B,MASTER_SHEET!$A2658),0)</f>
        <v>0</v>
      </c>
      <c r="L2658" s="26">
        <f>IFERROR(SUMIFS(RECEIVING_HISTORY!$I:$I,RECEIVING_HISTORY!$B:$B,MASTER_SHEET!$A2658),0)</f>
        <v>0</v>
      </c>
      <c r="M2658" s="35">
        <f>IFERROR(SUMIF(ISSUANCE_HISTORY!$B:$B,A2658,ISSUANCE_HISTORY!$H:$H),0)</f>
        <v>0</v>
      </c>
      <c r="N2658" s="26">
        <f>IFERROR(SUMIF(ISSUANCE_HISTORY!$B:$B,A2658,ISSUANCE_HISTORY!$I:$I),0)</f>
        <v>0</v>
      </c>
      <c r="O2658" s="112">
        <f t="shared" si="165"/>
        <v>0</v>
      </c>
      <c r="P2658" s="26">
        <f t="shared" si="167"/>
        <v>0</v>
      </c>
      <c r="Q2658" s="36" t="e">
        <v>#N/A</v>
      </c>
      <c r="R2658" s="36" t="e">
        <v>#N/A</v>
      </c>
      <c r="S2658" s="16"/>
      <c r="T2658" s="37" t="str">
        <f t="shared" si="166"/>
        <v/>
      </c>
      <c r="U2658" s="12"/>
      <c r="V2658" s="16"/>
      <c r="W2658" s="12" t="e">
        <v>#N/A</v>
      </c>
    </row>
    <row r="2659" spans="1:23" ht="22.35" customHeight="1">
      <c r="A2659" s="12">
        <v>10062832</v>
      </c>
      <c r="B2659" s="137" t="e">
        <v>#N/A</v>
      </c>
      <c r="C2659" s="106">
        <v>1005514</v>
      </c>
      <c r="D2659" s="29">
        <v>1015568</v>
      </c>
      <c r="E2659" s="12" t="s">
        <v>3146</v>
      </c>
      <c r="F2659" s="191" t="s">
        <v>4206</v>
      </c>
      <c r="G2659" s="13" t="s">
        <v>21</v>
      </c>
      <c r="H2659" s="15">
        <v>0.65</v>
      </c>
      <c r="I2659" s="105">
        <v>0</v>
      </c>
      <c r="J2659" s="26">
        <f t="shared" si="164"/>
        <v>0</v>
      </c>
      <c r="K2659" s="113">
        <f>IFERROR(SUMIFS(RECEIVING_HISTORY!$H:$H,RECEIVING_HISTORY!$B:$B,MASTER_SHEET!$A2659),0)</f>
        <v>0</v>
      </c>
      <c r="L2659" s="26">
        <f>IFERROR(SUMIFS(RECEIVING_HISTORY!$I:$I,RECEIVING_HISTORY!$B:$B,MASTER_SHEET!$A2659),0)</f>
        <v>0</v>
      </c>
      <c r="M2659" s="35">
        <f>IFERROR(SUMIF(ISSUANCE_HISTORY!$B:$B,A2659,ISSUANCE_HISTORY!$H:$H),0)</f>
        <v>0</v>
      </c>
      <c r="N2659" s="26">
        <f>IFERROR(SUMIF(ISSUANCE_HISTORY!$B:$B,A2659,ISSUANCE_HISTORY!$I:$I),0)</f>
        <v>0</v>
      </c>
      <c r="O2659" s="112">
        <f t="shared" si="165"/>
        <v>0</v>
      </c>
      <c r="P2659" s="26">
        <f t="shared" si="167"/>
        <v>0</v>
      </c>
      <c r="Q2659" s="36" t="e">
        <v>#N/A</v>
      </c>
      <c r="R2659" s="36" t="e">
        <v>#N/A</v>
      </c>
      <c r="S2659" s="16"/>
      <c r="T2659" s="37" t="str">
        <f t="shared" si="166"/>
        <v/>
      </c>
      <c r="U2659" s="12"/>
      <c r="V2659" s="16"/>
      <c r="W2659" s="12" t="e">
        <v>#N/A</v>
      </c>
    </row>
    <row r="2660" spans="1:23" ht="22.35" customHeight="1">
      <c r="A2660" s="12">
        <v>10062833</v>
      </c>
      <c r="B2660" s="137" t="e">
        <v>#N/A</v>
      </c>
      <c r="C2660" s="106">
        <v>1007760</v>
      </c>
      <c r="D2660" s="13">
        <v>1017994</v>
      </c>
      <c r="E2660" s="12" t="s">
        <v>3147</v>
      </c>
      <c r="F2660" s="190" t="s">
        <v>2049</v>
      </c>
      <c r="G2660" s="13" t="s">
        <v>21</v>
      </c>
      <c r="H2660" s="15">
        <v>4</v>
      </c>
      <c r="I2660" s="105">
        <v>20</v>
      </c>
      <c r="J2660" s="26">
        <f t="shared" si="164"/>
        <v>80</v>
      </c>
      <c r="K2660" s="113">
        <f>IFERROR(SUMIFS(RECEIVING_HISTORY!$H:$H,RECEIVING_HISTORY!$B:$B,MASTER_SHEET!$A2660),0)</f>
        <v>0</v>
      </c>
      <c r="L2660" s="26">
        <f>IFERROR(SUMIFS(RECEIVING_HISTORY!$I:$I,RECEIVING_HISTORY!$B:$B,MASTER_SHEET!$A2660),0)</f>
        <v>0</v>
      </c>
      <c r="M2660" s="35">
        <f>IFERROR(SUMIF(ISSUANCE_HISTORY!$B:$B,A2660,ISSUANCE_HISTORY!$H:$H),0)</f>
        <v>0</v>
      </c>
      <c r="N2660" s="26">
        <f>IFERROR(SUMIF(ISSUANCE_HISTORY!$B:$B,A2660,ISSUANCE_HISTORY!$I:$I),0)</f>
        <v>0</v>
      </c>
      <c r="O2660" s="112">
        <f t="shared" si="165"/>
        <v>20</v>
      </c>
      <c r="P2660" s="26">
        <f t="shared" si="167"/>
        <v>80</v>
      </c>
      <c r="Q2660" s="36" t="s">
        <v>3083</v>
      </c>
      <c r="R2660" s="36" t="s">
        <v>3083</v>
      </c>
      <c r="S2660" s="16">
        <v>10</v>
      </c>
      <c r="T2660" s="37" t="str">
        <f t="shared" si="166"/>
        <v>OK</v>
      </c>
      <c r="U2660" s="12"/>
      <c r="V2660" s="16"/>
      <c r="W2660" s="12" t="e">
        <v>#N/A</v>
      </c>
    </row>
    <row r="2661" spans="1:23" ht="22.35" customHeight="1">
      <c r="A2661" s="12">
        <v>10062834</v>
      </c>
      <c r="B2661" s="137" t="e">
        <v>#N/A</v>
      </c>
      <c r="C2661" s="106">
        <v>1007761</v>
      </c>
      <c r="D2661" s="13">
        <v>1017995</v>
      </c>
      <c r="E2661" s="12" t="s">
        <v>3148</v>
      </c>
      <c r="F2661" s="190" t="s">
        <v>2049</v>
      </c>
      <c r="G2661" s="13" t="s">
        <v>21</v>
      </c>
      <c r="H2661" s="15">
        <v>9</v>
      </c>
      <c r="I2661" s="105">
        <v>20</v>
      </c>
      <c r="J2661" s="26">
        <f t="shared" si="164"/>
        <v>180</v>
      </c>
      <c r="K2661" s="113">
        <f>IFERROR(SUMIFS(RECEIVING_HISTORY!$H:$H,RECEIVING_HISTORY!$B:$B,MASTER_SHEET!$A2661),0)</f>
        <v>0</v>
      </c>
      <c r="L2661" s="26">
        <f>IFERROR(SUMIFS(RECEIVING_HISTORY!$I:$I,RECEIVING_HISTORY!$B:$B,MASTER_SHEET!$A2661),0)</f>
        <v>0</v>
      </c>
      <c r="M2661" s="35">
        <f>IFERROR(SUMIF(ISSUANCE_HISTORY!$B:$B,A2661,ISSUANCE_HISTORY!$H:$H),0)</f>
        <v>0</v>
      </c>
      <c r="N2661" s="26">
        <f>IFERROR(SUMIF(ISSUANCE_HISTORY!$B:$B,A2661,ISSUANCE_HISTORY!$I:$I),0)</f>
        <v>0</v>
      </c>
      <c r="O2661" s="112">
        <f t="shared" si="165"/>
        <v>20</v>
      </c>
      <c r="P2661" s="26">
        <f t="shared" si="167"/>
        <v>180</v>
      </c>
      <c r="Q2661" s="36" t="s">
        <v>2093</v>
      </c>
      <c r="R2661" s="36" t="s">
        <v>2093</v>
      </c>
      <c r="S2661" s="16">
        <v>10</v>
      </c>
      <c r="T2661" s="37" t="str">
        <f t="shared" si="166"/>
        <v>OK</v>
      </c>
      <c r="U2661" s="12"/>
      <c r="V2661" s="16"/>
      <c r="W2661" s="12" t="e">
        <v>#N/A</v>
      </c>
    </row>
    <row r="2662" spans="1:23" ht="22.35" customHeight="1">
      <c r="A2662" s="12">
        <v>10062835</v>
      </c>
      <c r="B2662" s="137" t="e">
        <v>#N/A</v>
      </c>
      <c r="C2662" s="106">
        <v>1007763</v>
      </c>
      <c r="D2662" s="13">
        <v>1017997</v>
      </c>
      <c r="E2662" s="12" t="s">
        <v>3149</v>
      </c>
      <c r="F2662" s="190" t="s">
        <v>2049</v>
      </c>
      <c r="G2662" s="13" t="s">
        <v>21</v>
      </c>
      <c r="H2662" s="15">
        <v>4</v>
      </c>
      <c r="I2662" s="105">
        <v>40</v>
      </c>
      <c r="J2662" s="26">
        <f t="shared" si="164"/>
        <v>160</v>
      </c>
      <c r="K2662" s="113">
        <f>IFERROR(SUMIFS(RECEIVING_HISTORY!$H:$H,RECEIVING_HISTORY!$B:$B,MASTER_SHEET!$A2662),0)</f>
        <v>0</v>
      </c>
      <c r="L2662" s="26">
        <f>IFERROR(SUMIFS(RECEIVING_HISTORY!$I:$I,RECEIVING_HISTORY!$B:$B,MASTER_SHEET!$A2662),0)</f>
        <v>0</v>
      </c>
      <c r="M2662" s="35">
        <f>IFERROR(SUMIF(ISSUANCE_HISTORY!$B:$B,A2662,ISSUANCE_HISTORY!$H:$H),0)</f>
        <v>0</v>
      </c>
      <c r="N2662" s="26">
        <f>IFERROR(SUMIF(ISSUANCE_HISTORY!$B:$B,A2662,ISSUANCE_HISTORY!$I:$I),0)</f>
        <v>0</v>
      </c>
      <c r="O2662" s="112">
        <f t="shared" si="165"/>
        <v>40</v>
      </c>
      <c r="P2662" s="26">
        <f t="shared" si="167"/>
        <v>160</v>
      </c>
      <c r="Q2662" s="36" t="s">
        <v>2127</v>
      </c>
      <c r="R2662" s="36" t="s">
        <v>2127</v>
      </c>
      <c r="S2662" s="16">
        <v>10</v>
      </c>
      <c r="T2662" s="37" t="str">
        <f t="shared" si="166"/>
        <v>OK</v>
      </c>
      <c r="U2662" s="12"/>
      <c r="V2662" s="16"/>
      <c r="W2662" s="12" t="e">
        <v>#N/A</v>
      </c>
    </row>
    <row r="2663" spans="1:23" ht="22.35" customHeight="1">
      <c r="A2663" s="12">
        <v>10062836</v>
      </c>
      <c r="B2663" s="137" t="e">
        <v>#N/A</v>
      </c>
      <c r="C2663" s="106">
        <v>1007770</v>
      </c>
      <c r="D2663" s="13">
        <v>1018004</v>
      </c>
      <c r="E2663" s="12" t="s">
        <v>3150</v>
      </c>
      <c r="F2663" s="190" t="s">
        <v>2049</v>
      </c>
      <c r="G2663" s="13" t="s">
        <v>21</v>
      </c>
      <c r="H2663" s="15">
        <v>15</v>
      </c>
      <c r="I2663" s="105">
        <v>8</v>
      </c>
      <c r="J2663" s="26">
        <f t="shared" si="164"/>
        <v>120</v>
      </c>
      <c r="K2663" s="113">
        <f>IFERROR(SUMIFS(RECEIVING_HISTORY!$H:$H,RECEIVING_HISTORY!$B:$B,MASTER_SHEET!$A2663),0)</f>
        <v>0</v>
      </c>
      <c r="L2663" s="26">
        <f>IFERROR(SUMIFS(RECEIVING_HISTORY!$I:$I,RECEIVING_HISTORY!$B:$B,MASTER_SHEET!$A2663),0)</f>
        <v>0</v>
      </c>
      <c r="M2663" s="35">
        <f>IFERROR(SUMIF(ISSUANCE_HISTORY!$B:$B,A2663,ISSUANCE_HISTORY!$H:$H),0)</f>
        <v>0</v>
      </c>
      <c r="N2663" s="26">
        <f>IFERROR(SUMIF(ISSUANCE_HISTORY!$B:$B,A2663,ISSUANCE_HISTORY!$I:$I),0)</f>
        <v>0</v>
      </c>
      <c r="O2663" s="112">
        <f t="shared" si="165"/>
        <v>8</v>
      </c>
      <c r="P2663" s="26">
        <f t="shared" si="167"/>
        <v>120</v>
      </c>
      <c r="Q2663" s="36" t="s">
        <v>2162</v>
      </c>
      <c r="R2663" s="36" t="s">
        <v>2162</v>
      </c>
      <c r="S2663" s="16">
        <v>5</v>
      </c>
      <c r="T2663" s="37" t="str">
        <f t="shared" si="166"/>
        <v>OK</v>
      </c>
      <c r="U2663" s="12"/>
      <c r="V2663" s="16"/>
      <c r="W2663" s="12" t="e">
        <v>#N/A</v>
      </c>
    </row>
    <row r="2664" spans="1:23" ht="22.35" customHeight="1">
      <c r="A2664" s="12">
        <v>10062837</v>
      </c>
      <c r="B2664" s="137" t="e">
        <v>#N/A</v>
      </c>
      <c r="C2664" s="106">
        <v>1007774</v>
      </c>
      <c r="D2664" s="13">
        <v>1018008</v>
      </c>
      <c r="E2664" s="12" t="s">
        <v>3151</v>
      </c>
      <c r="F2664" s="190" t="s">
        <v>2049</v>
      </c>
      <c r="G2664" s="13" t="s">
        <v>21</v>
      </c>
      <c r="H2664" s="15">
        <v>57</v>
      </c>
      <c r="I2664" s="105">
        <v>5</v>
      </c>
      <c r="J2664" s="26">
        <f t="shared" si="164"/>
        <v>285</v>
      </c>
      <c r="K2664" s="113">
        <f>IFERROR(SUMIFS(RECEIVING_HISTORY!$H:$H,RECEIVING_HISTORY!$B:$B,MASTER_SHEET!$A2664),0)</f>
        <v>0</v>
      </c>
      <c r="L2664" s="26">
        <f>IFERROR(SUMIFS(RECEIVING_HISTORY!$I:$I,RECEIVING_HISTORY!$B:$B,MASTER_SHEET!$A2664),0)</f>
        <v>0</v>
      </c>
      <c r="M2664" s="35">
        <f>IFERROR(SUMIF(ISSUANCE_HISTORY!$B:$B,A2664,ISSUANCE_HISTORY!$H:$H),0)</f>
        <v>0</v>
      </c>
      <c r="N2664" s="26">
        <f>IFERROR(SUMIF(ISSUANCE_HISTORY!$B:$B,A2664,ISSUANCE_HISTORY!$I:$I),0)</f>
        <v>0</v>
      </c>
      <c r="O2664" s="112">
        <f t="shared" si="165"/>
        <v>5</v>
      </c>
      <c r="P2664" s="26">
        <f t="shared" si="167"/>
        <v>285</v>
      </c>
      <c r="Q2664" s="36" t="s">
        <v>2293</v>
      </c>
      <c r="R2664" s="36" t="s">
        <v>2293</v>
      </c>
      <c r="S2664" s="16">
        <v>5</v>
      </c>
      <c r="T2664" s="37" t="str">
        <f t="shared" si="166"/>
        <v>OK</v>
      </c>
      <c r="U2664" s="12"/>
      <c r="V2664" s="16"/>
      <c r="W2664" s="12" t="e">
        <v>#N/A</v>
      </c>
    </row>
    <row r="2665" spans="1:23" ht="22.35" customHeight="1">
      <c r="A2665" s="12">
        <v>10062838</v>
      </c>
      <c r="B2665" s="137" t="e">
        <v>#N/A</v>
      </c>
      <c r="C2665" s="106">
        <v>1007775</v>
      </c>
      <c r="D2665" s="13">
        <v>1018009</v>
      </c>
      <c r="E2665" s="12" t="s">
        <v>3152</v>
      </c>
      <c r="F2665" s="190" t="s">
        <v>2049</v>
      </c>
      <c r="G2665" s="13" t="s">
        <v>21</v>
      </c>
      <c r="H2665" s="15">
        <v>92</v>
      </c>
      <c r="I2665" s="105">
        <v>5</v>
      </c>
      <c r="J2665" s="26">
        <f t="shared" si="164"/>
        <v>460</v>
      </c>
      <c r="K2665" s="113">
        <f>IFERROR(SUMIFS(RECEIVING_HISTORY!$H:$H,RECEIVING_HISTORY!$B:$B,MASTER_SHEET!$A2665),0)</f>
        <v>0</v>
      </c>
      <c r="L2665" s="26">
        <f>IFERROR(SUMIFS(RECEIVING_HISTORY!$I:$I,RECEIVING_HISTORY!$B:$B,MASTER_SHEET!$A2665),0)</f>
        <v>0</v>
      </c>
      <c r="M2665" s="35">
        <f>IFERROR(SUMIF(ISSUANCE_HISTORY!$B:$B,A2665,ISSUANCE_HISTORY!$H:$H),0)</f>
        <v>0</v>
      </c>
      <c r="N2665" s="26">
        <f>IFERROR(SUMIF(ISSUANCE_HISTORY!$B:$B,A2665,ISSUANCE_HISTORY!$I:$I),0)</f>
        <v>0</v>
      </c>
      <c r="O2665" s="112">
        <f t="shared" si="165"/>
        <v>5</v>
      </c>
      <c r="P2665" s="26">
        <f t="shared" si="167"/>
        <v>460</v>
      </c>
      <c r="Q2665" s="36" t="s">
        <v>2293</v>
      </c>
      <c r="R2665" s="36" t="s">
        <v>2293</v>
      </c>
      <c r="S2665" s="16">
        <v>4</v>
      </c>
      <c r="T2665" s="37" t="str">
        <f t="shared" si="166"/>
        <v>OK</v>
      </c>
      <c r="U2665" s="12"/>
      <c r="V2665" s="16"/>
      <c r="W2665" s="12" t="e">
        <v>#N/A</v>
      </c>
    </row>
    <row r="2666" spans="1:23" ht="22.35" customHeight="1">
      <c r="A2666" s="12">
        <v>10062839</v>
      </c>
      <c r="B2666" s="137">
        <v>311615007869</v>
      </c>
      <c r="C2666" s="106">
        <v>1007232</v>
      </c>
      <c r="D2666" s="13">
        <v>1017404</v>
      </c>
      <c r="E2666" s="12" t="s">
        <v>3153</v>
      </c>
      <c r="F2666" s="190" t="s">
        <v>4209</v>
      </c>
      <c r="G2666" s="13" t="s">
        <v>169</v>
      </c>
      <c r="H2666" s="15">
        <v>85</v>
      </c>
      <c r="I2666" s="105">
        <v>5</v>
      </c>
      <c r="J2666" s="26">
        <f t="shared" si="164"/>
        <v>425</v>
      </c>
      <c r="K2666" s="113">
        <f>IFERROR(SUMIFS(RECEIVING_HISTORY!$H:$H,RECEIVING_HISTORY!$B:$B,MASTER_SHEET!$A2666),0)</f>
        <v>0</v>
      </c>
      <c r="L2666" s="26">
        <f>IFERROR(SUMIFS(RECEIVING_HISTORY!$I:$I,RECEIVING_HISTORY!$B:$B,MASTER_SHEET!$A2666),0)</f>
        <v>0</v>
      </c>
      <c r="M2666" s="35">
        <f>IFERROR(SUMIF(ISSUANCE_HISTORY!$B:$B,A2666,ISSUANCE_HISTORY!$H:$H),0)</f>
        <v>0</v>
      </c>
      <c r="N2666" s="26">
        <f>IFERROR(SUMIF(ISSUANCE_HISTORY!$B:$B,A2666,ISSUANCE_HISTORY!$I:$I),0)</f>
        <v>0</v>
      </c>
      <c r="O2666" s="112">
        <f t="shared" si="165"/>
        <v>5</v>
      </c>
      <c r="P2666" s="26">
        <f t="shared" si="167"/>
        <v>425</v>
      </c>
      <c r="Q2666" s="36" t="s">
        <v>1516</v>
      </c>
      <c r="R2666" s="36" t="s">
        <v>1516</v>
      </c>
      <c r="S2666" s="16">
        <v>3</v>
      </c>
      <c r="T2666" s="37" t="str">
        <f t="shared" si="166"/>
        <v>OK</v>
      </c>
      <c r="U2666" s="12"/>
      <c r="V2666" s="16"/>
      <c r="W2666" s="12" t="s">
        <v>4222</v>
      </c>
    </row>
    <row r="2667" spans="1:23" ht="22.35" customHeight="1">
      <c r="A2667" s="12">
        <v>10062840</v>
      </c>
      <c r="B2667" s="137">
        <v>311615007870</v>
      </c>
      <c r="C2667" s="106">
        <v>1008057</v>
      </c>
      <c r="D2667" s="13"/>
      <c r="E2667" s="12" t="s">
        <v>3154</v>
      </c>
      <c r="F2667" s="190" t="s">
        <v>4209</v>
      </c>
      <c r="G2667" s="13" t="s">
        <v>169</v>
      </c>
      <c r="H2667" s="15">
        <v>40</v>
      </c>
      <c r="I2667" s="105">
        <v>2</v>
      </c>
      <c r="J2667" s="26">
        <f t="shared" si="164"/>
        <v>80</v>
      </c>
      <c r="K2667" s="113">
        <f>IFERROR(SUMIFS(RECEIVING_HISTORY!$H:$H,RECEIVING_HISTORY!$B:$B,MASTER_SHEET!$A2667),0)</f>
        <v>12</v>
      </c>
      <c r="L2667" s="26">
        <f>IFERROR(SUMIFS(RECEIVING_HISTORY!$I:$I,RECEIVING_HISTORY!$B:$B,MASTER_SHEET!$A2667),0)</f>
        <v>480</v>
      </c>
      <c r="M2667" s="35">
        <f>IFERROR(SUMIF(ISSUANCE_HISTORY!$B:$B,A2667,ISSUANCE_HISTORY!$H:$H),0)</f>
        <v>0</v>
      </c>
      <c r="N2667" s="26">
        <f>IFERROR(SUMIF(ISSUANCE_HISTORY!$B:$B,A2667,ISSUANCE_HISTORY!$I:$I),0)</f>
        <v>0</v>
      </c>
      <c r="O2667" s="112">
        <f t="shared" si="165"/>
        <v>14</v>
      </c>
      <c r="P2667" s="26">
        <f t="shared" si="167"/>
        <v>560</v>
      </c>
      <c r="Q2667" s="36" t="s">
        <v>1668</v>
      </c>
      <c r="R2667" s="36" t="s">
        <v>1668</v>
      </c>
      <c r="S2667" s="16">
        <v>6</v>
      </c>
      <c r="T2667" s="37" t="str">
        <f t="shared" si="166"/>
        <v>OK</v>
      </c>
      <c r="U2667" s="12"/>
      <c r="V2667" s="16"/>
      <c r="W2667" s="12" t="s">
        <v>4222</v>
      </c>
    </row>
    <row r="2668" spans="1:23" ht="22.35" customHeight="1">
      <c r="A2668" s="12">
        <v>10062841</v>
      </c>
      <c r="B2668" s="137">
        <v>311715008125</v>
      </c>
      <c r="C2668" s="106">
        <v>1007907</v>
      </c>
      <c r="D2668" s="13">
        <v>1017966</v>
      </c>
      <c r="E2668" s="12" t="s">
        <v>3155</v>
      </c>
      <c r="F2668" s="190" t="s">
        <v>4205</v>
      </c>
      <c r="G2668" s="13" t="s">
        <v>21</v>
      </c>
      <c r="H2668" s="15">
        <v>8</v>
      </c>
      <c r="I2668" s="105">
        <v>4</v>
      </c>
      <c r="J2668" s="26">
        <f t="shared" si="164"/>
        <v>32</v>
      </c>
      <c r="K2668" s="113">
        <f>IFERROR(SUMIFS(RECEIVING_HISTORY!$H:$H,RECEIVING_HISTORY!$B:$B,MASTER_SHEET!$A2668),0)</f>
        <v>0</v>
      </c>
      <c r="L2668" s="26">
        <f>IFERROR(SUMIFS(RECEIVING_HISTORY!$I:$I,RECEIVING_HISTORY!$B:$B,MASTER_SHEET!$A2668),0)</f>
        <v>0</v>
      </c>
      <c r="M2668" s="35">
        <f>IFERROR(SUMIF(ISSUANCE_HISTORY!$B:$B,A2668,ISSUANCE_HISTORY!$H:$H),0)</f>
        <v>0</v>
      </c>
      <c r="N2668" s="26">
        <f>IFERROR(SUMIF(ISSUANCE_HISTORY!$B:$B,A2668,ISSUANCE_HISTORY!$I:$I),0)</f>
        <v>0</v>
      </c>
      <c r="O2668" s="112">
        <f t="shared" si="165"/>
        <v>4</v>
      </c>
      <c r="P2668" s="26">
        <f t="shared" si="167"/>
        <v>32</v>
      </c>
      <c r="Q2668" s="36" t="s">
        <v>1217</v>
      </c>
      <c r="R2668" s="36" t="s">
        <v>1217</v>
      </c>
      <c r="S2668" s="16">
        <v>4</v>
      </c>
      <c r="T2668" s="37" t="str">
        <f t="shared" si="166"/>
        <v>OK</v>
      </c>
      <c r="U2668" s="12"/>
      <c r="V2668" s="16"/>
      <c r="W2668" s="12" t="s">
        <v>4223</v>
      </c>
    </row>
    <row r="2669" spans="1:23" ht="22.35" customHeight="1">
      <c r="A2669" s="12">
        <v>10062842</v>
      </c>
      <c r="B2669" s="137">
        <v>1120012104</v>
      </c>
      <c r="C2669" s="106">
        <v>1007909</v>
      </c>
      <c r="D2669" s="13">
        <v>1017968</v>
      </c>
      <c r="E2669" s="12" t="s">
        <v>3156</v>
      </c>
      <c r="F2669" s="190" t="s">
        <v>4205</v>
      </c>
      <c r="G2669" s="13" t="s">
        <v>21</v>
      </c>
      <c r="H2669" s="15">
        <v>65</v>
      </c>
      <c r="I2669" s="105">
        <v>7</v>
      </c>
      <c r="J2669" s="26">
        <f t="shared" si="164"/>
        <v>455</v>
      </c>
      <c r="K2669" s="113">
        <f>IFERROR(SUMIFS(RECEIVING_HISTORY!$H:$H,RECEIVING_HISTORY!$B:$B,MASTER_SHEET!$A2669),0)</f>
        <v>0</v>
      </c>
      <c r="L2669" s="26">
        <f>IFERROR(SUMIFS(RECEIVING_HISTORY!$I:$I,RECEIVING_HISTORY!$B:$B,MASTER_SHEET!$A2669),0)</f>
        <v>0</v>
      </c>
      <c r="M2669" s="35">
        <f>IFERROR(SUMIF(ISSUANCE_HISTORY!$B:$B,A2669,ISSUANCE_HISTORY!$H:$H),0)</f>
        <v>0</v>
      </c>
      <c r="N2669" s="26">
        <f>IFERROR(SUMIF(ISSUANCE_HISTORY!$B:$B,A2669,ISSUANCE_HISTORY!$I:$I),0)</f>
        <v>0</v>
      </c>
      <c r="O2669" s="112">
        <f t="shared" si="165"/>
        <v>7</v>
      </c>
      <c r="P2669" s="26">
        <f t="shared" si="167"/>
        <v>455</v>
      </c>
      <c r="Q2669" s="36" t="s">
        <v>1217</v>
      </c>
      <c r="R2669" s="36" t="s">
        <v>1217</v>
      </c>
      <c r="S2669" s="16">
        <v>5</v>
      </c>
      <c r="T2669" s="37" t="str">
        <f t="shared" si="166"/>
        <v>OK</v>
      </c>
      <c r="U2669" s="12"/>
      <c r="V2669" s="16"/>
      <c r="W2669" s="12" t="s">
        <v>4223</v>
      </c>
    </row>
    <row r="2670" spans="1:23" ht="22.35" customHeight="1">
      <c r="A2670" s="12">
        <v>10062843</v>
      </c>
      <c r="B2670" s="137">
        <v>1120013298</v>
      </c>
      <c r="C2670" s="106">
        <v>1001511</v>
      </c>
      <c r="D2670" s="13">
        <v>1012258</v>
      </c>
      <c r="E2670" s="12" t="s">
        <v>3157</v>
      </c>
      <c r="F2670" s="190" t="s">
        <v>4205</v>
      </c>
      <c r="G2670" s="13" t="s">
        <v>37</v>
      </c>
      <c r="H2670" s="15">
        <v>161</v>
      </c>
      <c r="I2670" s="105">
        <v>25</v>
      </c>
      <c r="J2670" s="26">
        <f t="shared" si="164"/>
        <v>4025</v>
      </c>
      <c r="K2670" s="113">
        <f>IFERROR(SUMIFS(RECEIVING_HISTORY!$H:$H,RECEIVING_HISTORY!$B:$B,MASTER_SHEET!$A2670),0)</f>
        <v>0</v>
      </c>
      <c r="L2670" s="26">
        <f>IFERROR(SUMIFS(RECEIVING_HISTORY!$I:$I,RECEIVING_HISTORY!$B:$B,MASTER_SHEET!$A2670),0)</f>
        <v>0</v>
      </c>
      <c r="M2670" s="35">
        <f>IFERROR(SUMIF(ISSUANCE_HISTORY!$B:$B,A2670,ISSUANCE_HISTORY!$H:$H),0)</f>
        <v>0</v>
      </c>
      <c r="N2670" s="26">
        <f>IFERROR(SUMIF(ISSUANCE_HISTORY!$B:$B,A2670,ISSUANCE_HISTORY!$I:$I),0)</f>
        <v>0</v>
      </c>
      <c r="O2670" s="112">
        <f t="shared" si="165"/>
        <v>25</v>
      </c>
      <c r="P2670" s="26">
        <f t="shared" si="167"/>
        <v>4025</v>
      </c>
      <c r="Q2670" s="36" t="s">
        <v>1217</v>
      </c>
      <c r="R2670" s="36" t="s">
        <v>1217</v>
      </c>
      <c r="S2670" s="16">
        <v>10</v>
      </c>
      <c r="T2670" s="37" t="str">
        <f t="shared" si="166"/>
        <v>OK</v>
      </c>
      <c r="U2670" s="12"/>
      <c r="V2670" s="16"/>
      <c r="W2670" s="12" t="s">
        <v>4223</v>
      </c>
    </row>
    <row r="2671" spans="1:23" ht="22.35" customHeight="1">
      <c r="A2671" s="12">
        <v>10062844</v>
      </c>
      <c r="B2671" s="137">
        <v>1120012348</v>
      </c>
      <c r="C2671" s="106">
        <v>1001661</v>
      </c>
      <c r="D2671" s="13">
        <v>1012076</v>
      </c>
      <c r="E2671" s="12" t="s">
        <v>3158</v>
      </c>
      <c r="F2671" s="190" t="s">
        <v>4205</v>
      </c>
      <c r="G2671" s="13" t="s">
        <v>37</v>
      </c>
      <c r="H2671" s="15">
        <v>116</v>
      </c>
      <c r="I2671" s="105">
        <v>27</v>
      </c>
      <c r="J2671" s="26">
        <f t="shared" si="164"/>
        <v>3132</v>
      </c>
      <c r="K2671" s="113">
        <f>IFERROR(SUMIFS(RECEIVING_HISTORY!$H:$H,RECEIVING_HISTORY!$B:$B,MASTER_SHEET!$A2671),0)</f>
        <v>0</v>
      </c>
      <c r="L2671" s="26">
        <f>IFERROR(SUMIFS(RECEIVING_HISTORY!$I:$I,RECEIVING_HISTORY!$B:$B,MASTER_SHEET!$A2671),0)</f>
        <v>0</v>
      </c>
      <c r="M2671" s="35">
        <f>IFERROR(SUMIF(ISSUANCE_HISTORY!$B:$B,A2671,ISSUANCE_HISTORY!$H:$H),0)</f>
        <v>0</v>
      </c>
      <c r="N2671" s="26">
        <f>IFERROR(SUMIF(ISSUANCE_HISTORY!$B:$B,A2671,ISSUANCE_HISTORY!$I:$I),0)</f>
        <v>0</v>
      </c>
      <c r="O2671" s="112">
        <f t="shared" si="165"/>
        <v>27</v>
      </c>
      <c r="P2671" s="26">
        <f t="shared" si="167"/>
        <v>3132</v>
      </c>
      <c r="Q2671" s="36" t="s">
        <v>1217</v>
      </c>
      <c r="R2671" s="36" t="s">
        <v>1217</v>
      </c>
      <c r="S2671" s="16">
        <v>10</v>
      </c>
      <c r="T2671" s="37" t="str">
        <f t="shared" si="166"/>
        <v>OK</v>
      </c>
      <c r="U2671" s="12"/>
      <c r="V2671" s="16"/>
      <c r="W2671" s="12" t="s">
        <v>4223</v>
      </c>
    </row>
    <row r="2672" spans="1:23" ht="22.35" customHeight="1">
      <c r="A2672" s="12">
        <v>10062845</v>
      </c>
      <c r="B2672" s="137">
        <v>1210010243</v>
      </c>
      <c r="C2672" s="106" t="s">
        <v>3159</v>
      </c>
      <c r="D2672" s="13"/>
      <c r="E2672" s="12" t="s">
        <v>3160</v>
      </c>
      <c r="F2672" s="190" t="s">
        <v>2049</v>
      </c>
      <c r="G2672" s="13" t="s">
        <v>1076</v>
      </c>
      <c r="H2672" s="15">
        <v>18</v>
      </c>
      <c r="I2672" s="105">
        <v>30</v>
      </c>
      <c r="J2672" s="26">
        <f t="shared" si="164"/>
        <v>540</v>
      </c>
      <c r="K2672" s="113">
        <f>IFERROR(SUMIFS(RECEIVING_HISTORY!$H:$H,RECEIVING_HISTORY!$B:$B,MASTER_SHEET!$A2672),0)</f>
        <v>0</v>
      </c>
      <c r="L2672" s="26">
        <f>IFERROR(SUMIFS(RECEIVING_HISTORY!$I:$I,RECEIVING_HISTORY!$B:$B,MASTER_SHEET!$A2672),0)</f>
        <v>0</v>
      </c>
      <c r="M2672" s="35">
        <f>IFERROR(SUMIF(ISSUANCE_HISTORY!$B:$B,A2672,ISSUANCE_HISTORY!$H:$H),0)</f>
        <v>0</v>
      </c>
      <c r="N2672" s="26">
        <f>IFERROR(SUMIF(ISSUANCE_HISTORY!$B:$B,A2672,ISSUANCE_HISTORY!$I:$I),0)</f>
        <v>0</v>
      </c>
      <c r="O2672" s="112">
        <f t="shared" si="165"/>
        <v>30</v>
      </c>
      <c r="P2672" s="26">
        <f t="shared" si="167"/>
        <v>540</v>
      </c>
      <c r="Q2672" s="36" t="s">
        <v>4544</v>
      </c>
      <c r="R2672" s="36" t="s">
        <v>4544</v>
      </c>
      <c r="S2672" s="16">
        <v>10</v>
      </c>
      <c r="T2672" s="37" t="str">
        <f t="shared" si="166"/>
        <v>OK</v>
      </c>
      <c r="U2672" s="12"/>
      <c r="V2672" s="16"/>
      <c r="W2672" s="12" t="s">
        <v>4223</v>
      </c>
    </row>
    <row r="2673" spans="1:23" ht="22.35" customHeight="1">
      <c r="A2673" s="12">
        <v>10062846</v>
      </c>
      <c r="B2673" s="137">
        <v>1210010244</v>
      </c>
      <c r="C2673" s="106">
        <v>1007781</v>
      </c>
      <c r="D2673" s="13"/>
      <c r="E2673" s="12" t="s">
        <v>3161</v>
      </c>
      <c r="F2673" s="190" t="s">
        <v>2049</v>
      </c>
      <c r="G2673" s="13" t="s">
        <v>1076</v>
      </c>
      <c r="H2673" s="15">
        <v>32</v>
      </c>
      <c r="I2673" s="105">
        <v>30</v>
      </c>
      <c r="J2673" s="26">
        <f t="shared" si="164"/>
        <v>960</v>
      </c>
      <c r="K2673" s="113">
        <f>IFERROR(SUMIFS(RECEIVING_HISTORY!$H:$H,RECEIVING_HISTORY!$B:$B,MASTER_SHEET!$A2673),0)</f>
        <v>0</v>
      </c>
      <c r="L2673" s="26">
        <f>IFERROR(SUMIFS(RECEIVING_HISTORY!$I:$I,RECEIVING_HISTORY!$B:$B,MASTER_SHEET!$A2673),0)</f>
        <v>0</v>
      </c>
      <c r="M2673" s="35">
        <f>IFERROR(SUMIF(ISSUANCE_HISTORY!$B:$B,A2673,ISSUANCE_HISTORY!$H:$H),0)</f>
        <v>0</v>
      </c>
      <c r="N2673" s="26">
        <f>IFERROR(SUMIF(ISSUANCE_HISTORY!$B:$B,A2673,ISSUANCE_HISTORY!$I:$I),0)</f>
        <v>0</v>
      </c>
      <c r="O2673" s="112">
        <f t="shared" si="165"/>
        <v>30</v>
      </c>
      <c r="P2673" s="26">
        <f t="shared" si="167"/>
        <v>960</v>
      </c>
      <c r="Q2673" s="36" t="s">
        <v>4543</v>
      </c>
      <c r="R2673" s="36" t="s">
        <v>4543</v>
      </c>
      <c r="S2673" s="16">
        <v>10</v>
      </c>
      <c r="T2673" s="37" t="str">
        <f t="shared" si="166"/>
        <v>OK</v>
      </c>
      <c r="U2673" s="12"/>
      <c r="V2673" s="16"/>
      <c r="W2673" s="12" t="s">
        <v>4223</v>
      </c>
    </row>
    <row r="2674" spans="1:23" ht="22.35" customHeight="1">
      <c r="A2674" s="12">
        <v>10062847</v>
      </c>
      <c r="B2674" s="137">
        <v>1210010245</v>
      </c>
      <c r="C2674" s="106">
        <v>1007782</v>
      </c>
      <c r="D2674" s="13"/>
      <c r="E2674" s="12" t="s">
        <v>3162</v>
      </c>
      <c r="F2674" s="190" t="s">
        <v>2049</v>
      </c>
      <c r="G2674" s="13" t="s">
        <v>1076</v>
      </c>
      <c r="H2674" s="15">
        <v>38</v>
      </c>
      <c r="I2674" s="105">
        <v>30</v>
      </c>
      <c r="J2674" s="26">
        <f t="shared" si="164"/>
        <v>1140</v>
      </c>
      <c r="K2674" s="113">
        <f>IFERROR(SUMIFS(RECEIVING_HISTORY!$H:$H,RECEIVING_HISTORY!$B:$B,MASTER_SHEET!$A2674),0)</f>
        <v>0</v>
      </c>
      <c r="L2674" s="26">
        <f>IFERROR(SUMIFS(RECEIVING_HISTORY!$I:$I,RECEIVING_HISTORY!$B:$B,MASTER_SHEET!$A2674),0)</f>
        <v>0</v>
      </c>
      <c r="M2674" s="35">
        <f>IFERROR(SUMIF(ISSUANCE_HISTORY!$B:$B,A2674,ISSUANCE_HISTORY!$H:$H),0)</f>
        <v>0</v>
      </c>
      <c r="N2674" s="26">
        <f>IFERROR(SUMIF(ISSUANCE_HISTORY!$B:$B,A2674,ISSUANCE_HISTORY!$I:$I),0)</f>
        <v>0</v>
      </c>
      <c r="O2674" s="112">
        <f t="shared" si="165"/>
        <v>30</v>
      </c>
      <c r="P2674" s="26">
        <f t="shared" si="167"/>
        <v>1140</v>
      </c>
      <c r="Q2674" s="36" t="s">
        <v>4241</v>
      </c>
      <c r="R2674" s="36" t="s">
        <v>4241</v>
      </c>
      <c r="S2674" s="16">
        <v>10</v>
      </c>
      <c r="T2674" s="37" t="str">
        <f t="shared" si="166"/>
        <v>OK</v>
      </c>
      <c r="U2674" s="12"/>
      <c r="V2674" s="16"/>
      <c r="W2674" s="12" t="s">
        <v>4223</v>
      </c>
    </row>
    <row r="2675" spans="1:23" ht="22.35" customHeight="1">
      <c r="A2675" s="12">
        <v>10062848</v>
      </c>
      <c r="B2675" s="137">
        <v>401716007871</v>
      </c>
      <c r="C2675" s="106">
        <v>1007385</v>
      </c>
      <c r="D2675" s="13">
        <v>1017158</v>
      </c>
      <c r="E2675" s="12" t="s">
        <v>3163</v>
      </c>
      <c r="F2675" s="190" t="s">
        <v>1262</v>
      </c>
      <c r="G2675" s="13" t="s">
        <v>21</v>
      </c>
      <c r="H2675" s="15">
        <v>324</v>
      </c>
      <c r="I2675" s="105">
        <v>10</v>
      </c>
      <c r="J2675" s="26">
        <f t="shared" si="164"/>
        <v>3240</v>
      </c>
      <c r="K2675" s="113">
        <f>IFERROR(SUMIFS(RECEIVING_HISTORY!$H:$H,RECEIVING_HISTORY!$B:$B,MASTER_SHEET!$A2675),0)</f>
        <v>0</v>
      </c>
      <c r="L2675" s="26">
        <f>IFERROR(SUMIFS(RECEIVING_HISTORY!$I:$I,RECEIVING_HISTORY!$B:$B,MASTER_SHEET!$A2675),0)</f>
        <v>0</v>
      </c>
      <c r="M2675" s="35">
        <f>IFERROR(SUMIF(ISSUANCE_HISTORY!$B:$B,A2675,ISSUANCE_HISTORY!$H:$H),0)</f>
        <v>0</v>
      </c>
      <c r="N2675" s="26">
        <f>IFERROR(SUMIF(ISSUANCE_HISTORY!$B:$B,A2675,ISSUANCE_HISTORY!$I:$I),0)</f>
        <v>0</v>
      </c>
      <c r="O2675" s="112">
        <f t="shared" si="165"/>
        <v>10</v>
      </c>
      <c r="P2675" s="26">
        <f t="shared" si="167"/>
        <v>3240</v>
      </c>
      <c r="Q2675" s="36" t="s">
        <v>2570</v>
      </c>
      <c r="R2675" s="36" t="s">
        <v>2570</v>
      </c>
      <c r="S2675" s="16">
        <v>5</v>
      </c>
      <c r="T2675" s="37" t="str">
        <f t="shared" si="166"/>
        <v>OK</v>
      </c>
      <c r="U2675" s="12"/>
      <c r="V2675" s="16"/>
      <c r="W2675" s="12" t="s">
        <v>4222</v>
      </c>
    </row>
    <row r="2676" spans="1:23" ht="22.35" customHeight="1">
      <c r="A2676" s="12">
        <v>10062849</v>
      </c>
      <c r="B2676" s="137">
        <v>411119007872</v>
      </c>
      <c r="C2676" s="106">
        <v>1007386</v>
      </c>
      <c r="D2676" s="13">
        <v>1017159</v>
      </c>
      <c r="E2676" s="12" t="s">
        <v>3164</v>
      </c>
      <c r="F2676" s="190" t="s">
        <v>1262</v>
      </c>
      <c r="G2676" s="13" t="s">
        <v>21</v>
      </c>
      <c r="H2676" s="15">
        <v>146</v>
      </c>
      <c r="I2676" s="105">
        <v>6</v>
      </c>
      <c r="J2676" s="26">
        <f t="shared" si="164"/>
        <v>876</v>
      </c>
      <c r="K2676" s="113">
        <f>IFERROR(SUMIFS(RECEIVING_HISTORY!$H:$H,RECEIVING_HISTORY!$B:$B,MASTER_SHEET!$A2676),0)</f>
        <v>0</v>
      </c>
      <c r="L2676" s="26">
        <f>IFERROR(SUMIFS(RECEIVING_HISTORY!$I:$I,RECEIVING_HISTORY!$B:$B,MASTER_SHEET!$A2676),0)</f>
        <v>0</v>
      </c>
      <c r="M2676" s="35">
        <f>IFERROR(SUMIF(ISSUANCE_HISTORY!$B:$B,A2676,ISSUANCE_HISTORY!$H:$H),0)</f>
        <v>0</v>
      </c>
      <c r="N2676" s="26">
        <f>IFERROR(SUMIF(ISSUANCE_HISTORY!$B:$B,A2676,ISSUANCE_HISTORY!$I:$I),0)</f>
        <v>0</v>
      </c>
      <c r="O2676" s="112">
        <f t="shared" si="165"/>
        <v>6</v>
      </c>
      <c r="P2676" s="26">
        <f t="shared" si="167"/>
        <v>876</v>
      </c>
      <c r="Q2676" s="36" t="s">
        <v>1401</v>
      </c>
      <c r="R2676" s="36" t="s">
        <v>1401</v>
      </c>
      <c r="S2676" s="16">
        <v>4</v>
      </c>
      <c r="T2676" s="37" t="str">
        <f t="shared" si="166"/>
        <v>OK</v>
      </c>
      <c r="U2676" s="12"/>
      <c r="V2676" s="16"/>
      <c r="W2676" s="12" t="s">
        <v>4222</v>
      </c>
    </row>
    <row r="2677" spans="1:23" ht="22.35" customHeight="1">
      <c r="A2677" s="12">
        <v>10062850</v>
      </c>
      <c r="B2677" s="137">
        <v>391100007873</v>
      </c>
      <c r="C2677" s="106">
        <v>1007823</v>
      </c>
      <c r="D2677" s="13"/>
      <c r="E2677" s="12" t="s">
        <v>3165</v>
      </c>
      <c r="F2677" s="190" t="s">
        <v>2049</v>
      </c>
      <c r="G2677" s="13" t="s">
        <v>21</v>
      </c>
      <c r="H2677" s="15">
        <v>98</v>
      </c>
      <c r="I2677" s="105">
        <v>10</v>
      </c>
      <c r="J2677" s="26">
        <f t="shared" si="164"/>
        <v>980</v>
      </c>
      <c r="K2677" s="113">
        <f>IFERROR(SUMIFS(RECEIVING_HISTORY!$H:$H,RECEIVING_HISTORY!$B:$B,MASTER_SHEET!$A2677),0)</f>
        <v>0</v>
      </c>
      <c r="L2677" s="26">
        <f>IFERROR(SUMIFS(RECEIVING_HISTORY!$I:$I,RECEIVING_HISTORY!$B:$B,MASTER_SHEET!$A2677),0)</f>
        <v>0</v>
      </c>
      <c r="M2677" s="35">
        <f>IFERROR(SUMIF(ISSUANCE_HISTORY!$B:$B,A2677,ISSUANCE_HISTORY!$H:$H),0)</f>
        <v>0</v>
      </c>
      <c r="N2677" s="26">
        <f>IFERROR(SUMIF(ISSUANCE_HISTORY!$B:$B,A2677,ISSUANCE_HISTORY!$I:$I),0)</f>
        <v>0</v>
      </c>
      <c r="O2677" s="112">
        <f t="shared" si="165"/>
        <v>10</v>
      </c>
      <c r="P2677" s="26">
        <f t="shared" si="167"/>
        <v>980</v>
      </c>
      <c r="Q2677" s="36" t="s">
        <v>3049</v>
      </c>
      <c r="R2677" s="36" t="s">
        <v>3049</v>
      </c>
      <c r="S2677" s="16">
        <v>5</v>
      </c>
      <c r="T2677" s="37" t="str">
        <f t="shared" si="166"/>
        <v>OK</v>
      </c>
      <c r="U2677" s="12"/>
      <c r="V2677" s="16"/>
      <c r="W2677" s="12" t="s">
        <v>4222</v>
      </c>
    </row>
    <row r="2678" spans="1:23" ht="22.35" customHeight="1">
      <c r="A2678" s="12">
        <v>10062851</v>
      </c>
      <c r="B2678" s="137">
        <v>391100007874</v>
      </c>
      <c r="C2678" s="106">
        <v>1007824</v>
      </c>
      <c r="D2678" s="13"/>
      <c r="E2678" s="12" t="s">
        <v>3166</v>
      </c>
      <c r="F2678" s="190" t="s">
        <v>2049</v>
      </c>
      <c r="G2678" s="13" t="s">
        <v>41</v>
      </c>
      <c r="H2678" s="15">
        <v>92</v>
      </c>
      <c r="I2678" s="105">
        <v>1</v>
      </c>
      <c r="J2678" s="26">
        <f t="shared" si="164"/>
        <v>92</v>
      </c>
      <c r="K2678" s="113">
        <f>IFERROR(SUMIFS(RECEIVING_HISTORY!$H:$H,RECEIVING_HISTORY!$B:$B,MASTER_SHEET!$A2678),0)</f>
        <v>5</v>
      </c>
      <c r="L2678" s="26">
        <f>IFERROR(SUMIFS(RECEIVING_HISTORY!$I:$I,RECEIVING_HISTORY!$B:$B,MASTER_SHEET!$A2678),0)</f>
        <v>460</v>
      </c>
      <c r="M2678" s="35">
        <f>IFERROR(SUMIF(ISSUANCE_HISTORY!$B:$B,A2678,ISSUANCE_HISTORY!$H:$H),0)</f>
        <v>0</v>
      </c>
      <c r="N2678" s="26">
        <f>IFERROR(SUMIF(ISSUANCE_HISTORY!$B:$B,A2678,ISSUANCE_HISTORY!$I:$I),0)</f>
        <v>0</v>
      </c>
      <c r="O2678" s="112">
        <f t="shared" si="165"/>
        <v>6</v>
      </c>
      <c r="P2678" s="26">
        <f t="shared" si="167"/>
        <v>552</v>
      </c>
      <c r="Q2678" s="36" t="s">
        <v>1124</v>
      </c>
      <c r="R2678" s="36" t="s">
        <v>1124</v>
      </c>
      <c r="S2678" s="16">
        <v>4</v>
      </c>
      <c r="T2678" s="37" t="str">
        <f t="shared" si="166"/>
        <v>OK</v>
      </c>
      <c r="U2678" s="12"/>
      <c r="V2678" s="16"/>
      <c r="W2678" s="12" t="s">
        <v>4222</v>
      </c>
    </row>
    <row r="2679" spans="1:23" ht="22.35" customHeight="1">
      <c r="A2679" s="12">
        <v>10062852</v>
      </c>
      <c r="B2679" s="137">
        <v>391100007875</v>
      </c>
      <c r="C2679" s="106">
        <v>1007825</v>
      </c>
      <c r="D2679" s="13"/>
      <c r="E2679" s="12" t="s">
        <v>3167</v>
      </c>
      <c r="F2679" s="190" t="s">
        <v>2049</v>
      </c>
      <c r="G2679" s="13" t="s">
        <v>41</v>
      </c>
      <c r="H2679" s="15">
        <v>83</v>
      </c>
      <c r="I2679" s="105">
        <v>11</v>
      </c>
      <c r="J2679" s="26">
        <f t="shared" si="164"/>
        <v>913</v>
      </c>
      <c r="K2679" s="113">
        <f>IFERROR(SUMIFS(RECEIVING_HISTORY!$H:$H,RECEIVING_HISTORY!$B:$B,MASTER_SHEET!$A2679),0)</f>
        <v>0</v>
      </c>
      <c r="L2679" s="26">
        <f>IFERROR(SUMIFS(RECEIVING_HISTORY!$I:$I,RECEIVING_HISTORY!$B:$B,MASTER_SHEET!$A2679),0)</f>
        <v>0</v>
      </c>
      <c r="M2679" s="35">
        <f>IFERROR(SUMIF(ISSUANCE_HISTORY!$B:$B,A2679,ISSUANCE_HISTORY!$H:$H),0)</f>
        <v>0</v>
      </c>
      <c r="N2679" s="26">
        <f>IFERROR(SUMIF(ISSUANCE_HISTORY!$B:$B,A2679,ISSUANCE_HISTORY!$I:$I),0)</f>
        <v>0</v>
      </c>
      <c r="O2679" s="112">
        <f t="shared" si="165"/>
        <v>11</v>
      </c>
      <c r="P2679" s="26">
        <f t="shared" si="167"/>
        <v>913</v>
      </c>
      <c r="Q2679" s="36" t="s">
        <v>1124</v>
      </c>
      <c r="R2679" s="36" t="s">
        <v>1124</v>
      </c>
      <c r="S2679" s="16">
        <v>4</v>
      </c>
      <c r="T2679" s="37" t="str">
        <f t="shared" si="166"/>
        <v>OK</v>
      </c>
      <c r="U2679" s="12"/>
      <c r="V2679" s="16"/>
      <c r="W2679" s="12" t="s">
        <v>4222</v>
      </c>
    </row>
    <row r="2680" spans="1:23" ht="22.35" customHeight="1">
      <c r="A2680" s="12">
        <v>10062853</v>
      </c>
      <c r="B2680" s="137">
        <v>1230040156</v>
      </c>
      <c r="C2680" s="106">
        <v>1007755</v>
      </c>
      <c r="D2680" s="13"/>
      <c r="E2680" s="12" t="s">
        <v>3168</v>
      </c>
      <c r="F2680" s="190" t="s">
        <v>2049</v>
      </c>
      <c r="G2680" s="13" t="s">
        <v>21</v>
      </c>
      <c r="H2680" s="15">
        <v>14.5</v>
      </c>
      <c r="I2680" s="105">
        <v>25</v>
      </c>
      <c r="J2680" s="26">
        <f t="shared" si="164"/>
        <v>362.5</v>
      </c>
      <c r="K2680" s="113">
        <f>IFERROR(SUMIFS(RECEIVING_HISTORY!$H:$H,RECEIVING_HISTORY!$B:$B,MASTER_SHEET!$A2680),0)</f>
        <v>0</v>
      </c>
      <c r="L2680" s="26">
        <f>IFERROR(SUMIFS(RECEIVING_HISTORY!$I:$I,RECEIVING_HISTORY!$B:$B,MASTER_SHEET!$A2680),0)</f>
        <v>0</v>
      </c>
      <c r="M2680" s="35">
        <f>IFERROR(SUMIF(ISSUANCE_HISTORY!$B:$B,A2680,ISSUANCE_HISTORY!$H:$H),0)</f>
        <v>0</v>
      </c>
      <c r="N2680" s="26">
        <f>IFERROR(SUMIF(ISSUANCE_HISTORY!$B:$B,A2680,ISSUANCE_HISTORY!$I:$I),0)</f>
        <v>0</v>
      </c>
      <c r="O2680" s="112">
        <f t="shared" si="165"/>
        <v>25</v>
      </c>
      <c r="P2680" s="26">
        <f t="shared" si="167"/>
        <v>362.5</v>
      </c>
      <c r="Q2680" s="36" t="s">
        <v>1929</v>
      </c>
      <c r="R2680" s="36" t="s">
        <v>1929</v>
      </c>
      <c r="S2680" s="16">
        <v>10</v>
      </c>
      <c r="T2680" s="37" t="str">
        <f t="shared" si="166"/>
        <v>OK</v>
      </c>
      <c r="U2680" s="12"/>
      <c r="V2680" s="16"/>
      <c r="W2680" s="12" t="s">
        <v>4223</v>
      </c>
    </row>
    <row r="2681" spans="1:23" ht="22.35" customHeight="1">
      <c r="A2681" s="12">
        <v>10062854</v>
      </c>
      <c r="B2681" s="137">
        <v>1230040341</v>
      </c>
      <c r="C2681" s="106">
        <v>1007757</v>
      </c>
      <c r="D2681" s="13"/>
      <c r="E2681" s="12" t="s">
        <v>3169</v>
      </c>
      <c r="F2681" s="190" t="s">
        <v>2049</v>
      </c>
      <c r="G2681" s="13" t="s">
        <v>21</v>
      </c>
      <c r="H2681" s="15">
        <v>18</v>
      </c>
      <c r="I2681" s="105">
        <v>25</v>
      </c>
      <c r="J2681" s="26">
        <f t="shared" si="164"/>
        <v>450</v>
      </c>
      <c r="K2681" s="113">
        <f>IFERROR(SUMIFS(RECEIVING_HISTORY!$H:$H,RECEIVING_HISTORY!$B:$B,MASTER_SHEET!$A2681),0)</f>
        <v>0</v>
      </c>
      <c r="L2681" s="26">
        <f>IFERROR(SUMIFS(RECEIVING_HISTORY!$I:$I,RECEIVING_HISTORY!$B:$B,MASTER_SHEET!$A2681),0)</f>
        <v>0</v>
      </c>
      <c r="M2681" s="35">
        <f>IFERROR(SUMIF(ISSUANCE_HISTORY!$B:$B,A2681,ISSUANCE_HISTORY!$H:$H),0)</f>
        <v>0</v>
      </c>
      <c r="N2681" s="26">
        <f>IFERROR(SUMIF(ISSUANCE_HISTORY!$B:$B,A2681,ISSUANCE_HISTORY!$I:$I),0)</f>
        <v>0</v>
      </c>
      <c r="O2681" s="112">
        <f t="shared" si="165"/>
        <v>25</v>
      </c>
      <c r="P2681" s="26">
        <f t="shared" si="167"/>
        <v>450</v>
      </c>
      <c r="Q2681" s="36" t="s">
        <v>2269</v>
      </c>
      <c r="R2681" s="36" t="s">
        <v>2269</v>
      </c>
      <c r="S2681" s="16">
        <v>10</v>
      </c>
      <c r="T2681" s="37" t="str">
        <f t="shared" si="166"/>
        <v>OK</v>
      </c>
      <c r="U2681" s="12"/>
      <c r="V2681" s="16"/>
      <c r="W2681" s="12" t="s">
        <v>4223</v>
      </c>
    </row>
    <row r="2682" spans="1:23" ht="22.35" customHeight="1">
      <c r="A2682" s="12">
        <v>10062855</v>
      </c>
      <c r="B2682" s="137">
        <v>1230040147</v>
      </c>
      <c r="C2682" s="106">
        <v>1007802</v>
      </c>
      <c r="D2682" s="13"/>
      <c r="E2682" s="12" t="s">
        <v>3170</v>
      </c>
      <c r="F2682" s="190" t="s">
        <v>2049</v>
      </c>
      <c r="G2682" s="13" t="s">
        <v>21</v>
      </c>
      <c r="H2682" s="15">
        <v>8.5</v>
      </c>
      <c r="I2682" s="105">
        <v>25</v>
      </c>
      <c r="J2682" s="26">
        <f t="shared" si="164"/>
        <v>212.5</v>
      </c>
      <c r="K2682" s="113">
        <f>IFERROR(SUMIFS(RECEIVING_HISTORY!$H:$H,RECEIVING_HISTORY!$B:$B,MASTER_SHEET!$A2682),0)</f>
        <v>0</v>
      </c>
      <c r="L2682" s="26">
        <f>IFERROR(SUMIFS(RECEIVING_HISTORY!$I:$I,RECEIVING_HISTORY!$B:$B,MASTER_SHEET!$A2682),0)</f>
        <v>0</v>
      </c>
      <c r="M2682" s="35">
        <f>IFERROR(SUMIF(ISSUANCE_HISTORY!$B:$B,A2682,ISSUANCE_HISTORY!$H:$H),0)</f>
        <v>0</v>
      </c>
      <c r="N2682" s="26">
        <f>IFERROR(SUMIF(ISSUANCE_HISTORY!$B:$B,A2682,ISSUANCE_HISTORY!$I:$I),0)</f>
        <v>0</v>
      </c>
      <c r="O2682" s="112">
        <f t="shared" si="165"/>
        <v>25</v>
      </c>
      <c r="P2682" s="26">
        <f t="shared" si="167"/>
        <v>212.5</v>
      </c>
      <c r="Q2682" s="36" t="s">
        <v>1929</v>
      </c>
      <c r="R2682" s="36" t="s">
        <v>1929</v>
      </c>
      <c r="S2682" s="16">
        <v>10</v>
      </c>
      <c r="T2682" s="37" t="str">
        <f t="shared" si="166"/>
        <v>OK</v>
      </c>
      <c r="U2682" s="12"/>
      <c r="V2682" s="16"/>
      <c r="W2682" s="12" t="s">
        <v>4223</v>
      </c>
    </row>
    <row r="2683" spans="1:23" ht="22.35" customHeight="1">
      <c r="A2683" s="12">
        <v>10062856</v>
      </c>
      <c r="B2683" s="137">
        <v>1230020172</v>
      </c>
      <c r="C2683" s="106">
        <v>1007803</v>
      </c>
      <c r="D2683" s="13"/>
      <c r="E2683" s="12" t="s">
        <v>3171</v>
      </c>
      <c r="F2683" s="190" t="s">
        <v>2049</v>
      </c>
      <c r="G2683" s="13" t="s">
        <v>21</v>
      </c>
      <c r="H2683" s="15">
        <v>16</v>
      </c>
      <c r="I2683" s="105">
        <v>13</v>
      </c>
      <c r="J2683" s="26">
        <f t="shared" si="164"/>
        <v>208</v>
      </c>
      <c r="K2683" s="113">
        <f>IFERROR(SUMIFS(RECEIVING_HISTORY!$H:$H,RECEIVING_HISTORY!$B:$B,MASTER_SHEET!$A2683),0)</f>
        <v>0</v>
      </c>
      <c r="L2683" s="26">
        <f>IFERROR(SUMIFS(RECEIVING_HISTORY!$I:$I,RECEIVING_HISTORY!$B:$B,MASTER_SHEET!$A2683),0)</f>
        <v>0</v>
      </c>
      <c r="M2683" s="35">
        <f>IFERROR(SUMIF(ISSUANCE_HISTORY!$B:$B,A2683,ISSUANCE_HISTORY!$H:$H),0)</f>
        <v>0</v>
      </c>
      <c r="N2683" s="26">
        <f>IFERROR(SUMIF(ISSUANCE_HISTORY!$B:$B,A2683,ISSUANCE_HISTORY!$I:$I),0)</f>
        <v>0</v>
      </c>
      <c r="O2683" s="112">
        <f t="shared" si="165"/>
        <v>13</v>
      </c>
      <c r="P2683" s="26">
        <f t="shared" si="167"/>
        <v>208</v>
      </c>
      <c r="Q2683" s="36" t="s">
        <v>1929</v>
      </c>
      <c r="R2683" s="36" t="s">
        <v>1929</v>
      </c>
      <c r="S2683" s="16">
        <v>10</v>
      </c>
      <c r="T2683" s="37" t="str">
        <f t="shared" si="166"/>
        <v>OK</v>
      </c>
      <c r="U2683" s="12"/>
      <c r="V2683" s="16"/>
      <c r="W2683" s="12" t="s">
        <v>4223</v>
      </c>
    </row>
    <row r="2684" spans="1:23" ht="22.35" customHeight="1">
      <c r="A2684" s="12">
        <v>10062857</v>
      </c>
      <c r="B2684" s="137">
        <v>1230020173</v>
      </c>
      <c r="C2684" s="106">
        <v>1007804</v>
      </c>
      <c r="D2684" s="13"/>
      <c r="E2684" s="12" t="s">
        <v>3172</v>
      </c>
      <c r="F2684" s="190" t="s">
        <v>2049</v>
      </c>
      <c r="G2684" s="13" t="s">
        <v>21</v>
      </c>
      <c r="H2684" s="15">
        <v>14</v>
      </c>
      <c r="I2684" s="105">
        <v>10</v>
      </c>
      <c r="J2684" s="26">
        <f t="shared" si="164"/>
        <v>140</v>
      </c>
      <c r="K2684" s="113">
        <f>IFERROR(SUMIFS(RECEIVING_HISTORY!$H:$H,RECEIVING_HISTORY!$B:$B,MASTER_SHEET!$A2684),0)</f>
        <v>0</v>
      </c>
      <c r="L2684" s="26">
        <f>IFERROR(SUMIFS(RECEIVING_HISTORY!$I:$I,RECEIVING_HISTORY!$B:$B,MASTER_SHEET!$A2684),0)</f>
        <v>0</v>
      </c>
      <c r="M2684" s="35">
        <f>IFERROR(SUMIF(ISSUANCE_HISTORY!$B:$B,A2684,ISSUANCE_HISTORY!$H:$H),0)</f>
        <v>0</v>
      </c>
      <c r="N2684" s="26">
        <f>IFERROR(SUMIF(ISSUANCE_HISTORY!$B:$B,A2684,ISSUANCE_HISTORY!$I:$I),0)</f>
        <v>0</v>
      </c>
      <c r="O2684" s="112">
        <f t="shared" si="165"/>
        <v>10</v>
      </c>
      <c r="P2684" s="26">
        <f t="shared" si="167"/>
        <v>140</v>
      </c>
      <c r="Q2684" s="36" t="s">
        <v>1929</v>
      </c>
      <c r="R2684" s="36" t="s">
        <v>1929</v>
      </c>
      <c r="S2684" s="16">
        <v>10</v>
      </c>
      <c r="T2684" s="37" t="str">
        <f t="shared" si="166"/>
        <v>OK</v>
      </c>
      <c r="U2684" s="12"/>
      <c r="V2684" s="16"/>
      <c r="W2684" s="12" t="s">
        <v>4223</v>
      </c>
    </row>
    <row r="2685" spans="1:23" ht="22.35" customHeight="1">
      <c r="A2685" s="12">
        <v>10062858</v>
      </c>
      <c r="B2685" s="137">
        <v>1230040097</v>
      </c>
      <c r="C2685" s="106">
        <v>1007805</v>
      </c>
      <c r="D2685" s="13"/>
      <c r="E2685" s="12" t="s">
        <v>3173</v>
      </c>
      <c r="F2685" s="190" t="s">
        <v>2049</v>
      </c>
      <c r="G2685" s="13" t="s">
        <v>21</v>
      </c>
      <c r="H2685" s="15">
        <v>6</v>
      </c>
      <c r="I2685" s="105">
        <v>25</v>
      </c>
      <c r="J2685" s="26">
        <f t="shared" ref="J2685:J2748" si="168">I2685*H2685</f>
        <v>150</v>
      </c>
      <c r="K2685" s="113">
        <f>IFERROR(SUMIFS(RECEIVING_HISTORY!$H:$H,RECEIVING_HISTORY!$B:$B,MASTER_SHEET!$A2685),0)</f>
        <v>0</v>
      </c>
      <c r="L2685" s="26">
        <f>IFERROR(SUMIFS(RECEIVING_HISTORY!$I:$I,RECEIVING_HISTORY!$B:$B,MASTER_SHEET!$A2685),0)</f>
        <v>0</v>
      </c>
      <c r="M2685" s="35">
        <f>IFERROR(SUMIF(ISSUANCE_HISTORY!$B:$B,A2685,ISSUANCE_HISTORY!$H:$H),0)</f>
        <v>0</v>
      </c>
      <c r="N2685" s="26">
        <f>IFERROR(SUMIF(ISSUANCE_HISTORY!$B:$B,A2685,ISSUANCE_HISTORY!$I:$I),0)</f>
        <v>0</v>
      </c>
      <c r="O2685" s="112">
        <f t="shared" ref="O2685:O2748" si="169">N(I2685)+N(K2685)-N(M2685)</f>
        <v>25</v>
      </c>
      <c r="P2685" s="26">
        <f t="shared" si="167"/>
        <v>150</v>
      </c>
      <c r="Q2685" s="36" t="s">
        <v>1902</v>
      </c>
      <c r="R2685" s="36" t="s">
        <v>1902</v>
      </c>
      <c r="S2685" s="16">
        <v>10</v>
      </c>
      <c r="T2685" s="37" t="str">
        <f t="shared" si="166"/>
        <v>OK</v>
      </c>
      <c r="U2685" s="12"/>
      <c r="V2685" s="16"/>
      <c r="W2685" s="12" t="s">
        <v>4223</v>
      </c>
    </row>
    <row r="2686" spans="1:23" ht="22.35" customHeight="1">
      <c r="A2686" s="12">
        <v>10062859</v>
      </c>
      <c r="B2686" s="137" t="e">
        <v>#N/A</v>
      </c>
      <c r="C2686" s="106">
        <v>1007430</v>
      </c>
      <c r="D2686" s="13">
        <v>1017203</v>
      </c>
      <c r="E2686" s="12" t="s">
        <v>3174</v>
      </c>
      <c r="F2686" s="190" t="s">
        <v>2049</v>
      </c>
      <c r="G2686" s="13" t="s">
        <v>21</v>
      </c>
      <c r="H2686" s="15">
        <v>60</v>
      </c>
      <c r="I2686" s="105">
        <v>0</v>
      </c>
      <c r="J2686" s="26">
        <f t="shared" si="168"/>
        <v>0</v>
      </c>
      <c r="K2686" s="113">
        <f>IFERROR(SUMIFS(RECEIVING_HISTORY!$H:$H,RECEIVING_HISTORY!$B:$B,MASTER_SHEET!$A2686),0)</f>
        <v>0</v>
      </c>
      <c r="L2686" s="26">
        <f>IFERROR(SUMIFS(RECEIVING_HISTORY!$I:$I,RECEIVING_HISTORY!$B:$B,MASTER_SHEET!$A2686),0)</f>
        <v>0</v>
      </c>
      <c r="M2686" s="35">
        <f>IFERROR(SUMIF(ISSUANCE_HISTORY!$B:$B,A2686,ISSUANCE_HISTORY!$H:$H),0)</f>
        <v>0</v>
      </c>
      <c r="N2686" s="26">
        <f>IFERROR(SUMIF(ISSUANCE_HISTORY!$B:$B,A2686,ISSUANCE_HISTORY!$I:$I),0)</f>
        <v>0</v>
      </c>
      <c r="O2686" s="112">
        <f t="shared" si="169"/>
        <v>0</v>
      </c>
      <c r="P2686" s="26">
        <f t="shared" si="167"/>
        <v>0</v>
      </c>
      <c r="Q2686" s="36" t="e">
        <v>#N/A</v>
      </c>
      <c r="R2686" s="36" t="e">
        <v>#N/A</v>
      </c>
      <c r="S2686" s="16"/>
      <c r="T2686" s="37" t="str">
        <f t="shared" si="166"/>
        <v/>
      </c>
      <c r="U2686" s="12"/>
      <c r="V2686" s="16"/>
      <c r="W2686" s="12" t="e">
        <v>#N/A</v>
      </c>
    </row>
    <row r="2687" spans="1:23" ht="22.35" customHeight="1">
      <c r="A2687" s="12">
        <v>10062860</v>
      </c>
      <c r="B2687" s="137">
        <v>1920120055</v>
      </c>
      <c r="C2687" s="106">
        <v>1004023</v>
      </c>
      <c r="D2687" s="13">
        <v>1016981</v>
      </c>
      <c r="E2687" s="12" t="s">
        <v>3175</v>
      </c>
      <c r="F2687" s="190" t="s">
        <v>2049</v>
      </c>
      <c r="G2687" s="13" t="s">
        <v>21</v>
      </c>
      <c r="H2687" s="15">
        <v>250.8</v>
      </c>
      <c r="I2687" s="105">
        <v>5</v>
      </c>
      <c r="J2687" s="26">
        <f t="shared" si="168"/>
        <v>1254</v>
      </c>
      <c r="K2687" s="113">
        <f>IFERROR(SUMIFS(RECEIVING_HISTORY!$H:$H,RECEIVING_HISTORY!$B:$B,MASTER_SHEET!$A2687),0)</f>
        <v>0</v>
      </c>
      <c r="L2687" s="26">
        <f>IFERROR(SUMIFS(RECEIVING_HISTORY!$I:$I,RECEIVING_HISTORY!$B:$B,MASTER_SHEET!$A2687),0)</f>
        <v>0</v>
      </c>
      <c r="M2687" s="35">
        <f>IFERROR(SUMIF(ISSUANCE_HISTORY!$B:$B,A2687,ISSUANCE_HISTORY!$H:$H),0)</f>
        <v>0</v>
      </c>
      <c r="N2687" s="26">
        <f>IFERROR(SUMIF(ISSUANCE_HISTORY!$B:$B,A2687,ISSUANCE_HISTORY!$I:$I),0)</f>
        <v>0</v>
      </c>
      <c r="O2687" s="112">
        <f t="shared" si="169"/>
        <v>5</v>
      </c>
      <c r="P2687" s="26">
        <f t="shared" si="167"/>
        <v>1254</v>
      </c>
      <c r="Q2687" s="36" t="s">
        <v>1979</v>
      </c>
      <c r="R2687" s="36" t="s">
        <v>1979</v>
      </c>
      <c r="S2687" s="16">
        <v>5</v>
      </c>
      <c r="T2687" s="37" t="str">
        <f t="shared" si="166"/>
        <v>OK</v>
      </c>
      <c r="U2687" s="12"/>
      <c r="V2687" s="16"/>
      <c r="W2687" s="12" t="s">
        <v>4222</v>
      </c>
    </row>
    <row r="2688" spans="1:23" ht="22.35" customHeight="1">
      <c r="A2688" s="12">
        <v>10062861</v>
      </c>
      <c r="B2688" s="137">
        <v>461715007344</v>
      </c>
      <c r="C2688" s="106">
        <v>1005370</v>
      </c>
      <c r="D2688" s="13">
        <v>1015743</v>
      </c>
      <c r="E2688" s="12" t="s">
        <v>3176</v>
      </c>
      <c r="F2688" s="190" t="s">
        <v>4209</v>
      </c>
      <c r="G2688" s="13" t="s">
        <v>21</v>
      </c>
      <c r="H2688" s="15">
        <v>10</v>
      </c>
      <c r="I2688" s="105">
        <v>98</v>
      </c>
      <c r="J2688" s="26">
        <f t="shared" si="168"/>
        <v>980</v>
      </c>
      <c r="K2688" s="113">
        <f>IFERROR(SUMIFS(RECEIVING_HISTORY!$H:$H,RECEIVING_HISTORY!$B:$B,MASTER_SHEET!$A2688),0)</f>
        <v>0</v>
      </c>
      <c r="L2688" s="26">
        <f>IFERROR(SUMIFS(RECEIVING_HISTORY!$I:$I,RECEIVING_HISTORY!$B:$B,MASTER_SHEET!$A2688),0)</f>
        <v>0</v>
      </c>
      <c r="M2688" s="35">
        <f>IFERROR(SUMIF(ISSUANCE_HISTORY!$B:$B,A2688,ISSUANCE_HISTORY!$H:$H),0)</f>
        <v>8</v>
      </c>
      <c r="N2688" s="26">
        <f>IFERROR(SUMIF(ISSUANCE_HISTORY!$B:$B,A2688,ISSUANCE_HISTORY!$I:$I),0)</f>
        <v>80</v>
      </c>
      <c r="O2688" s="112">
        <f t="shared" si="169"/>
        <v>90</v>
      </c>
      <c r="P2688" s="26">
        <f t="shared" si="167"/>
        <v>900</v>
      </c>
      <c r="Q2688" s="36" t="s">
        <v>1685</v>
      </c>
      <c r="R2688" s="36" t="s">
        <v>1685</v>
      </c>
      <c r="S2688" s="16">
        <v>50</v>
      </c>
      <c r="T2688" s="37" t="str">
        <f t="shared" si="166"/>
        <v>OK</v>
      </c>
      <c r="U2688" s="12"/>
      <c r="V2688" s="16"/>
      <c r="W2688" s="12" t="s">
        <v>4222</v>
      </c>
    </row>
    <row r="2689" spans="1:23" ht="22.35" customHeight="1">
      <c r="A2689" s="12">
        <v>10062862</v>
      </c>
      <c r="B2689" s="137">
        <v>271121005668</v>
      </c>
      <c r="C2689" s="106">
        <v>1008059</v>
      </c>
      <c r="D2689" s="13"/>
      <c r="E2689" s="12" t="s">
        <v>3177</v>
      </c>
      <c r="F2689" s="190" t="s">
        <v>4209</v>
      </c>
      <c r="G2689" s="13" t="s">
        <v>21</v>
      </c>
      <c r="H2689" s="15">
        <v>19</v>
      </c>
      <c r="I2689" s="105">
        <v>124</v>
      </c>
      <c r="J2689" s="26">
        <f t="shared" si="168"/>
        <v>2356</v>
      </c>
      <c r="K2689" s="113">
        <f>IFERROR(SUMIFS(RECEIVING_HISTORY!$H:$H,RECEIVING_HISTORY!$B:$B,MASTER_SHEET!$A2689),0)</f>
        <v>0</v>
      </c>
      <c r="L2689" s="26">
        <f>IFERROR(SUMIFS(RECEIVING_HISTORY!$I:$I,RECEIVING_HISTORY!$B:$B,MASTER_SHEET!$A2689),0)</f>
        <v>0</v>
      </c>
      <c r="M2689" s="35">
        <f>IFERROR(SUMIF(ISSUANCE_HISTORY!$B:$B,A2689,ISSUANCE_HISTORY!$H:$H),0)</f>
        <v>0</v>
      </c>
      <c r="N2689" s="26">
        <f>IFERROR(SUMIF(ISSUANCE_HISTORY!$B:$B,A2689,ISSUANCE_HISTORY!$I:$I),0)</f>
        <v>0</v>
      </c>
      <c r="O2689" s="112">
        <f t="shared" si="169"/>
        <v>124</v>
      </c>
      <c r="P2689" s="26">
        <f t="shared" si="167"/>
        <v>2356</v>
      </c>
      <c r="Q2689" s="36" t="s">
        <v>2386</v>
      </c>
      <c r="R2689" s="36" t="s">
        <v>2386</v>
      </c>
      <c r="S2689" s="16">
        <v>30</v>
      </c>
      <c r="T2689" s="37" t="str">
        <f t="shared" si="166"/>
        <v>OK</v>
      </c>
      <c r="U2689" s="12"/>
      <c r="V2689" s="16"/>
      <c r="W2689" s="12" t="s">
        <v>4222</v>
      </c>
    </row>
    <row r="2690" spans="1:23" ht="22.35" customHeight="1">
      <c r="A2690" s="12">
        <v>10062863</v>
      </c>
      <c r="B2690" s="137" t="e">
        <v>#N/A</v>
      </c>
      <c r="C2690" s="106">
        <v>1007964</v>
      </c>
      <c r="D2690" s="13"/>
      <c r="E2690" s="12" t="s">
        <v>3178</v>
      </c>
      <c r="F2690" s="190" t="s">
        <v>4205</v>
      </c>
      <c r="G2690" s="13" t="s">
        <v>21</v>
      </c>
      <c r="H2690" s="15">
        <v>23</v>
      </c>
      <c r="I2690" s="105">
        <v>24</v>
      </c>
      <c r="J2690" s="26">
        <f t="shared" si="168"/>
        <v>552</v>
      </c>
      <c r="K2690" s="113">
        <f>IFERROR(SUMIFS(RECEIVING_HISTORY!$H:$H,RECEIVING_HISTORY!$B:$B,MASTER_SHEET!$A2690),0)</f>
        <v>0</v>
      </c>
      <c r="L2690" s="26">
        <f>IFERROR(SUMIFS(RECEIVING_HISTORY!$I:$I,RECEIVING_HISTORY!$B:$B,MASTER_SHEET!$A2690),0)</f>
        <v>0</v>
      </c>
      <c r="M2690" s="35">
        <f>IFERROR(SUMIF(ISSUANCE_HISTORY!$B:$B,A2690,ISSUANCE_HISTORY!$H:$H),0)</f>
        <v>0</v>
      </c>
      <c r="N2690" s="26">
        <f>IFERROR(SUMIF(ISSUANCE_HISTORY!$B:$B,A2690,ISSUANCE_HISTORY!$I:$I),0)</f>
        <v>0</v>
      </c>
      <c r="O2690" s="112">
        <f t="shared" si="169"/>
        <v>24</v>
      </c>
      <c r="P2690" s="26">
        <f t="shared" si="167"/>
        <v>552</v>
      </c>
      <c r="Q2690" s="36" t="s">
        <v>4118</v>
      </c>
      <c r="R2690" s="36" t="s">
        <v>4118</v>
      </c>
      <c r="S2690" s="16">
        <v>24</v>
      </c>
      <c r="T2690" s="37" t="str">
        <f t="shared" ref="T2690:T2753" si="170">IF(S2690="", "", IF(U2690&lt;&gt;"", "BSR in Process", IF(O2690&lt;S2690, "Re-Order Now", "OK")))</f>
        <v>OK</v>
      </c>
      <c r="U2690" s="12"/>
      <c r="V2690" s="16"/>
      <c r="W2690" s="12" t="e">
        <v>#N/A</v>
      </c>
    </row>
    <row r="2691" spans="1:23" ht="22.35" customHeight="1">
      <c r="A2691" s="12">
        <v>10062864</v>
      </c>
      <c r="B2691" s="137" t="e">
        <v>#N/A</v>
      </c>
      <c r="C2691" s="106">
        <v>1007965</v>
      </c>
      <c r="D2691" s="13"/>
      <c r="E2691" s="12" t="s">
        <v>3179</v>
      </c>
      <c r="F2691" s="190" t="s">
        <v>4205</v>
      </c>
      <c r="G2691" s="13" t="s">
        <v>21</v>
      </c>
      <c r="H2691" s="15">
        <v>20</v>
      </c>
      <c r="I2691" s="105">
        <v>24</v>
      </c>
      <c r="J2691" s="26">
        <f t="shared" si="168"/>
        <v>480</v>
      </c>
      <c r="K2691" s="113">
        <f>IFERROR(SUMIFS(RECEIVING_HISTORY!$H:$H,RECEIVING_HISTORY!$B:$B,MASTER_SHEET!$A2691),0)</f>
        <v>0</v>
      </c>
      <c r="L2691" s="26">
        <f>IFERROR(SUMIFS(RECEIVING_HISTORY!$I:$I,RECEIVING_HISTORY!$B:$B,MASTER_SHEET!$A2691),0)</f>
        <v>0</v>
      </c>
      <c r="M2691" s="35">
        <f>IFERROR(SUMIF(ISSUANCE_HISTORY!$B:$B,A2691,ISSUANCE_HISTORY!$H:$H),0)</f>
        <v>0</v>
      </c>
      <c r="N2691" s="26">
        <f>IFERROR(SUMIF(ISSUANCE_HISTORY!$B:$B,A2691,ISSUANCE_HISTORY!$I:$I),0)</f>
        <v>0</v>
      </c>
      <c r="O2691" s="112">
        <f t="shared" si="169"/>
        <v>24</v>
      </c>
      <c r="P2691" s="26">
        <f t="shared" ref="P2691:P2754" si="171">N(J2691)+N(L2691)-N(N2691)</f>
        <v>480</v>
      </c>
      <c r="Q2691" s="36" t="s">
        <v>4118</v>
      </c>
      <c r="R2691" s="36" t="s">
        <v>4118</v>
      </c>
      <c r="S2691" s="16">
        <v>24</v>
      </c>
      <c r="T2691" s="37" t="str">
        <f t="shared" si="170"/>
        <v>OK</v>
      </c>
      <c r="U2691" s="12"/>
      <c r="V2691" s="16"/>
      <c r="W2691" s="12" t="e">
        <v>#N/A</v>
      </c>
    </row>
    <row r="2692" spans="1:23" ht="22.35" customHeight="1">
      <c r="A2692" s="12">
        <v>10062865</v>
      </c>
      <c r="B2692" s="137" t="e">
        <v>#N/A</v>
      </c>
      <c r="C2692" s="106">
        <v>1007966</v>
      </c>
      <c r="D2692" s="13"/>
      <c r="E2692" s="12" t="s">
        <v>3180</v>
      </c>
      <c r="F2692" s="190" t="s">
        <v>4205</v>
      </c>
      <c r="G2692" s="13" t="s">
        <v>21</v>
      </c>
      <c r="H2692" s="15">
        <v>25</v>
      </c>
      <c r="I2692" s="105">
        <v>24</v>
      </c>
      <c r="J2692" s="26">
        <f t="shared" si="168"/>
        <v>600</v>
      </c>
      <c r="K2692" s="113">
        <f>IFERROR(SUMIFS(RECEIVING_HISTORY!$H:$H,RECEIVING_HISTORY!$B:$B,MASTER_SHEET!$A2692),0)</f>
        <v>0</v>
      </c>
      <c r="L2692" s="26">
        <f>IFERROR(SUMIFS(RECEIVING_HISTORY!$I:$I,RECEIVING_HISTORY!$B:$B,MASTER_SHEET!$A2692),0)</f>
        <v>0</v>
      </c>
      <c r="M2692" s="35">
        <f>IFERROR(SUMIF(ISSUANCE_HISTORY!$B:$B,A2692,ISSUANCE_HISTORY!$H:$H),0)</f>
        <v>0</v>
      </c>
      <c r="N2692" s="26">
        <f>IFERROR(SUMIF(ISSUANCE_HISTORY!$B:$B,A2692,ISSUANCE_HISTORY!$I:$I),0)</f>
        <v>0</v>
      </c>
      <c r="O2692" s="112">
        <f t="shared" si="169"/>
        <v>24</v>
      </c>
      <c r="P2692" s="26">
        <f t="shared" si="171"/>
        <v>600</v>
      </c>
      <c r="Q2692" s="36" t="s">
        <v>4118</v>
      </c>
      <c r="R2692" s="36" t="s">
        <v>4118</v>
      </c>
      <c r="S2692" s="16">
        <v>24</v>
      </c>
      <c r="T2692" s="37" t="str">
        <f t="shared" si="170"/>
        <v>OK</v>
      </c>
      <c r="U2692" s="12"/>
      <c r="V2692" s="16"/>
      <c r="W2692" s="12" t="e">
        <v>#N/A</v>
      </c>
    </row>
    <row r="2693" spans="1:23" ht="22.35" customHeight="1">
      <c r="A2693" s="12">
        <v>10062866</v>
      </c>
      <c r="B2693" s="137" t="e">
        <v>#N/A</v>
      </c>
      <c r="C2693" s="106">
        <v>1006035</v>
      </c>
      <c r="D2693" s="13">
        <v>1014938</v>
      </c>
      <c r="E2693" s="12" t="s">
        <v>3181</v>
      </c>
      <c r="F2693" s="191" t="s">
        <v>4206</v>
      </c>
      <c r="G2693" s="13" t="s">
        <v>37</v>
      </c>
      <c r="H2693" s="15">
        <v>8</v>
      </c>
      <c r="I2693" s="105">
        <v>49</v>
      </c>
      <c r="J2693" s="26">
        <f t="shared" si="168"/>
        <v>392</v>
      </c>
      <c r="K2693" s="113">
        <f>IFERROR(SUMIFS(RECEIVING_HISTORY!$H:$H,RECEIVING_HISTORY!$B:$B,MASTER_SHEET!$A2693),0)</f>
        <v>0</v>
      </c>
      <c r="L2693" s="26">
        <f>IFERROR(SUMIFS(RECEIVING_HISTORY!$I:$I,RECEIVING_HISTORY!$B:$B,MASTER_SHEET!$A2693),0)</f>
        <v>0</v>
      </c>
      <c r="M2693" s="35">
        <f>IFERROR(SUMIF(ISSUANCE_HISTORY!$B:$B,A2693,ISSUANCE_HISTORY!$H:$H),0)</f>
        <v>0</v>
      </c>
      <c r="N2693" s="26">
        <f>IFERROR(SUMIF(ISSUANCE_HISTORY!$B:$B,A2693,ISSUANCE_HISTORY!$I:$I),0)</f>
        <v>0</v>
      </c>
      <c r="O2693" s="112">
        <f t="shared" si="169"/>
        <v>49</v>
      </c>
      <c r="P2693" s="26">
        <f t="shared" si="171"/>
        <v>392</v>
      </c>
      <c r="Q2693" s="36" t="s">
        <v>3182</v>
      </c>
      <c r="R2693" s="36" t="s">
        <v>3182</v>
      </c>
      <c r="S2693" s="16">
        <v>20</v>
      </c>
      <c r="T2693" s="37" t="str">
        <f t="shared" si="170"/>
        <v>OK</v>
      </c>
      <c r="U2693" s="12"/>
      <c r="V2693" s="16"/>
      <c r="W2693" s="12" t="e">
        <v>#N/A</v>
      </c>
    </row>
    <row r="2694" spans="1:23" ht="22.35" customHeight="1">
      <c r="A2694" s="12">
        <v>10062867</v>
      </c>
      <c r="B2694" s="137" t="e">
        <v>#N/A</v>
      </c>
      <c r="C2694" s="106">
        <v>1002576</v>
      </c>
      <c r="D2694" s="13">
        <v>1011066</v>
      </c>
      <c r="E2694" s="12" t="s">
        <v>3183</v>
      </c>
      <c r="F2694" s="190" t="s">
        <v>2049</v>
      </c>
      <c r="G2694" s="13" t="s">
        <v>21</v>
      </c>
      <c r="H2694" s="15">
        <v>275</v>
      </c>
      <c r="I2694" s="105">
        <v>8</v>
      </c>
      <c r="J2694" s="26">
        <f t="shared" si="168"/>
        <v>2200</v>
      </c>
      <c r="K2694" s="113">
        <f>IFERROR(SUMIFS(RECEIVING_HISTORY!$H:$H,RECEIVING_HISTORY!$B:$B,MASTER_SHEET!$A2694),0)</f>
        <v>0</v>
      </c>
      <c r="L2694" s="26">
        <f>IFERROR(SUMIFS(RECEIVING_HISTORY!$I:$I,RECEIVING_HISTORY!$B:$B,MASTER_SHEET!$A2694),0)</f>
        <v>0</v>
      </c>
      <c r="M2694" s="35">
        <f>IFERROR(SUMIF(ISSUANCE_HISTORY!$B:$B,A2694,ISSUANCE_HISTORY!$H:$H),0)</f>
        <v>0</v>
      </c>
      <c r="N2694" s="26">
        <f>IFERROR(SUMIF(ISSUANCE_HISTORY!$B:$B,A2694,ISSUANCE_HISTORY!$I:$I),0)</f>
        <v>0</v>
      </c>
      <c r="O2694" s="112">
        <f t="shared" si="169"/>
        <v>8</v>
      </c>
      <c r="P2694" s="26">
        <f t="shared" si="171"/>
        <v>2200</v>
      </c>
      <c r="Q2694" s="36" t="s">
        <v>1879</v>
      </c>
      <c r="R2694" s="36" t="s">
        <v>1879</v>
      </c>
      <c r="S2694" s="16">
        <v>4</v>
      </c>
      <c r="T2694" s="37" t="str">
        <f t="shared" si="170"/>
        <v>OK</v>
      </c>
      <c r="U2694" s="12"/>
      <c r="V2694" s="16"/>
      <c r="W2694" s="12" t="e">
        <v>#N/A</v>
      </c>
    </row>
    <row r="2695" spans="1:23" ht="22.35" customHeight="1">
      <c r="A2695" s="12">
        <v>10062868</v>
      </c>
      <c r="B2695" s="137" t="e">
        <v>#N/A</v>
      </c>
      <c r="C2695" s="106">
        <v>1005526</v>
      </c>
      <c r="D2695" s="13">
        <v>1015580</v>
      </c>
      <c r="E2695" s="12" t="s">
        <v>3184</v>
      </c>
      <c r="F2695" s="191" t="s">
        <v>4206</v>
      </c>
      <c r="G2695" s="13" t="s">
        <v>349</v>
      </c>
      <c r="H2695" s="15">
        <v>190</v>
      </c>
      <c r="I2695" s="105">
        <v>5</v>
      </c>
      <c r="J2695" s="26">
        <f t="shared" si="168"/>
        <v>950</v>
      </c>
      <c r="K2695" s="113">
        <f>IFERROR(SUMIFS(RECEIVING_HISTORY!$H:$H,RECEIVING_HISTORY!$B:$B,MASTER_SHEET!$A2695),0)</f>
        <v>0</v>
      </c>
      <c r="L2695" s="26">
        <f>IFERROR(SUMIFS(RECEIVING_HISTORY!$I:$I,RECEIVING_HISTORY!$B:$B,MASTER_SHEET!$A2695),0)</f>
        <v>0</v>
      </c>
      <c r="M2695" s="35">
        <f>IFERROR(SUMIF(ISSUANCE_HISTORY!$B:$B,A2695,ISSUANCE_HISTORY!$H:$H),0)</f>
        <v>0</v>
      </c>
      <c r="N2695" s="26">
        <f>IFERROR(SUMIF(ISSUANCE_HISTORY!$B:$B,A2695,ISSUANCE_HISTORY!$I:$I),0)</f>
        <v>0</v>
      </c>
      <c r="O2695" s="112">
        <f t="shared" si="169"/>
        <v>5</v>
      </c>
      <c r="P2695" s="26">
        <f t="shared" si="171"/>
        <v>950</v>
      </c>
      <c r="Q2695" s="36" t="s">
        <v>27</v>
      </c>
      <c r="R2695" s="36" t="s">
        <v>27</v>
      </c>
      <c r="S2695" s="16">
        <v>5</v>
      </c>
      <c r="T2695" s="37" t="str">
        <f t="shared" si="170"/>
        <v>OK</v>
      </c>
      <c r="U2695" s="12"/>
      <c r="V2695" s="16"/>
      <c r="W2695" s="12" t="e">
        <v>#N/A</v>
      </c>
    </row>
    <row r="2696" spans="1:23" ht="22.35" customHeight="1">
      <c r="A2696" s="12">
        <v>10062869</v>
      </c>
      <c r="B2696" s="137">
        <v>231522047877</v>
      </c>
      <c r="C2696" s="106">
        <v>1006413</v>
      </c>
      <c r="D2696" s="13">
        <v>1014658</v>
      </c>
      <c r="E2696" s="12" t="s">
        <v>3185</v>
      </c>
      <c r="F2696" s="190" t="s">
        <v>2049</v>
      </c>
      <c r="G2696" s="13" t="s">
        <v>21</v>
      </c>
      <c r="H2696" s="15">
        <v>24</v>
      </c>
      <c r="I2696" s="105">
        <v>24</v>
      </c>
      <c r="J2696" s="26">
        <f t="shared" si="168"/>
        <v>576</v>
      </c>
      <c r="K2696" s="113">
        <f>IFERROR(SUMIFS(RECEIVING_HISTORY!$H:$H,RECEIVING_HISTORY!$B:$B,MASTER_SHEET!$A2696),0)</f>
        <v>0</v>
      </c>
      <c r="L2696" s="26">
        <f>IFERROR(SUMIFS(RECEIVING_HISTORY!$I:$I,RECEIVING_HISTORY!$B:$B,MASTER_SHEET!$A2696),0)</f>
        <v>0</v>
      </c>
      <c r="M2696" s="35">
        <f>IFERROR(SUMIF(ISSUANCE_HISTORY!$B:$B,A2696,ISSUANCE_HISTORY!$H:$H),0)</f>
        <v>0</v>
      </c>
      <c r="N2696" s="26">
        <f>IFERROR(SUMIF(ISSUANCE_HISTORY!$B:$B,A2696,ISSUANCE_HISTORY!$I:$I),0)</f>
        <v>0</v>
      </c>
      <c r="O2696" s="112">
        <f t="shared" si="169"/>
        <v>24</v>
      </c>
      <c r="P2696" s="26">
        <f t="shared" si="171"/>
        <v>576</v>
      </c>
      <c r="Q2696" s="36" t="s">
        <v>1979</v>
      </c>
      <c r="R2696" s="36" t="s">
        <v>1979</v>
      </c>
      <c r="S2696" s="16">
        <v>20</v>
      </c>
      <c r="T2696" s="37" t="str">
        <f t="shared" si="170"/>
        <v>OK</v>
      </c>
      <c r="U2696" s="12"/>
      <c r="V2696" s="16"/>
      <c r="W2696" s="12" t="s">
        <v>4222</v>
      </c>
    </row>
    <row r="2697" spans="1:23" ht="22.35" customHeight="1">
      <c r="A2697" s="12">
        <v>10062870</v>
      </c>
      <c r="B2697" s="137" t="e">
        <v>#N/A</v>
      </c>
      <c r="C2697" s="106">
        <v>1007833</v>
      </c>
      <c r="D2697" s="13"/>
      <c r="E2697" s="12" t="s">
        <v>3186</v>
      </c>
      <c r="F2697" s="190" t="s">
        <v>2049</v>
      </c>
      <c r="G2697" s="13" t="s">
        <v>1076</v>
      </c>
      <c r="H2697" s="15">
        <v>9</v>
      </c>
      <c r="I2697" s="105">
        <v>0</v>
      </c>
      <c r="J2697" s="26">
        <f t="shared" si="168"/>
        <v>0</v>
      </c>
      <c r="K2697" s="113">
        <f>IFERROR(SUMIFS(RECEIVING_HISTORY!$H:$H,RECEIVING_HISTORY!$B:$B,MASTER_SHEET!$A2697),0)</f>
        <v>0</v>
      </c>
      <c r="L2697" s="26">
        <f>IFERROR(SUMIFS(RECEIVING_HISTORY!$I:$I,RECEIVING_HISTORY!$B:$B,MASTER_SHEET!$A2697),0)</f>
        <v>0</v>
      </c>
      <c r="M2697" s="35">
        <f>IFERROR(SUMIF(ISSUANCE_HISTORY!$B:$B,A2697,ISSUANCE_HISTORY!$H:$H),0)</f>
        <v>0</v>
      </c>
      <c r="N2697" s="26">
        <f>IFERROR(SUMIF(ISSUANCE_HISTORY!$B:$B,A2697,ISSUANCE_HISTORY!$I:$I),0)</f>
        <v>0</v>
      </c>
      <c r="O2697" s="112">
        <f t="shared" si="169"/>
        <v>0</v>
      </c>
      <c r="P2697" s="26">
        <f t="shared" si="171"/>
        <v>0</v>
      </c>
      <c r="Q2697" s="36" t="e">
        <v>#N/A</v>
      </c>
      <c r="R2697" s="36" t="e">
        <v>#N/A</v>
      </c>
      <c r="S2697" s="16"/>
      <c r="T2697" s="37" t="str">
        <f t="shared" si="170"/>
        <v/>
      </c>
      <c r="U2697" s="12"/>
      <c r="V2697" s="16"/>
      <c r="W2697" s="12" t="e">
        <v>#N/A</v>
      </c>
    </row>
    <row r="2698" spans="1:23" ht="22.35" customHeight="1">
      <c r="A2698" s="12">
        <v>10062871</v>
      </c>
      <c r="B2698" s="137" t="e">
        <v>#N/A</v>
      </c>
      <c r="C2698" s="106">
        <v>1007834</v>
      </c>
      <c r="D2698" s="12"/>
      <c r="E2698" s="12" t="s">
        <v>3187</v>
      </c>
      <c r="F2698" s="190" t="s">
        <v>2049</v>
      </c>
      <c r="G2698" s="13" t="s">
        <v>1076</v>
      </c>
      <c r="H2698" s="15">
        <v>18</v>
      </c>
      <c r="I2698" s="105">
        <v>0</v>
      </c>
      <c r="J2698" s="26">
        <f t="shared" si="168"/>
        <v>0</v>
      </c>
      <c r="K2698" s="113">
        <f>IFERROR(SUMIFS(RECEIVING_HISTORY!$H:$H,RECEIVING_HISTORY!$B:$B,MASTER_SHEET!$A2698),0)</f>
        <v>0</v>
      </c>
      <c r="L2698" s="26">
        <f>IFERROR(SUMIFS(RECEIVING_HISTORY!$I:$I,RECEIVING_HISTORY!$B:$B,MASTER_SHEET!$A2698),0)</f>
        <v>0</v>
      </c>
      <c r="M2698" s="35">
        <f>IFERROR(SUMIF(ISSUANCE_HISTORY!$B:$B,A2698,ISSUANCE_HISTORY!$H:$H),0)</f>
        <v>0</v>
      </c>
      <c r="N2698" s="26">
        <f>IFERROR(SUMIF(ISSUANCE_HISTORY!$B:$B,A2698,ISSUANCE_HISTORY!$I:$I),0)</f>
        <v>0</v>
      </c>
      <c r="O2698" s="112">
        <f t="shared" si="169"/>
        <v>0</v>
      </c>
      <c r="P2698" s="26">
        <f t="shared" si="171"/>
        <v>0</v>
      </c>
      <c r="Q2698" s="36" t="e">
        <v>#N/A</v>
      </c>
      <c r="R2698" s="36" t="e">
        <v>#N/A</v>
      </c>
      <c r="S2698" s="16"/>
      <c r="T2698" s="37" t="str">
        <f t="shared" si="170"/>
        <v/>
      </c>
      <c r="U2698" s="12"/>
      <c r="V2698" s="16"/>
      <c r="W2698" s="12" t="e">
        <v>#N/A</v>
      </c>
    </row>
    <row r="2699" spans="1:23" ht="22.35" customHeight="1">
      <c r="A2699" s="12">
        <v>10062872</v>
      </c>
      <c r="B2699" s="137">
        <v>271115007345</v>
      </c>
      <c r="C2699" s="106">
        <v>1005629</v>
      </c>
      <c r="D2699" s="13"/>
      <c r="E2699" s="12" t="s">
        <v>3188</v>
      </c>
      <c r="F2699" s="191" t="s">
        <v>4206</v>
      </c>
      <c r="G2699" s="13" t="s">
        <v>21</v>
      </c>
      <c r="H2699" s="15">
        <v>30</v>
      </c>
      <c r="I2699" s="105">
        <v>12</v>
      </c>
      <c r="J2699" s="26">
        <f t="shared" si="168"/>
        <v>360</v>
      </c>
      <c r="K2699" s="113">
        <f>IFERROR(SUMIFS(RECEIVING_HISTORY!$H:$H,RECEIVING_HISTORY!$B:$B,MASTER_SHEET!$A2699),0)</f>
        <v>0</v>
      </c>
      <c r="L2699" s="26">
        <f>IFERROR(SUMIFS(RECEIVING_HISTORY!$I:$I,RECEIVING_HISTORY!$B:$B,MASTER_SHEET!$A2699),0)</f>
        <v>0</v>
      </c>
      <c r="M2699" s="35">
        <f>IFERROR(SUMIF(ISSUANCE_HISTORY!$B:$B,A2699,ISSUANCE_HISTORY!$H:$H),0)</f>
        <v>0</v>
      </c>
      <c r="N2699" s="26">
        <f>IFERROR(SUMIF(ISSUANCE_HISTORY!$B:$B,A2699,ISSUANCE_HISTORY!$I:$I),0)</f>
        <v>0</v>
      </c>
      <c r="O2699" s="112">
        <f t="shared" si="169"/>
        <v>12</v>
      </c>
      <c r="P2699" s="26">
        <f t="shared" si="171"/>
        <v>360</v>
      </c>
      <c r="Q2699" s="36" t="s">
        <v>2027</v>
      </c>
      <c r="R2699" s="36" t="s">
        <v>2027</v>
      </c>
      <c r="S2699" s="16">
        <v>5</v>
      </c>
      <c r="T2699" s="37" t="str">
        <f t="shared" si="170"/>
        <v>OK</v>
      </c>
      <c r="U2699" s="12"/>
      <c r="V2699" s="16"/>
      <c r="W2699" s="12" t="s">
        <v>4222</v>
      </c>
    </row>
    <row r="2700" spans="1:23" ht="22.35" customHeight="1">
      <c r="A2700" s="12">
        <v>10062873</v>
      </c>
      <c r="B2700" s="137" t="e">
        <v>#N/A</v>
      </c>
      <c r="C2700" s="106">
        <v>1007963</v>
      </c>
      <c r="D2700" s="13"/>
      <c r="E2700" s="12" t="s">
        <v>3189</v>
      </c>
      <c r="F2700" s="190" t="s">
        <v>2049</v>
      </c>
      <c r="G2700" s="13" t="s">
        <v>21</v>
      </c>
      <c r="H2700" s="15">
        <v>530</v>
      </c>
      <c r="I2700" s="105">
        <v>0</v>
      </c>
      <c r="J2700" s="26">
        <f t="shared" si="168"/>
        <v>0</v>
      </c>
      <c r="K2700" s="113">
        <f>IFERROR(SUMIFS(RECEIVING_HISTORY!$H:$H,RECEIVING_HISTORY!$B:$B,MASTER_SHEET!$A2700),0)</f>
        <v>0</v>
      </c>
      <c r="L2700" s="26">
        <f>IFERROR(SUMIFS(RECEIVING_HISTORY!$I:$I,RECEIVING_HISTORY!$B:$B,MASTER_SHEET!$A2700),0)</f>
        <v>0</v>
      </c>
      <c r="M2700" s="35">
        <f>IFERROR(SUMIF(ISSUANCE_HISTORY!$B:$B,A2700,ISSUANCE_HISTORY!$H:$H),0)</f>
        <v>0</v>
      </c>
      <c r="N2700" s="26">
        <f>IFERROR(SUMIF(ISSUANCE_HISTORY!$B:$B,A2700,ISSUANCE_HISTORY!$I:$I),0)</f>
        <v>0</v>
      </c>
      <c r="O2700" s="112">
        <f t="shared" si="169"/>
        <v>0</v>
      </c>
      <c r="P2700" s="26">
        <f t="shared" si="171"/>
        <v>0</v>
      </c>
      <c r="Q2700" s="36"/>
      <c r="R2700" s="36"/>
      <c r="S2700" s="16">
        <v>0</v>
      </c>
      <c r="T2700" s="37" t="str">
        <f t="shared" si="170"/>
        <v>OK</v>
      </c>
      <c r="U2700" s="12"/>
      <c r="V2700" s="16"/>
      <c r="W2700" s="12"/>
    </row>
    <row r="2701" spans="1:23" ht="22.35" customHeight="1">
      <c r="A2701" s="12">
        <v>10062874</v>
      </c>
      <c r="B2701" s="137" t="e">
        <v>#N/A</v>
      </c>
      <c r="C2701" s="106">
        <v>1007783</v>
      </c>
      <c r="D2701" s="13"/>
      <c r="E2701" s="12" t="s">
        <v>3190</v>
      </c>
      <c r="F2701" s="190" t="s">
        <v>2049</v>
      </c>
      <c r="G2701" s="13" t="s">
        <v>21</v>
      </c>
      <c r="H2701" s="15">
        <v>750</v>
      </c>
      <c r="I2701" s="105">
        <v>0</v>
      </c>
      <c r="J2701" s="26">
        <f t="shared" si="168"/>
        <v>0</v>
      </c>
      <c r="K2701" s="113">
        <f>IFERROR(SUMIFS(RECEIVING_HISTORY!$H:$H,RECEIVING_HISTORY!$B:$B,MASTER_SHEET!$A2701),0)</f>
        <v>0</v>
      </c>
      <c r="L2701" s="26">
        <f>IFERROR(SUMIFS(RECEIVING_HISTORY!$I:$I,RECEIVING_HISTORY!$B:$B,MASTER_SHEET!$A2701),0)</f>
        <v>0</v>
      </c>
      <c r="M2701" s="35">
        <f>IFERROR(SUMIF(ISSUANCE_HISTORY!$B:$B,A2701,ISSUANCE_HISTORY!$H:$H),0)</f>
        <v>0</v>
      </c>
      <c r="N2701" s="26">
        <f>IFERROR(SUMIF(ISSUANCE_HISTORY!$B:$B,A2701,ISSUANCE_HISTORY!$I:$I),0)</f>
        <v>0</v>
      </c>
      <c r="O2701" s="112">
        <f t="shared" si="169"/>
        <v>0</v>
      </c>
      <c r="P2701" s="26">
        <f t="shared" si="171"/>
        <v>0</v>
      </c>
      <c r="Q2701" s="36" t="e">
        <v>#N/A</v>
      </c>
      <c r="R2701" s="36" t="e">
        <v>#N/A</v>
      </c>
      <c r="S2701" s="16">
        <v>0</v>
      </c>
      <c r="T2701" s="37" t="str">
        <f t="shared" si="170"/>
        <v>OK</v>
      </c>
      <c r="U2701" s="12"/>
      <c r="V2701" s="16"/>
      <c r="W2701" s="12" t="e">
        <v>#N/A</v>
      </c>
    </row>
    <row r="2702" spans="1:23" ht="22.35" customHeight="1">
      <c r="A2702" s="12">
        <v>10062875</v>
      </c>
      <c r="B2702" s="137" t="e">
        <v>#N/A</v>
      </c>
      <c r="C2702" s="106">
        <v>1007840</v>
      </c>
      <c r="D2702" s="13"/>
      <c r="E2702" s="12" t="s">
        <v>3191</v>
      </c>
      <c r="F2702" s="190" t="s">
        <v>2049</v>
      </c>
      <c r="G2702" s="13" t="s">
        <v>21</v>
      </c>
      <c r="H2702" s="15">
        <v>330</v>
      </c>
      <c r="I2702" s="105">
        <v>2</v>
      </c>
      <c r="J2702" s="26">
        <f t="shared" si="168"/>
        <v>660</v>
      </c>
      <c r="K2702" s="113">
        <f>IFERROR(SUMIFS(RECEIVING_HISTORY!$H:$H,RECEIVING_HISTORY!$B:$B,MASTER_SHEET!$A2702),0)</f>
        <v>0</v>
      </c>
      <c r="L2702" s="26">
        <f>IFERROR(SUMIFS(RECEIVING_HISTORY!$I:$I,RECEIVING_HISTORY!$B:$B,MASTER_SHEET!$A2702),0)</f>
        <v>0</v>
      </c>
      <c r="M2702" s="35">
        <f>IFERROR(SUMIF(ISSUANCE_HISTORY!$B:$B,A2702,ISSUANCE_HISTORY!$H:$H),0)</f>
        <v>0</v>
      </c>
      <c r="N2702" s="26">
        <f>IFERROR(SUMIF(ISSUANCE_HISTORY!$B:$B,A2702,ISSUANCE_HISTORY!$I:$I),0)</f>
        <v>0</v>
      </c>
      <c r="O2702" s="112">
        <f t="shared" si="169"/>
        <v>2</v>
      </c>
      <c r="P2702" s="26">
        <f t="shared" si="171"/>
        <v>660</v>
      </c>
      <c r="Q2702" s="36" t="s">
        <v>1877</v>
      </c>
      <c r="R2702" s="36" t="s">
        <v>1877</v>
      </c>
      <c r="S2702" s="16">
        <v>2</v>
      </c>
      <c r="T2702" s="37" t="str">
        <f t="shared" si="170"/>
        <v>OK</v>
      </c>
      <c r="U2702" s="12"/>
      <c r="V2702" s="16"/>
      <c r="W2702" s="12" t="e">
        <v>#N/A</v>
      </c>
    </row>
    <row r="2703" spans="1:23" ht="22.35" customHeight="1">
      <c r="A2703" s="12">
        <v>10062876</v>
      </c>
      <c r="B2703" s="137">
        <v>311621007346</v>
      </c>
      <c r="C2703" s="106">
        <v>1005842</v>
      </c>
      <c r="D2703" s="13">
        <v>1015028</v>
      </c>
      <c r="E2703" s="12" t="s">
        <v>3192</v>
      </c>
      <c r="F2703" s="190" t="s">
        <v>4209</v>
      </c>
      <c r="G2703" s="13" t="s">
        <v>21</v>
      </c>
      <c r="H2703" s="15">
        <v>0.18</v>
      </c>
      <c r="I2703" s="105">
        <v>800</v>
      </c>
      <c r="J2703" s="26">
        <f t="shared" si="168"/>
        <v>144</v>
      </c>
      <c r="K2703" s="113">
        <f>IFERROR(SUMIFS(RECEIVING_HISTORY!$H:$H,RECEIVING_HISTORY!$B:$B,MASTER_SHEET!$A2703),0)</f>
        <v>0</v>
      </c>
      <c r="L2703" s="26">
        <f>IFERROR(SUMIFS(RECEIVING_HISTORY!$I:$I,RECEIVING_HISTORY!$B:$B,MASTER_SHEET!$A2703),0)</f>
        <v>0</v>
      </c>
      <c r="M2703" s="35">
        <f>IFERROR(SUMIF(ISSUANCE_HISTORY!$B:$B,A2703,ISSUANCE_HISTORY!$H:$H),0)</f>
        <v>0</v>
      </c>
      <c r="N2703" s="26">
        <f>IFERROR(SUMIF(ISSUANCE_HISTORY!$B:$B,A2703,ISSUANCE_HISTORY!$I:$I),0)</f>
        <v>0</v>
      </c>
      <c r="O2703" s="112">
        <f t="shared" si="169"/>
        <v>800</v>
      </c>
      <c r="P2703" s="26">
        <f t="shared" si="171"/>
        <v>144</v>
      </c>
      <c r="Q2703" s="36" t="s">
        <v>466</v>
      </c>
      <c r="R2703" s="36" t="s">
        <v>466</v>
      </c>
      <c r="S2703" s="16">
        <v>400</v>
      </c>
      <c r="T2703" s="37" t="str">
        <f t="shared" si="170"/>
        <v>OK</v>
      </c>
      <c r="U2703" s="12"/>
      <c r="V2703" s="16"/>
      <c r="W2703" s="12" t="s">
        <v>4222</v>
      </c>
    </row>
    <row r="2704" spans="1:23" ht="22.35" customHeight="1">
      <c r="A2704" s="12">
        <v>10062877</v>
      </c>
      <c r="B2704" s="137">
        <v>311621007347</v>
      </c>
      <c r="C2704" s="106">
        <v>1005843</v>
      </c>
      <c r="D2704" s="13">
        <v>1015029</v>
      </c>
      <c r="E2704" s="12" t="s">
        <v>3193</v>
      </c>
      <c r="F2704" s="190" t="s">
        <v>4209</v>
      </c>
      <c r="G2704" s="13" t="s">
        <v>21</v>
      </c>
      <c r="H2704" s="15">
        <v>0.2</v>
      </c>
      <c r="I2704" s="105">
        <v>1000</v>
      </c>
      <c r="J2704" s="26">
        <f t="shared" si="168"/>
        <v>200</v>
      </c>
      <c r="K2704" s="113">
        <f>IFERROR(SUMIFS(RECEIVING_HISTORY!$H:$H,RECEIVING_HISTORY!$B:$B,MASTER_SHEET!$A2704),0)</f>
        <v>0</v>
      </c>
      <c r="L2704" s="26">
        <f>IFERROR(SUMIFS(RECEIVING_HISTORY!$I:$I,RECEIVING_HISTORY!$B:$B,MASTER_SHEET!$A2704),0)</f>
        <v>0</v>
      </c>
      <c r="M2704" s="35">
        <f>IFERROR(SUMIF(ISSUANCE_HISTORY!$B:$B,A2704,ISSUANCE_HISTORY!$H:$H),0)</f>
        <v>0</v>
      </c>
      <c r="N2704" s="26">
        <f>IFERROR(SUMIF(ISSUANCE_HISTORY!$B:$B,A2704,ISSUANCE_HISTORY!$I:$I),0)</f>
        <v>0</v>
      </c>
      <c r="O2704" s="112">
        <f t="shared" si="169"/>
        <v>1000</v>
      </c>
      <c r="P2704" s="26">
        <f t="shared" si="171"/>
        <v>200</v>
      </c>
      <c r="Q2704" s="36" t="s">
        <v>466</v>
      </c>
      <c r="R2704" s="36" t="s">
        <v>466</v>
      </c>
      <c r="S2704" s="16">
        <v>400</v>
      </c>
      <c r="T2704" s="37" t="str">
        <f t="shared" si="170"/>
        <v>OK</v>
      </c>
      <c r="U2704" s="12"/>
      <c r="V2704" s="16"/>
      <c r="W2704" s="12" t="s">
        <v>4222</v>
      </c>
    </row>
    <row r="2705" spans="1:23" ht="22.35" customHeight="1">
      <c r="A2705" s="12">
        <v>10062878</v>
      </c>
      <c r="B2705" s="137">
        <v>231522047878</v>
      </c>
      <c r="C2705" s="106">
        <v>1007259</v>
      </c>
      <c r="D2705" s="13">
        <v>1017431</v>
      </c>
      <c r="E2705" s="12" t="s">
        <v>3194</v>
      </c>
      <c r="F2705" s="190" t="s">
        <v>2049</v>
      </c>
      <c r="G2705" s="13" t="s">
        <v>21</v>
      </c>
      <c r="H2705" s="15">
        <v>493</v>
      </c>
      <c r="I2705" s="105">
        <v>6</v>
      </c>
      <c r="J2705" s="26">
        <f t="shared" si="168"/>
        <v>2958</v>
      </c>
      <c r="K2705" s="113">
        <f>IFERROR(SUMIFS(RECEIVING_HISTORY!$H:$H,RECEIVING_HISTORY!$B:$B,MASTER_SHEET!$A2705),0)</f>
        <v>0</v>
      </c>
      <c r="L2705" s="26">
        <f>IFERROR(SUMIFS(RECEIVING_HISTORY!$I:$I,RECEIVING_HISTORY!$B:$B,MASTER_SHEET!$A2705),0)</f>
        <v>0</v>
      </c>
      <c r="M2705" s="35">
        <f>IFERROR(SUMIF(ISSUANCE_HISTORY!$B:$B,A2705,ISSUANCE_HISTORY!$H:$H),0)</f>
        <v>0</v>
      </c>
      <c r="N2705" s="26">
        <f>IFERROR(SUMIF(ISSUANCE_HISTORY!$B:$B,A2705,ISSUANCE_HISTORY!$I:$I),0)</f>
        <v>0</v>
      </c>
      <c r="O2705" s="112">
        <f t="shared" si="169"/>
        <v>6</v>
      </c>
      <c r="P2705" s="26">
        <f t="shared" si="171"/>
        <v>2958</v>
      </c>
      <c r="Q2705" s="36" t="s">
        <v>4432</v>
      </c>
      <c r="R2705" s="36" t="s">
        <v>4432</v>
      </c>
      <c r="S2705" s="16">
        <v>5</v>
      </c>
      <c r="T2705" s="37" t="str">
        <f t="shared" si="170"/>
        <v>OK</v>
      </c>
      <c r="U2705" s="12"/>
      <c r="V2705" s="16"/>
      <c r="W2705" s="12" t="s">
        <v>4223</v>
      </c>
    </row>
    <row r="2706" spans="1:23" ht="22.35" customHeight="1">
      <c r="A2706" s="12">
        <v>10062879</v>
      </c>
      <c r="B2706" s="137" t="e">
        <v>#N/A</v>
      </c>
      <c r="C2706" s="106">
        <v>1007433</v>
      </c>
      <c r="D2706" s="13">
        <v>1017206</v>
      </c>
      <c r="E2706" s="12" t="s">
        <v>3195</v>
      </c>
      <c r="F2706" s="190" t="s">
        <v>2049</v>
      </c>
      <c r="G2706" s="13" t="s">
        <v>21</v>
      </c>
      <c r="H2706" s="15">
        <v>25</v>
      </c>
      <c r="I2706" s="105">
        <v>20</v>
      </c>
      <c r="J2706" s="26">
        <f t="shared" si="168"/>
        <v>500</v>
      </c>
      <c r="K2706" s="113">
        <f>IFERROR(SUMIFS(RECEIVING_HISTORY!$H:$H,RECEIVING_HISTORY!$B:$B,MASTER_SHEET!$A2706),0)</f>
        <v>0</v>
      </c>
      <c r="L2706" s="26">
        <f>IFERROR(SUMIFS(RECEIVING_HISTORY!$I:$I,RECEIVING_HISTORY!$B:$B,MASTER_SHEET!$A2706),0)</f>
        <v>0</v>
      </c>
      <c r="M2706" s="35">
        <f>IFERROR(SUMIF(ISSUANCE_HISTORY!$B:$B,A2706,ISSUANCE_HISTORY!$H:$H),0)</f>
        <v>0</v>
      </c>
      <c r="N2706" s="26">
        <f>IFERROR(SUMIF(ISSUANCE_HISTORY!$B:$B,A2706,ISSUANCE_HISTORY!$I:$I),0)</f>
        <v>0</v>
      </c>
      <c r="O2706" s="112">
        <f t="shared" si="169"/>
        <v>20</v>
      </c>
      <c r="P2706" s="26">
        <f t="shared" si="171"/>
        <v>500</v>
      </c>
      <c r="Q2706" s="36" t="s">
        <v>2254</v>
      </c>
      <c r="R2706" s="36" t="s">
        <v>2254</v>
      </c>
      <c r="S2706" s="16">
        <v>10</v>
      </c>
      <c r="T2706" s="37" t="str">
        <f t="shared" si="170"/>
        <v>OK</v>
      </c>
      <c r="U2706" s="12"/>
      <c r="V2706" s="16"/>
      <c r="W2706" s="12" t="e">
        <v>#N/A</v>
      </c>
    </row>
    <row r="2707" spans="1:23" ht="22.35" customHeight="1">
      <c r="A2707" s="12">
        <v>10062880</v>
      </c>
      <c r="B2707" s="137">
        <v>401416007362</v>
      </c>
      <c r="C2707" s="106">
        <v>1002470</v>
      </c>
      <c r="D2707" s="13">
        <v>1011273</v>
      </c>
      <c r="E2707" s="12" t="s">
        <v>3196</v>
      </c>
      <c r="F2707" s="190" t="s">
        <v>1262</v>
      </c>
      <c r="G2707" s="13" t="s">
        <v>21</v>
      </c>
      <c r="H2707" s="15">
        <v>25</v>
      </c>
      <c r="I2707" s="105">
        <v>4</v>
      </c>
      <c r="J2707" s="26">
        <f t="shared" si="168"/>
        <v>100</v>
      </c>
      <c r="K2707" s="113">
        <f>IFERROR(SUMIFS(RECEIVING_HISTORY!$H:$H,RECEIVING_HISTORY!$B:$B,MASTER_SHEET!$A2707),0)</f>
        <v>0</v>
      </c>
      <c r="L2707" s="26">
        <f>IFERROR(SUMIFS(RECEIVING_HISTORY!$I:$I,RECEIVING_HISTORY!$B:$B,MASTER_SHEET!$A2707),0)</f>
        <v>0</v>
      </c>
      <c r="M2707" s="35">
        <f>IFERROR(SUMIF(ISSUANCE_HISTORY!$B:$B,A2707,ISSUANCE_HISTORY!$H:$H),0)</f>
        <v>0</v>
      </c>
      <c r="N2707" s="26">
        <f>IFERROR(SUMIF(ISSUANCE_HISTORY!$B:$B,A2707,ISSUANCE_HISTORY!$I:$I),0)</f>
        <v>0</v>
      </c>
      <c r="O2707" s="112">
        <f t="shared" si="169"/>
        <v>4</v>
      </c>
      <c r="P2707" s="26">
        <f t="shared" si="171"/>
        <v>100</v>
      </c>
      <c r="Q2707" s="36" t="s">
        <v>238</v>
      </c>
      <c r="R2707" s="36" t="s">
        <v>238</v>
      </c>
      <c r="S2707" s="16">
        <v>4</v>
      </c>
      <c r="T2707" s="37" t="str">
        <f t="shared" si="170"/>
        <v>OK</v>
      </c>
      <c r="U2707" s="12"/>
      <c r="V2707" s="16"/>
      <c r="W2707" s="12" t="s">
        <v>4222</v>
      </c>
    </row>
    <row r="2708" spans="1:23" ht="22.35" customHeight="1">
      <c r="A2708" s="12">
        <v>10062881</v>
      </c>
      <c r="B2708" s="137">
        <v>401717007363</v>
      </c>
      <c r="C2708" s="106">
        <v>1000698</v>
      </c>
      <c r="D2708" s="13">
        <v>1013124</v>
      </c>
      <c r="E2708" s="12" t="s">
        <v>3197</v>
      </c>
      <c r="F2708" s="190" t="s">
        <v>1262</v>
      </c>
      <c r="G2708" s="13" t="s">
        <v>37</v>
      </c>
      <c r="H2708" s="15">
        <v>10</v>
      </c>
      <c r="I2708" s="105">
        <v>20</v>
      </c>
      <c r="J2708" s="26">
        <f t="shared" si="168"/>
        <v>200</v>
      </c>
      <c r="K2708" s="113">
        <f>IFERROR(SUMIFS(RECEIVING_HISTORY!$H:$H,RECEIVING_HISTORY!$B:$B,MASTER_SHEET!$A2708),0)</f>
        <v>0</v>
      </c>
      <c r="L2708" s="26">
        <f>IFERROR(SUMIFS(RECEIVING_HISTORY!$I:$I,RECEIVING_HISTORY!$B:$B,MASTER_SHEET!$A2708),0)</f>
        <v>0</v>
      </c>
      <c r="M2708" s="35">
        <f>IFERROR(SUMIF(ISSUANCE_HISTORY!$B:$B,A2708,ISSUANCE_HISTORY!$H:$H),0)</f>
        <v>0</v>
      </c>
      <c r="N2708" s="26">
        <f>IFERROR(SUMIF(ISSUANCE_HISTORY!$B:$B,A2708,ISSUANCE_HISTORY!$I:$I),0)</f>
        <v>0</v>
      </c>
      <c r="O2708" s="112">
        <f t="shared" si="169"/>
        <v>20</v>
      </c>
      <c r="P2708" s="26">
        <f t="shared" si="171"/>
        <v>200</v>
      </c>
      <c r="Q2708" s="36" t="s">
        <v>1464</v>
      </c>
      <c r="R2708" s="36" t="s">
        <v>1464</v>
      </c>
      <c r="S2708" s="16">
        <v>10</v>
      </c>
      <c r="T2708" s="37" t="str">
        <f t="shared" si="170"/>
        <v>OK</v>
      </c>
      <c r="U2708" s="12"/>
      <c r="V2708" s="16"/>
      <c r="W2708" s="12" t="s">
        <v>4222</v>
      </c>
    </row>
    <row r="2709" spans="1:23" ht="22.35" customHeight="1">
      <c r="A2709" s="12">
        <v>10062882</v>
      </c>
      <c r="B2709" s="137">
        <v>401717007364</v>
      </c>
      <c r="C2709" s="106">
        <v>1000692</v>
      </c>
      <c r="D2709" s="13">
        <v>1013118</v>
      </c>
      <c r="E2709" s="12" t="s">
        <v>3198</v>
      </c>
      <c r="F2709" s="190" t="s">
        <v>1262</v>
      </c>
      <c r="G2709" s="13" t="s">
        <v>37</v>
      </c>
      <c r="H2709" s="15">
        <v>10</v>
      </c>
      <c r="I2709" s="105">
        <v>13</v>
      </c>
      <c r="J2709" s="26">
        <f t="shared" si="168"/>
        <v>130</v>
      </c>
      <c r="K2709" s="113">
        <f>IFERROR(SUMIFS(RECEIVING_HISTORY!$H:$H,RECEIVING_HISTORY!$B:$B,MASTER_SHEET!$A2709),0)</f>
        <v>0</v>
      </c>
      <c r="L2709" s="26">
        <f>IFERROR(SUMIFS(RECEIVING_HISTORY!$I:$I,RECEIVING_HISTORY!$B:$B,MASTER_SHEET!$A2709),0)</f>
        <v>0</v>
      </c>
      <c r="M2709" s="35">
        <f>IFERROR(SUMIF(ISSUANCE_HISTORY!$B:$B,A2709,ISSUANCE_HISTORY!$H:$H),0)</f>
        <v>0</v>
      </c>
      <c r="N2709" s="26">
        <f>IFERROR(SUMIF(ISSUANCE_HISTORY!$B:$B,A2709,ISSUANCE_HISTORY!$I:$I),0)</f>
        <v>0</v>
      </c>
      <c r="O2709" s="112">
        <f t="shared" si="169"/>
        <v>13</v>
      </c>
      <c r="P2709" s="26">
        <f t="shared" si="171"/>
        <v>130</v>
      </c>
      <c r="Q2709" s="36" t="s">
        <v>1390</v>
      </c>
      <c r="R2709" s="36" t="s">
        <v>1390</v>
      </c>
      <c r="S2709" s="16">
        <v>5</v>
      </c>
      <c r="T2709" s="37" t="str">
        <f t="shared" si="170"/>
        <v>OK</v>
      </c>
      <c r="U2709" s="12"/>
      <c r="V2709" s="16"/>
      <c r="W2709" s="12" t="s">
        <v>4222</v>
      </c>
    </row>
    <row r="2710" spans="1:23" ht="22.35" customHeight="1">
      <c r="A2710" s="12">
        <v>10062883</v>
      </c>
      <c r="B2710" s="137">
        <v>391216177879</v>
      </c>
      <c r="C2710" s="106">
        <v>1007953</v>
      </c>
      <c r="D2710" s="13"/>
      <c r="E2710" s="12" t="s">
        <v>3199</v>
      </c>
      <c r="F2710" s="190" t="s">
        <v>2049</v>
      </c>
      <c r="G2710" s="13" t="s">
        <v>21</v>
      </c>
      <c r="H2710" s="15">
        <v>8</v>
      </c>
      <c r="I2710" s="105">
        <v>48</v>
      </c>
      <c r="J2710" s="26">
        <f t="shared" si="168"/>
        <v>384</v>
      </c>
      <c r="K2710" s="113">
        <f>IFERROR(SUMIFS(RECEIVING_HISTORY!$H:$H,RECEIVING_HISTORY!$B:$B,MASTER_SHEET!$A2710),0)</f>
        <v>0</v>
      </c>
      <c r="L2710" s="26">
        <f>IFERROR(SUMIFS(RECEIVING_HISTORY!$I:$I,RECEIVING_HISTORY!$B:$B,MASTER_SHEET!$A2710),0)</f>
        <v>0</v>
      </c>
      <c r="M2710" s="35">
        <f>IFERROR(SUMIF(ISSUANCE_HISTORY!$B:$B,A2710,ISSUANCE_HISTORY!$H:$H),0)</f>
        <v>0</v>
      </c>
      <c r="N2710" s="26">
        <f>IFERROR(SUMIF(ISSUANCE_HISTORY!$B:$B,A2710,ISSUANCE_HISTORY!$I:$I),0)</f>
        <v>0</v>
      </c>
      <c r="O2710" s="112">
        <f t="shared" si="169"/>
        <v>48</v>
      </c>
      <c r="P2710" s="26">
        <f t="shared" si="171"/>
        <v>384</v>
      </c>
      <c r="Q2710" s="36" t="s">
        <v>970</v>
      </c>
      <c r="R2710" s="36" t="s">
        <v>970</v>
      </c>
      <c r="S2710" s="16">
        <v>12</v>
      </c>
      <c r="T2710" s="37" t="str">
        <f t="shared" si="170"/>
        <v>OK</v>
      </c>
      <c r="U2710" s="12"/>
      <c r="V2710" s="16"/>
      <c r="W2710" s="12" t="s">
        <v>4222</v>
      </c>
    </row>
    <row r="2711" spans="1:23" ht="22.35" customHeight="1">
      <c r="A2711" s="12">
        <v>10062884</v>
      </c>
      <c r="B2711" s="137">
        <v>391213087880</v>
      </c>
      <c r="C2711" s="106">
        <v>1008050</v>
      </c>
      <c r="D2711" s="13"/>
      <c r="E2711" s="12" t="s">
        <v>3200</v>
      </c>
      <c r="F2711" s="190" t="s">
        <v>2049</v>
      </c>
      <c r="G2711" s="13" t="s">
        <v>21</v>
      </c>
      <c r="H2711" s="15">
        <v>108</v>
      </c>
      <c r="I2711" s="105">
        <v>8</v>
      </c>
      <c r="J2711" s="26">
        <f t="shared" si="168"/>
        <v>864</v>
      </c>
      <c r="K2711" s="113">
        <f>IFERROR(SUMIFS(RECEIVING_HISTORY!$H:$H,RECEIVING_HISTORY!$B:$B,MASTER_SHEET!$A2711),0)</f>
        <v>0</v>
      </c>
      <c r="L2711" s="26">
        <f>IFERROR(SUMIFS(RECEIVING_HISTORY!$I:$I,RECEIVING_HISTORY!$B:$B,MASTER_SHEET!$A2711),0)</f>
        <v>0</v>
      </c>
      <c r="M2711" s="35">
        <f>IFERROR(SUMIF(ISSUANCE_HISTORY!$B:$B,A2711,ISSUANCE_HISTORY!$H:$H),0)</f>
        <v>0</v>
      </c>
      <c r="N2711" s="26">
        <f>IFERROR(SUMIF(ISSUANCE_HISTORY!$B:$B,A2711,ISSUANCE_HISTORY!$I:$I),0)</f>
        <v>0</v>
      </c>
      <c r="O2711" s="112">
        <f t="shared" si="169"/>
        <v>8</v>
      </c>
      <c r="P2711" s="26">
        <f t="shared" si="171"/>
        <v>864</v>
      </c>
      <c r="Q2711" s="36" t="s">
        <v>1993</v>
      </c>
      <c r="R2711" s="36" t="s">
        <v>1993</v>
      </c>
      <c r="S2711" s="16">
        <v>4</v>
      </c>
      <c r="T2711" s="37" t="str">
        <f t="shared" si="170"/>
        <v>OK</v>
      </c>
      <c r="U2711" s="12"/>
      <c r="V2711" s="16"/>
      <c r="W2711" s="12" t="s">
        <v>4222</v>
      </c>
    </row>
    <row r="2712" spans="1:23" ht="22.35" customHeight="1">
      <c r="A2712" s="12">
        <v>10062885</v>
      </c>
      <c r="B2712" s="137">
        <v>311629007365</v>
      </c>
      <c r="C2712" s="106">
        <v>1004326</v>
      </c>
      <c r="D2712" s="13">
        <v>1016686</v>
      </c>
      <c r="E2712" s="12" t="s">
        <v>3201</v>
      </c>
      <c r="F2712" s="190" t="s">
        <v>1262</v>
      </c>
      <c r="G2712" s="13" t="s">
        <v>21</v>
      </c>
      <c r="H2712" s="15">
        <v>56</v>
      </c>
      <c r="I2712" s="105">
        <v>1</v>
      </c>
      <c r="J2712" s="26">
        <f t="shared" si="168"/>
        <v>56</v>
      </c>
      <c r="K2712" s="113">
        <f>IFERROR(SUMIFS(RECEIVING_HISTORY!$H:$H,RECEIVING_HISTORY!$B:$B,MASTER_SHEET!$A2712),0)</f>
        <v>0</v>
      </c>
      <c r="L2712" s="26">
        <f>IFERROR(SUMIFS(RECEIVING_HISTORY!$I:$I,RECEIVING_HISTORY!$B:$B,MASTER_SHEET!$A2712),0)</f>
        <v>0</v>
      </c>
      <c r="M2712" s="35">
        <f>IFERROR(SUMIF(ISSUANCE_HISTORY!$B:$B,A2712,ISSUANCE_HISTORY!$H:$H),0)</f>
        <v>0</v>
      </c>
      <c r="N2712" s="26">
        <f>IFERROR(SUMIF(ISSUANCE_HISTORY!$B:$B,A2712,ISSUANCE_HISTORY!$I:$I),0)</f>
        <v>0</v>
      </c>
      <c r="O2712" s="112">
        <f t="shared" si="169"/>
        <v>1</v>
      </c>
      <c r="P2712" s="26">
        <f t="shared" si="171"/>
        <v>56</v>
      </c>
      <c r="Q2712" s="36" t="s">
        <v>247</v>
      </c>
      <c r="R2712" s="36" t="s">
        <v>247</v>
      </c>
      <c r="S2712" s="16">
        <v>4</v>
      </c>
      <c r="T2712" s="37" t="str">
        <f t="shared" si="170"/>
        <v>BSR in Process</v>
      </c>
      <c r="U2712" s="12">
        <v>57</v>
      </c>
      <c r="V2712" s="16"/>
      <c r="W2712" s="12" t="s">
        <v>4222</v>
      </c>
    </row>
    <row r="2713" spans="1:23" ht="22.35" customHeight="1">
      <c r="A2713" s="12">
        <v>10062886</v>
      </c>
      <c r="B2713" s="137">
        <v>1240050382</v>
      </c>
      <c r="C2713" s="106">
        <v>1005705</v>
      </c>
      <c r="D2713" s="13">
        <v>1015186</v>
      </c>
      <c r="E2713" s="12" t="s">
        <v>3202</v>
      </c>
      <c r="F2713" s="190" t="s">
        <v>2049</v>
      </c>
      <c r="G2713" s="13" t="s">
        <v>21</v>
      </c>
      <c r="H2713" s="15">
        <v>305</v>
      </c>
      <c r="I2713" s="105">
        <v>6</v>
      </c>
      <c r="J2713" s="26">
        <f t="shared" si="168"/>
        <v>1830</v>
      </c>
      <c r="K2713" s="113">
        <f>IFERROR(SUMIFS(RECEIVING_HISTORY!$H:$H,RECEIVING_HISTORY!$B:$B,MASTER_SHEET!$A2713),0)</f>
        <v>0</v>
      </c>
      <c r="L2713" s="26">
        <f>IFERROR(SUMIFS(RECEIVING_HISTORY!$I:$I,RECEIVING_HISTORY!$B:$B,MASTER_SHEET!$A2713),0)</f>
        <v>0</v>
      </c>
      <c r="M2713" s="35">
        <f>IFERROR(SUMIF(ISSUANCE_HISTORY!$B:$B,A2713,ISSUANCE_HISTORY!$H:$H),0)</f>
        <v>0</v>
      </c>
      <c r="N2713" s="26">
        <f>IFERROR(SUMIF(ISSUANCE_HISTORY!$B:$B,A2713,ISSUANCE_HISTORY!$I:$I),0)</f>
        <v>0</v>
      </c>
      <c r="O2713" s="112">
        <f t="shared" si="169"/>
        <v>6</v>
      </c>
      <c r="P2713" s="26">
        <f t="shared" si="171"/>
        <v>1830</v>
      </c>
      <c r="Q2713" s="36" t="s">
        <v>1840</v>
      </c>
      <c r="R2713" s="36" t="s">
        <v>1840</v>
      </c>
      <c r="S2713" s="16">
        <v>4</v>
      </c>
      <c r="T2713" s="37" t="str">
        <f t="shared" si="170"/>
        <v>OK</v>
      </c>
      <c r="U2713" s="12"/>
      <c r="V2713" s="16"/>
      <c r="W2713" s="12" t="s">
        <v>4223</v>
      </c>
    </row>
    <row r="2714" spans="1:23" ht="22.35" customHeight="1">
      <c r="A2714" s="12">
        <v>10062887</v>
      </c>
      <c r="B2714" s="137">
        <v>311624037348</v>
      </c>
      <c r="C2714" s="106">
        <v>1005753</v>
      </c>
      <c r="D2714" s="13">
        <v>1015233</v>
      </c>
      <c r="E2714" s="12" t="s">
        <v>3203</v>
      </c>
      <c r="F2714" s="190" t="s">
        <v>4209</v>
      </c>
      <c r="G2714" s="13" t="s">
        <v>415</v>
      </c>
      <c r="H2714" s="15">
        <v>28.5</v>
      </c>
      <c r="I2714" s="105">
        <v>10</v>
      </c>
      <c r="J2714" s="26">
        <f t="shared" si="168"/>
        <v>285</v>
      </c>
      <c r="K2714" s="113">
        <f>IFERROR(SUMIFS(RECEIVING_HISTORY!$H:$H,RECEIVING_HISTORY!$B:$B,MASTER_SHEET!$A2714),0)</f>
        <v>0</v>
      </c>
      <c r="L2714" s="26">
        <f>IFERROR(SUMIFS(RECEIVING_HISTORY!$I:$I,RECEIVING_HISTORY!$B:$B,MASTER_SHEET!$A2714),0)</f>
        <v>0</v>
      </c>
      <c r="M2714" s="35">
        <f>IFERROR(SUMIF(ISSUANCE_HISTORY!$B:$B,A2714,ISSUANCE_HISTORY!$H:$H),0)</f>
        <v>0</v>
      </c>
      <c r="N2714" s="26">
        <f>IFERROR(SUMIF(ISSUANCE_HISTORY!$B:$B,A2714,ISSUANCE_HISTORY!$I:$I),0)</f>
        <v>0</v>
      </c>
      <c r="O2714" s="112">
        <f t="shared" si="169"/>
        <v>10</v>
      </c>
      <c r="P2714" s="26">
        <f t="shared" si="171"/>
        <v>285</v>
      </c>
      <c r="Q2714" s="36" t="s">
        <v>2001</v>
      </c>
      <c r="R2714" s="36" t="s">
        <v>2001</v>
      </c>
      <c r="S2714" s="16">
        <v>5</v>
      </c>
      <c r="T2714" s="37" t="str">
        <f t="shared" si="170"/>
        <v>OK</v>
      </c>
      <c r="U2714" s="12"/>
      <c r="V2714" s="16"/>
      <c r="W2714" s="12" t="s">
        <v>4222</v>
      </c>
    </row>
    <row r="2715" spans="1:23" ht="22.35" customHeight="1">
      <c r="A2715" s="12">
        <v>10062888</v>
      </c>
      <c r="B2715" s="137">
        <v>311615007349</v>
      </c>
      <c r="C2715" s="106">
        <v>1002636</v>
      </c>
      <c r="D2715" s="13">
        <v>1011126</v>
      </c>
      <c r="E2715" s="12" t="s">
        <v>3204</v>
      </c>
      <c r="F2715" s="190" t="s">
        <v>4209</v>
      </c>
      <c r="G2715" s="13" t="s">
        <v>81</v>
      </c>
      <c r="H2715" s="15">
        <v>50</v>
      </c>
      <c r="I2715" s="105">
        <v>3</v>
      </c>
      <c r="J2715" s="26">
        <f t="shared" si="168"/>
        <v>150</v>
      </c>
      <c r="K2715" s="113">
        <f>IFERROR(SUMIFS(RECEIVING_HISTORY!$H:$H,RECEIVING_HISTORY!$B:$B,MASTER_SHEET!$A2715),0)</f>
        <v>0</v>
      </c>
      <c r="L2715" s="26">
        <f>IFERROR(SUMIFS(RECEIVING_HISTORY!$I:$I,RECEIVING_HISTORY!$B:$B,MASTER_SHEET!$A2715),0)</f>
        <v>0</v>
      </c>
      <c r="M2715" s="35">
        <f>IFERROR(SUMIF(ISSUANCE_HISTORY!$B:$B,A2715,ISSUANCE_HISTORY!$H:$H),0)</f>
        <v>0</v>
      </c>
      <c r="N2715" s="26">
        <f>IFERROR(SUMIF(ISSUANCE_HISTORY!$B:$B,A2715,ISSUANCE_HISTORY!$I:$I),0)</f>
        <v>0</v>
      </c>
      <c r="O2715" s="112">
        <f t="shared" si="169"/>
        <v>3</v>
      </c>
      <c r="P2715" s="26">
        <f t="shared" si="171"/>
        <v>150</v>
      </c>
      <c r="Q2715" s="36" t="s">
        <v>3205</v>
      </c>
      <c r="R2715" s="36" t="s">
        <v>3205</v>
      </c>
      <c r="S2715" s="16">
        <v>4</v>
      </c>
      <c r="T2715" s="37" t="str">
        <f t="shared" si="170"/>
        <v>BSR in Process</v>
      </c>
      <c r="U2715" s="12">
        <v>61</v>
      </c>
      <c r="V2715" s="16"/>
      <c r="W2715" s="12" t="s">
        <v>4222</v>
      </c>
    </row>
    <row r="2716" spans="1:23" ht="22.35" customHeight="1">
      <c r="A2716" s="12">
        <v>10062889</v>
      </c>
      <c r="B2716" s="137" t="e">
        <v>#N/A</v>
      </c>
      <c r="C2716" s="106">
        <v>1007182</v>
      </c>
      <c r="D2716" s="13">
        <v>1017354</v>
      </c>
      <c r="E2716" s="12" t="s">
        <v>3206</v>
      </c>
      <c r="F2716" s="190" t="s">
        <v>4209</v>
      </c>
      <c r="G2716" s="13" t="s">
        <v>21</v>
      </c>
      <c r="H2716" s="15">
        <v>19</v>
      </c>
      <c r="I2716" s="105">
        <v>100</v>
      </c>
      <c r="J2716" s="26">
        <f t="shared" si="168"/>
        <v>1900</v>
      </c>
      <c r="K2716" s="113">
        <f>IFERROR(SUMIFS(RECEIVING_HISTORY!$H:$H,RECEIVING_HISTORY!$B:$B,MASTER_SHEET!$A2716),0)</f>
        <v>0</v>
      </c>
      <c r="L2716" s="26">
        <f>IFERROR(SUMIFS(RECEIVING_HISTORY!$I:$I,RECEIVING_HISTORY!$B:$B,MASTER_SHEET!$A2716),0)</f>
        <v>0</v>
      </c>
      <c r="M2716" s="35">
        <f>IFERROR(SUMIF(ISSUANCE_HISTORY!$B:$B,A2716,ISSUANCE_HISTORY!$H:$H),0)</f>
        <v>0</v>
      </c>
      <c r="N2716" s="26">
        <f>IFERROR(SUMIF(ISSUANCE_HISTORY!$B:$B,A2716,ISSUANCE_HISTORY!$I:$I),0)</f>
        <v>0</v>
      </c>
      <c r="O2716" s="112">
        <f t="shared" si="169"/>
        <v>100</v>
      </c>
      <c r="P2716" s="26">
        <f t="shared" si="171"/>
        <v>1900</v>
      </c>
      <c r="Q2716" s="36" t="s">
        <v>436</v>
      </c>
      <c r="R2716" s="36" t="s">
        <v>436</v>
      </c>
      <c r="S2716" s="16">
        <v>100</v>
      </c>
      <c r="T2716" s="37" t="str">
        <f t="shared" si="170"/>
        <v>OK</v>
      </c>
      <c r="U2716" s="12"/>
      <c r="V2716" s="16"/>
      <c r="W2716" s="12" t="e">
        <v>#N/A</v>
      </c>
    </row>
    <row r="2717" spans="1:23" ht="22.35" customHeight="1">
      <c r="A2717" s="12">
        <v>10062890</v>
      </c>
      <c r="B2717" s="137">
        <v>1080080101</v>
      </c>
      <c r="C2717" s="106">
        <v>1008090</v>
      </c>
      <c r="D2717" s="13"/>
      <c r="E2717" s="12" t="s">
        <v>3207</v>
      </c>
      <c r="F2717" s="190" t="s">
        <v>4209</v>
      </c>
      <c r="G2717" s="13" t="s">
        <v>21</v>
      </c>
      <c r="H2717" s="15">
        <v>12</v>
      </c>
      <c r="I2717" s="105">
        <v>362</v>
      </c>
      <c r="J2717" s="26">
        <f t="shared" si="168"/>
        <v>4344</v>
      </c>
      <c r="K2717" s="113">
        <f>IFERROR(SUMIFS(RECEIVING_HISTORY!$H:$H,RECEIVING_HISTORY!$B:$B,MASTER_SHEET!$A2717),0)</f>
        <v>0</v>
      </c>
      <c r="L2717" s="26">
        <f>IFERROR(SUMIFS(RECEIVING_HISTORY!$I:$I,RECEIVING_HISTORY!$B:$B,MASTER_SHEET!$A2717),0)</f>
        <v>0</v>
      </c>
      <c r="M2717" s="35">
        <f>IFERROR(SUMIF(ISSUANCE_HISTORY!$B:$B,A2717,ISSUANCE_HISTORY!$H:$H),0)</f>
        <v>10</v>
      </c>
      <c r="N2717" s="26">
        <f>IFERROR(SUMIF(ISSUANCE_HISTORY!$B:$B,A2717,ISSUANCE_HISTORY!$I:$I),0)</f>
        <v>120</v>
      </c>
      <c r="O2717" s="112">
        <f t="shared" si="169"/>
        <v>352</v>
      </c>
      <c r="P2717" s="26">
        <f t="shared" si="171"/>
        <v>4224</v>
      </c>
      <c r="Q2717" s="36" t="s">
        <v>1685</v>
      </c>
      <c r="R2717" s="36" t="s">
        <v>1685</v>
      </c>
      <c r="S2717" s="16">
        <v>100</v>
      </c>
      <c r="T2717" s="37" t="str">
        <f t="shared" si="170"/>
        <v>OK</v>
      </c>
      <c r="U2717" s="12"/>
      <c r="V2717" s="16"/>
      <c r="W2717" s="12" t="s">
        <v>4222</v>
      </c>
    </row>
    <row r="2718" spans="1:23" ht="22.35" customHeight="1">
      <c r="A2718" s="12">
        <v>10062891</v>
      </c>
      <c r="B2718" s="137" t="e">
        <v>#N/A</v>
      </c>
      <c r="C2718" s="106">
        <v>1006605</v>
      </c>
      <c r="D2718" s="13">
        <v>1014326</v>
      </c>
      <c r="E2718" s="12" t="s">
        <v>3208</v>
      </c>
      <c r="F2718" s="190" t="s">
        <v>4211</v>
      </c>
      <c r="G2718" s="13" t="s">
        <v>21</v>
      </c>
      <c r="H2718" s="15">
        <v>574</v>
      </c>
      <c r="I2718" s="105">
        <v>0</v>
      </c>
      <c r="J2718" s="26">
        <f t="shared" si="168"/>
        <v>0</v>
      </c>
      <c r="K2718" s="113">
        <f>IFERROR(SUMIFS(RECEIVING_HISTORY!$H:$H,RECEIVING_HISTORY!$B:$B,MASTER_SHEET!$A2718),0)</f>
        <v>0</v>
      </c>
      <c r="L2718" s="26">
        <f>IFERROR(SUMIFS(RECEIVING_HISTORY!$I:$I,RECEIVING_HISTORY!$B:$B,MASTER_SHEET!$A2718),0)</f>
        <v>0</v>
      </c>
      <c r="M2718" s="35">
        <f>IFERROR(SUMIF(ISSUANCE_HISTORY!$B:$B,A2718,ISSUANCE_HISTORY!$H:$H),0)</f>
        <v>0</v>
      </c>
      <c r="N2718" s="26">
        <f>IFERROR(SUMIF(ISSUANCE_HISTORY!$B:$B,A2718,ISSUANCE_HISTORY!$I:$I),0)</f>
        <v>0</v>
      </c>
      <c r="O2718" s="112">
        <f t="shared" si="169"/>
        <v>0</v>
      </c>
      <c r="P2718" s="26">
        <f t="shared" si="171"/>
        <v>0</v>
      </c>
      <c r="Q2718" s="36">
        <v>0</v>
      </c>
      <c r="R2718" s="36">
        <v>0</v>
      </c>
      <c r="S2718" s="16">
        <v>0</v>
      </c>
      <c r="T2718" s="37" t="str">
        <f t="shared" si="170"/>
        <v>OK</v>
      </c>
      <c r="U2718" s="12"/>
      <c r="V2718" s="16"/>
      <c r="W2718" s="12" t="e">
        <v>#N/A</v>
      </c>
    </row>
    <row r="2719" spans="1:23" ht="22.35" customHeight="1">
      <c r="A2719" s="12">
        <v>10062892</v>
      </c>
      <c r="B2719" s="137" t="e">
        <v>#N/A</v>
      </c>
      <c r="C2719" s="106">
        <v>1006923</v>
      </c>
      <c r="D2719" s="13">
        <v>1014020</v>
      </c>
      <c r="E2719" s="12" t="s">
        <v>3209</v>
      </c>
      <c r="F2719" s="190" t="s">
        <v>1262</v>
      </c>
      <c r="G2719" s="13" t="s">
        <v>37</v>
      </c>
      <c r="H2719" s="15">
        <v>1557.75</v>
      </c>
      <c r="I2719" s="105">
        <v>1</v>
      </c>
      <c r="J2719" s="26">
        <f t="shared" si="168"/>
        <v>1557.75</v>
      </c>
      <c r="K2719" s="113">
        <f>IFERROR(SUMIFS(RECEIVING_HISTORY!$H:$H,RECEIVING_HISTORY!$B:$B,MASTER_SHEET!$A2719),0)</f>
        <v>0</v>
      </c>
      <c r="L2719" s="26">
        <f>IFERROR(SUMIFS(RECEIVING_HISTORY!$I:$I,RECEIVING_HISTORY!$B:$B,MASTER_SHEET!$A2719),0)</f>
        <v>0</v>
      </c>
      <c r="M2719" s="35">
        <f>IFERROR(SUMIF(ISSUANCE_HISTORY!$B:$B,A2719,ISSUANCE_HISTORY!$H:$H),0)</f>
        <v>0</v>
      </c>
      <c r="N2719" s="26">
        <f>IFERROR(SUMIF(ISSUANCE_HISTORY!$B:$B,A2719,ISSUANCE_HISTORY!$I:$I),0)</f>
        <v>0</v>
      </c>
      <c r="O2719" s="112">
        <f t="shared" si="169"/>
        <v>1</v>
      </c>
      <c r="P2719" s="26">
        <f t="shared" si="171"/>
        <v>1557.75</v>
      </c>
      <c r="Q2719" s="36" t="s">
        <v>1324</v>
      </c>
      <c r="R2719" s="36" t="s">
        <v>1324</v>
      </c>
      <c r="S2719" s="16">
        <v>3</v>
      </c>
      <c r="T2719" s="37" t="str">
        <f t="shared" si="170"/>
        <v>BSR in Process</v>
      </c>
      <c r="U2719" s="12">
        <v>56</v>
      </c>
      <c r="V2719" s="16"/>
      <c r="W2719" s="12" t="e">
        <v>#N/A</v>
      </c>
    </row>
    <row r="2720" spans="1:23" ht="22.35" customHeight="1">
      <c r="A2720" s="12">
        <v>10062893</v>
      </c>
      <c r="B2720" s="137" t="e">
        <v>#N/A</v>
      </c>
      <c r="C2720" s="106">
        <v>1007859</v>
      </c>
      <c r="D2720" s="13"/>
      <c r="E2720" s="12" t="s">
        <v>3210</v>
      </c>
      <c r="F2720" s="190" t="s">
        <v>2049</v>
      </c>
      <c r="G2720" s="13" t="s">
        <v>21</v>
      </c>
      <c r="H2720" s="15">
        <v>375</v>
      </c>
      <c r="I2720" s="105">
        <v>0</v>
      </c>
      <c r="J2720" s="26">
        <f t="shared" si="168"/>
        <v>0</v>
      </c>
      <c r="K2720" s="113">
        <f>IFERROR(SUMIFS(RECEIVING_HISTORY!$H:$H,RECEIVING_HISTORY!$B:$B,MASTER_SHEET!$A2720),0)</f>
        <v>0</v>
      </c>
      <c r="L2720" s="26">
        <f>IFERROR(SUMIFS(RECEIVING_HISTORY!$I:$I,RECEIVING_HISTORY!$B:$B,MASTER_SHEET!$A2720),0)</f>
        <v>0</v>
      </c>
      <c r="M2720" s="35">
        <f>IFERROR(SUMIF(ISSUANCE_HISTORY!$B:$B,A2720,ISSUANCE_HISTORY!$H:$H),0)</f>
        <v>0</v>
      </c>
      <c r="N2720" s="26">
        <f>IFERROR(SUMIF(ISSUANCE_HISTORY!$B:$B,A2720,ISSUANCE_HISTORY!$I:$I),0)</f>
        <v>0</v>
      </c>
      <c r="O2720" s="112">
        <f t="shared" si="169"/>
        <v>0</v>
      </c>
      <c r="P2720" s="26">
        <f t="shared" si="171"/>
        <v>0</v>
      </c>
      <c r="Q2720" s="36" t="e">
        <v>#N/A</v>
      </c>
      <c r="R2720" s="36" t="e">
        <v>#N/A</v>
      </c>
      <c r="S2720" s="16"/>
      <c r="T2720" s="37" t="str">
        <f t="shared" si="170"/>
        <v/>
      </c>
      <c r="U2720" s="12"/>
      <c r="V2720" s="16"/>
      <c r="W2720" s="12" t="e">
        <v>#N/A</v>
      </c>
    </row>
    <row r="2721" spans="1:23" ht="22.35" customHeight="1">
      <c r="A2721" s="12">
        <v>10062894</v>
      </c>
      <c r="B2721" s="137" t="e">
        <v>#N/A</v>
      </c>
      <c r="C2721" s="106">
        <v>1007295</v>
      </c>
      <c r="D2721" s="13"/>
      <c r="E2721" s="12" t="s">
        <v>3211</v>
      </c>
      <c r="F2721" s="190" t="s">
        <v>4209</v>
      </c>
      <c r="G2721" s="13" t="s">
        <v>21</v>
      </c>
      <c r="H2721" s="15">
        <v>0.22</v>
      </c>
      <c r="I2721" s="105">
        <v>0</v>
      </c>
      <c r="J2721" s="26">
        <f t="shared" si="168"/>
        <v>0</v>
      </c>
      <c r="K2721" s="113">
        <f>IFERROR(SUMIFS(RECEIVING_HISTORY!$H:$H,RECEIVING_HISTORY!$B:$B,MASTER_SHEET!$A2721),0)</f>
        <v>0</v>
      </c>
      <c r="L2721" s="26">
        <f>IFERROR(SUMIFS(RECEIVING_HISTORY!$I:$I,RECEIVING_HISTORY!$B:$B,MASTER_SHEET!$A2721),0)</f>
        <v>0</v>
      </c>
      <c r="M2721" s="35">
        <f>IFERROR(SUMIF(ISSUANCE_HISTORY!$B:$B,A2721,ISSUANCE_HISTORY!$H:$H),0)</f>
        <v>0</v>
      </c>
      <c r="N2721" s="26">
        <f>IFERROR(SUMIF(ISSUANCE_HISTORY!$B:$B,A2721,ISSUANCE_HISTORY!$I:$I),0)</f>
        <v>0</v>
      </c>
      <c r="O2721" s="112">
        <f t="shared" si="169"/>
        <v>0</v>
      </c>
      <c r="P2721" s="26">
        <f t="shared" si="171"/>
        <v>0</v>
      </c>
      <c r="Q2721" s="36" t="e">
        <v>#N/A</v>
      </c>
      <c r="R2721" s="36" t="e">
        <v>#N/A</v>
      </c>
      <c r="S2721" s="16"/>
      <c r="T2721" s="37" t="str">
        <f t="shared" si="170"/>
        <v/>
      </c>
      <c r="U2721" s="12"/>
      <c r="V2721" s="16"/>
      <c r="W2721" s="12" t="e">
        <v>#N/A</v>
      </c>
    </row>
    <row r="2722" spans="1:23" ht="22.35" customHeight="1">
      <c r="A2722" s="12">
        <v>10062895</v>
      </c>
      <c r="B2722" s="137" t="e">
        <v>#N/A</v>
      </c>
      <c r="C2722" s="106"/>
      <c r="D2722" s="13"/>
      <c r="E2722" s="12" t="s">
        <v>3212</v>
      </c>
      <c r="F2722" s="190" t="s">
        <v>4209</v>
      </c>
      <c r="G2722" s="13" t="s">
        <v>21</v>
      </c>
      <c r="H2722" s="15">
        <v>103.2</v>
      </c>
      <c r="I2722" s="105">
        <v>0</v>
      </c>
      <c r="J2722" s="26">
        <f t="shared" si="168"/>
        <v>0</v>
      </c>
      <c r="K2722" s="113">
        <f>IFERROR(SUMIFS(RECEIVING_HISTORY!$H:$H,RECEIVING_HISTORY!$B:$B,MASTER_SHEET!$A2722),0)</f>
        <v>0</v>
      </c>
      <c r="L2722" s="26">
        <f>IFERROR(SUMIFS(RECEIVING_HISTORY!$I:$I,RECEIVING_HISTORY!$B:$B,MASTER_SHEET!$A2722),0)</f>
        <v>0</v>
      </c>
      <c r="M2722" s="35">
        <f>IFERROR(SUMIF(ISSUANCE_HISTORY!$B:$B,A2722,ISSUANCE_HISTORY!$H:$H),0)</f>
        <v>0</v>
      </c>
      <c r="N2722" s="26">
        <f>IFERROR(SUMIF(ISSUANCE_HISTORY!$B:$B,A2722,ISSUANCE_HISTORY!$I:$I),0)</f>
        <v>0</v>
      </c>
      <c r="O2722" s="112">
        <f t="shared" si="169"/>
        <v>0</v>
      </c>
      <c r="P2722" s="26">
        <f t="shared" si="171"/>
        <v>0</v>
      </c>
      <c r="Q2722" s="36" t="e">
        <v>#N/A</v>
      </c>
      <c r="R2722" s="36" t="e">
        <v>#N/A</v>
      </c>
      <c r="S2722" s="16"/>
      <c r="T2722" s="37" t="str">
        <f t="shared" si="170"/>
        <v/>
      </c>
      <c r="U2722" s="12"/>
      <c r="V2722" s="16"/>
      <c r="W2722" s="12" t="e">
        <v>#N/A</v>
      </c>
    </row>
    <row r="2723" spans="1:23" ht="22.35" customHeight="1">
      <c r="A2723" s="12">
        <v>10062896</v>
      </c>
      <c r="B2723" s="137" t="e">
        <v>#N/A</v>
      </c>
      <c r="C2723" s="106"/>
      <c r="D2723" s="13"/>
      <c r="E2723" s="12" t="s">
        <v>3213</v>
      </c>
      <c r="F2723" s="191" t="s">
        <v>4206</v>
      </c>
      <c r="G2723" s="13" t="s">
        <v>21</v>
      </c>
      <c r="H2723" s="15">
        <v>80</v>
      </c>
      <c r="I2723" s="105">
        <v>0</v>
      </c>
      <c r="J2723" s="26">
        <f t="shared" si="168"/>
        <v>0</v>
      </c>
      <c r="K2723" s="113">
        <f>IFERROR(SUMIFS(RECEIVING_HISTORY!$H:$H,RECEIVING_HISTORY!$B:$B,MASTER_SHEET!$A2723),0)</f>
        <v>0</v>
      </c>
      <c r="L2723" s="26">
        <f>IFERROR(SUMIFS(RECEIVING_HISTORY!$I:$I,RECEIVING_HISTORY!$B:$B,MASTER_SHEET!$A2723),0)</f>
        <v>0</v>
      </c>
      <c r="M2723" s="35">
        <f>IFERROR(SUMIF(ISSUANCE_HISTORY!$B:$B,A2723,ISSUANCE_HISTORY!$H:$H),0)</f>
        <v>0</v>
      </c>
      <c r="N2723" s="26">
        <f>IFERROR(SUMIF(ISSUANCE_HISTORY!$B:$B,A2723,ISSUANCE_HISTORY!$I:$I),0)</f>
        <v>0</v>
      </c>
      <c r="O2723" s="112">
        <f t="shared" si="169"/>
        <v>0</v>
      </c>
      <c r="P2723" s="26">
        <f t="shared" si="171"/>
        <v>0</v>
      </c>
      <c r="Q2723" s="36" t="e">
        <v>#N/A</v>
      </c>
      <c r="R2723" s="36" t="e">
        <v>#N/A</v>
      </c>
      <c r="S2723" s="16"/>
      <c r="T2723" s="37" t="str">
        <f t="shared" si="170"/>
        <v/>
      </c>
      <c r="U2723" s="12"/>
      <c r="V2723" s="16"/>
      <c r="W2723" s="12" t="e">
        <v>#N/A</v>
      </c>
    </row>
    <row r="2724" spans="1:23" ht="22.35" customHeight="1">
      <c r="A2724" s="12">
        <v>10062897</v>
      </c>
      <c r="B2724" s="137">
        <v>1240110122</v>
      </c>
      <c r="C2724" s="106">
        <v>1007914</v>
      </c>
      <c r="D2724" s="13"/>
      <c r="E2724" s="12" t="s">
        <v>3214</v>
      </c>
      <c r="F2724" s="190" t="s">
        <v>4205</v>
      </c>
      <c r="G2724" s="13" t="s">
        <v>21</v>
      </c>
      <c r="H2724" s="15">
        <v>371</v>
      </c>
      <c r="I2724" s="105">
        <v>8</v>
      </c>
      <c r="J2724" s="26">
        <f t="shared" si="168"/>
        <v>2968</v>
      </c>
      <c r="K2724" s="113">
        <f>IFERROR(SUMIFS(RECEIVING_HISTORY!$H:$H,RECEIVING_HISTORY!$B:$B,MASTER_SHEET!$A2724),0)</f>
        <v>0</v>
      </c>
      <c r="L2724" s="26">
        <f>IFERROR(SUMIFS(RECEIVING_HISTORY!$I:$I,RECEIVING_HISTORY!$B:$B,MASTER_SHEET!$A2724),0)</f>
        <v>0</v>
      </c>
      <c r="M2724" s="35">
        <f>IFERROR(SUMIF(ISSUANCE_HISTORY!$B:$B,A2724,ISSUANCE_HISTORY!$H:$H),0)</f>
        <v>0</v>
      </c>
      <c r="N2724" s="26">
        <f>IFERROR(SUMIF(ISSUANCE_HISTORY!$B:$B,A2724,ISSUANCE_HISTORY!$I:$I),0)</f>
        <v>0</v>
      </c>
      <c r="O2724" s="112">
        <f t="shared" si="169"/>
        <v>8</v>
      </c>
      <c r="P2724" s="26">
        <f t="shared" si="171"/>
        <v>2968</v>
      </c>
      <c r="Q2724" s="36" t="s">
        <v>802</v>
      </c>
      <c r="R2724" s="36" t="s">
        <v>802</v>
      </c>
      <c r="S2724" s="16">
        <v>5</v>
      </c>
      <c r="T2724" s="37" t="str">
        <f t="shared" si="170"/>
        <v>OK</v>
      </c>
      <c r="U2724" s="12"/>
      <c r="V2724" s="16"/>
      <c r="W2724" s="12" t="s">
        <v>4222</v>
      </c>
    </row>
    <row r="2725" spans="1:23" ht="22.35" customHeight="1">
      <c r="A2725" s="12">
        <v>10062898</v>
      </c>
      <c r="B2725" s="137">
        <v>461715002669</v>
      </c>
      <c r="C2725" s="106">
        <v>1001047</v>
      </c>
      <c r="D2725" s="13">
        <v>1012833</v>
      </c>
      <c r="E2725" s="12" t="s">
        <v>3215</v>
      </c>
      <c r="F2725" s="190" t="s">
        <v>4209</v>
      </c>
      <c r="G2725" s="13" t="s">
        <v>21</v>
      </c>
      <c r="H2725" s="15">
        <v>49</v>
      </c>
      <c r="I2725" s="105">
        <v>35</v>
      </c>
      <c r="J2725" s="26">
        <f t="shared" si="168"/>
        <v>1715</v>
      </c>
      <c r="K2725" s="113">
        <f>IFERROR(SUMIFS(RECEIVING_HISTORY!$H:$H,RECEIVING_HISTORY!$B:$B,MASTER_SHEET!$A2725),0)</f>
        <v>0</v>
      </c>
      <c r="L2725" s="26">
        <f>IFERROR(SUMIFS(RECEIVING_HISTORY!$I:$I,RECEIVING_HISTORY!$B:$B,MASTER_SHEET!$A2725),0)</f>
        <v>0</v>
      </c>
      <c r="M2725" s="35">
        <f>IFERROR(SUMIF(ISSUANCE_HISTORY!$B:$B,A2725,ISSUANCE_HISTORY!$H:$H),0)</f>
        <v>0</v>
      </c>
      <c r="N2725" s="26">
        <f>IFERROR(SUMIF(ISSUANCE_HISTORY!$B:$B,A2725,ISSUANCE_HISTORY!$I:$I),0)</f>
        <v>0</v>
      </c>
      <c r="O2725" s="112">
        <f t="shared" si="169"/>
        <v>35</v>
      </c>
      <c r="P2725" s="26">
        <f t="shared" si="171"/>
        <v>1715</v>
      </c>
      <c r="Q2725" s="36" t="s">
        <v>1680</v>
      </c>
      <c r="R2725" s="36" t="s">
        <v>1680</v>
      </c>
      <c r="S2725" s="16">
        <v>10</v>
      </c>
      <c r="T2725" s="37" t="str">
        <f t="shared" si="170"/>
        <v>OK</v>
      </c>
      <c r="U2725" s="12"/>
      <c r="V2725" s="16"/>
      <c r="W2725" s="12" t="s">
        <v>4222</v>
      </c>
    </row>
    <row r="2726" spans="1:23" ht="22.35" customHeight="1">
      <c r="A2726" s="12">
        <v>10062899</v>
      </c>
      <c r="B2726" s="137">
        <v>1120013801</v>
      </c>
      <c r="C2726" s="106">
        <v>1000884</v>
      </c>
      <c r="D2726" s="13">
        <v>1012982</v>
      </c>
      <c r="E2726" s="12" t="s">
        <v>3216</v>
      </c>
      <c r="F2726" s="191" t="s">
        <v>4206</v>
      </c>
      <c r="G2726" s="13" t="s">
        <v>21</v>
      </c>
      <c r="H2726" s="15">
        <v>40</v>
      </c>
      <c r="I2726" s="105">
        <v>24</v>
      </c>
      <c r="J2726" s="26">
        <f t="shared" si="168"/>
        <v>960</v>
      </c>
      <c r="K2726" s="113">
        <f>IFERROR(SUMIFS(RECEIVING_HISTORY!$H:$H,RECEIVING_HISTORY!$B:$B,MASTER_SHEET!$A2726),0)</f>
        <v>0</v>
      </c>
      <c r="L2726" s="26">
        <f>IFERROR(SUMIFS(RECEIVING_HISTORY!$I:$I,RECEIVING_HISTORY!$B:$B,MASTER_SHEET!$A2726),0)</f>
        <v>0</v>
      </c>
      <c r="M2726" s="35">
        <f>IFERROR(SUMIF(ISSUANCE_HISTORY!$B:$B,A2726,ISSUANCE_HISTORY!$H:$H),0)</f>
        <v>12</v>
      </c>
      <c r="N2726" s="26">
        <f>IFERROR(SUMIF(ISSUANCE_HISTORY!$B:$B,A2726,ISSUANCE_HISTORY!$I:$I),0)</f>
        <v>480</v>
      </c>
      <c r="O2726" s="112">
        <f t="shared" si="169"/>
        <v>12</v>
      </c>
      <c r="P2726" s="26">
        <f t="shared" si="171"/>
        <v>480</v>
      </c>
      <c r="Q2726" s="36" t="s">
        <v>581</v>
      </c>
      <c r="R2726" s="36" t="s">
        <v>581</v>
      </c>
      <c r="S2726" s="16">
        <v>10</v>
      </c>
      <c r="T2726" s="37" t="str">
        <f t="shared" si="170"/>
        <v>OK</v>
      </c>
      <c r="U2726" s="12"/>
      <c r="V2726" s="16"/>
      <c r="W2726" s="12" t="s">
        <v>4222</v>
      </c>
    </row>
    <row r="2727" spans="1:23" ht="22.35" customHeight="1">
      <c r="A2727" s="12">
        <v>10062900</v>
      </c>
      <c r="B2727" s="137">
        <v>311715008126</v>
      </c>
      <c r="C2727" s="106">
        <v>1001886</v>
      </c>
      <c r="D2727" s="13">
        <v>1011969</v>
      </c>
      <c r="E2727" s="12" t="s">
        <v>3217</v>
      </c>
      <c r="F2727" s="190" t="s">
        <v>4205</v>
      </c>
      <c r="G2727" s="13" t="s">
        <v>21</v>
      </c>
      <c r="H2727" s="15">
        <v>20</v>
      </c>
      <c r="I2727" s="105">
        <v>12</v>
      </c>
      <c r="J2727" s="26">
        <f t="shared" si="168"/>
        <v>240</v>
      </c>
      <c r="K2727" s="113">
        <f>IFERROR(SUMIFS(RECEIVING_HISTORY!$H:$H,RECEIVING_HISTORY!$B:$B,MASTER_SHEET!$A2727),0)</f>
        <v>0</v>
      </c>
      <c r="L2727" s="26">
        <f>IFERROR(SUMIFS(RECEIVING_HISTORY!$I:$I,RECEIVING_HISTORY!$B:$B,MASTER_SHEET!$A2727),0)</f>
        <v>0</v>
      </c>
      <c r="M2727" s="35">
        <f>IFERROR(SUMIF(ISSUANCE_HISTORY!$B:$B,A2727,ISSUANCE_HISTORY!$H:$H),0)</f>
        <v>0</v>
      </c>
      <c r="N2727" s="26">
        <f>IFERROR(SUMIF(ISSUANCE_HISTORY!$B:$B,A2727,ISSUANCE_HISTORY!$I:$I),0)</f>
        <v>0</v>
      </c>
      <c r="O2727" s="112">
        <f t="shared" si="169"/>
        <v>12</v>
      </c>
      <c r="P2727" s="26">
        <f t="shared" si="171"/>
        <v>240</v>
      </c>
      <c r="Q2727" s="36" t="s">
        <v>1239</v>
      </c>
      <c r="R2727" s="36" t="s">
        <v>1239</v>
      </c>
      <c r="S2727" s="16">
        <v>10</v>
      </c>
      <c r="T2727" s="37" t="str">
        <f t="shared" si="170"/>
        <v>OK</v>
      </c>
      <c r="U2727" s="12"/>
      <c r="V2727" s="16"/>
      <c r="W2727" s="12" t="s">
        <v>4222</v>
      </c>
    </row>
    <row r="2728" spans="1:23" ht="22.35" customHeight="1">
      <c r="A2728" s="12">
        <v>10062901</v>
      </c>
      <c r="B2728" s="137">
        <v>401018007881</v>
      </c>
      <c r="C2728" s="106">
        <v>1007565</v>
      </c>
      <c r="D2728" s="13">
        <v>1017338</v>
      </c>
      <c r="E2728" s="12" t="s">
        <v>3218</v>
      </c>
      <c r="F2728" s="190" t="s">
        <v>1262</v>
      </c>
      <c r="G2728" s="13" t="s">
        <v>21</v>
      </c>
      <c r="H2728" s="15">
        <v>1885</v>
      </c>
      <c r="I2728" s="105">
        <v>4</v>
      </c>
      <c r="J2728" s="26">
        <f t="shared" si="168"/>
        <v>7540</v>
      </c>
      <c r="K2728" s="113">
        <f>IFERROR(SUMIFS(RECEIVING_HISTORY!$H:$H,RECEIVING_HISTORY!$B:$B,MASTER_SHEET!$A2728),0)</f>
        <v>0</v>
      </c>
      <c r="L2728" s="26">
        <f>IFERROR(SUMIFS(RECEIVING_HISTORY!$I:$I,RECEIVING_HISTORY!$B:$B,MASTER_SHEET!$A2728),0)</f>
        <v>0</v>
      </c>
      <c r="M2728" s="35">
        <f>IFERROR(SUMIF(ISSUANCE_HISTORY!$B:$B,A2728,ISSUANCE_HISTORY!$H:$H),0)</f>
        <v>0</v>
      </c>
      <c r="N2728" s="26">
        <f>IFERROR(SUMIF(ISSUANCE_HISTORY!$B:$B,A2728,ISSUANCE_HISTORY!$I:$I),0)</f>
        <v>0</v>
      </c>
      <c r="O2728" s="112">
        <f t="shared" si="169"/>
        <v>4</v>
      </c>
      <c r="P2728" s="26">
        <f t="shared" si="171"/>
        <v>7540</v>
      </c>
      <c r="Q2728" s="36" t="s">
        <v>4243</v>
      </c>
      <c r="R2728" s="36" t="s">
        <v>4243</v>
      </c>
      <c r="S2728" s="16">
        <v>3</v>
      </c>
      <c r="T2728" s="37" t="str">
        <f t="shared" si="170"/>
        <v>OK</v>
      </c>
      <c r="U2728" s="12"/>
      <c r="V2728" s="16"/>
      <c r="W2728" s="12" t="s">
        <v>4222</v>
      </c>
    </row>
    <row r="2729" spans="1:23" ht="22.35" customHeight="1">
      <c r="A2729" s="12">
        <v>10062902</v>
      </c>
      <c r="B2729" s="137" t="e">
        <v>#N/A</v>
      </c>
      <c r="C2729" s="106">
        <v>1008081</v>
      </c>
      <c r="D2729" s="13"/>
      <c r="E2729" s="12" t="s">
        <v>3219</v>
      </c>
      <c r="F2729" s="190" t="s">
        <v>2049</v>
      </c>
      <c r="G2729" s="13" t="s">
        <v>21</v>
      </c>
      <c r="H2729" s="15">
        <v>45</v>
      </c>
      <c r="I2729" s="105">
        <v>11</v>
      </c>
      <c r="J2729" s="26">
        <f t="shared" si="168"/>
        <v>495</v>
      </c>
      <c r="K2729" s="113">
        <f>IFERROR(SUMIFS(RECEIVING_HISTORY!$H:$H,RECEIVING_HISTORY!$B:$B,MASTER_SHEET!$A2729),0)</f>
        <v>0</v>
      </c>
      <c r="L2729" s="26">
        <f>IFERROR(SUMIFS(RECEIVING_HISTORY!$I:$I,RECEIVING_HISTORY!$B:$B,MASTER_SHEET!$A2729),0)</f>
        <v>0</v>
      </c>
      <c r="M2729" s="35">
        <f>IFERROR(SUMIF(ISSUANCE_HISTORY!$B:$B,A2729,ISSUANCE_HISTORY!$H:$H),0)</f>
        <v>0</v>
      </c>
      <c r="N2729" s="26">
        <f>IFERROR(SUMIF(ISSUANCE_HISTORY!$B:$B,A2729,ISSUANCE_HISTORY!$I:$I),0)</f>
        <v>0</v>
      </c>
      <c r="O2729" s="112">
        <f t="shared" si="169"/>
        <v>11</v>
      </c>
      <c r="P2729" s="26">
        <f t="shared" si="171"/>
        <v>495</v>
      </c>
      <c r="Q2729" s="36" t="s">
        <v>3130</v>
      </c>
      <c r="R2729" s="36" t="s">
        <v>3130</v>
      </c>
      <c r="S2729" s="16">
        <v>10</v>
      </c>
      <c r="T2729" s="37" t="str">
        <f t="shared" si="170"/>
        <v>OK</v>
      </c>
      <c r="U2729" s="12"/>
      <c r="V2729" s="16"/>
      <c r="W2729" s="12" t="e">
        <v>#N/A</v>
      </c>
    </row>
    <row r="2730" spans="1:23" ht="22.35" customHeight="1">
      <c r="A2730" s="12">
        <v>10062903</v>
      </c>
      <c r="B2730" s="137" t="e">
        <v>#N/A</v>
      </c>
      <c r="C2730" s="106">
        <v>1007912</v>
      </c>
      <c r="D2730" s="13"/>
      <c r="E2730" s="12" t="s">
        <v>3220</v>
      </c>
      <c r="F2730" s="190" t="s">
        <v>1262</v>
      </c>
      <c r="G2730" s="13" t="s">
        <v>21</v>
      </c>
      <c r="H2730" s="15">
        <v>1457</v>
      </c>
      <c r="I2730" s="105">
        <v>2</v>
      </c>
      <c r="J2730" s="26">
        <f t="shared" si="168"/>
        <v>2914</v>
      </c>
      <c r="K2730" s="113">
        <f>IFERROR(SUMIFS(RECEIVING_HISTORY!$H:$H,RECEIVING_HISTORY!$B:$B,MASTER_SHEET!$A2730),0)</f>
        <v>0</v>
      </c>
      <c r="L2730" s="26">
        <f>IFERROR(SUMIFS(RECEIVING_HISTORY!$I:$I,RECEIVING_HISTORY!$B:$B,MASTER_SHEET!$A2730),0)</f>
        <v>0</v>
      </c>
      <c r="M2730" s="35">
        <f>IFERROR(SUMIF(ISSUANCE_HISTORY!$B:$B,A2730,ISSUANCE_HISTORY!$H:$H),0)</f>
        <v>0</v>
      </c>
      <c r="N2730" s="26">
        <f>IFERROR(SUMIF(ISSUANCE_HISTORY!$B:$B,A2730,ISSUANCE_HISTORY!$I:$I),0)</f>
        <v>0</v>
      </c>
      <c r="O2730" s="112">
        <f t="shared" si="169"/>
        <v>2</v>
      </c>
      <c r="P2730" s="26">
        <f t="shared" si="171"/>
        <v>2914</v>
      </c>
      <c r="Q2730" s="36" t="s">
        <v>997</v>
      </c>
      <c r="R2730" s="36" t="s">
        <v>997</v>
      </c>
      <c r="S2730" s="16">
        <v>6</v>
      </c>
      <c r="T2730" s="37" t="str">
        <f t="shared" si="170"/>
        <v>BSR in Process</v>
      </c>
      <c r="U2730" s="12">
        <v>48</v>
      </c>
      <c r="V2730" s="16"/>
      <c r="W2730" s="12" t="e">
        <v>#N/A</v>
      </c>
    </row>
    <row r="2731" spans="1:23" ht="22.35" customHeight="1">
      <c r="A2731" s="12">
        <v>10062904</v>
      </c>
      <c r="B2731" s="137" t="e">
        <v>#N/A</v>
      </c>
      <c r="C2731" s="106">
        <v>1008082</v>
      </c>
      <c r="D2731" s="13"/>
      <c r="E2731" s="12" t="s">
        <v>3221</v>
      </c>
      <c r="F2731" s="190" t="s">
        <v>2049</v>
      </c>
      <c r="G2731" s="13" t="s">
        <v>21</v>
      </c>
      <c r="H2731" s="15">
        <v>95</v>
      </c>
      <c r="I2731" s="105">
        <v>15</v>
      </c>
      <c r="J2731" s="26">
        <f t="shared" si="168"/>
        <v>1425</v>
      </c>
      <c r="K2731" s="113">
        <f>IFERROR(SUMIFS(RECEIVING_HISTORY!$H:$H,RECEIVING_HISTORY!$B:$B,MASTER_SHEET!$A2731),0)</f>
        <v>0</v>
      </c>
      <c r="L2731" s="26">
        <f>IFERROR(SUMIFS(RECEIVING_HISTORY!$I:$I,RECEIVING_HISTORY!$B:$B,MASTER_SHEET!$A2731),0)</f>
        <v>0</v>
      </c>
      <c r="M2731" s="35">
        <f>IFERROR(SUMIF(ISSUANCE_HISTORY!$B:$B,A2731,ISSUANCE_HISTORY!$H:$H),0)</f>
        <v>0</v>
      </c>
      <c r="N2731" s="26">
        <f>IFERROR(SUMIF(ISSUANCE_HISTORY!$B:$B,A2731,ISSUANCE_HISTORY!$I:$I),0)</f>
        <v>0</v>
      </c>
      <c r="O2731" s="112">
        <f t="shared" si="169"/>
        <v>15</v>
      </c>
      <c r="P2731" s="26">
        <f t="shared" si="171"/>
        <v>1425</v>
      </c>
      <c r="Q2731" s="36" t="s">
        <v>3130</v>
      </c>
      <c r="R2731" s="36" t="s">
        <v>3130</v>
      </c>
      <c r="S2731" s="16">
        <v>5</v>
      </c>
      <c r="T2731" s="37" t="str">
        <f t="shared" si="170"/>
        <v>OK</v>
      </c>
      <c r="U2731" s="12"/>
      <c r="V2731" s="16"/>
      <c r="W2731" s="12" t="e">
        <v>#N/A</v>
      </c>
    </row>
    <row r="2732" spans="1:23" ht="22.35" customHeight="1">
      <c r="A2732" s="12">
        <v>10062905</v>
      </c>
      <c r="B2732" s="137">
        <v>3000000329</v>
      </c>
      <c r="C2732" s="106">
        <v>1004603</v>
      </c>
      <c r="D2732" s="13">
        <v>1016362</v>
      </c>
      <c r="E2732" s="12" t="s">
        <v>3222</v>
      </c>
      <c r="F2732" s="190" t="s">
        <v>2049</v>
      </c>
      <c r="G2732" s="13" t="s">
        <v>21</v>
      </c>
      <c r="H2732" s="15">
        <v>1734.7</v>
      </c>
      <c r="I2732" s="105">
        <v>4</v>
      </c>
      <c r="J2732" s="26">
        <f t="shared" si="168"/>
        <v>6938.8</v>
      </c>
      <c r="K2732" s="113">
        <f>IFERROR(SUMIFS(RECEIVING_HISTORY!$H:$H,RECEIVING_HISTORY!$B:$B,MASTER_SHEET!$A2732),0)</f>
        <v>0</v>
      </c>
      <c r="L2732" s="26">
        <f>IFERROR(SUMIFS(RECEIVING_HISTORY!$I:$I,RECEIVING_HISTORY!$B:$B,MASTER_SHEET!$A2732),0)</f>
        <v>0</v>
      </c>
      <c r="M2732" s="35">
        <f>IFERROR(SUMIF(ISSUANCE_HISTORY!$B:$B,A2732,ISSUANCE_HISTORY!$H:$H),0)</f>
        <v>0</v>
      </c>
      <c r="N2732" s="26">
        <f>IFERROR(SUMIF(ISSUANCE_HISTORY!$B:$B,A2732,ISSUANCE_HISTORY!$I:$I),0)</f>
        <v>0</v>
      </c>
      <c r="O2732" s="112">
        <f t="shared" si="169"/>
        <v>4</v>
      </c>
      <c r="P2732" s="26">
        <f t="shared" si="171"/>
        <v>6938.8</v>
      </c>
      <c r="Q2732" s="36" t="s">
        <v>1173</v>
      </c>
      <c r="R2732" s="36" t="s">
        <v>1173</v>
      </c>
      <c r="S2732" s="16">
        <v>4</v>
      </c>
      <c r="T2732" s="37" t="str">
        <f t="shared" si="170"/>
        <v>OK</v>
      </c>
      <c r="U2732" s="12"/>
      <c r="V2732" s="16"/>
      <c r="W2732" s="12" t="s">
        <v>4222</v>
      </c>
    </row>
    <row r="2733" spans="1:23" ht="22.35" customHeight="1">
      <c r="A2733" s="12">
        <v>10062906</v>
      </c>
      <c r="B2733" s="137">
        <v>3000000331</v>
      </c>
      <c r="C2733" s="106">
        <v>1004602</v>
      </c>
      <c r="D2733" s="13">
        <v>1016361</v>
      </c>
      <c r="E2733" s="12" t="s">
        <v>3223</v>
      </c>
      <c r="F2733" s="190" t="s">
        <v>2049</v>
      </c>
      <c r="G2733" s="13" t="s">
        <v>21</v>
      </c>
      <c r="H2733" s="15">
        <v>229.35</v>
      </c>
      <c r="I2733" s="105">
        <v>2</v>
      </c>
      <c r="J2733" s="26">
        <f t="shared" si="168"/>
        <v>458.7</v>
      </c>
      <c r="K2733" s="113">
        <f>IFERROR(SUMIFS(RECEIVING_HISTORY!$H:$H,RECEIVING_HISTORY!$B:$B,MASTER_SHEET!$A2733),0)</f>
        <v>0</v>
      </c>
      <c r="L2733" s="26">
        <f>IFERROR(SUMIFS(RECEIVING_HISTORY!$I:$I,RECEIVING_HISTORY!$B:$B,MASTER_SHEET!$A2733),0)</f>
        <v>0</v>
      </c>
      <c r="M2733" s="35">
        <f>IFERROR(SUMIF(ISSUANCE_HISTORY!$B:$B,A2733,ISSUANCE_HISTORY!$H:$H),0)</f>
        <v>0</v>
      </c>
      <c r="N2733" s="26">
        <f>IFERROR(SUMIF(ISSUANCE_HISTORY!$B:$B,A2733,ISSUANCE_HISTORY!$I:$I),0)</f>
        <v>0</v>
      </c>
      <c r="O2733" s="112">
        <f t="shared" si="169"/>
        <v>2</v>
      </c>
      <c r="P2733" s="26">
        <f t="shared" si="171"/>
        <v>458.7</v>
      </c>
      <c r="Q2733" s="36" t="s">
        <v>1128</v>
      </c>
      <c r="R2733" s="36" t="s">
        <v>1128</v>
      </c>
      <c r="S2733" s="16">
        <v>2</v>
      </c>
      <c r="T2733" s="37" t="str">
        <f t="shared" si="170"/>
        <v>OK</v>
      </c>
      <c r="U2733" s="12"/>
      <c r="V2733" s="16"/>
      <c r="W2733" s="12" t="s">
        <v>4222</v>
      </c>
    </row>
    <row r="2734" spans="1:23" ht="22.35" customHeight="1">
      <c r="A2734" s="12">
        <v>10062907</v>
      </c>
      <c r="B2734" s="137" t="e">
        <v>#N/A</v>
      </c>
      <c r="C2734" s="106">
        <v>1006722</v>
      </c>
      <c r="D2734" s="13">
        <v>1014649</v>
      </c>
      <c r="E2734" s="12" t="s">
        <v>3224</v>
      </c>
      <c r="F2734" s="190" t="s">
        <v>2049</v>
      </c>
      <c r="G2734" s="13" t="s">
        <v>37</v>
      </c>
      <c r="H2734" s="15">
        <v>1207</v>
      </c>
      <c r="I2734" s="105">
        <v>23</v>
      </c>
      <c r="J2734" s="26">
        <f t="shared" si="168"/>
        <v>27761</v>
      </c>
      <c r="K2734" s="113">
        <f>IFERROR(SUMIFS(RECEIVING_HISTORY!$H:$H,RECEIVING_HISTORY!$B:$B,MASTER_SHEET!$A2734),0)</f>
        <v>0</v>
      </c>
      <c r="L2734" s="26">
        <f>IFERROR(SUMIFS(RECEIVING_HISTORY!$I:$I,RECEIVING_HISTORY!$B:$B,MASTER_SHEET!$A2734),0)</f>
        <v>0</v>
      </c>
      <c r="M2734" s="35">
        <f>IFERROR(SUMIF(ISSUANCE_HISTORY!$B:$B,A2734,ISSUANCE_HISTORY!$H:$H),0)</f>
        <v>0</v>
      </c>
      <c r="N2734" s="26">
        <f>IFERROR(SUMIF(ISSUANCE_HISTORY!$B:$B,A2734,ISSUANCE_HISTORY!$I:$I),0)</f>
        <v>0</v>
      </c>
      <c r="O2734" s="112">
        <f t="shared" si="169"/>
        <v>23</v>
      </c>
      <c r="P2734" s="26">
        <f t="shared" si="171"/>
        <v>27761</v>
      </c>
      <c r="Q2734" s="36" t="s">
        <v>1128</v>
      </c>
      <c r="R2734" s="36" t="s">
        <v>1128</v>
      </c>
      <c r="S2734" s="16">
        <v>12</v>
      </c>
      <c r="T2734" s="37" t="str">
        <f t="shared" si="170"/>
        <v>OK</v>
      </c>
      <c r="U2734" s="12"/>
      <c r="V2734" s="16"/>
      <c r="W2734" s="12" t="e">
        <v>#N/A</v>
      </c>
    </row>
    <row r="2735" spans="1:23" ht="22.35" customHeight="1">
      <c r="A2735" s="12">
        <v>10062908</v>
      </c>
      <c r="B2735" s="137">
        <v>311715006463</v>
      </c>
      <c r="C2735" s="106">
        <v>1004279</v>
      </c>
      <c r="D2735" s="13">
        <v>1016639</v>
      </c>
      <c r="E2735" s="12" t="s">
        <v>3225</v>
      </c>
      <c r="F2735" s="190" t="s">
        <v>4205</v>
      </c>
      <c r="G2735" s="13" t="s">
        <v>21</v>
      </c>
      <c r="H2735" s="15">
        <v>293.5</v>
      </c>
      <c r="I2735" s="105">
        <v>15</v>
      </c>
      <c r="J2735" s="26">
        <f t="shared" si="168"/>
        <v>4402.5</v>
      </c>
      <c r="K2735" s="113">
        <f>IFERROR(SUMIFS(RECEIVING_HISTORY!$H:$H,RECEIVING_HISTORY!$B:$B,MASTER_SHEET!$A2735),0)</f>
        <v>0</v>
      </c>
      <c r="L2735" s="26">
        <f>IFERROR(SUMIFS(RECEIVING_HISTORY!$I:$I,RECEIVING_HISTORY!$B:$B,MASTER_SHEET!$A2735),0)</f>
        <v>0</v>
      </c>
      <c r="M2735" s="35">
        <f>IFERROR(SUMIF(ISSUANCE_HISTORY!$B:$B,A2735,ISSUANCE_HISTORY!$H:$H),0)</f>
        <v>0</v>
      </c>
      <c r="N2735" s="26">
        <f>IFERROR(SUMIF(ISSUANCE_HISTORY!$B:$B,A2735,ISSUANCE_HISTORY!$I:$I),0)</f>
        <v>0</v>
      </c>
      <c r="O2735" s="112">
        <f t="shared" si="169"/>
        <v>15</v>
      </c>
      <c r="P2735" s="26">
        <f t="shared" si="171"/>
        <v>4402.5</v>
      </c>
      <c r="Q2735" s="36" t="s">
        <v>1225</v>
      </c>
      <c r="R2735" s="36" t="s">
        <v>1225</v>
      </c>
      <c r="S2735" s="16">
        <v>4</v>
      </c>
      <c r="T2735" s="37" t="str">
        <f t="shared" si="170"/>
        <v>OK</v>
      </c>
      <c r="U2735" s="12"/>
      <c r="V2735" s="16"/>
      <c r="W2735" s="12" t="s">
        <v>4223</v>
      </c>
    </row>
    <row r="2736" spans="1:23" ht="22.35" customHeight="1">
      <c r="A2736" s="12">
        <v>10062909</v>
      </c>
      <c r="B2736" s="137">
        <v>311715006464</v>
      </c>
      <c r="C2736" s="106">
        <v>1004280</v>
      </c>
      <c r="D2736" s="13">
        <v>1016640</v>
      </c>
      <c r="E2736" s="12" t="s">
        <v>3226</v>
      </c>
      <c r="F2736" s="190" t="s">
        <v>4205</v>
      </c>
      <c r="G2736" s="13" t="s">
        <v>21</v>
      </c>
      <c r="H2736" s="15">
        <v>415.7</v>
      </c>
      <c r="I2736" s="105">
        <v>3</v>
      </c>
      <c r="J2736" s="26">
        <f t="shared" si="168"/>
        <v>1247.0999999999999</v>
      </c>
      <c r="K2736" s="113">
        <f>IFERROR(SUMIFS(RECEIVING_HISTORY!$H:$H,RECEIVING_HISTORY!$B:$B,MASTER_SHEET!$A2736),0)</f>
        <v>0</v>
      </c>
      <c r="L2736" s="26">
        <f>IFERROR(SUMIFS(RECEIVING_HISTORY!$I:$I,RECEIVING_HISTORY!$B:$B,MASTER_SHEET!$A2736),0)</f>
        <v>0</v>
      </c>
      <c r="M2736" s="35">
        <f>IFERROR(SUMIF(ISSUANCE_HISTORY!$B:$B,A2736,ISSUANCE_HISTORY!$H:$H),0)</f>
        <v>0</v>
      </c>
      <c r="N2736" s="26">
        <f>IFERROR(SUMIF(ISSUANCE_HISTORY!$B:$B,A2736,ISSUANCE_HISTORY!$I:$I),0)</f>
        <v>0</v>
      </c>
      <c r="O2736" s="112">
        <f t="shared" si="169"/>
        <v>3</v>
      </c>
      <c r="P2736" s="26">
        <f t="shared" si="171"/>
        <v>1247.0999999999999</v>
      </c>
      <c r="Q2736" s="36" t="s">
        <v>1225</v>
      </c>
      <c r="R2736" s="36" t="s">
        <v>1225</v>
      </c>
      <c r="S2736" s="16">
        <v>4</v>
      </c>
      <c r="T2736" s="37" t="str">
        <f t="shared" si="170"/>
        <v>BSR in Process</v>
      </c>
      <c r="U2736" s="12">
        <v>56</v>
      </c>
      <c r="V2736" s="16"/>
      <c r="W2736" s="12" t="s">
        <v>4223</v>
      </c>
    </row>
    <row r="2737" spans="1:23" ht="22.35" customHeight="1">
      <c r="A2737" s="12">
        <v>10062910</v>
      </c>
      <c r="B2737" s="137">
        <v>301039006465</v>
      </c>
      <c r="C2737" s="106">
        <v>1004281</v>
      </c>
      <c r="D2737" s="13">
        <v>1016641</v>
      </c>
      <c r="E2737" s="12" t="s">
        <v>3227</v>
      </c>
      <c r="F2737" s="190" t="s">
        <v>4205</v>
      </c>
      <c r="G2737" s="13" t="s">
        <v>21</v>
      </c>
      <c r="H2737" s="15">
        <v>258</v>
      </c>
      <c r="I2737" s="105">
        <v>2</v>
      </c>
      <c r="J2737" s="26">
        <f t="shared" si="168"/>
        <v>516</v>
      </c>
      <c r="K2737" s="113">
        <f>IFERROR(SUMIFS(RECEIVING_HISTORY!$H:$H,RECEIVING_HISTORY!$B:$B,MASTER_SHEET!$A2737),0)</f>
        <v>0</v>
      </c>
      <c r="L2737" s="26">
        <f>IFERROR(SUMIFS(RECEIVING_HISTORY!$I:$I,RECEIVING_HISTORY!$B:$B,MASTER_SHEET!$A2737),0)</f>
        <v>0</v>
      </c>
      <c r="M2737" s="35">
        <f>IFERROR(SUMIF(ISSUANCE_HISTORY!$B:$B,A2737,ISSUANCE_HISTORY!$H:$H),0)</f>
        <v>0</v>
      </c>
      <c r="N2737" s="26">
        <f>IFERROR(SUMIF(ISSUANCE_HISTORY!$B:$B,A2737,ISSUANCE_HISTORY!$I:$I),0)</f>
        <v>0</v>
      </c>
      <c r="O2737" s="112">
        <f t="shared" si="169"/>
        <v>2</v>
      </c>
      <c r="P2737" s="26">
        <f t="shared" si="171"/>
        <v>516</v>
      </c>
      <c r="Q2737" s="36" t="s">
        <v>671</v>
      </c>
      <c r="R2737" s="36" t="s">
        <v>671</v>
      </c>
      <c r="S2737" s="16">
        <v>1</v>
      </c>
      <c r="T2737" s="37" t="str">
        <f t="shared" si="170"/>
        <v>OK</v>
      </c>
      <c r="U2737" s="12"/>
      <c r="V2737" s="16"/>
      <c r="W2737" s="12" t="s">
        <v>4223</v>
      </c>
    </row>
    <row r="2738" spans="1:23" ht="22.35" customHeight="1">
      <c r="A2738" s="12">
        <v>10062911</v>
      </c>
      <c r="B2738" s="137">
        <v>301039006466</v>
      </c>
      <c r="C2738" s="106">
        <v>1004282</v>
      </c>
      <c r="D2738" s="13">
        <v>1016642</v>
      </c>
      <c r="E2738" s="12" t="s">
        <v>3228</v>
      </c>
      <c r="F2738" s="190" t="s">
        <v>4205</v>
      </c>
      <c r="G2738" s="13" t="s">
        <v>21</v>
      </c>
      <c r="H2738" s="15">
        <v>249.4</v>
      </c>
      <c r="I2738" s="105">
        <v>1</v>
      </c>
      <c r="J2738" s="26">
        <f t="shared" si="168"/>
        <v>249.4</v>
      </c>
      <c r="K2738" s="113">
        <f>IFERROR(SUMIFS(RECEIVING_HISTORY!$H:$H,RECEIVING_HISTORY!$B:$B,MASTER_SHEET!$A2738),0)</f>
        <v>0</v>
      </c>
      <c r="L2738" s="26">
        <f>IFERROR(SUMIFS(RECEIVING_HISTORY!$I:$I,RECEIVING_HISTORY!$B:$B,MASTER_SHEET!$A2738),0)</f>
        <v>0</v>
      </c>
      <c r="M2738" s="35">
        <f>IFERROR(SUMIF(ISSUANCE_HISTORY!$B:$B,A2738,ISSUANCE_HISTORY!$H:$H),0)</f>
        <v>0</v>
      </c>
      <c r="N2738" s="26">
        <f>IFERROR(SUMIF(ISSUANCE_HISTORY!$B:$B,A2738,ISSUANCE_HISTORY!$I:$I),0)</f>
        <v>0</v>
      </c>
      <c r="O2738" s="112">
        <f t="shared" si="169"/>
        <v>1</v>
      </c>
      <c r="P2738" s="26">
        <f t="shared" si="171"/>
        <v>249.4</v>
      </c>
      <c r="Q2738" s="36" t="s">
        <v>671</v>
      </c>
      <c r="R2738" s="36" t="s">
        <v>671</v>
      </c>
      <c r="S2738" s="16">
        <v>1</v>
      </c>
      <c r="T2738" s="37" t="str">
        <f t="shared" si="170"/>
        <v>OK</v>
      </c>
      <c r="U2738" s="12"/>
      <c r="V2738" s="16"/>
      <c r="W2738" s="12" t="s">
        <v>4223</v>
      </c>
    </row>
    <row r="2739" spans="1:23" ht="22.35" customHeight="1">
      <c r="A2739" s="12">
        <v>10062912</v>
      </c>
      <c r="B2739" s="137">
        <v>301039006467</v>
      </c>
      <c r="C2739" s="106">
        <v>1004283</v>
      </c>
      <c r="D2739" s="13">
        <v>1016643</v>
      </c>
      <c r="E2739" s="12" t="s">
        <v>3229</v>
      </c>
      <c r="F2739" s="190" t="s">
        <v>4205</v>
      </c>
      <c r="G2739" s="13" t="s">
        <v>21</v>
      </c>
      <c r="H2739" s="15">
        <v>479.2</v>
      </c>
      <c r="I2739" s="105">
        <v>1</v>
      </c>
      <c r="J2739" s="26">
        <f t="shared" si="168"/>
        <v>479.2</v>
      </c>
      <c r="K2739" s="113">
        <f>IFERROR(SUMIFS(RECEIVING_HISTORY!$H:$H,RECEIVING_HISTORY!$B:$B,MASTER_SHEET!$A2739),0)</f>
        <v>0</v>
      </c>
      <c r="L2739" s="26">
        <f>IFERROR(SUMIFS(RECEIVING_HISTORY!$I:$I,RECEIVING_HISTORY!$B:$B,MASTER_SHEET!$A2739),0)</f>
        <v>0</v>
      </c>
      <c r="M2739" s="35">
        <f>IFERROR(SUMIF(ISSUANCE_HISTORY!$B:$B,A2739,ISSUANCE_HISTORY!$H:$H),0)</f>
        <v>0</v>
      </c>
      <c r="N2739" s="26">
        <f>IFERROR(SUMIF(ISSUANCE_HISTORY!$B:$B,A2739,ISSUANCE_HISTORY!$I:$I),0)</f>
        <v>0</v>
      </c>
      <c r="O2739" s="112">
        <f t="shared" si="169"/>
        <v>1</v>
      </c>
      <c r="P2739" s="26">
        <f t="shared" si="171"/>
        <v>479.2</v>
      </c>
      <c r="Q2739" s="36" t="s">
        <v>671</v>
      </c>
      <c r="R2739" s="36" t="s">
        <v>671</v>
      </c>
      <c r="S2739" s="16">
        <v>1</v>
      </c>
      <c r="T2739" s="37" t="str">
        <f t="shared" si="170"/>
        <v>OK</v>
      </c>
      <c r="U2739" s="12"/>
      <c r="V2739" s="16"/>
      <c r="W2739" s="12" t="s">
        <v>4223</v>
      </c>
    </row>
    <row r="2740" spans="1:23" ht="22.35" customHeight="1">
      <c r="A2740" s="12">
        <v>10062913</v>
      </c>
      <c r="B2740" s="137">
        <v>301039006468</v>
      </c>
      <c r="C2740" s="106">
        <v>1004284</v>
      </c>
      <c r="D2740" s="13">
        <v>1016644</v>
      </c>
      <c r="E2740" s="12" t="s">
        <v>3230</v>
      </c>
      <c r="F2740" s="190" t="s">
        <v>4205</v>
      </c>
      <c r="G2740" s="13" t="s">
        <v>21</v>
      </c>
      <c r="H2740" s="15">
        <v>630.79999999999995</v>
      </c>
      <c r="I2740" s="105">
        <v>1</v>
      </c>
      <c r="J2740" s="26">
        <f t="shared" si="168"/>
        <v>630.79999999999995</v>
      </c>
      <c r="K2740" s="113">
        <f>IFERROR(SUMIFS(RECEIVING_HISTORY!$H:$H,RECEIVING_HISTORY!$B:$B,MASTER_SHEET!$A2740),0)</f>
        <v>0</v>
      </c>
      <c r="L2740" s="26">
        <f>IFERROR(SUMIFS(RECEIVING_HISTORY!$I:$I,RECEIVING_HISTORY!$B:$B,MASTER_SHEET!$A2740),0)</f>
        <v>0</v>
      </c>
      <c r="M2740" s="35">
        <f>IFERROR(SUMIF(ISSUANCE_HISTORY!$B:$B,A2740,ISSUANCE_HISTORY!$H:$H),0)</f>
        <v>0</v>
      </c>
      <c r="N2740" s="26">
        <f>IFERROR(SUMIF(ISSUANCE_HISTORY!$B:$B,A2740,ISSUANCE_HISTORY!$I:$I),0)</f>
        <v>0</v>
      </c>
      <c r="O2740" s="112">
        <f t="shared" si="169"/>
        <v>1</v>
      </c>
      <c r="P2740" s="26">
        <f t="shared" si="171"/>
        <v>630.79999999999995</v>
      </c>
      <c r="Q2740" s="36" t="s">
        <v>671</v>
      </c>
      <c r="R2740" s="36" t="s">
        <v>671</v>
      </c>
      <c r="S2740" s="16">
        <v>1</v>
      </c>
      <c r="T2740" s="37" t="str">
        <f t="shared" si="170"/>
        <v>OK</v>
      </c>
      <c r="U2740" s="12"/>
      <c r="V2740" s="16"/>
      <c r="W2740" s="12" t="s">
        <v>4223</v>
      </c>
    </row>
    <row r="2741" spans="1:23" ht="22.35" customHeight="1">
      <c r="A2741" s="12">
        <v>10062914</v>
      </c>
      <c r="B2741" s="137">
        <v>1630240083</v>
      </c>
      <c r="C2741" s="106">
        <v>1004285</v>
      </c>
      <c r="D2741" s="13">
        <v>1016645</v>
      </c>
      <c r="E2741" s="12" t="s">
        <v>3231</v>
      </c>
      <c r="F2741" s="190" t="s">
        <v>4205</v>
      </c>
      <c r="G2741" s="13" t="s">
        <v>21</v>
      </c>
      <c r="H2741" s="15">
        <v>523.29999999999995</v>
      </c>
      <c r="I2741" s="105">
        <v>1</v>
      </c>
      <c r="J2741" s="26">
        <f t="shared" si="168"/>
        <v>523.29999999999995</v>
      </c>
      <c r="K2741" s="113">
        <f>IFERROR(SUMIFS(RECEIVING_HISTORY!$H:$H,RECEIVING_HISTORY!$B:$B,MASTER_SHEET!$A2741),0)</f>
        <v>0</v>
      </c>
      <c r="L2741" s="26">
        <f>IFERROR(SUMIFS(RECEIVING_HISTORY!$I:$I,RECEIVING_HISTORY!$B:$B,MASTER_SHEET!$A2741),0)</f>
        <v>0</v>
      </c>
      <c r="M2741" s="35">
        <f>IFERROR(SUMIF(ISSUANCE_HISTORY!$B:$B,A2741,ISSUANCE_HISTORY!$H:$H),0)</f>
        <v>0</v>
      </c>
      <c r="N2741" s="26">
        <f>IFERROR(SUMIF(ISSUANCE_HISTORY!$B:$B,A2741,ISSUANCE_HISTORY!$I:$I),0)</f>
        <v>0</v>
      </c>
      <c r="O2741" s="112">
        <f t="shared" si="169"/>
        <v>1</v>
      </c>
      <c r="P2741" s="26">
        <f t="shared" si="171"/>
        <v>523.29999999999995</v>
      </c>
      <c r="Q2741" s="36" t="s">
        <v>671</v>
      </c>
      <c r="R2741" s="36" t="s">
        <v>671</v>
      </c>
      <c r="S2741" s="16">
        <v>1</v>
      </c>
      <c r="T2741" s="37" t="str">
        <f t="shared" si="170"/>
        <v>OK</v>
      </c>
      <c r="U2741" s="12"/>
      <c r="V2741" s="16"/>
      <c r="W2741" s="12" t="s">
        <v>4223</v>
      </c>
    </row>
    <row r="2742" spans="1:23" ht="22.35" customHeight="1">
      <c r="A2742" s="12">
        <v>10062915</v>
      </c>
      <c r="B2742" s="137">
        <v>301039006470</v>
      </c>
      <c r="C2742" s="106">
        <v>1004286</v>
      </c>
      <c r="D2742" s="13">
        <v>1016646</v>
      </c>
      <c r="E2742" s="12" t="s">
        <v>3232</v>
      </c>
      <c r="F2742" s="190" t="s">
        <v>4205</v>
      </c>
      <c r="G2742" s="13" t="s">
        <v>21</v>
      </c>
      <c r="H2742" s="15">
        <v>855.8</v>
      </c>
      <c r="I2742" s="105">
        <v>1</v>
      </c>
      <c r="J2742" s="26">
        <f t="shared" si="168"/>
        <v>855.8</v>
      </c>
      <c r="K2742" s="113">
        <f>IFERROR(SUMIFS(RECEIVING_HISTORY!$H:$H,RECEIVING_HISTORY!$B:$B,MASTER_SHEET!$A2742),0)</f>
        <v>0</v>
      </c>
      <c r="L2742" s="26">
        <f>IFERROR(SUMIFS(RECEIVING_HISTORY!$I:$I,RECEIVING_HISTORY!$B:$B,MASTER_SHEET!$A2742),0)</f>
        <v>0</v>
      </c>
      <c r="M2742" s="35">
        <f>IFERROR(SUMIF(ISSUANCE_HISTORY!$B:$B,A2742,ISSUANCE_HISTORY!$H:$H),0)</f>
        <v>0</v>
      </c>
      <c r="N2742" s="26">
        <f>IFERROR(SUMIF(ISSUANCE_HISTORY!$B:$B,A2742,ISSUANCE_HISTORY!$I:$I),0)</f>
        <v>0</v>
      </c>
      <c r="O2742" s="112">
        <f t="shared" si="169"/>
        <v>1</v>
      </c>
      <c r="P2742" s="26">
        <f t="shared" si="171"/>
        <v>855.8</v>
      </c>
      <c r="Q2742" s="36" t="s">
        <v>671</v>
      </c>
      <c r="R2742" s="36" t="s">
        <v>671</v>
      </c>
      <c r="S2742" s="16">
        <v>1</v>
      </c>
      <c r="T2742" s="37" t="str">
        <f t="shared" si="170"/>
        <v>OK</v>
      </c>
      <c r="U2742" s="12"/>
      <c r="V2742" s="16"/>
      <c r="W2742" s="12" t="s">
        <v>4223</v>
      </c>
    </row>
    <row r="2743" spans="1:23" ht="22.35" customHeight="1">
      <c r="A2743" s="12">
        <v>10062916</v>
      </c>
      <c r="B2743" s="137">
        <v>301039006471</v>
      </c>
      <c r="C2743" s="106">
        <v>1004287</v>
      </c>
      <c r="D2743" s="13">
        <v>1016647</v>
      </c>
      <c r="E2743" s="12" t="s">
        <v>3233</v>
      </c>
      <c r="F2743" s="190" t="s">
        <v>4205</v>
      </c>
      <c r="G2743" s="13" t="s">
        <v>21</v>
      </c>
      <c r="H2743" s="15">
        <v>259.2</v>
      </c>
      <c r="I2743" s="105">
        <v>1</v>
      </c>
      <c r="J2743" s="26">
        <f t="shared" si="168"/>
        <v>259.2</v>
      </c>
      <c r="K2743" s="113">
        <f>IFERROR(SUMIFS(RECEIVING_HISTORY!$H:$H,RECEIVING_HISTORY!$B:$B,MASTER_SHEET!$A2743),0)</f>
        <v>0</v>
      </c>
      <c r="L2743" s="26">
        <f>IFERROR(SUMIFS(RECEIVING_HISTORY!$I:$I,RECEIVING_HISTORY!$B:$B,MASTER_SHEET!$A2743),0)</f>
        <v>0</v>
      </c>
      <c r="M2743" s="35">
        <f>IFERROR(SUMIF(ISSUANCE_HISTORY!$B:$B,A2743,ISSUANCE_HISTORY!$H:$H),0)</f>
        <v>0</v>
      </c>
      <c r="N2743" s="26">
        <f>IFERROR(SUMIF(ISSUANCE_HISTORY!$B:$B,A2743,ISSUANCE_HISTORY!$I:$I),0)</f>
        <v>0</v>
      </c>
      <c r="O2743" s="112">
        <f t="shared" si="169"/>
        <v>1</v>
      </c>
      <c r="P2743" s="26">
        <f t="shared" si="171"/>
        <v>259.2</v>
      </c>
      <c r="Q2743" s="36" t="s">
        <v>671</v>
      </c>
      <c r="R2743" s="36" t="s">
        <v>671</v>
      </c>
      <c r="S2743" s="16">
        <v>1</v>
      </c>
      <c r="T2743" s="37" t="str">
        <f t="shared" si="170"/>
        <v>OK</v>
      </c>
      <c r="U2743" s="12"/>
      <c r="V2743" s="16"/>
      <c r="W2743" s="12" t="s">
        <v>4223</v>
      </c>
    </row>
    <row r="2744" spans="1:23" ht="22.35" customHeight="1">
      <c r="A2744" s="12">
        <v>10062917</v>
      </c>
      <c r="B2744" s="137">
        <v>401016016472</v>
      </c>
      <c r="C2744" s="106">
        <v>1004288</v>
      </c>
      <c r="D2744" s="13">
        <v>1016648</v>
      </c>
      <c r="E2744" s="12" t="s">
        <v>3234</v>
      </c>
      <c r="F2744" s="190" t="s">
        <v>4205</v>
      </c>
      <c r="G2744" s="13" t="s">
        <v>21</v>
      </c>
      <c r="H2744" s="15">
        <v>1838.7</v>
      </c>
      <c r="I2744" s="105">
        <v>0</v>
      </c>
      <c r="J2744" s="26">
        <f t="shared" si="168"/>
        <v>0</v>
      </c>
      <c r="K2744" s="113">
        <f>IFERROR(SUMIFS(RECEIVING_HISTORY!$H:$H,RECEIVING_HISTORY!$B:$B,MASTER_SHEET!$A2744),0)</f>
        <v>0</v>
      </c>
      <c r="L2744" s="26">
        <f>IFERROR(SUMIFS(RECEIVING_HISTORY!$I:$I,RECEIVING_HISTORY!$B:$B,MASTER_SHEET!$A2744),0)</f>
        <v>0</v>
      </c>
      <c r="M2744" s="35">
        <f>IFERROR(SUMIF(ISSUANCE_HISTORY!$B:$B,A2744,ISSUANCE_HISTORY!$H:$H),0)</f>
        <v>0</v>
      </c>
      <c r="N2744" s="26">
        <f>IFERROR(SUMIF(ISSUANCE_HISTORY!$B:$B,A2744,ISSUANCE_HISTORY!$I:$I),0)</f>
        <v>0</v>
      </c>
      <c r="O2744" s="112">
        <f t="shared" si="169"/>
        <v>0</v>
      </c>
      <c r="P2744" s="26">
        <f t="shared" si="171"/>
        <v>0</v>
      </c>
      <c r="Q2744" s="36" t="e">
        <v>#N/A</v>
      </c>
      <c r="R2744" s="36" t="e">
        <v>#N/A</v>
      </c>
      <c r="S2744" s="16">
        <v>1</v>
      </c>
      <c r="T2744" s="37" t="str">
        <f t="shared" si="170"/>
        <v>BSR in Process</v>
      </c>
      <c r="U2744" s="12">
        <v>56</v>
      </c>
      <c r="V2744" s="16"/>
      <c r="W2744" s="12" t="s">
        <v>4223</v>
      </c>
    </row>
    <row r="2745" spans="1:23" ht="22.35" customHeight="1">
      <c r="A2745" s="12">
        <v>10062918</v>
      </c>
      <c r="B2745" s="137">
        <v>401016016473</v>
      </c>
      <c r="C2745" s="106">
        <v>1004289</v>
      </c>
      <c r="D2745" s="13">
        <v>1016649</v>
      </c>
      <c r="E2745" s="12" t="s">
        <v>3235</v>
      </c>
      <c r="F2745" s="190" t="s">
        <v>4205</v>
      </c>
      <c r="G2745" s="13" t="s">
        <v>21</v>
      </c>
      <c r="H2745" s="15">
        <v>2004.9</v>
      </c>
      <c r="I2745" s="105">
        <v>1</v>
      </c>
      <c r="J2745" s="26">
        <f t="shared" si="168"/>
        <v>2004.9</v>
      </c>
      <c r="K2745" s="113">
        <f>IFERROR(SUMIFS(RECEIVING_HISTORY!$H:$H,RECEIVING_HISTORY!$B:$B,MASTER_SHEET!$A2745),0)</f>
        <v>0</v>
      </c>
      <c r="L2745" s="26">
        <f>IFERROR(SUMIFS(RECEIVING_HISTORY!$I:$I,RECEIVING_HISTORY!$B:$B,MASTER_SHEET!$A2745),0)</f>
        <v>0</v>
      </c>
      <c r="M2745" s="35">
        <f>IFERROR(SUMIF(ISSUANCE_HISTORY!$B:$B,A2745,ISSUANCE_HISTORY!$H:$H),0)</f>
        <v>0</v>
      </c>
      <c r="N2745" s="26">
        <f>IFERROR(SUMIF(ISSUANCE_HISTORY!$B:$B,A2745,ISSUANCE_HISTORY!$I:$I),0)</f>
        <v>0</v>
      </c>
      <c r="O2745" s="112">
        <f t="shared" si="169"/>
        <v>1</v>
      </c>
      <c r="P2745" s="26">
        <f t="shared" si="171"/>
        <v>2004.9</v>
      </c>
      <c r="Q2745" s="36" t="s">
        <v>4237</v>
      </c>
      <c r="R2745" s="36" t="s">
        <v>4237</v>
      </c>
      <c r="S2745" s="16">
        <v>1</v>
      </c>
      <c r="T2745" s="37" t="str">
        <f t="shared" si="170"/>
        <v>OK</v>
      </c>
      <c r="U2745" s="12"/>
      <c r="V2745" s="16"/>
      <c r="W2745" s="12" t="s">
        <v>4223</v>
      </c>
    </row>
    <row r="2746" spans="1:23" ht="22.35" customHeight="1">
      <c r="A2746" s="12">
        <v>10062919</v>
      </c>
      <c r="B2746" s="137">
        <v>401016016474</v>
      </c>
      <c r="C2746" s="106">
        <v>1004290</v>
      </c>
      <c r="D2746" s="13">
        <v>1016650</v>
      </c>
      <c r="E2746" s="12" t="s">
        <v>3236</v>
      </c>
      <c r="F2746" s="190" t="s">
        <v>4205</v>
      </c>
      <c r="G2746" s="13" t="s">
        <v>21</v>
      </c>
      <c r="H2746" s="15">
        <v>2440.1999999999998</v>
      </c>
      <c r="I2746" s="105">
        <v>1</v>
      </c>
      <c r="J2746" s="26">
        <f t="shared" si="168"/>
        <v>2440.1999999999998</v>
      </c>
      <c r="K2746" s="113">
        <f>IFERROR(SUMIFS(RECEIVING_HISTORY!$H:$H,RECEIVING_HISTORY!$B:$B,MASTER_SHEET!$A2746),0)</f>
        <v>0</v>
      </c>
      <c r="L2746" s="26">
        <f>IFERROR(SUMIFS(RECEIVING_HISTORY!$I:$I,RECEIVING_HISTORY!$B:$B,MASTER_SHEET!$A2746),0)</f>
        <v>0</v>
      </c>
      <c r="M2746" s="35">
        <f>IFERROR(SUMIF(ISSUANCE_HISTORY!$B:$B,A2746,ISSUANCE_HISTORY!$H:$H),0)</f>
        <v>0</v>
      </c>
      <c r="N2746" s="26">
        <f>IFERROR(SUMIF(ISSUANCE_HISTORY!$B:$B,A2746,ISSUANCE_HISTORY!$I:$I),0)</f>
        <v>0</v>
      </c>
      <c r="O2746" s="112">
        <f t="shared" si="169"/>
        <v>1</v>
      </c>
      <c r="P2746" s="26">
        <f t="shared" si="171"/>
        <v>2440.1999999999998</v>
      </c>
      <c r="Q2746" s="36" t="s">
        <v>4237</v>
      </c>
      <c r="R2746" s="36" t="s">
        <v>4237</v>
      </c>
      <c r="S2746" s="16">
        <v>1</v>
      </c>
      <c r="T2746" s="37" t="str">
        <f t="shared" si="170"/>
        <v>OK</v>
      </c>
      <c r="U2746" s="12"/>
      <c r="V2746" s="16"/>
      <c r="W2746" s="12" t="s">
        <v>4223</v>
      </c>
    </row>
    <row r="2747" spans="1:23" ht="22.35" customHeight="1">
      <c r="A2747" s="12">
        <v>10062920</v>
      </c>
      <c r="B2747" s="137">
        <v>401016016475</v>
      </c>
      <c r="C2747" s="106">
        <v>1004291</v>
      </c>
      <c r="D2747" s="13">
        <v>1016651</v>
      </c>
      <c r="E2747" s="12" t="s">
        <v>3237</v>
      </c>
      <c r="F2747" s="190" t="s">
        <v>4205</v>
      </c>
      <c r="G2747" s="13" t="s">
        <v>21</v>
      </c>
      <c r="H2747" s="15">
        <v>2485.1999999999998</v>
      </c>
      <c r="I2747" s="105">
        <v>1</v>
      </c>
      <c r="J2747" s="26">
        <f t="shared" si="168"/>
        <v>2485.1999999999998</v>
      </c>
      <c r="K2747" s="113">
        <f>IFERROR(SUMIFS(RECEIVING_HISTORY!$H:$H,RECEIVING_HISTORY!$B:$B,MASTER_SHEET!$A2747),0)</f>
        <v>0</v>
      </c>
      <c r="L2747" s="26">
        <f>IFERROR(SUMIFS(RECEIVING_HISTORY!$I:$I,RECEIVING_HISTORY!$B:$B,MASTER_SHEET!$A2747),0)</f>
        <v>0</v>
      </c>
      <c r="M2747" s="35">
        <f>IFERROR(SUMIF(ISSUANCE_HISTORY!$B:$B,A2747,ISSUANCE_HISTORY!$H:$H),0)</f>
        <v>0</v>
      </c>
      <c r="N2747" s="26">
        <f>IFERROR(SUMIF(ISSUANCE_HISTORY!$B:$B,A2747,ISSUANCE_HISTORY!$I:$I),0)</f>
        <v>0</v>
      </c>
      <c r="O2747" s="112">
        <f t="shared" si="169"/>
        <v>1</v>
      </c>
      <c r="P2747" s="26">
        <f t="shared" si="171"/>
        <v>2485.1999999999998</v>
      </c>
      <c r="Q2747" s="36" t="s">
        <v>1012</v>
      </c>
      <c r="R2747" s="36" t="s">
        <v>1012</v>
      </c>
      <c r="S2747" s="16">
        <v>1</v>
      </c>
      <c r="T2747" s="37" t="str">
        <f t="shared" si="170"/>
        <v>OK</v>
      </c>
      <c r="U2747" s="12"/>
      <c r="V2747" s="16"/>
      <c r="W2747" s="12" t="s">
        <v>4223</v>
      </c>
    </row>
    <row r="2748" spans="1:23" ht="22.35" customHeight="1">
      <c r="A2748" s="12">
        <v>10062921</v>
      </c>
      <c r="B2748" s="137">
        <v>401016016476</v>
      </c>
      <c r="C2748" s="106">
        <v>1004292</v>
      </c>
      <c r="D2748" s="13">
        <v>1016652</v>
      </c>
      <c r="E2748" s="12" t="s">
        <v>3238</v>
      </c>
      <c r="F2748" s="190" t="s">
        <v>4205</v>
      </c>
      <c r="G2748" s="13" t="s">
        <v>21</v>
      </c>
      <c r="H2748" s="15">
        <v>1682.2</v>
      </c>
      <c r="I2748" s="105">
        <v>1</v>
      </c>
      <c r="J2748" s="26">
        <f t="shared" si="168"/>
        <v>1682.2</v>
      </c>
      <c r="K2748" s="113">
        <f>IFERROR(SUMIFS(RECEIVING_HISTORY!$H:$H,RECEIVING_HISTORY!$B:$B,MASTER_SHEET!$A2748),0)</f>
        <v>0</v>
      </c>
      <c r="L2748" s="26">
        <f>IFERROR(SUMIFS(RECEIVING_HISTORY!$I:$I,RECEIVING_HISTORY!$B:$B,MASTER_SHEET!$A2748),0)</f>
        <v>0</v>
      </c>
      <c r="M2748" s="35">
        <f>IFERROR(SUMIF(ISSUANCE_HISTORY!$B:$B,A2748,ISSUANCE_HISTORY!$H:$H),0)</f>
        <v>0</v>
      </c>
      <c r="N2748" s="26">
        <f>IFERROR(SUMIF(ISSUANCE_HISTORY!$B:$B,A2748,ISSUANCE_HISTORY!$I:$I),0)</f>
        <v>0</v>
      </c>
      <c r="O2748" s="112">
        <f t="shared" si="169"/>
        <v>1</v>
      </c>
      <c r="P2748" s="26">
        <f t="shared" si="171"/>
        <v>1682.2</v>
      </c>
      <c r="Q2748" s="36" t="s">
        <v>1012</v>
      </c>
      <c r="R2748" s="36" t="s">
        <v>1012</v>
      </c>
      <c r="S2748" s="16">
        <v>1</v>
      </c>
      <c r="T2748" s="37" t="str">
        <f t="shared" si="170"/>
        <v>OK</v>
      </c>
      <c r="U2748" s="12"/>
      <c r="V2748" s="16"/>
      <c r="W2748" s="12" t="s">
        <v>4223</v>
      </c>
    </row>
    <row r="2749" spans="1:23" ht="22.35" customHeight="1">
      <c r="A2749" s="12">
        <v>10062922</v>
      </c>
      <c r="B2749" s="137">
        <v>301039006477</v>
      </c>
      <c r="C2749" s="106">
        <v>1004293</v>
      </c>
      <c r="D2749" s="13">
        <v>1016653</v>
      </c>
      <c r="E2749" s="12" t="s">
        <v>3239</v>
      </c>
      <c r="F2749" s="190" t="s">
        <v>4205</v>
      </c>
      <c r="G2749" s="13" t="s">
        <v>21</v>
      </c>
      <c r="H2749" s="15">
        <v>5.0999999999999996</v>
      </c>
      <c r="I2749" s="105">
        <v>5</v>
      </c>
      <c r="J2749" s="26">
        <f t="shared" ref="J2749:J2812" si="172">I2749*H2749</f>
        <v>25.5</v>
      </c>
      <c r="K2749" s="113">
        <f>IFERROR(SUMIFS(RECEIVING_HISTORY!$H:$H,RECEIVING_HISTORY!$B:$B,MASTER_SHEET!$A2749),0)</f>
        <v>0</v>
      </c>
      <c r="L2749" s="26">
        <f>IFERROR(SUMIFS(RECEIVING_HISTORY!$I:$I,RECEIVING_HISTORY!$B:$B,MASTER_SHEET!$A2749),0)</f>
        <v>0</v>
      </c>
      <c r="M2749" s="35">
        <f>IFERROR(SUMIF(ISSUANCE_HISTORY!$B:$B,A2749,ISSUANCE_HISTORY!$H:$H),0)</f>
        <v>0</v>
      </c>
      <c r="N2749" s="26">
        <f>IFERROR(SUMIF(ISSUANCE_HISTORY!$B:$B,A2749,ISSUANCE_HISTORY!$I:$I),0)</f>
        <v>0</v>
      </c>
      <c r="O2749" s="112">
        <f t="shared" ref="O2749:O2812" si="173">N(I2749)+N(K2749)-N(M2749)</f>
        <v>5</v>
      </c>
      <c r="P2749" s="26">
        <f t="shared" si="171"/>
        <v>25.5</v>
      </c>
      <c r="Q2749" s="36" t="s">
        <v>726</v>
      </c>
      <c r="R2749" s="36" t="s">
        <v>726</v>
      </c>
      <c r="S2749" s="16">
        <v>4</v>
      </c>
      <c r="T2749" s="37" t="str">
        <f t="shared" si="170"/>
        <v>OK</v>
      </c>
      <c r="U2749" s="12"/>
      <c r="V2749" s="16"/>
      <c r="W2749" s="12" t="s">
        <v>4223</v>
      </c>
    </row>
    <row r="2750" spans="1:23" ht="22.35" customHeight="1">
      <c r="A2750" s="12">
        <v>10062923</v>
      </c>
      <c r="B2750" s="137">
        <v>1650270057</v>
      </c>
      <c r="C2750" s="106">
        <v>1006220</v>
      </c>
      <c r="D2750" s="13">
        <v>1014871</v>
      </c>
      <c r="E2750" s="12" t="s">
        <v>3240</v>
      </c>
      <c r="F2750" s="190" t="s">
        <v>4215</v>
      </c>
      <c r="G2750" s="13" t="s">
        <v>21</v>
      </c>
      <c r="H2750" s="15">
        <v>205</v>
      </c>
      <c r="I2750" s="105">
        <v>14</v>
      </c>
      <c r="J2750" s="26">
        <f t="shared" si="172"/>
        <v>2870</v>
      </c>
      <c r="K2750" s="113">
        <f>IFERROR(SUMIFS(RECEIVING_HISTORY!$H:$H,RECEIVING_HISTORY!$B:$B,MASTER_SHEET!$A2750),0)</f>
        <v>0</v>
      </c>
      <c r="L2750" s="26">
        <f>IFERROR(SUMIFS(RECEIVING_HISTORY!$I:$I,RECEIVING_HISTORY!$B:$B,MASTER_SHEET!$A2750),0)</f>
        <v>0</v>
      </c>
      <c r="M2750" s="35">
        <f>IFERROR(SUMIF(ISSUANCE_HISTORY!$B:$B,A2750,ISSUANCE_HISTORY!$H:$H),0)</f>
        <v>3</v>
      </c>
      <c r="N2750" s="26">
        <f>IFERROR(SUMIF(ISSUANCE_HISTORY!$B:$B,A2750,ISSUANCE_HISTORY!$I:$I),0)</f>
        <v>615</v>
      </c>
      <c r="O2750" s="112">
        <f t="shared" si="173"/>
        <v>11</v>
      </c>
      <c r="P2750" s="26">
        <f t="shared" si="171"/>
        <v>2255</v>
      </c>
      <c r="Q2750" s="36" t="s">
        <v>780</v>
      </c>
      <c r="R2750" s="36" t="s">
        <v>780</v>
      </c>
      <c r="S2750" s="16">
        <v>6</v>
      </c>
      <c r="T2750" s="37" t="str">
        <f t="shared" si="170"/>
        <v>OK</v>
      </c>
      <c r="U2750" s="12"/>
      <c r="V2750" s="16"/>
      <c r="W2750" s="12" t="s">
        <v>4222</v>
      </c>
    </row>
    <row r="2751" spans="1:23" ht="22.35" customHeight="1">
      <c r="A2751" s="12">
        <v>10062924</v>
      </c>
      <c r="B2751" s="137" t="e">
        <v>#N/A</v>
      </c>
      <c r="C2751" s="106">
        <v>1007294</v>
      </c>
      <c r="D2751" s="13">
        <v>1017466</v>
      </c>
      <c r="E2751" s="12" t="s">
        <v>3241</v>
      </c>
      <c r="F2751" s="190" t="s">
        <v>4205</v>
      </c>
      <c r="G2751" s="13" t="s">
        <v>21</v>
      </c>
      <c r="H2751" s="15">
        <v>2378</v>
      </c>
      <c r="I2751" s="105">
        <v>0</v>
      </c>
      <c r="J2751" s="26">
        <f t="shared" si="172"/>
        <v>0</v>
      </c>
      <c r="K2751" s="113">
        <f>IFERROR(SUMIFS(RECEIVING_HISTORY!$H:$H,RECEIVING_HISTORY!$B:$B,MASTER_SHEET!$A2751),0)</f>
        <v>12</v>
      </c>
      <c r="L2751" s="26">
        <f>IFERROR(SUMIFS(RECEIVING_HISTORY!$I:$I,RECEIVING_HISTORY!$B:$B,MASTER_SHEET!$A2751),0)</f>
        <v>28536</v>
      </c>
      <c r="M2751" s="35">
        <f>IFERROR(SUMIF(ISSUANCE_HISTORY!$B:$B,A2751,ISSUANCE_HISTORY!$H:$H),0)</f>
        <v>0</v>
      </c>
      <c r="N2751" s="26">
        <f>IFERROR(SUMIF(ISSUANCE_HISTORY!$B:$B,A2751,ISSUANCE_HISTORY!$I:$I),0)</f>
        <v>0</v>
      </c>
      <c r="O2751" s="112">
        <f t="shared" si="173"/>
        <v>12</v>
      </c>
      <c r="P2751" s="26">
        <f t="shared" si="171"/>
        <v>28536</v>
      </c>
      <c r="Q2751" s="36" t="s">
        <v>3556</v>
      </c>
      <c r="R2751" s="36" t="s">
        <v>3556</v>
      </c>
      <c r="S2751" s="16">
        <v>5</v>
      </c>
      <c r="T2751" s="37" t="str">
        <f t="shared" si="170"/>
        <v>OK</v>
      </c>
      <c r="U2751" s="12"/>
      <c r="V2751" s="16"/>
      <c r="W2751" s="12"/>
    </row>
    <row r="2752" spans="1:23" ht="22.35" customHeight="1">
      <c r="A2752" s="12">
        <v>10062925</v>
      </c>
      <c r="B2752" s="137">
        <v>1530310128</v>
      </c>
      <c r="C2752" s="106">
        <v>1007188</v>
      </c>
      <c r="D2752" s="13">
        <v>1017360</v>
      </c>
      <c r="E2752" s="12" t="s">
        <v>3242</v>
      </c>
      <c r="F2752" s="190" t="s">
        <v>4205</v>
      </c>
      <c r="G2752" s="13" t="s">
        <v>21</v>
      </c>
      <c r="H2752" s="15">
        <v>250</v>
      </c>
      <c r="I2752" s="105">
        <v>3</v>
      </c>
      <c r="J2752" s="26">
        <f t="shared" si="172"/>
        <v>750</v>
      </c>
      <c r="K2752" s="113">
        <f>IFERROR(SUMIFS(RECEIVING_HISTORY!$H:$H,RECEIVING_HISTORY!$B:$B,MASTER_SHEET!$A2752),0)</f>
        <v>0</v>
      </c>
      <c r="L2752" s="26">
        <f>IFERROR(SUMIFS(RECEIVING_HISTORY!$I:$I,RECEIVING_HISTORY!$B:$B,MASTER_SHEET!$A2752),0)</f>
        <v>0</v>
      </c>
      <c r="M2752" s="35">
        <f>IFERROR(SUMIF(ISSUANCE_HISTORY!$B:$B,A2752,ISSUANCE_HISTORY!$H:$H),0)</f>
        <v>0</v>
      </c>
      <c r="N2752" s="26">
        <f>IFERROR(SUMIF(ISSUANCE_HISTORY!$B:$B,A2752,ISSUANCE_HISTORY!$I:$I),0)</f>
        <v>0</v>
      </c>
      <c r="O2752" s="112">
        <f t="shared" si="173"/>
        <v>3</v>
      </c>
      <c r="P2752" s="26">
        <f t="shared" si="171"/>
        <v>750</v>
      </c>
      <c r="Q2752" s="36" t="s">
        <v>692</v>
      </c>
      <c r="R2752" s="36" t="s">
        <v>692</v>
      </c>
      <c r="S2752" s="16">
        <v>3</v>
      </c>
      <c r="T2752" s="37" t="str">
        <f t="shared" si="170"/>
        <v>OK</v>
      </c>
      <c r="U2752" s="12"/>
      <c r="V2752" s="16"/>
      <c r="W2752" s="12" t="s">
        <v>4223</v>
      </c>
    </row>
    <row r="2753" spans="1:23" ht="22.35" customHeight="1">
      <c r="A2753" s="12">
        <v>10062926</v>
      </c>
      <c r="B2753" s="137">
        <v>401617006480</v>
      </c>
      <c r="C2753" s="106">
        <v>1007190</v>
      </c>
      <c r="D2753" s="13">
        <v>1017362</v>
      </c>
      <c r="E2753" s="12" t="s">
        <v>3243</v>
      </c>
      <c r="F2753" s="190" t="s">
        <v>4205</v>
      </c>
      <c r="G2753" s="13" t="s">
        <v>21</v>
      </c>
      <c r="H2753" s="15">
        <v>1450</v>
      </c>
      <c r="I2753" s="105">
        <v>5</v>
      </c>
      <c r="J2753" s="26">
        <f t="shared" si="172"/>
        <v>7250</v>
      </c>
      <c r="K2753" s="113">
        <f>IFERROR(SUMIFS(RECEIVING_HISTORY!$H:$H,RECEIVING_HISTORY!$B:$B,MASTER_SHEET!$A2753),0)</f>
        <v>0</v>
      </c>
      <c r="L2753" s="26">
        <f>IFERROR(SUMIFS(RECEIVING_HISTORY!$I:$I,RECEIVING_HISTORY!$B:$B,MASTER_SHEET!$A2753),0)</f>
        <v>0</v>
      </c>
      <c r="M2753" s="35">
        <f>IFERROR(SUMIF(ISSUANCE_HISTORY!$B:$B,A2753,ISSUANCE_HISTORY!$H:$H),0)</f>
        <v>0</v>
      </c>
      <c r="N2753" s="26">
        <f>IFERROR(SUMIF(ISSUANCE_HISTORY!$B:$B,A2753,ISSUANCE_HISTORY!$I:$I),0)</f>
        <v>0</v>
      </c>
      <c r="O2753" s="112">
        <f t="shared" si="173"/>
        <v>5</v>
      </c>
      <c r="P2753" s="26">
        <f t="shared" si="171"/>
        <v>7250</v>
      </c>
      <c r="Q2753" s="36" t="s">
        <v>1225</v>
      </c>
      <c r="R2753" s="36" t="s">
        <v>1225</v>
      </c>
      <c r="S2753" s="16">
        <v>4</v>
      </c>
      <c r="T2753" s="37" t="str">
        <f t="shared" si="170"/>
        <v>OK</v>
      </c>
      <c r="U2753" s="12"/>
      <c r="V2753" s="16"/>
      <c r="W2753" s="12" t="s">
        <v>4223</v>
      </c>
    </row>
    <row r="2754" spans="1:23" ht="22.35" customHeight="1">
      <c r="A2754" s="12">
        <v>10062927</v>
      </c>
      <c r="B2754" s="137">
        <v>271315096481</v>
      </c>
      <c r="C2754" s="106">
        <v>1007191</v>
      </c>
      <c r="D2754" s="13">
        <v>1017363</v>
      </c>
      <c r="E2754" s="12" t="s">
        <v>3244</v>
      </c>
      <c r="F2754" s="190" t="s">
        <v>4205</v>
      </c>
      <c r="G2754" s="13" t="s">
        <v>21</v>
      </c>
      <c r="H2754" s="15">
        <v>2360</v>
      </c>
      <c r="I2754" s="105">
        <v>5</v>
      </c>
      <c r="J2754" s="26">
        <f t="shared" si="172"/>
        <v>11800</v>
      </c>
      <c r="K2754" s="113">
        <f>IFERROR(SUMIFS(RECEIVING_HISTORY!$H:$H,RECEIVING_HISTORY!$B:$B,MASTER_SHEET!$A2754),0)</f>
        <v>0</v>
      </c>
      <c r="L2754" s="26">
        <f>IFERROR(SUMIFS(RECEIVING_HISTORY!$I:$I,RECEIVING_HISTORY!$B:$B,MASTER_SHEET!$A2754),0)</f>
        <v>0</v>
      </c>
      <c r="M2754" s="35">
        <f>IFERROR(SUMIF(ISSUANCE_HISTORY!$B:$B,A2754,ISSUANCE_HISTORY!$H:$H),0)</f>
        <v>0</v>
      </c>
      <c r="N2754" s="26">
        <f>IFERROR(SUMIF(ISSUANCE_HISTORY!$B:$B,A2754,ISSUANCE_HISTORY!$I:$I),0)</f>
        <v>0</v>
      </c>
      <c r="O2754" s="112">
        <f t="shared" si="173"/>
        <v>5</v>
      </c>
      <c r="P2754" s="26">
        <f t="shared" si="171"/>
        <v>11800</v>
      </c>
      <c r="Q2754" s="36" t="s">
        <v>949</v>
      </c>
      <c r="R2754" s="36" t="s">
        <v>949</v>
      </c>
      <c r="S2754" s="16">
        <v>4</v>
      </c>
      <c r="T2754" s="37" t="str">
        <f t="shared" ref="T2754:T2817" si="174">IF(S2754="", "", IF(U2754&lt;&gt;"", "BSR in Process", IF(O2754&lt;S2754, "Re-Order Now", "OK")))</f>
        <v>OK</v>
      </c>
      <c r="U2754" s="12"/>
      <c r="V2754" s="16"/>
      <c r="W2754" s="12" t="s">
        <v>4223</v>
      </c>
    </row>
    <row r="2755" spans="1:23" ht="22.35" customHeight="1">
      <c r="A2755" s="12">
        <v>10062928</v>
      </c>
      <c r="B2755" s="137" t="e">
        <v>#N/A</v>
      </c>
      <c r="C2755" s="106">
        <v>1007842</v>
      </c>
      <c r="D2755" s="13"/>
      <c r="E2755" s="12" t="s">
        <v>3245</v>
      </c>
      <c r="F2755" s="190" t="s">
        <v>4209</v>
      </c>
      <c r="G2755" s="13" t="s">
        <v>1076</v>
      </c>
      <c r="H2755" s="15">
        <v>140</v>
      </c>
      <c r="I2755" s="105">
        <v>0</v>
      </c>
      <c r="J2755" s="26">
        <f t="shared" si="172"/>
        <v>0</v>
      </c>
      <c r="K2755" s="113">
        <f>IFERROR(SUMIFS(RECEIVING_HISTORY!$H:$H,RECEIVING_HISTORY!$B:$B,MASTER_SHEET!$A2755),0)</f>
        <v>0</v>
      </c>
      <c r="L2755" s="26">
        <f>IFERROR(SUMIFS(RECEIVING_HISTORY!$I:$I,RECEIVING_HISTORY!$B:$B,MASTER_SHEET!$A2755),0)</f>
        <v>0</v>
      </c>
      <c r="M2755" s="35">
        <f>IFERROR(SUMIF(ISSUANCE_HISTORY!$B:$B,A2755,ISSUANCE_HISTORY!$H:$H),0)</f>
        <v>0</v>
      </c>
      <c r="N2755" s="26">
        <f>IFERROR(SUMIF(ISSUANCE_HISTORY!$B:$B,A2755,ISSUANCE_HISTORY!$I:$I),0)</f>
        <v>0</v>
      </c>
      <c r="O2755" s="112">
        <f t="shared" si="173"/>
        <v>0</v>
      </c>
      <c r="P2755" s="26">
        <f t="shared" ref="P2755:P2818" si="175">N(J2755)+N(L2755)-N(N2755)</f>
        <v>0</v>
      </c>
      <c r="Q2755" s="36" t="e">
        <v>#N/A</v>
      </c>
      <c r="R2755" s="36" t="e">
        <v>#N/A</v>
      </c>
      <c r="S2755" s="16"/>
      <c r="T2755" s="37" t="str">
        <f t="shared" si="174"/>
        <v/>
      </c>
      <c r="U2755" s="12"/>
      <c r="V2755" s="16"/>
      <c r="W2755" s="12" t="e">
        <v>#N/A</v>
      </c>
    </row>
    <row r="2756" spans="1:23" ht="22.35" customHeight="1">
      <c r="A2756" s="12">
        <v>10062929</v>
      </c>
      <c r="B2756" s="137" t="e">
        <v>#N/A</v>
      </c>
      <c r="C2756" s="106">
        <v>1004016</v>
      </c>
      <c r="D2756" s="13">
        <v>1016974</v>
      </c>
      <c r="E2756" s="12" t="s">
        <v>3246</v>
      </c>
      <c r="F2756" s="190" t="s">
        <v>2049</v>
      </c>
      <c r="G2756" s="13" t="s">
        <v>21</v>
      </c>
      <c r="H2756" s="15">
        <v>24</v>
      </c>
      <c r="I2756" s="105">
        <v>3</v>
      </c>
      <c r="J2756" s="26">
        <f t="shared" si="172"/>
        <v>72</v>
      </c>
      <c r="K2756" s="113">
        <f>IFERROR(SUMIFS(RECEIVING_HISTORY!$H:$H,RECEIVING_HISTORY!$B:$B,MASTER_SHEET!$A2756),0)</f>
        <v>0</v>
      </c>
      <c r="L2756" s="26">
        <f>IFERROR(SUMIFS(RECEIVING_HISTORY!$I:$I,RECEIVING_HISTORY!$B:$B,MASTER_SHEET!$A2756),0)</f>
        <v>0</v>
      </c>
      <c r="M2756" s="35">
        <f>IFERROR(SUMIF(ISSUANCE_HISTORY!$B:$B,A2756,ISSUANCE_HISTORY!$H:$H),0)</f>
        <v>0</v>
      </c>
      <c r="N2756" s="26">
        <f>IFERROR(SUMIF(ISSUANCE_HISTORY!$B:$B,A2756,ISSUANCE_HISTORY!$I:$I),0)</f>
        <v>0</v>
      </c>
      <c r="O2756" s="112">
        <f t="shared" si="173"/>
        <v>3</v>
      </c>
      <c r="P2756" s="26">
        <f t="shared" si="175"/>
        <v>72</v>
      </c>
      <c r="Q2756" s="36" t="s">
        <v>1929</v>
      </c>
      <c r="R2756" s="36" t="s">
        <v>1929</v>
      </c>
      <c r="S2756" s="16">
        <v>3</v>
      </c>
      <c r="T2756" s="37" t="str">
        <f t="shared" si="174"/>
        <v>OK</v>
      </c>
      <c r="U2756" s="12"/>
      <c r="V2756" s="16"/>
      <c r="W2756" s="12" t="e">
        <v>#N/A</v>
      </c>
    </row>
    <row r="2757" spans="1:23" ht="22.35" customHeight="1">
      <c r="A2757" s="12">
        <v>10062930</v>
      </c>
      <c r="B2757" s="137">
        <v>1920100167</v>
      </c>
      <c r="C2757" s="106">
        <v>1004022</v>
      </c>
      <c r="D2757" s="13">
        <v>1016980</v>
      </c>
      <c r="E2757" s="12" t="s">
        <v>3247</v>
      </c>
      <c r="F2757" s="190" t="s">
        <v>2049</v>
      </c>
      <c r="G2757" s="13" t="s">
        <v>21</v>
      </c>
      <c r="H2757" s="15">
        <v>341</v>
      </c>
      <c r="I2757" s="105">
        <v>8</v>
      </c>
      <c r="J2757" s="26">
        <f t="shared" si="172"/>
        <v>2728</v>
      </c>
      <c r="K2757" s="113">
        <f>IFERROR(SUMIFS(RECEIVING_HISTORY!$H:$H,RECEIVING_HISTORY!$B:$B,MASTER_SHEET!$A2757),0)</f>
        <v>0</v>
      </c>
      <c r="L2757" s="26">
        <f>IFERROR(SUMIFS(RECEIVING_HISTORY!$I:$I,RECEIVING_HISTORY!$B:$B,MASTER_SHEET!$A2757),0)</f>
        <v>0</v>
      </c>
      <c r="M2757" s="35">
        <f>IFERROR(SUMIF(ISSUANCE_HISTORY!$B:$B,A2757,ISSUANCE_HISTORY!$H:$H),0)</f>
        <v>0</v>
      </c>
      <c r="N2757" s="26">
        <f>IFERROR(SUMIF(ISSUANCE_HISTORY!$B:$B,A2757,ISSUANCE_HISTORY!$I:$I),0)</f>
        <v>0</v>
      </c>
      <c r="O2757" s="112">
        <f t="shared" si="173"/>
        <v>8</v>
      </c>
      <c r="P2757" s="26">
        <f t="shared" si="175"/>
        <v>2728</v>
      </c>
      <c r="Q2757" s="36" t="s">
        <v>1924</v>
      </c>
      <c r="R2757" s="36" t="s">
        <v>1924</v>
      </c>
      <c r="S2757" s="16">
        <v>6</v>
      </c>
      <c r="T2757" s="37" t="str">
        <f t="shared" si="174"/>
        <v>OK</v>
      </c>
      <c r="U2757" s="12"/>
      <c r="V2757" s="16"/>
      <c r="W2757" s="12" t="s">
        <v>4222</v>
      </c>
    </row>
    <row r="2758" spans="1:23" ht="22.35" customHeight="1">
      <c r="A2758" s="12">
        <v>10062931</v>
      </c>
      <c r="B2758" s="137" t="e">
        <v>#N/A</v>
      </c>
      <c r="C2758" s="106">
        <v>1008060</v>
      </c>
      <c r="D2758" s="13"/>
      <c r="E2758" s="12" t="s">
        <v>3248</v>
      </c>
      <c r="F2758" s="190" t="s">
        <v>4215</v>
      </c>
      <c r="G2758" s="13" t="s">
        <v>21</v>
      </c>
      <c r="H2758" s="15">
        <v>205</v>
      </c>
      <c r="I2758" s="105">
        <v>0</v>
      </c>
      <c r="J2758" s="26">
        <f t="shared" si="172"/>
        <v>0</v>
      </c>
      <c r="K2758" s="113">
        <f>IFERROR(SUMIFS(RECEIVING_HISTORY!$H:$H,RECEIVING_HISTORY!$B:$B,MASTER_SHEET!$A2758),0)</f>
        <v>0</v>
      </c>
      <c r="L2758" s="26">
        <f>IFERROR(SUMIFS(RECEIVING_HISTORY!$I:$I,RECEIVING_HISTORY!$B:$B,MASTER_SHEET!$A2758),0)</f>
        <v>0</v>
      </c>
      <c r="M2758" s="35">
        <f>IFERROR(SUMIF(ISSUANCE_HISTORY!$B:$B,A2758,ISSUANCE_HISTORY!$H:$H),0)</f>
        <v>0</v>
      </c>
      <c r="N2758" s="26">
        <f>IFERROR(SUMIF(ISSUANCE_HISTORY!$B:$B,A2758,ISSUANCE_HISTORY!$I:$I),0)</f>
        <v>0</v>
      </c>
      <c r="O2758" s="112">
        <f t="shared" si="173"/>
        <v>0</v>
      </c>
      <c r="P2758" s="26">
        <f t="shared" si="175"/>
        <v>0</v>
      </c>
      <c r="Q2758" s="36" t="e">
        <v>#N/A</v>
      </c>
      <c r="R2758" s="36" t="e">
        <v>#N/A</v>
      </c>
      <c r="S2758" s="16"/>
      <c r="T2758" s="37" t="str">
        <f t="shared" si="174"/>
        <v/>
      </c>
      <c r="U2758" s="12"/>
      <c r="V2758" s="16"/>
      <c r="W2758" s="12" t="e">
        <v>#N/A</v>
      </c>
    </row>
    <row r="2759" spans="1:23" ht="22.35" customHeight="1">
      <c r="A2759" s="12">
        <v>10062932</v>
      </c>
      <c r="B2759" s="137" t="e">
        <v>#N/A</v>
      </c>
      <c r="C2759" s="106">
        <v>1007363</v>
      </c>
      <c r="D2759" s="13">
        <v>1017535</v>
      </c>
      <c r="E2759" s="12" t="s">
        <v>3249</v>
      </c>
      <c r="F2759" s="190" t="s">
        <v>4205</v>
      </c>
      <c r="G2759" s="13" t="s">
        <v>21</v>
      </c>
      <c r="H2759" s="15">
        <v>850</v>
      </c>
      <c r="I2759" s="105">
        <v>2</v>
      </c>
      <c r="J2759" s="26">
        <f t="shared" si="172"/>
        <v>1700</v>
      </c>
      <c r="K2759" s="113">
        <f>IFERROR(SUMIFS(RECEIVING_HISTORY!$H:$H,RECEIVING_HISTORY!$B:$B,MASTER_SHEET!$A2759),0)</f>
        <v>0</v>
      </c>
      <c r="L2759" s="26">
        <f>IFERROR(SUMIFS(RECEIVING_HISTORY!$I:$I,RECEIVING_HISTORY!$B:$B,MASTER_SHEET!$A2759),0)</f>
        <v>0</v>
      </c>
      <c r="M2759" s="35">
        <f>IFERROR(SUMIF(ISSUANCE_HISTORY!$B:$B,A2759,ISSUANCE_HISTORY!$H:$H),0)</f>
        <v>0</v>
      </c>
      <c r="N2759" s="26">
        <f>IFERROR(SUMIF(ISSUANCE_HISTORY!$B:$B,A2759,ISSUANCE_HISTORY!$I:$I),0)</f>
        <v>0</v>
      </c>
      <c r="O2759" s="112">
        <f t="shared" si="173"/>
        <v>2</v>
      </c>
      <c r="P2759" s="26">
        <f t="shared" si="175"/>
        <v>1700</v>
      </c>
      <c r="Q2759" s="36" t="s">
        <v>3878</v>
      </c>
      <c r="R2759" s="36" t="s">
        <v>3878</v>
      </c>
      <c r="S2759" s="16">
        <v>2</v>
      </c>
      <c r="T2759" s="37" t="str">
        <f t="shared" si="174"/>
        <v>OK</v>
      </c>
      <c r="U2759" s="12"/>
      <c r="V2759" s="16"/>
      <c r="W2759" s="12" t="e">
        <v>#N/A</v>
      </c>
    </row>
    <row r="2760" spans="1:23" ht="22.35" customHeight="1">
      <c r="A2760" s="12">
        <v>10062933</v>
      </c>
      <c r="B2760" s="137" t="e">
        <v>#N/A</v>
      </c>
      <c r="C2760" s="106">
        <v>1008137</v>
      </c>
      <c r="D2760" s="13"/>
      <c r="E2760" s="12" t="s">
        <v>3250</v>
      </c>
      <c r="F2760" s="190" t="s">
        <v>4209</v>
      </c>
      <c r="G2760" s="13" t="s">
        <v>37</v>
      </c>
      <c r="H2760" s="15">
        <v>52</v>
      </c>
      <c r="I2760" s="105">
        <v>0</v>
      </c>
      <c r="J2760" s="26">
        <f t="shared" si="172"/>
        <v>0</v>
      </c>
      <c r="K2760" s="113">
        <f>IFERROR(SUMIFS(RECEIVING_HISTORY!$H:$H,RECEIVING_HISTORY!$B:$B,MASTER_SHEET!$A2760),0)</f>
        <v>0</v>
      </c>
      <c r="L2760" s="26">
        <f>IFERROR(SUMIFS(RECEIVING_HISTORY!$I:$I,RECEIVING_HISTORY!$B:$B,MASTER_SHEET!$A2760),0)</f>
        <v>0</v>
      </c>
      <c r="M2760" s="35">
        <f>IFERROR(SUMIF(ISSUANCE_HISTORY!$B:$B,A2760,ISSUANCE_HISTORY!$H:$H),0)</f>
        <v>0</v>
      </c>
      <c r="N2760" s="26">
        <f>IFERROR(SUMIF(ISSUANCE_HISTORY!$B:$B,A2760,ISSUANCE_HISTORY!$I:$I),0)</f>
        <v>0</v>
      </c>
      <c r="O2760" s="112">
        <f t="shared" si="173"/>
        <v>0</v>
      </c>
      <c r="P2760" s="26">
        <f t="shared" si="175"/>
        <v>0</v>
      </c>
      <c r="Q2760" s="36" t="e">
        <v>#N/A</v>
      </c>
      <c r="R2760" s="36" t="e">
        <v>#N/A</v>
      </c>
      <c r="S2760" s="16"/>
      <c r="T2760" s="37" t="str">
        <f t="shared" si="174"/>
        <v/>
      </c>
      <c r="U2760" s="12"/>
      <c r="V2760" s="16"/>
      <c r="W2760" s="12" t="e">
        <v>#N/A</v>
      </c>
    </row>
    <row r="2761" spans="1:23" ht="22.35" customHeight="1">
      <c r="A2761" s="12">
        <v>10062934</v>
      </c>
      <c r="B2761" s="137">
        <v>261011006482</v>
      </c>
      <c r="C2761" s="106">
        <v>1007192</v>
      </c>
      <c r="D2761" s="13">
        <v>1017364</v>
      </c>
      <c r="E2761" s="12" t="s">
        <v>3251</v>
      </c>
      <c r="F2761" s="190" t="s">
        <v>4205</v>
      </c>
      <c r="G2761" s="13" t="s">
        <v>21</v>
      </c>
      <c r="H2761" s="15">
        <v>417</v>
      </c>
      <c r="I2761" s="105">
        <v>20</v>
      </c>
      <c r="J2761" s="26">
        <f t="shared" si="172"/>
        <v>8340</v>
      </c>
      <c r="K2761" s="113">
        <f>IFERROR(SUMIFS(RECEIVING_HISTORY!$H:$H,RECEIVING_HISTORY!$B:$B,MASTER_SHEET!$A2761),0)</f>
        <v>0</v>
      </c>
      <c r="L2761" s="26">
        <f>IFERROR(SUMIFS(RECEIVING_HISTORY!$I:$I,RECEIVING_HISTORY!$B:$B,MASTER_SHEET!$A2761),0)</f>
        <v>0</v>
      </c>
      <c r="M2761" s="35">
        <f>IFERROR(SUMIF(ISSUANCE_HISTORY!$B:$B,A2761,ISSUANCE_HISTORY!$H:$H),0)</f>
        <v>0</v>
      </c>
      <c r="N2761" s="26">
        <f>IFERROR(SUMIF(ISSUANCE_HISTORY!$B:$B,A2761,ISSUANCE_HISTORY!$I:$I),0)</f>
        <v>0</v>
      </c>
      <c r="O2761" s="112">
        <f t="shared" si="173"/>
        <v>20</v>
      </c>
      <c r="P2761" s="26">
        <f t="shared" si="175"/>
        <v>8340</v>
      </c>
      <c r="Q2761" s="36" t="s">
        <v>673</v>
      </c>
      <c r="R2761" s="36" t="s">
        <v>673</v>
      </c>
      <c r="S2761" s="16">
        <v>6</v>
      </c>
      <c r="T2761" s="37" t="str">
        <f t="shared" si="174"/>
        <v>OK</v>
      </c>
      <c r="U2761" s="12"/>
      <c r="V2761" s="16"/>
      <c r="W2761" s="12" t="s">
        <v>4223</v>
      </c>
    </row>
    <row r="2762" spans="1:23" ht="22.35" customHeight="1">
      <c r="A2762" s="12">
        <v>10062935</v>
      </c>
      <c r="B2762" s="137">
        <v>261011006483</v>
      </c>
      <c r="C2762" s="106">
        <v>1007194</v>
      </c>
      <c r="D2762" s="13">
        <v>1017366</v>
      </c>
      <c r="E2762" s="12" t="s">
        <v>3252</v>
      </c>
      <c r="F2762" s="190" t="s">
        <v>4205</v>
      </c>
      <c r="G2762" s="13" t="s">
        <v>21</v>
      </c>
      <c r="H2762" s="15">
        <v>83</v>
      </c>
      <c r="I2762" s="105">
        <v>50</v>
      </c>
      <c r="J2762" s="26">
        <f t="shared" si="172"/>
        <v>4150</v>
      </c>
      <c r="K2762" s="113">
        <f>IFERROR(SUMIFS(RECEIVING_HISTORY!$H:$H,RECEIVING_HISTORY!$B:$B,MASTER_SHEET!$A2762),0)</f>
        <v>0</v>
      </c>
      <c r="L2762" s="26">
        <f>IFERROR(SUMIFS(RECEIVING_HISTORY!$I:$I,RECEIVING_HISTORY!$B:$B,MASTER_SHEET!$A2762),0)</f>
        <v>0</v>
      </c>
      <c r="M2762" s="35">
        <f>IFERROR(SUMIF(ISSUANCE_HISTORY!$B:$B,A2762,ISSUANCE_HISTORY!$H:$H),0)</f>
        <v>0</v>
      </c>
      <c r="N2762" s="26">
        <f>IFERROR(SUMIF(ISSUANCE_HISTORY!$B:$B,A2762,ISSUANCE_HISTORY!$I:$I),0)</f>
        <v>0</v>
      </c>
      <c r="O2762" s="112">
        <f t="shared" si="173"/>
        <v>50</v>
      </c>
      <c r="P2762" s="26">
        <f t="shared" si="175"/>
        <v>4150</v>
      </c>
      <c r="Q2762" s="36" t="s">
        <v>805</v>
      </c>
      <c r="R2762" s="36" t="s">
        <v>805</v>
      </c>
      <c r="S2762" s="16">
        <v>20</v>
      </c>
      <c r="T2762" s="37" t="str">
        <f t="shared" si="174"/>
        <v>OK</v>
      </c>
      <c r="U2762" s="12"/>
      <c r="V2762" s="16"/>
      <c r="W2762" s="12" t="s">
        <v>4223</v>
      </c>
    </row>
    <row r="2763" spans="1:23" ht="22.35" customHeight="1">
      <c r="A2763" s="12">
        <v>10062936</v>
      </c>
      <c r="B2763" s="137">
        <v>301816056484</v>
      </c>
      <c r="C2763" s="106">
        <v>1007196</v>
      </c>
      <c r="D2763" s="13">
        <v>1017368</v>
      </c>
      <c r="E2763" s="12" t="s">
        <v>3253</v>
      </c>
      <c r="F2763" s="190" t="s">
        <v>4205</v>
      </c>
      <c r="G2763" s="13" t="s">
        <v>21</v>
      </c>
      <c r="H2763" s="15">
        <v>467</v>
      </c>
      <c r="I2763" s="105">
        <v>15</v>
      </c>
      <c r="J2763" s="26">
        <f t="shared" si="172"/>
        <v>7005</v>
      </c>
      <c r="K2763" s="113">
        <f>IFERROR(SUMIFS(RECEIVING_HISTORY!$H:$H,RECEIVING_HISTORY!$B:$B,MASTER_SHEET!$A2763),0)</f>
        <v>0</v>
      </c>
      <c r="L2763" s="26">
        <f>IFERROR(SUMIFS(RECEIVING_HISTORY!$I:$I,RECEIVING_HISTORY!$B:$B,MASTER_SHEET!$A2763),0)</f>
        <v>0</v>
      </c>
      <c r="M2763" s="35">
        <f>IFERROR(SUMIF(ISSUANCE_HISTORY!$B:$B,A2763,ISSUANCE_HISTORY!$H:$H),0)</f>
        <v>0</v>
      </c>
      <c r="N2763" s="26">
        <f>IFERROR(SUMIF(ISSUANCE_HISTORY!$B:$B,A2763,ISSUANCE_HISTORY!$I:$I),0)</f>
        <v>0</v>
      </c>
      <c r="O2763" s="112">
        <f t="shared" si="173"/>
        <v>15</v>
      </c>
      <c r="P2763" s="26">
        <f t="shared" si="175"/>
        <v>7005</v>
      </c>
      <c r="Q2763" s="36" t="s">
        <v>673</v>
      </c>
      <c r="R2763" s="36" t="s">
        <v>673</v>
      </c>
      <c r="S2763" s="16">
        <v>6</v>
      </c>
      <c r="T2763" s="37" t="str">
        <f t="shared" si="174"/>
        <v>OK</v>
      </c>
      <c r="U2763" s="12"/>
      <c r="V2763" s="16"/>
      <c r="W2763" s="12" t="s">
        <v>4223</v>
      </c>
    </row>
    <row r="2764" spans="1:23" ht="22.35" customHeight="1">
      <c r="A2764" s="12">
        <v>10062937</v>
      </c>
      <c r="B2764" s="137">
        <v>411119006485</v>
      </c>
      <c r="C2764" s="106">
        <v>1007197</v>
      </c>
      <c r="D2764" s="13">
        <v>1017369</v>
      </c>
      <c r="E2764" s="12" t="s">
        <v>3254</v>
      </c>
      <c r="F2764" s="190" t="s">
        <v>4205</v>
      </c>
      <c r="G2764" s="13" t="s">
        <v>21</v>
      </c>
      <c r="H2764" s="15">
        <v>100</v>
      </c>
      <c r="I2764" s="105">
        <v>10</v>
      </c>
      <c r="J2764" s="26">
        <f t="shared" si="172"/>
        <v>1000</v>
      </c>
      <c r="K2764" s="113">
        <f>IFERROR(SUMIFS(RECEIVING_HISTORY!$H:$H,RECEIVING_HISTORY!$B:$B,MASTER_SHEET!$A2764),0)</f>
        <v>0</v>
      </c>
      <c r="L2764" s="26">
        <f>IFERROR(SUMIFS(RECEIVING_HISTORY!$I:$I,RECEIVING_HISTORY!$B:$B,MASTER_SHEET!$A2764),0)</f>
        <v>0</v>
      </c>
      <c r="M2764" s="35">
        <f>IFERROR(SUMIF(ISSUANCE_HISTORY!$B:$B,A2764,ISSUANCE_HISTORY!$H:$H),0)</f>
        <v>0</v>
      </c>
      <c r="N2764" s="26">
        <f>IFERROR(SUMIF(ISSUANCE_HISTORY!$B:$B,A2764,ISSUANCE_HISTORY!$I:$I),0)</f>
        <v>0</v>
      </c>
      <c r="O2764" s="112">
        <f t="shared" si="173"/>
        <v>10</v>
      </c>
      <c r="P2764" s="26">
        <f t="shared" si="175"/>
        <v>1000</v>
      </c>
      <c r="Q2764" s="36" t="s">
        <v>3093</v>
      </c>
      <c r="R2764" s="36" t="s">
        <v>3093</v>
      </c>
      <c r="S2764" s="16">
        <v>4</v>
      </c>
      <c r="T2764" s="37" t="str">
        <f t="shared" si="174"/>
        <v>OK</v>
      </c>
      <c r="U2764" s="12"/>
      <c r="V2764" s="16"/>
      <c r="W2764" s="12" t="s">
        <v>4223</v>
      </c>
    </row>
    <row r="2765" spans="1:23" ht="22.35" customHeight="1">
      <c r="A2765" s="12">
        <v>10062938</v>
      </c>
      <c r="B2765" s="137" t="e">
        <v>#N/A</v>
      </c>
      <c r="C2765" s="106">
        <v>1007203</v>
      </c>
      <c r="D2765" s="13">
        <v>1017375</v>
      </c>
      <c r="E2765" s="12" t="s">
        <v>3255</v>
      </c>
      <c r="F2765" s="190" t="s">
        <v>4205</v>
      </c>
      <c r="G2765" s="13" t="s">
        <v>21</v>
      </c>
      <c r="H2765" s="15">
        <v>17</v>
      </c>
      <c r="I2765" s="105">
        <v>10</v>
      </c>
      <c r="J2765" s="26">
        <f t="shared" si="172"/>
        <v>170</v>
      </c>
      <c r="K2765" s="113">
        <f>IFERROR(SUMIFS(RECEIVING_HISTORY!$H:$H,RECEIVING_HISTORY!$B:$B,MASTER_SHEET!$A2765),0)</f>
        <v>0</v>
      </c>
      <c r="L2765" s="26">
        <f>IFERROR(SUMIFS(RECEIVING_HISTORY!$I:$I,RECEIVING_HISTORY!$B:$B,MASTER_SHEET!$A2765),0)</f>
        <v>0</v>
      </c>
      <c r="M2765" s="35">
        <f>IFERROR(SUMIF(ISSUANCE_HISTORY!$B:$B,A2765,ISSUANCE_HISTORY!$H:$H),0)</f>
        <v>0</v>
      </c>
      <c r="N2765" s="26">
        <f>IFERROR(SUMIF(ISSUANCE_HISTORY!$B:$B,A2765,ISSUANCE_HISTORY!$I:$I),0)</f>
        <v>0</v>
      </c>
      <c r="O2765" s="112">
        <f t="shared" si="173"/>
        <v>10</v>
      </c>
      <c r="P2765" s="26">
        <f t="shared" si="175"/>
        <v>170</v>
      </c>
      <c r="Q2765" s="36" t="s">
        <v>3093</v>
      </c>
      <c r="R2765" s="36" t="s">
        <v>3093</v>
      </c>
      <c r="S2765" s="16">
        <v>4</v>
      </c>
      <c r="T2765" s="37" t="str">
        <f t="shared" si="174"/>
        <v>OK</v>
      </c>
      <c r="U2765" s="12"/>
      <c r="V2765" s="16"/>
      <c r="W2765" s="12" t="e">
        <v>#N/A</v>
      </c>
    </row>
    <row r="2766" spans="1:23" ht="22.35" customHeight="1">
      <c r="A2766" s="12">
        <v>10062939</v>
      </c>
      <c r="B2766" s="137">
        <v>312515006487</v>
      </c>
      <c r="C2766" s="106">
        <v>1007204</v>
      </c>
      <c r="D2766" s="13">
        <v>1017376</v>
      </c>
      <c r="E2766" s="12" t="s">
        <v>3256</v>
      </c>
      <c r="F2766" s="190" t="s">
        <v>4205</v>
      </c>
      <c r="G2766" s="13" t="s">
        <v>21</v>
      </c>
      <c r="H2766" s="15">
        <v>500</v>
      </c>
      <c r="I2766" s="105">
        <v>10</v>
      </c>
      <c r="J2766" s="26">
        <f t="shared" si="172"/>
        <v>5000</v>
      </c>
      <c r="K2766" s="113">
        <f>IFERROR(SUMIFS(RECEIVING_HISTORY!$H:$H,RECEIVING_HISTORY!$B:$B,MASTER_SHEET!$A2766),0)</f>
        <v>0</v>
      </c>
      <c r="L2766" s="26">
        <f>IFERROR(SUMIFS(RECEIVING_HISTORY!$I:$I,RECEIVING_HISTORY!$B:$B,MASTER_SHEET!$A2766),0)</f>
        <v>0</v>
      </c>
      <c r="M2766" s="35">
        <f>IFERROR(SUMIF(ISSUANCE_HISTORY!$B:$B,A2766,ISSUANCE_HISTORY!$H:$H),0)</f>
        <v>0</v>
      </c>
      <c r="N2766" s="26">
        <f>IFERROR(SUMIF(ISSUANCE_HISTORY!$B:$B,A2766,ISSUANCE_HISTORY!$I:$I),0)</f>
        <v>0</v>
      </c>
      <c r="O2766" s="112">
        <f t="shared" si="173"/>
        <v>10</v>
      </c>
      <c r="P2766" s="26">
        <f t="shared" si="175"/>
        <v>5000</v>
      </c>
      <c r="Q2766" s="36" t="s">
        <v>1225</v>
      </c>
      <c r="R2766" s="36" t="s">
        <v>1225</v>
      </c>
      <c r="S2766" s="16">
        <v>4</v>
      </c>
      <c r="T2766" s="37" t="str">
        <f t="shared" si="174"/>
        <v>OK</v>
      </c>
      <c r="U2766" s="12"/>
      <c r="V2766" s="16"/>
      <c r="W2766" s="12" t="s">
        <v>4223</v>
      </c>
    </row>
    <row r="2767" spans="1:23" ht="22.35" customHeight="1">
      <c r="A2767" s="12">
        <v>10062942</v>
      </c>
      <c r="B2767" s="137">
        <v>391210026486</v>
      </c>
      <c r="C2767" s="106">
        <v>1007198</v>
      </c>
      <c r="D2767" s="13">
        <v>1017370</v>
      </c>
      <c r="E2767" s="12" t="s">
        <v>3257</v>
      </c>
      <c r="F2767" s="190" t="s">
        <v>4205</v>
      </c>
      <c r="G2767" s="13" t="s">
        <v>21</v>
      </c>
      <c r="H2767" s="15">
        <v>105</v>
      </c>
      <c r="I2767" s="105">
        <v>5</v>
      </c>
      <c r="J2767" s="26">
        <f t="shared" si="172"/>
        <v>525</v>
      </c>
      <c r="K2767" s="113">
        <f>IFERROR(SUMIFS(RECEIVING_HISTORY!$H:$H,RECEIVING_HISTORY!$B:$B,MASTER_SHEET!$A2767),0)</f>
        <v>0</v>
      </c>
      <c r="L2767" s="26">
        <f>IFERROR(SUMIFS(RECEIVING_HISTORY!$I:$I,RECEIVING_HISTORY!$B:$B,MASTER_SHEET!$A2767),0)</f>
        <v>0</v>
      </c>
      <c r="M2767" s="35">
        <f>IFERROR(SUMIF(ISSUANCE_HISTORY!$B:$B,A2767,ISSUANCE_HISTORY!$H:$H),0)</f>
        <v>0</v>
      </c>
      <c r="N2767" s="26">
        <f>IFERROR(SUMIF(ISSUANCE_HISTORY!$B:$B,A2767,ISSUANCE_HISTORY!$I:$I),0)</f>
        <v>0</v>
      </c>
      <c r="O2767" s="112">
        <f t="shared" si="173"/>
        <v>5</v>
      </c>
      <c r="P2767" s="26">
        <f t="shared" si="175"/>
        <v>525</v>
      </c>
      <c r="Q2767" s="36" t="s">
        <v>3093</v>
      </c>
      <c r="R2767" s="36" t="s">
        <v>3093</v>
      </c>
      <c r="S2767" s="16">
        <v>4</v>
      </c>
      <c r="T2767" s="37" t="str">
        <f t="shared" si="174"/>
        <v>OK</v>
      </c>
      <c r="U2767" s="12"/>
      <c r="V2767" s="16"/>
      <c r="W2767" s="12" t="s">
        <v>4223</v>
      </c>
    </row>
    <row r="2768" spans="1:23" ht="22.35" customHeight="1">
      <c r="A2768" s="12">
        <v>10062943</v>
      </c>
      <c r="B2768" s="137" t="e">
        <v>#N/A</v>
      </c>
      <c r="C2768" s="106">
        <v>1007977</v>
      </c>
      <c r="D2768" s="13"/>
      <c r="E2768" s="12" t="s">
        <v>3258</v>
      </c>
      <c r="F2768" s="190" t="s">
        <v>1262</v>
      </c>
      <c r="G2768" s="13" t="s">
        <v>21</v>
      </c>
      <c r="H2768" s="15">
        <v>620</v>
      </c>
      <c r="I2768" s="105">
        <v>20</v>
      </c>
      <c r="J2768" s="26">
        <f t="shared" si="172"/>
        <v>12400</v>
      </c>
      <c r="K2768" s="113">
        <f>IFERROR(SUMIFS(RECEIVING_HISTORY!$H:$H,RECEIVING_HISTORY!$B:$B,MASTER_SHEET!$A2768),0)</f>
        <v>0</v>
      </c>
      <c r="L2768" s="26">
        <f>IFERROR(SUMIFS(RECEIVING_HISTORY!$I:$I,RECEIVING_HISTORY!$B:$B,MASTER_SHEET!$A2768),0)</f>
        <v>0</v>
      </c>
      <c r="M2768" s="35">
        <f>IFERROR(SUMIF(ISSUANCE_HISTORY!$B:$B,A2768,ISSUANCE_HISTORY!$H:$H),0)</f>
        <v>1</v>
      </c>
      <c r="N2768" s="26">
        <f>IFERROR(SUMIF(ISSUANCE_HISTORY!$B:$B,A2768,ISSUANCE_HISTORY!$I:$I),0)</f>
        <v>620</v>
      </c>
      <c r="O2768" s="112">
        <f t="shared" si="173"/>
        <v>19</v>
      </c>
      <c r="P2768" s="26">
        <f t="shared" si="175"/>
        <v>11780</v>
      </c>
      <c r="Q2768" s="36" t="s">
        <v>1344</v>
      </c>
      <c r="R2768" s="36" t="s">
        <v>1344</v>
      </c>
      <c r="S2768" s="16">
        <v>10</v>
      </c>
      <c r="T2768" s="37" t="str">
        <f t="shared" si="174"/>
        <v>OK</v>
      </c>
      <c r="U2768" s="12"/>
      <c r="V2768" s="16"/>
      <c r="W2768" s="12" t="e">
        <v>#N/A</v>
      </c>
    </row>
    <row r="2769" spans="1:23" ht="22.35" customHeight="1">
      <c r="A2769" s="12">
        <v>10062944</v>
      </c>
      <c r="B2769" s="137" t="e">
        <v>#N/A</v>
      </c>
      <c r="C2769" s="106">
        <v>1007769</v>
      </c>
      <c r="D2769" s="13"/>
      <c r="E2769" s="12" t="s">
        <v>3259</v>
      </c>
      <c r="F2769" s="190" t="s">
        <v>2049</v>
      </c>
      <c r="G2769" s="13" t="s">
        <v>21</v>
      </c>
      <c r="H2769" s="15">
        <v>310</v>
      </c>
      <c r="I2769" s="105">
        <v>0</v>
      </c>
      <c r="J2769" s="26">
        <f t="shared" si="172"/>
        <v>0</v>
      </c>
      <c r="K2769" s="113">
        <f>IFERROR(SUMIFS(RECEIVING_HISTORY!$H:$H,RECEIVING_HISTORY!$B:$B,MASTER_SHEET!$A2769),0)</f>
        <v>0</v>
      </c>
      <c r="L2769" s="26">
        <f>IFERROR(SUMIFS(RECEIVING_HISTORY!$I:$I,RECEIVING_HISTORY!$B:$B,MASTER_SHEET!$A2769),0)</f>
        <v>0</v>
      </c>
      <c r="M2769" s="35">
        <f>IFERROR(SUMIF(ISSUANCE_HISTORY!$B:$B,A2769,ISSUANCE_HISTORY!$H:$H),0)</f>
        <v>0</v>
      </c>
      <c r="N2769" s="26">
        <f>IFERROR(SUMIF(ISSUANCE_HISTORY!$B:$B,A2769,ISSUANCE_HISTORY!$I:$I),0)</f>
        <v>0</v>
      </c>
      <c r="O2769" s="112">
        <f t="shared" si="173"/>
        <v>0</v>
      </c>
      <c r="P2769" s="26">
        <f t="shared" si="175"/>
        <v>0</v>
      </c>
      <c r="Q2769" s="36" t="e">
        <v>#N/A</v>
      </c>
      <c r="R2769" s="36" t="e">
        <v>#N/A</v>
      </c>
      <c r="S2769" s="16"/>
      <c r="T2769" s="37" t="str">
        <f t="shared" si="174"/>
        <v/>
      </c>
      <c r="U2769" s="12"/>
      <c r="V2769" s="16"/>
      <c r="W2769" s="12" t="e">
        <v>#N/A</v>
      </c>
    </row>
    <row r="2770" spans="1:23" ht="22.35" customHeight="1">
      <c r="A2770" s="12">
        <v>10062945</v>
      </c>
      <c r="B2770" s="137">
        <v>311615007350</v>
      </c>
      <c r="C2770" s="106">
        <v>1008135</v>
      </c>
      <c r="D2770" s="13"/>
      <c r="E2770" s="12" t="s">
        <v>3260</v>
      </c>
      <c r="F2770" s="190" t="s">
        <v>4209</v>
      </c>
      <c r="G2770" s="13" t="s">
        <v>169</v>
      </c>
      <c r="H2770" s="15">
        <v>120</v>
      </c>
      <c r="I2770" s="105">
        <v>7</v>
      </c>
      <c r="J2770" s="26">
        <f t="shared" si="172"/>
        <v>840</v>
      </c>
      <c r="K2770" s="113">
        <f>IFERROR(SUMIFS(RECEIVING_HISTORY!$H:$H,RECEIVING_HISTORY!$B:$B,MASTER_SHEET!$A2770),0)</f>
        <v>0</v>
      </c>
      <c r="L2770" s="26">
        <f>IFERROR(SUMIFS(RECEIVING_HISTORY!$I:$I,RECEIVING_HISTORY!$B:$B,MASTER_SHEET!$A2770),0)</f>
        <v>0</v>
      </c>
      <c r="M2770" s="35">
        <f>IFERROR(SUMIF(ISSUANCE_HISTORY!$B:$B,A2770,ISSUANCE_HISTORY!$H:$H),0)</f>
        <v>0</v>
      </c>
      <c r="N2770" s="26">
        <f>IFERROR(SUMIF(ISSUANCE_HISTORY!$B:$B,A2770,ISSUANCE_HISTORY!$I:$I),0)</f>
        <v>0</v>
      </c>
      <c r="O2770" s="112">
        <f t="shared" si="173"/>
        <v>7</v>
      </c>
      <c r="P2770" s="26">
        <f t="shared" si="175"/>
        <v>840</v>
      </c>
      <c r="Q2770" s="36" t="s">
        <v>1677</v>
      </c>
      <c r="R2770" s="36" t="s">
        <v>1677</v>
      </c>
      <c r="S2770" s="16">
        <v>4</v>
      </c>
      <c r="T2770" s="37" t="str">
        <f t="shared" si="174"/>
        <v>OK</v>
      </c>
      <c r="U2770" s="12"/>
      <c r="V2770" s="16"/>
      <c r="W2770" s="12" t="s">
        <v>4222</v>
      </c>
    </row>
    <row r="2771" spans="1:23" ht="22.35" customHeight="1">
      <c r="A2771" s="12">
        <v>10062946</v>
      </c>
      <c r="B2771" s="137">
        <v>311615007351</v>
      </c>
      <c r="C2771" s="106">
        <v>1008136</v>
      </c>
      <c r="D2771" s="13"/>
      <c r="E2771" s="12" t="s">
        <v>3261</v>
      </c>
      <c r="F2771" s="190" t="s">
        <v>4209</v>
      </c>
      <c r="G2771" s="13" t="s">
        <v>169</v>
      </c>
      <c r="H2771" s="15">
        <v>150</v>
      </c>
      <c r="I2771" s="105">
        <v>4</v>
      </c>
      <c r="J2771" s="26">
        <f t="shared" si="172"/>
        <v>600</v>
      </c>
      <c r="K2771" s="113">
        <f>IFERROR(SUMIFS(RECEIVING_HISTORY!$H:$H,RECEIVING_HISTORY!$B:$B,MASTER_SHEET!$A2771),0)</f>
        <v>0</v>
      </c>
      <c r="L2771" s="26">
        <f>IFERROR(SUMIFS(RECEIVING_HISTORY!$I:$I,RECEIVING_HISTORY!$B:$B,MASTER_SHEET!$A2771),0)</f>
        <v>0</v>
      </c>
      <c r="M2771" s="35">
        <f>IFERROR(SUMIF(ISSUANCE_HISTORY!$B:$B,A2771,ISSUANCE_HISTORY!$H:$H),0)</f>
        <v>0</v>
      </c>
      <c r="N2771" s="26">
        <f>IFERROR(SUMIF(ISSUANCE_HISTORY!$B:$B,A2771,ISSUANCE_HISTORY!$I:$I),0)</f>
        <v>0</v>
      </c>
      <c r="O2771" s="112">
        <f t="shared" si="173"/>
        <v>4</v>
      </c>
      <c r="P2771" s="26">
        <f t="shared" si="175"/>
        <v>600</v>
      </c>
      <c r="Q2771" s="36" t="s">
        <v>1668</v>
      </c>
      <c r="R2771" s="36" t="s">
        <v>1668</v>
      </c>
      <c r="S2771" s="16">
        <v>4</v>
      </c>
      <c r="T2771" s="37" t="str">
        <f t="shared" si="174"/>
        <v>OK</v>
      </c>
      <c r="U2771" s="12"/>
      <c r="V2771" s="16"/>
      <c r="W2771" s="12" t="s">
        <v>4222</v>
      </c>
    </row>
    <row r="2772" spans="1:23" ht="22.35" customHeight="1">
      <c r="A2772" s="12">
        <v>10062947</v>
      </c>
      <c r="B2772" s="137" t="e">
        <v>#N/A</v>
      </c>
      <c r="C2772" s="106">
        <v>1004667</v>
      </c>
      <c r="D2772" s="13">
        <v>1016427</v>
      </c>
      <c r="E2772" s="12" t="s">
        <v>3262</v>
      </c>
      <c r="F2772" s="190" t="s">
        <v>4209</v>
      </c>
      <c r="G2772" s="13" t="s">
        <v>21</v>
      </c>
      <c r="H2772" s="15">
        <v>24</v>
      </c>
      <c r="I2772" s="105">
        <v>6</v>
      </c>
      <c r="J2772" s="26">
        <f t="shared" si="172"/>
        <v>144</v>
      </c>
      <c r="K2772" s="113">
        <f>IFERROR(SUMIFS(RECEIVING_HISTORY!$H:$H,RECEIVING_HISTORY!$B:$B,MASTER_SHEET!$A2772),0)</f>
        <v>0</v>
      </c>
      <c r="L2772" s="26">
        <f>IFERROR(SUMIFS(RECEIVING_HISTORY!$I:$I,RECEIVING_HISTORY!$B:$B,MASTER_SHEET!$A2772),0)</f>
        <v>0</v>
      </c>
      <c r="M2772" s="35">
        <f>IFERROR(SUMIF(ISSUANCE_HISTORY!$B:$B,A2772,ISSUANCE_HISTORY!$H:$H),0)</f>
        <v>0</v>
      </c>
      <c r="N2772" s="26">
        <f>IFERROR(SUMIF(ISSUANCE_HISTORY!$B:$B,A2772,ISSUANCE_HISTORY!$I:$I),0)</f>
        <v>0</v>
      </c>
      <c r="O2772" s="112">
        <f t="shared" si="173"/>
        <v>6</v>
      </c>
      <c r="P2772" s="26">
        <f t="shared" si="175"/>
        <v>144</v>
      </c>
      <c r="Q2772" s="36" t="s">
        <v>4100</v>
      </c>
      <c r="R2772" s="36" t="s">
        <v>4100</v>
      </c>
      <c r="S2772" s="16">
        <v>4</v>
      </c>
      <c r="T2772" s="37" t="str">
        <f t="shared" si="174"/>
        <v>OK</v>
      </c>
      <c r="U2772" s="12"/>
      <c r="V2772" s="16"/>
      <c r="W2772" s="12" t="e">
        <v>#N/A</v>
      </c>
    </row>
    <row r="2773" spans="1:23" ht="22.35" customHeight="1">
      <c r="A2773" s="12">
        <v>10062948</v>
      </c>
      <c r="B2773" s="137">
        <v>401830007352</v>
      </c>
      <c r="C2773" s="106">
        <v>1005354</v>
      </c>
      <c r="D2773" s="13">
        <v>1015727</v>
      </c>
      <c r="E2773" s="12" t="s">
        <v>3263</v>
      </c>
      <c r="F2773" s="190" t="s">
        <v>4209</v>
      </c>
      <c r="G2773" s="13" t="s">
        <v>21</v>
      </c>
      <c r="H2773" s="15">
        <v>120</v>
      </c>
      <c r="I2773" s="105">
        <v>3</v>
      </c>
      <c r="J2773" s="26">
        <f t="shared" si="172"/>
        <v>360</v>
      </c>
      <c r="K2773" s="113">
        <f>IFERROR(SUMIFS(RECEIVING_HISTORY!$H:$H,RECEIVING_HISTORY!$B:$B,MASTER_SHEET!$A2773),0)</f>
        <v>0</v>
      </c>
      <c r="L2773" s="26">
        <f>IFERROR(SUMIFS(RECEIVING_HISTORY!$I:$I,RECEIVING_HISTORY!$B:$B,MASTER_SHEET!$A2773),0)</f>
        <v>0</v>
      </c>
      <c r="M2773" s="35">
        <f>IFERROR(SUMIF(ISSUANCE_HISTORY!$B:$B,A2773,ISSUANCE_HISTORY!$H:$H),0)</f>
        <v>0</v>
      </c>
      <c r="N2773" s="26">
        <f>IFERROR(SUMIF(ISSUANCE_HISTORY!$B:$B,A2773,ISSUANCE_HISTORY!$I:$I),0)</f>
        <v>0</v>
      </c>
      <c r="O2773" s="112">
        <f t="shared" si="173"/>
        <v>3</v>
      </c>
      <c r="P2773" s="26">
        <f t="shared" si="175"/>
        <v>360</v>
      </c>
      <c r="Q2773" s="36" t="s">
        <v>4440</v>
      </c>
      <c r="R2773" s="36" t="s">
        <v>4440</v>
      </c>
      <c r="S2773" s="16">
        <v>3</v>
      </c>
      <c r="T2773" s="37" t="str">
        <f t="shared" si="174"/>
        <v>OK</v>
      </c>
      <c r="U2773" s="12"/>
      <c r="V2773" s="16"/>
      <c r="W2773" s="12" t="s">
        <v>4222</v>
      </c>
    </row>
    <row r="2774" spans="1:23" ht="22.35" customHeight="1">
      <c r="A2774" s="12">
        <v>10062949</v>
      </c>
      <c r="B2774" s="137" t="e">
        <v>#N/A</v>
      </c>
      <c r="C2774" s="106">
        <v>1002819</v>
      </c>
      <c r="D2774" s="13">
        <v>1010982</v>
      </c>
      <c r="E2774" s="12" t="s">
        <v>3264</v>
      </c>
      <c r="F2774" s="190" t="s">
        <v>1262</v>
      </c>
      <c r="G2774" s="13" t="s">
        <v>21</v>
      </c>
      <c r="H2774" s="15">
        <v>7</v>
      </c>
      <c r="I2774" s="105">
        <v>0</v>
      </c>
      <c r="J2774" s="26">
        <f t="shared" si="172"/>
        <v>0</v>
      </c>
      <c r="K2774" s="113">
        <f>IFERROR(SUMIFS(RECEIVING_HISTORY!$H:$H,RECEIVING_HISTORY!$B:$B,MASTER_SHEET!$A2774),0)</f>
        <v>0</v>
      </c>
      <c r="L2774" s="26">
        <f>IFERROR(SUMIFS(RECEIVING_HISTORY!$I:$I,RECEIVING_HISTORY!$B:$B,MASTER_SHEET!$A2774),0)</f>
        <v>0</v>
      </c>
      <c r="M2774" s="35">
        <f>IFERROR(SUMIF(ISSUANCE_HISTORY!$B:$B,A2774,ISSUANCE_HISTORY!$H:$H),0)</f>
        <v>0</v>
      </c>
      <c r="N2774" s="26">
        <f>IFERROR(SUMIF(ISSUANCE_HISTORY!$B:$B,A2774,ISSUANCE_HISTORY!$I:$I),0)</f>
        <v>0</v>
      </c>
      <c r="O2774" s="112">
        <f t="shared" si="173"/>
        <v>0</v>
      </c>
      <c r="P2774" s="26">
        <f t="shared" si="175"/>
        <v>0</v>
      </c>
      <c r="Q2774" s="36" t="e">
        <v>#N/A</v>
      </c>
      <c r="R2774" s="36" t="e">
        <v>#N/A</v>
      </c>
      <c r="S2774" s="16">
        <v>20</v>
      </c>
      <c r="T2774" s="37" t="str">
        <f t="shared" si="174"/>
        <v>BSR in Process</v>
      </c>
      <c r="U2774" s="12">
        <v>54</v>
      </c>
      <c r="V2774" s="16"/>
      <c r="W2774" s="12" t="e">
        <v>#N/A</v>
      </c>
    </row>
    <row r="2775" spans="1:23" ht="22.35" customHeight="1">
      <c r="A2775" s="12">
        <v>10062950</v>
      </c>
      <c r="B2775" s="137">
        <v>221017030758</v>
      </c>
      <c r="C2775" s="106">
        <v>1002914</v>
      </c>
      <c r="D2775" s="13">
        <v>1010750</v>
      </c>
      <c r="E2775" s="12" t="s">
        <v>3265</v>
      </c>
      <c r="F2775" s="191" t="s">
        <v>4206</v>
      </c>
      <c r="G2775" s="13" t="s">
        <v>21</v>
      </c>
      <c r="H2775" s="15">
        <v>22</v>
      </c>
      <c r="I2775" s="105">
        <v>29</v>
      </c>
      <c r="J2775" s="26">
        <f t="shared" si="172"/>
        <v>638</v>
      </c>
      <c r="K2775" s="113">
        <f>IFERROR(SUMIFS(RECEIVING_HISTORY!$H:$H,RECEIVING_HISTORY!$B:$B,MASTER_SHEET!$A2775),0)</f>
        <v>0</v>
      </c>
      <c r="L2775" s="26">
        <f>IFERROR(SUMIFS(RECEIVING_HISTORY!$I:$I,RECEIVING_HISTORY!$B:$B,MASTER_SHEET!$A2775),0)</f>
        <v>0</v>
      </c>
      <c r="M2775" s="35">
        <f>IFERROR(SUMIF(ISSUANCE_HISTORY!$B:$B,A2775,ISSUANCE_HISTORY!$H:$H),0)</f>
        <v>0</v>
      </c>
      <c r="N2775" s="26">
        <f>IFERROR(SUMIF(ISSUANCE_HISTORY!$B:$B,A2775,ISSUANCE_HISTORY!$I:$I),0)</f>
        <v>0</v>
      </c>
      <c r="O2775" s="112">
        <f t="shared" si="173"/>
        <v>29</v>
      </c>
      <c r="P2775" s="26">
        <f t="shared" si="175"/>
        <v>638</v>
      </c>
      <c r="Q2775" s="36" t="s">
        <v>468</v>
      </c>
      <c r="R2775" s="36" t="s">
        <v>468</v>
      </c>
      <c r="S2775" s="16">
        <v>30</v>
      </c>
      <c r="T2775" s="37" t="str">
        <f t="shared" si="174"/>
        <v>BSR in Process</v>
      </c>
      <c r="U2775" s="12">
        <v>63</v>
      </c>
      <c r="V2775" s="16"/>
      <c r="W2775" s="12" t="s">
        <v>4222</v>
      </c>
    </row>
    <row r="2776" spans="1:23" ht="22.35" customHeight="1">
      <c r="A2776" s="12">
        <v>10062951</v>
      </c>
      <c r="B2776" s="137" t="e">
        <v>#N/A</v>
      </c>
      <c r="C2776" s="106">
        <v>1004467</v>
      </c>
      <c r="D2776" s="13">
        <v>1016549</v>
      </c>
      <c r="E2776" s="12" t="s">
        <v>3266</v>
      </c>
      <c r="F2776" s="190" t="s">
        <v>1262</v>
      </c>
      <c r="G2776" s="13" t="s">
        <v>37</v>
      </c>
      <c r="H2776" s="15">
        <v>9</v>
      </c>
      <c r="I2776" s="105">
        <v>0</v>
      </c>
      <c r="J2776" s="26">
        <f t="shared" si="172"/>
        <v>0</v>
      </c>
      <c r="K2776" s="113">
        <f>IFERROR(SUMIFS(RECEIVING_HISTORY!$H:$H,RECEIVING_HISTORY!$B:$B,MASTER_SHEET!$A2776),0)</f>
        <v>0</v>
      </c>
      <c r="L2776" s="26">
        <f>IFERROR(SUMIFS(RECEIVING_HISTORY!$I:$I,RECEIVING_HISTORY!$B:$B,MASTER_SHEET!$A2776),0)</f>
        <v>0</v>
      </c>
      <c r="M2776" s="35">
        <f>IFERROR(SUMIF(ISSUANCE_HISTORY!$B:$B,A2776,ISSUANCE_HISTORY!$H:$H),0)</f>
        <v>0</v>
      </c>
      <c r="N2776" s="26">
        <f>IFERROR(SUMIF(ISSUANCE_HISTORY!$B:$B,A2776,ISSUANCE_HISTORY!$I:$I),0)</f>
        <v>0</v>
      </c>
      <c r="O2776" s="112">
        <f t="shared" si="173"/>
        <v>0</v>
      </c>
      <c r="P2776" s="26">
        <f t="shared" si="175"/>
        <v>0</v>
      </c>
      <c r="Q2776" s="36" t="e">
        <v>#N/A</v>
      </c>
      <c r="R2776" s="36" t="e">
        <v>#N/A</v>
      </c>
      <c r="S2776" s="16"/>
      <c r="T2776" s="37" t="str">
        <f t="shared" si="174"/>
        <v/>
      </c>
      <c r="U2776" s="12"/>
      <c r="V2776" s="16"/>
      <c r="W2776" s="12" t="e">
        <v>#N/A</v>
      </c>
    </row>
    <row r="2777" spans="1:23" ht="22.35" customHeight="1">
      <c r="A2777" s="12">
        <v>10062952</v>
      </c>
      <c r="B2777" s="137" t="e">
        <v>#N/A</v>
      </c>
      <c r="C2777" s="106">
        <v>1004468</v>
      </c>
      <c r="D2777" s="13">
        <v>1016550</v>
      </c>
      <c r="E2777" s="12" t="s">
        <v>3267</v>
      </c>
      <c r="F2777" s="190" t="s">
        <v>1262</v>
      </c>
      <c r="G2777" s="13" t="s">
        <v>37</v>
      </c>
      <c r="H2777" s="15">
        <v>13</v>
      </c>
      <c r="I2777" s="105">
        <v>0</v>
      </c>
      <c r="J2777" s="26">
        <f t="shared" si="172"/>
        <v>0</v>
      </c>
      <c r="K2777" s="113">
        <f>IFERROR(SUMIFS(RECEIVING_HISTORY!$H:$H,RECEIVING_HISTORY!$B:$B,MASTER_SHEET!$A2777),0)</f>
        <v>0</v>
      </c>
      <c r="L2777" s="26">
        <f>IFERROR(SUMIFS(RECEIVING_HISTORY!$I:$I,RECEIVING_HISTORY!$B:$B,MASTER_SHEET!$A2777),0)</f>
        <v>0</v>
      </c>
      <c r="M2777" s="35">
        <f>IFERROR(SUMIF(ISSUANCE_HISTORY!$B:$B,A2777,ISSUANCE_HISTORY!$H:$H),0)</f>
        <v>0</v>
      </c>
      <c r="N2777" s="26">
        <f>IFERROR(SUMIF(ISSUANCE_HISTORY!$B:$B,A2777,ISSUANCE_HISTORY!$I:$I),0)</f>
        <v>0</v>
      </c>
      <c r="O2777" s="112">
        <f t="shared" si="173"/>
        <v>0</v>
      </c>
      <c r="P2777" s="26">
        <f t="shared" si="175"/>
        <v>0</v>
      </c>
      <c r="Q2777" s="36" t="e">
        <v>#N/A</v>
      </c>
      <c r="R2777" s="36" t="e">
        <v>#N/A</v>
      </c>
      <c r="S2777" s="16"/>
      <c r="T2777" s="37" t="str">
        <f t="shared" si="174"/>
        <v/>
      </c>
      <c r="U2777" s="12"/>
      <c r="V2777" s="16"/>
      <c r="W2777" s="12" t="e">
        <v>#N/A</v>
      </c>
    </row>
    <row r="2778" spans="1:23" ht="22.35" customHeight="1">
      <c r="A2778" s="12">
        <v>10062953</v>
      </c>
      <c r="B2778" s="137" t="e">
        <v>#N/A</v>
      </c>
      <c r="C2778" s="106">
        <v>1004469</v>
      </c>
      <c r="D2778" s="13">
        <v>1016551</v>
      </c>
      <c r="E2778" s="12" t="s">
        <v>3268</v>
      </c>
      <c r="F2778" s="190" t="s">
        <v>1262</v>
      </c>
      <c r="G2778" s="13" t="s">
        <v>37</v>
      </c>
      <c r="H2778" s="15">
        <v>20</v>
      </c>
      <c r="I2778" s="105">
        <v>0</v>
      </c>
      <c r="J2778" s="26">
        <f t="shared" si="172"/>
        <v>0</v>
      </c>
      <c r="K2778" s="113">
        <f>IFERROR(SUMIFS(RECEIVING_HISTORY!$H:$H,RECEIVING_HISTORY!$B:$B,MASTER_SHEET!$A2778),0)</f>
        <v>0</v>
      </c>
      <c r="L2778" s="26">
        <f>IFERROR(SUMIFS(RECEIVING_HISTORY!$I:$I,RECEIVING_HISTORY!$B:$B,MASTER_SHEET!$A2778),0)</f>
        <v>0</v>
      </c>
      <c r="M2778" s="35">
        <f>IFERROR(SUMIF(ISSUANCE_HISTORY!$B:$B,A2778,ISSUANCE_HISTORY!$H:$H),0)</f>
        <v>0</v>
      </c>
      <c r="N2778" s="26">
        <f>IFERROR(SUMIF(ISSUANCE_HISTORY!$B:$B,A2778,ISSUANCE_HISTORY!$I:$I),0)</f>
        <v>0</v>
      </c>
      <c r="O2778" s="112">
        <f t="shared" si="173"/>
        <v>0</v>
      </c>
      <c r="P2778" s="26">
        <f t="shared" si="175"/>
        <v>0</v>
      </c>
      <c r="Q2778" s="36" t="e">
        <v>#N/A</v>
      </c>
      <c r="R2778" s="36" t="e">
        <v>#N/A</v>
      </c>
      <c r="S2778" s="16"/>
      <c r="T2778" s="37" t="str">
        <f t="shared" si="174"/>
        <v/>
      </c>
      <c r="U2778" s="12"/>
      <c r="V2778" s="16"/>
      <c r="W2778" s="12" t="e">
        <v>#N/A</v>
      </c>
    </row>
    <row r="2779" spans="1:23" ht="22.35" customHeight="1">
      <c r="A2779" s="12">
        <v>10062954</v>
      </c>
      <c r="B2779" s="137" t="e">
        <v>#N/A</v>
      </c>
      <c r="C2779" s="106">
        <v>1004470</v>
      </c>
      <c r="D2779" s="13">
        <v>1016552</v>
      </c>
      <c r="E2779" s="12" t="s">
        <v>3269</v>
      </c>
      <c r="F2779" s="190" t="s">
        <v>1262</v>
      </c>
      <c r="G2779" s="13" t="s">
        <v>37</v>
      </c>
      <c r="H2779" s="15">
        <v>25</v>
      </c>
      <c r="I2779" s="105">
        <v>0</v>
      </c>
      <c r="J2779" s="26">
        <f t="shared" si="172"/>
        <v>0</v>
      </c>
      <c r="K2779" s="113">
        <f>IFERROR(SUMIFS(RECEIVING_HISTORY!$H:$H,RECEIVING_HISTORY!$B:$B,MASTER_SHEET!$A2779),0)</f>
        <v>0</v>
      </c>
      <c r="L2779" s="26">
        <f>IFERROR(SUMIFS(RECEIVING_HISTORY!$I:$I,RECEIVING_HISTORY!$B:$B,MASTER_SHEET!$A2779),0)</f>
        <v>0</v>
      </c>
      <c r="M2779" s="35">
        <f>IFERROR(SUMIF(ISSUANCE_HISTORY!$B:$B,A2779,ISSUANCE_HISTORY!$H:$H),0)</f>
        <v>0</v>
      </c>
      <c r="N2779" s="26">
        <f>IFERROR(SUMIF(ISSUANCE_HISTORY!$B:$B,A2779,ISSUANCE_HISTORY!$I:$I),0)</f>
        <v>0</v>
      </c>
      <c r="O2779" s="112">
        <f t="shared" si="173"/>
        <v>0</v>
      </c>
      <c r="P2779" s="26">
        <f t="shared" si="175"/>
        <v>0</v>
      </c>
      <c r="Q2779" s="36" t="e">
        <v>#N/A</v>
      </c>
      <c r="R2779" s="36" t="e">
        <v>#N/A</v>
      </c>
      <c r="S2779" s="16"/>
      <c r="T2779" s="37" t="str">
        <f t="shared" si="174"/>
        <v/>
      </c>
      <c r="U2779" s="12"/>
      <c r="V2779" s="16"/>
      <c r="W2779" s="12" t="e">
        <v>#N/A</v>
      </c>
    </row>
    <row r="2780" spans="1:23" ht="22.35" customHeight="1">
      <c r="A2780" s="12">
        <v>10062955</v>
      </c>
      <c r="B2780" s="137" t="e">
        <v>#N/A</v>
      </c>
      <c r="C2780" s="106">
        <v>1004471</v>
      </c>
      <c r="D2780" s="13">
        <v>1016553</v>
      </c>
      <c r="E2780" s="12" t="s">
        <v>3270</v>
      </c>
      <c r="F2780" s="190" t="s">
        <v>1262</v>
      </c>
      <c r="G2780" s="13" t="s">
        <v>37</v>
      </c>
      <c r="H2780" s="15">
        <v>25</v>
      </c>
      <c r="I2780" s="105">
        <v>0</v>
      </c>
      <c r="J2780" s="26">
        <f t="shared" si="172"/>
        <v>0</v>
      </c>
      <c r="K2780" s="113">
        <f>IFERROR(SUMIFS(RECEIVING_HISTORY!$H:$H,RECEIVING_HISTORY!$B:$B,MASTER_SHEET!$A2780),0)</f>
        <v>0</v>
      </c>
      <c r="L2780" s="26">
        <f>IFERROR(SUMIFS(RECEIVING_HISTORY!$I:$I,RECEIVING_HISTORY!$B:$B,MASTER_SHEET!$A2780),0)</f>
        <v>0</v>
      </c>
      <c r="M2780" s="35">
        <f>IFERROR(SUMIF(ISSUANCE_HISTORY!$B:$B,A2780,ISSUANCE_HISTORY!$H:$H),0)</f>
        <v>0</v>
      </c>
      <c r="N2780" s="26">
        <f>IFERROR(SUMIF(ISSUANCE_HISTORY!$B:$B,A2780,ISSUANCE_HISTORY!$I:$I),0)</f>
        <v>0</v>
      </c>
      <c r="O2780" s="112">
        <f t="shared" si="173"/>
        <v>0</v>
      </c>
      <c r="P2780" s="26">
        <f t="shared" si="175"/>
        <v>0</v>
      </c>
      <c r="Q2780" s="36" t="e">
        <v>#N/A</v>
      </c>
      <c r="R2780" s="36" t="e">
        <v>#N/A</v>
      </c>
      <c r="S2780" s="16"/>
      <c r="T2780" s="37" t="str">
        <f t="shared" si="174"/>
        <v/>
      </c>
      <c r="U2780" s="12"/>
      <c r="V2780" s="16"/>
      <c r="W2780" s="12" t="e">
        <v>#N/A</v>
      </c>
    </row>
    <row r="2781" spans="1:23" ht="22.35" customHeight="1">
      <c r="A2781" s="12">
        <v>10062956</v>
      </c>
      <c r="B2781" s="137" t="e">
        <v>#N/A</v>
      </c>
      <c r="C2781" s="106">
        <v>1004472</v>
      </c>
      <c r="D2781" s="13">
        <v>1016554</v>
      </c>
      <c r="E2781" s="12" t="s">
        <v>3271</v>
      </c>
      <c r="F2781" s="190" t="s">
        <v>1262</v>
      </c>
      <c r="G2781" s="13" t="s">
        <v>37</v>
      </c>
      <c r="H2781" s="15">
        <v>23</v>
      </c>
      <c r="I2781" s="105">
        <v>0</v>
      </c>
      <c r="J2781" s="26">
        <f t="shared" si="172"/>
        <v>0</v>
      </c>
      <c r="K2781" s="113">
        <f>IFERROR(SUMIFS(RECEIVING_HISTORY!$H:$H,RECEIVING_HISTORY!$B:$B,MASTER_SHEET!$A2781),0)</f>
        <v>0</v>
      </c>
      <c r="L2781" s="26">
        <f>IFERROR(SUMIFS(RECEIVING_HISTORY!$I:$I,RECEIVING_HISTORY!$B:$B,MASTER_SHEET!$A2781),0)</f>
        <v>0</v>
      </c>
      <c r="M2781" s="35">
        <f>IFERROR(SUMIF(ISSUANCE_HISTORY!$B:$B,A2781,ISSUANCE_HISTORY!$H:$H),0)</f>
        <v>0</v>
      </c>
      <c r="N2781" s="26">
        <f>IFERROR(SUMIF(ISSUANCE_HISTORY!$B:$B,A2781,ISSUANCE_HISTORY!$I:$I),0)</f>
        <v>0</v>
      </c>
      <c r="O2781" s="112">
        <f t="shared" si="173"/>
        <v>0</v>
      </c>
      <c r="P2781" s="26">
        <f t="shared" si="175"/>
        <v>0</v>
      </c>
      <c r="Q2781" s="36" t="e">
        <v>#N/A</v>
      </c>
      <c r="R2781" s="36" t="e">
        <v>#N/A</v>
      </c>
      <c r="S2781" s="16"/>
      <c r="T2781" s="37" t="str">
        <f t="shared" si="174"/>
        <v/>
      </c>
      <c r="U2781" s="12"/>
      <c r="V2781" s="16"/>
      <c r="W2781" s="12" t="e">
        <v>#N/A</v>
      </c>
    </row>
    <row r="2782" spans="1:23" ht="22.35" customHeight="1">
      <c r="A2782" s="12">
        <v>10062957</v>
      </c>
      <c r="B2782" s="137" t="e">
        <v>#N/A</v>
      </c>
      <c r="C2782" s="106">
        <v>1004473</v>
      </c>
      <c r="D2782" s="13">
        <v>1016555</v>
      </c>
      <c r="E2782" s="12" t="s">
        <v>3272</v>
      </c>
      <c r="F2782" s="190" t="s">
        <v>1262</v>
      </c>
      <c r="G2782" s="13" t="s">
        <v>37</v>
      </c>
      <c r="H2782" s="15">
        <v>39</v>
      </c>
      <c r="I2782" s="105">
        <v>0</v>
      </c>
      <c r="J2782" s="26">
        <f t="shared" si="172"/>
        <v>0</v>
      </c>
      <c r="K2782" s="113">
        <f>IFERROR(SUMIFS(RECEIVING_HISTORY!$H:$H,RECEIVING_HISTORY!$B:$B,MASTER_SHEET!$A2782),0)</f>
        <v>0</v>
      </c>
      <c r="L2782" s="26">
        <f>IFERROR(SUMIFS(RECEIVING_HISTORY!$I:$I,RECEIVING_HISTORY!$B:$B,MASTER_SHEET!$A2782),0)</f>
        <v>0</v>
      </c>
      <c r="M2782" s="35">
        <f>IFERROR(SUMIF(ISSUANCE_HISTORY!$B:$B,A2782,ISSUANCE_HISTORY!$H:$H),0)</f>
        <v>0</v>
      </c>
      <c r="N2782" s="26">
        <f>IFERROR(SUMIF(ISSUANCE_HISTORY!$B:$B,A2782,ISSUANCE_HISTORY!$I:$I),0)</f>
        <v>0</v>
      </c>
      <c r="O2782" s="112">
        <f t="shared" si="173"/>
        <v>0</v>
      </c>
      <c r="P2782" s="26">
        <f t="shared" si="175"/>
        <v>0</v>
      </c>
      <c r="Q2782" s="36" t="e">
        <v>#N/A</v>
      </c>
      <c r="R2782" s="36" t="e">
        <v>#N/A</v>
      </c>
      <c r="S2782" s="16"/>
      <c r="T2782" s="37" t="str">
        <f t="shared" si="174"/>
        <v/>
      </c>
      <c r="U2782" s="12"/>
      <c r="V2782" s="16"/>
      <c r="W2782" s="12" t="e">
        <v>#N/A</v>
      </c>
    </row>
    <row r="2783" spans="1:23" ht="22.35" customHeight="1">
      <c r="A2783" s="12">
        <v>10062958</v>
      </c>
      <c r="B2783" s="137" t="e">
        <v>#N/A</v>
      </c>
      <c r="C2783" s="106">
        <v>1004474</v>
      </c>
      <c r="D2783" s="13">
        <v>1016556</v>
      </c>
      <c r="E2783" s="12" t="s">
        <v>3273</v>
      </c>
      <c r="F2783" s="190" t="s">
        <v>1262</v>
      </c>
      <c r="G2783" s="13" t="s">
        <v>37</v>
      </c>
      <c r="H2783" s="15">
        <v>39</v>
      </c>
      <c r="I2783" s="105">
        <v>0</v>
      </c>
      <c r="J2783" s="26">
        <f t="shared" si="172"/>
        <v>0</v>
      </c>
      <c r="K2783" s="113">
        <f>IFERROR(SUMIFS(RECEIVING_HISTORY!$H:$H,RECEIVING_HISTORY!$B:$B,MASTER_SHEET!$A2783),0)</f>
        <v>0</v>
      </c>
      <c r="L2783" s="26">
        <f>IFERROR(SUMIFS(RECEIVING_HISTORY!$I:$I,RECEIVING_HISTORY!$B:$B,MASTER_SHEET!$A2783),0)</f>
        <v>0</v>
      </c>
      <c r="M2783" s="35">
        <f>IFERROR(SUMIF(ISSUANCE_HISTORY!$B:$B,A2783,ISSUANCE_HISTORY!$H:$H),0)</f>
        <v>0</v>
      </c>
      <c r="N2783" s="26">
        <f>IFERROR(SUMIF(ISSUANCE_HISTORY!$B:$B,A2783,ISSUANCE_HISTORY!$I:$I),0)</f>
        <v>0</v>
      </c>
      <c r="O2783" s="112">
        <f t="shared" si="173"/>
        <v>0</v>
      </c>
      <c r="P2783" s="26">
        <f t="shared" si="175"/>
        <v>0</v>
      </c>
      <c r="Q2783" s="36" t="e">
        <v>#N/A</v>
      </c>
      <c r="R2783" s="36" t="e">
        <v>#N/A</v>
      </c>
      <c r="S2783" s="16"/>
      <c r="T2783" s="37" t="str">
        <f t="shared" si="174"/>
        <v/>
      </c>
      <c r="U2783" s="12"/>
      <c r="V2783" s="16"/>
      <c r="W2783" s="12" t="e">
        <v>#N/A</v>
      </c>
    </row>
    <row r="2784" spans="1:23" ht="22.35" customHeight="1">
      <c r="A2784" s="12">
        <v>10062959</v>
      </c>
      <c r="B2784" s="137" t="e">
        <v>#N/A</v>
      </c>
      <c r="C2784" s="106">
        <v>1004475</v>
      </c>
      <c r="D2784" s="13">
        <v>1016557</v>
      </c>
      <c r="E2784" s="12" t="s">
        <v>3274</v>
      </c>
      <c r="F2784" s="190" t="s">
        <v>1262</v>
      </c>
      <c r="G2784" s="13" t="s">
        <v>37</v>
      </c>
      <c r="H2784" s="15">
        <v>12</v>
      </c>
      <c r="I2784" s="105">
        <v>0</v>
      </c>
      <c r="J2784" s="26">
        <f t="shared" si="172"/>
        <v>0</v>
      </c>
      <c r="K2784" s="113">
        <f>IFERROR(SUMIFS(RECEIVING_HISTORY!$H:$H,RECEIVING_HISTORY!$B:$B,MASTER_SHEET!$A2784),0)</f>
        <v>0</v>
      </c>
      <c r="L2784" s="26">
        <f>IFERROR(SUMIFS(RECEIVING_HISTORY!$I:$I,RECEIVING_HISTORY!$B:$B,MASTER_SHEET!$A2784),0)</f>
        <v>0</v>
      </c>
      <c r="M2784" s="35">
        <f>IFERROR(SUMIF(ISSUANCE_HISTORY!$B:$B,A2784,ISSUANCE_HISTORY!$H:$H),0)</f>
        <v>0</v>
      </c>
      <c r="N2784" s="26">
        <f>IFERROR(SUMIF(ISSUANCE_HISTORY!$B:$B,A2784,ISSUANCE_HISTORY!$I:$I),0)</f>
        <v>0</v>
      </c>
      <c r="O2784" s="112">
        <f t="shared" si="173"/>
        <v>0</v>
      </c>
      <c r="P2784" s="26">
        <f t="shared" si="175"/>
        <v>0</v>
      </c>
      <c r="Q2784" s="36" t="e">
        <v>#N/A</v>
      </c>
      <c r="R2784" s="36" t="e">
        <v>#N/A</v>
      </c>
      <c r="S2784" s="16"/>
      <c r="T2784" s="37" t="str">
        <f t="shared" si="174"/>
        <v/>
      </c>
      <c r="U2784" s="12"/>
      <c r="V2784" s="16"/>
      <c r="W2784" s="12" t="e">
        <v>#N/A</v>
      </c>
    </row>
    <row r="2785" spans="1:23" ht="22.35" customHeight="1">
      <c r="A2785" s="12">
        <v>10062960</v>
      </c>
      <c r="B2785" s="137" t="e">
        <v>#N/A</v>
      </c>
      <c r="C2785" s="106">
        <v>1004476</v>
      </c>
      <c r="D2785" s="13">
        <v>1016558</v>
      </c>
      <c r="E2785" s="12" t="s">
        <v>3275</v>
      </c>
      <c r="F2785" s="190" t="s">
        <v>1262</v>
      </c>
      <c r="G2785" s="13" t="s">
        <v>37</v>
      </c>
      <c r="H2785" s="15">
        <v>15</v>
      </c>
      <c r="I2785" s="105">
        <v>0</v>
      </c>
      <c r="J2785" s="26">
        <f t="shared" si="172"/>
        <v>0</v>
      </c>
      <c r="K2785" s="113">
        <f>IFERROR(SUMIFS(RECEIVING_HISTORY!$H:$H,RECEIVING_HISTORY!$B:$B,MASTER_SHEET!$A2785),0)</f>
        <v>0</v>
      </c>
      <c r="L2785" s="26">
        <f>IFERROR(SUMIFS(RECEIVING_HISTORY!$I:$I,RECEIVING_HISTORY!$B:$B,MASTER_SHEET!$A2785),0)</f>
        <v>0</v>
      </c>
      <c r="M2785" s="35">
        <f>IFERROR(SUMIF(ISSUANCE_HISTORY!$B:$B,A2785,ISSUANCE_HISTORY!$H:$H),0)</f>
        <v>0</v>
      </c>
      <c r="N2785" s="26">
        <f>IFERROR(SUMIF(ISSUANCE_HISTORY!$B:$B,A2785,ISSUANCE_HISTORY!$I:$I),0)</f>
        <v>0</v>
      </c>
      <c r="O2785" s="112">
        <f t="shared" si="173"/>
        <v>0</v>
      </c>
      <c r="P2785" s="26">
        <f t="shared" si="175"/>
        <v>0</v>
      </c>
      <c r="Q2785" s="36" t="e">
        <v>#N/A</v>
      </c>
      <c r="R2785" s="36" t="e">
        <v>#N/A</v>
      </c>
      <c r="S2785" s="16"/>
      <c r="T2785" s="37" t="str">
        <f t="shared" si="174"/>
        <v/>
      </c>
      <c r="U2785" s="12"/>
      <c r="V2785" s="16"/>
      <c r="W2785" s="12" t="e">
        <v>#N/A</v>
      </c>
    </row>
    <row r="2786" spans="1:23" ht="22.35" customHeight="1">
      <c r="A2786" s="12">
        <v>10062961</v>
      </c>
      <c r="B2786" s="137" t="e">
        <v>#N/A</v>
      </c>
      <c r="C2786" s="106">
        <v>1004477</v>
      </c>
      <c r="D2786" s="13">
        <v>1016559</v>
      </c>
      <c r="E2786" s="12" t="s">
        <v>3276</v>
      </c>
      <c r="F2786" s="190" t="s">
        <v>1262</v>
      </c>
      <c r="G2786" s="13" t="s">
        <v>37</v>
      </c>
      <c r="H2786" s="15">
        <v>15</v>
      </c>
      <c r="I2786" s="105">
        <v>0</v>
      </c>
      <c r="J2786" s="26">
        <f t="shared" si="172"/>
        <v>0</v>
      </c>
      <c r="K2786" s="113">
        <f>IFERROR(SUMIFS(RECEIVING_HISTORY!$H:$H,RECEIVING_HISTORY!$B:$B,MASTER_SHEET!$A2786),0)</f>
        <v>0</v>
      </c>
      <c r="L2786" s="26">
        <f>IFERROR(SUMIFS(RECEIVING_HISTORY!$I:$I,RECEIVING_HISTORY!$B:$B,MASTER_SHEET!$A2786),0)</f>
        <v>0</v>
      </c>
      <c r="M2786" s="35">
        <f>IFERROR(SUMIF(ISSUANCE_HISTORY!$B:$B,A2786,ISSUANCE_HISTORY!$H:$H),0)</f>
        <v>0</v>
      </c>
      <c r="N2786" s="26">
        <f>IFERROR(SUMIF(ISSUANCE_HISTORY!$B:$B,A2786,ISSUANCE_HISTORY!$I:$I),0)</f>
        <v>0</v>
      </c>
      <c r="O2786" s="112">
        <f t="shared" si="173"/>
        <v>0</v>
      </c>
      <c r="P2786" s="26">
        <f t="shared" si="175"/>
        <v>0</v>
      </c>
      <c r="Q2786" s="36" t="e">
        <v>#N/A</v>
      </c>
      <c r="R2786" s="36" t="e">
        <v>#N/A</v>
      </c>
      <c r="S2786" s="16"/>
      <c r="T2786" s="37" t="str">
        <f t="shared" si="174"/>
        <v/>
      </c>
      <c r="U2786" s="12"/>
      <c r="V2786" s="16"/>
      <c r="W2786" s="12" t="e">
        <v>#N/A</v>
      </c>
    </row>
    <row r="2787" spans="1:23" ht="22.35" customHeight="1">
      <c r="A2787" s="12">
        <v>10062962</v>
      </c>
      <c r="B2787" s="137" t="e">
        <v>#N/A</v>
      </c>
      <c r="C2787" s="106">
        <v>1004478</v>
      </c>
      <c r="D2787" s="13">
        <v>1016560</v>
      </c>
      <c r="E2787" s="12" t="s">
        <v>3277</v>
      </c>
      <c r="F2787" s="190" t="s">
        <v>1262</v>
      </c>
      <c r="G2787" s="13" t="s">
        <v>37</v>
      </c>
      <c r="H2787" s="15">
        <v>23</v>
      </c>
      <c r="I2787" s="105">
        <v>0</v>
      </c>
      <c r="J2787" s="26">
        <f t="shared" si="172"/>
        <v>0</v>
      </c>
      <c r="K2787" s="113">
        <f>IFERROR(SUMIFS(RECEIVING_HISTORY!$H:$H,RECEIVING_HISTORY!$B:$B,MASTER_SHEET!$A2787),0)</f>
        <v>0</v>
      </c>
      <c r="L2787" s="26">
        <f>IFERROR(SUMIFS(RECEIVING_HISTORY!$I:$I,RECEIVING_HISTORY!$B:$B,MASTER_SHEET!$A2787),0)</f>
        <v>0</v>
      </c>
      <c r="M2787" s="35">
        <f>IFERROR(SUMIF(ISSUANCE_HISTORY!$B:$B,A2787,ISSUANCE_HISTORY!$H:$H),0)</f>
        <v>0</v>
      </c>
      <c r="N2787" s="26">
        <f>IFERROR(SUMIF(ISSUANCE_HISTORY!$B:$B,A2787,ISSUANCE_HISTORY!$I:$I),0)</f>
        <v>0</v>
      </c>
      <c r="O2787" s="112">
        <f t="shared" si="173"/>
        <v>0</v>
      </c>
      <c r="P2787" s="26">
        <f t="shared" si="175"/>
        <v>0</v>
      </c>
      <c r="Q2787" s="36" t="e">
        <v>#N/A</v>
      </c>
      <c r="R2787" s="36" t="e">
        <v>#N/A</v>
      </c>
      <c r="S2787" s="16"/>
      <c r="T2787" s="37" t="str">
        <f t="shared" si="174"/>
        <v/>
      </c>
      <c r="U2787" s="12"/>
      <c r="V2787" s="16"/>
      <c r="W2787" s="12" t="e">
        <v>#N/A</v>
      </c>
    </row>
    <row r="2788" spans="1:23" ht="22.35" customHeight="1">
      <c r="A2788" s="12">
        <v>10062963</v>
      </c>
      <c r="B2788" s="137" t="e">
        <v>#N/A</v>
      </c>
      <c r="C2788" s="106">
        <v>1004479</v>
      </c>
      <c r="D2788" s="13">
        <v>1016561</v>
      </c>
      <c r="E2788" s="12" t="s">
        <v>3278</v>
      </c>
      <c r="F2788" s="190" t="s">
        <v>1262</v>
      </c>
      <c r="G2788" s="13" t="s">
        <v>37</v>
      </c>
      <c r="H2788" s="15">
        <v>26</v>
      </c>
      <c r="I2788" s="105">
        <v>0</v>
      </c>
      <c r="J2788" s="26">
        <f t="shared" si="172"/>
        <v>0</v>
      </c>
      <c r="K2788" s="113">
        <f>IFERROR(SUMIFS(RECEIVING_HISTORY!$H:$H,RECEIVING_HISTORY!$B:$B,MASTER_SHEET!$A2788),0)</f>
        <v>0</v>
      </c>
      <c r="L2788" s="26">
        <f>IFERROR(SUMIFS(RECEIVING_HISTORY!$I:$I,RECEIVING_HISTORY!$B:$B,MASTER_SHEET!$A2788),0)</f>
        <v>0</v>
      </c>
      <c r="M2788" s="35">
        <f>IFERROR(SUMIF(ISSUANCE_HISTORY!$B:$B,A2788,ISSUANCE_HISTORY!$H:$H),0)</f>
        <v>0</v>
      </c>
      <c r="N2788" s="26">
        <f>IFERROR(SUMIF(ISSUANCE_HISTORY!$B:$B,A2788,ISSUANCE_HISTORY!$I:$I),0)</f>
        <v>0</v>
      </c>
      <c r="O2788" s="112">
        <f t="shared" si="173"/>
        <v>0</v>
      </c>
      <c r="P2788" s="26">
        <f t="shared" si="175"/>
        <v>0</v>
      </c>
      <c r="Q2788" s="36" t="e">
        <v>#N/A</v>
      </c>
      <c r="R2788" s="36" t="e">
        <v>#N/A</v>
      </c>
      <c r="S2788" s="16"/>
      <c r="T2788" s="37" t="str">
        <f t="shared" si="174"/>
        <v/>
      </c>
      <c r="U2788" s="12"/>
      <c r="V2788" s="16"/>
      <c r="W2788" s="12" t="e">
        <v>#N/A</v>
      </c>
    </row>
    <row r="2789" spans="1:23" ht="22.35" customHeight="1">
      <c r="A2789" s="12">
        <v>10062964</v>
      </c>
      <c r="B2789" s="137" t="e">
        <v>#N/A</v>
      </c>
      <c r="C2789" s="106">
        <v>1004488</v>
      </c>
      <c r="D2789" s="13">
        <v>1016570</v>
      </c>
      <c r="E2789" s="12" t="s">
        <v>3279</v>
      </c>
      <c r="F2789" s="190" t="s">
        <v>4205</v>
      </c>
      <c r="G2789" s="13" t="s">
        <v>37</v>
      </c>
      <c r="H2789" s="15">
        <v>25</v>
      </c>
      <c r="I2789" s="105">
        <v>0</v>
      </c>
      <c r="J2789" s="26">
        <f t="shared" si="172"/>
        <v>0</v>
      </c>
      <c r="K2789" s="113">
        <f>IFERROR(SUMIFS(RECEIVING_HISTORY!$H:$H,RECEIVING_HISTORY!$B:$B,MASTER_SHEET!$A2789),0)</f>
        <v>0</v>
      </c>
      <c r="L2789" s="26">
        <f>IFERROR(SUMIFS(RECEIVING_HISTORY!$I:$I,RECEIVING_HISTORY!$B:$B,MASTER_SHEET!$A2789),0)</f>
        <v>0</v>
      </c>
      <c r="M2789" s="35">
        <f>IFERROR(SUMIF(ISSUANCE_HISTORY!$B:$B,A2789,ISSUANCE_HISTORY!$H:$H),0)</f>
        <v>0</v>
      </c>
      <c r="N2789" s="26">
        <f>IFERROR(SUMIF(ISSUANCE_HISTORY!$B:$B,A2789,ISSUANCE_HISTORY!$I:$I),0)</f>
        <v>0</v>
      </c>
      <c r="O2789" s="112">
        <f t="shared" si="173"/>
        <v>0</v>
      </c>
      <c r="P2789" s="26">
        <f t="shared" si="175"/>
        <v>0</v>
      </c>
      <c r="Q2789" s="36" t="e">
        <v>#N/A</v>
      </c>
      <c r="R2789" s="36" t="e">
        <v>#N/A</v>
      </c>
      <c r="S2789" s="16"/>
      <c r="T2789" s="37" t="str">
        <f t="shared" si="174"/>
        <v/>
      </c>
      <c r="U2789" s="12"/>
      <c r="V2789" s="16"/>
      <c r="W2789" s="12" t="e">
        <v>#N/A</v>
      </c>
    </row>
    <row r="2790" spans="1:23" ht="22.35" customHeight="1">
      <c r="A2790" s="12">
        <v>10062965</v>
      </c>
      <c r="B2790" s="137" t="e">
        <v>#N/A</v>
      </c>
      <c r="C2790" s="106">
        <v>1004489</v>
      </c>
      <c r="D2790" s="13">
        <v>1016571</v>
      </c>
      <c r="E2790" s="12" t="s">
        <v>3280</v>
      </c>
      <c r="F2790" s="190" t="s">
        <v>4205</v>
      </c>
      <c r="G2790" s="13" t="s">
        <v>37</v>
      </c>
      <c r="H2790" s="15">
        <v>15</v>
      </c>
      <c r="I2790" s="105">
        <v>0</v>
      </c>
      <c r="J2790" s="26">
        <f t="shared" si="172"/>
        <v>0</v>
      </c>
      <c r="K2790" s="113">
        <f>IFERROR(SUMIFS(RECEIVING_HISTORY!$H:$H,RECEIVING_HISTORY!$B:$B,MASTER_SHEET!$A2790),0)</f>
        <v>0</v>
      </c>
      <c r="L2790" s="26">
        <f>IFERROR(SUMIFS(RECEIVING_HISTORY!$I:$I,RECEIVING_HISTORY!$B:$B,MASTER_SHEET!$A2790),0)</f>
        <v>0</v>
      </c>
      <c r="M2790" s="35">
        <f>IFERROR(SUMIF(ISSUANCE_HISTORY!$B:$B,A2790,ISSUANCE_HISTORY!$H:$H),0)</f>
        <v>0</v>
      </c>
      <c r="N2790" s="26">
        <f>IFERROR(SUMIF(ISSUANCE_HISTORY!$B:$B,A2790,ISSUANCE_HISTORY!$I:$I),0)</f>
        <v>0</v>
      </c>
      <c r="O2790" s="112">
        <f t="shared" si="173"/>
        <v>0</v>
      </c>
      <c r="P2790" s="26">
        <f t="shared" si="175"/>
        <v>0</v>
      </c>
      <c r="Q2790" s="36" t="e">
        <v>#N/A</v>
      </c>
      <c r="R2790" s="36" t="e">
        <v>#N/A</v>
      </c>
      <c r="S2790" s="16"/>
      <c r="T2790" s="37" t="str">
        <f t="shared" si="174"/>
        <v/>
      </c>
      <c r="U2790" s="12"/>
      <c r="V2790" s="16"/>
      <c r="W2790" s="12" t="e">
        <v>#N/A</v>
      </c>
    </row>
    <row r="2791" spans="1:23" ht="22.35" customHeight="1">
      <c r="A2791" s="12">
        <v>10062966</v>
      </c>
      <c r="B2791" s="137" t="e">
        <v>#N/A</v>
      </c>
      <c r="C2791" s="106">
        <v>1007826</v>
      </c>
      <c r="D2791" s="13"/>
      <c r="E2791" s="12" t="s">
        <v>3281</v>
      </c>
      <c r="F2791" s="190" t="s">
        <v>4215</v>
      </c>
      <c r="G2791" s="13" t="s">
        <v>37</v>
      </c>
      <c r="H2791" s="15">
        <v>2352</v>
      </c>
      <c r="I2791" s="105">
        <v>1</v>
      </c>
      <c r="J2791" s="26">
        <f t="shared" si="172"/>
        <v>2352</v>
      </c>
      <c r="K2791" s="113">
        <f>IFERROR(SUMIFS(RECEIVING_HISTORY!$H:$H,RECEIVING_HISTORY!$B:$B,MASTER_SHEET!$A2791),0)</f>
        <v>0</v>
      </c>
      <c r="L2791" s="26">
        <f>IFERROR(SUMIFS(RECEIVING_HISTORY!$I:$I,RECEIVING_HISTORY!$B:$B,MASTER_SHEET!$A2791),0)</f>
        <v>0</v>
      </c>
      <c r="M2791" s="35">
        <f>IFERROR(SUMIF(ISSUANCE_HISTORY!$B:$B,A2791,ISSUANCE_HISTORY!$H:$H),0)</f>
        <v>0</v>
      </c>
      <c r="N2791" s="26">
        <f>IFERROR(SUMIF(ISSUANCE_HISTORY!$B:$B,A2791,ISSUANCE_HISTORY!$I:$I),0)</f>
        <v>0</v>
      </c>
      <c r="O2791" s="112">
        <f t="shared" si="173"/>
        <v>1</v>
      </c>
      <c r="P2791" s="26">
        <f t="shared" si="175"/>
        <v>2352</v>
      </c>
      <c r="Q2791" s="36" t="s">
        <v>1902</v>
      </c>
      <c r="R2791" s="36" t="s">
        <v>1902</v>
      </c>
      <c r="S2791" s="16">
        <v>1</v>
      </c>
      <c r="T2791" s="37" t="str">
        <f t="shared" si="174"/>
        <v>OK</v>
      </c>
      <c r="U2791" s="12"/>
      <c r="V2791" s="16"/>
      <c r="W2791" s="12" t="e">
        <v>#N/A</v>
      </c>
    </row>
    <row r="2792" spans="1:23" ht="22.35" customHeight="1">
      <c r="A2792" s="12">
        <v>10062967</v>
      </c>
      <c r="B2792" s="137" t="e">
        <v>#N/A</v>
      </c>
      <c r="C2792" s="106">
        <v>1000927</v>
      </c>
      <c r="D2792" s="13"/>
      <c r="E2792" s="12" t="s">
        <v>3282</v>
      </c>
      <c r="F2792" s="190" t="s">
        <v>2049</v>
      </c>
      <c r="G2792" s="13" t="s">
        <v>21</v>
      </c>
      <c r="H2792" s="15">
        <v>265</v>
      </c>
      <c r="I2792" s="105">
        <v>12</v>
      </c>
      <c r="J2792" s="26">
        <f t="shared" si="172"/>
        <v>3180</v>
      </c>
      <c r="K2792" s="113">
        <f>IFERROR(SUMIFS(RECEIVING_HISTORY!$H:$H,RECEIVING_HISTORY!$B:$B,MASTER_SHEET!$A2792),0)</f>
        <v>0</v>
      </c>
      <c r="L2792" s="26">
        <f>IFERROR(SUMIFS(RECEIVING_HISTORY!$I:$I,RECEIVING_HISTORY!$B:$B,MASTER_SHEET!$A2792),0)</f>
        <v>0</v>
      </c>
      <c r="M2792" s="35">
        <f>IFERROR(SUMIF(ISSUANCE_HISTORY!$B:$B,A2792,ISSUANCE_HISTORY!$H:$H),0)</f>
        <v>0</v>
      </c>
      <c r="N2792" s="26">
        <f>IFERROR(SUMIF(ISSUANCE_HISTORY!$B:$B,A2792,ISSUANCE_HISTORY!$I:$I),0)</f>
        <v>0</v>
      </c>
      <c r="O2792" s="112">
        <f t="shared" si="173"/>
        <v>12</v>
      </c>
      <c r="P2792" s="26">
        <f t="shared" si="175"/>
        <v>3180</v>
      </c>
      <c r="Q2792" s="36" t="s">
        <v>1950</v>
      </c>
      <c r="R2792" s="36" t="s">
        <v>1950</v>
      </c>
      <c r="S2792" s="16">
        <v>4</v>
      </c>
      <c r="T2792" s="37" t="str">
        <f t="shared" si="174"/>
        <v>OK</v>
      </c>
      <c r="U2792" s="12"/>
      <c r="V2792" s="16"/>
      <c r="W2792" s="12" t="e">
        <v>#N/A</v>
      </c>
    </row>
    <row r="2793" spans="1:23" ht="22.35" customHeight="1">
      <c r="A2793" s="12">
        <v>10062968</v>
      </c>
      <c r="B2793" s="137">
        <v>1070020007</v>
      </c>
      <c r="C2793" s="106">
        <v>1004309</v>
      </c>
      <c r="D2793" s="13">
        <v>1016669</v>
      </c>
      <c r="E2793" s="12" t="s">
        <v>3283</v>
      </c>
      <c r="F2793" s="190" t="s">
        <v>1262</v>
      </c>
      <c r="G2793" s="13" t="s">
        <v>21</v>
      </c>
      <c r="H2793" s="15">
        <v>421</v>
      </c>
      <c r="I2793" s="105">
        <v>4</v>
      </c>
      <c r="J2793" s="26">
        <f t="shared" si="172"/>
        <v>1684</v>
      </c>
      <c r="K2793" s="113">
        <f>IFERROR(SUMIFS(RECEIVING_HISTORY!$H:$H,RECEIVING_HISTORY!$B:$B,MASTER_SHEET!$A2793),0)</f>
        <v>0</v>
      </c>
      <c r="L2793" s="26">
        <f>IFERROR(SUMIFS(RECEIVING_HISTORY!$I:$I,RECEIVING_HISTORY!$B:$B,MASTER_SHEET!$A2793),0)</f>
        <v>0</v>
      </c>
      <c r="M2793" s="35">
        <f>IFERROR(SUMIF(ISSUANCE_HISTORY!$B:$B,A2793,ISSUANCE_HISTORY!$H:$H),0)</f>
        <v>0</v>
      </c>
      <c r="N2793" s="26">
        <f>IFERROR(SUMIF(ISSUANCE_HISTORY!$B:$B,A2793,ISSUANCE_HISTORY!$I:$I),0)</f>
        <v>0</v>
      </c>
      <c r="O2793" s="112">
        <f t="shared" si="173"/>
        <v>4</v>
      </c>
      <c r="P2793" s="26">
        <f t="shared" si="175"/>
        <v>1684</v>
      </c>
      <c r="Q2793" s="36" t="s">
        <v>1318</v>
      </c>
      <c r="R2793" s="36" t="s">
        <v>1318</v>
      </c>
      <c r="S2793" s="16">
        <v>4</v>
      </c>
      <c r="T2793" s="37" t="str">
        <f t="shared" si="174"/>
        <v>OK</v>
      </c>
      <c r="U2793" s="12"/>
      <c r="V2793" s="16"/>
      <c r="W2793" s="12" t="s">
        <v>4222</v>
      </c>
    </row>
    <row r="2794" spans="1:23" ht="22.35" customHeight="1">
      <c r="A2794" s="12">
        <v>10062969</v>
      </c>
      <c r="B2794" s="137">
        <v>1090190022</v>
      </c>
      <c r="C2794" s="106">
        <v>1008161</v>
      </c>
      <c r="D2794" s="13"/>
      <c r="E2794" s="12" t="s">
        <v>3284</v>
      </c>
      <c r="F2794" s="190" t="s">
        <v>4209</v>
      </c>
      <c r="G2794" s="13" t="s">
        <v>37</v>
      </c>
      <c r="H2794" s="15">
        <v>80</v>
      </c>
      <c r="I2794" s="105">
        <v>6</v>
      </c>
      <c r="J2794" s="26">
        <f t="shared" si="172"/>
        <v>480</v>
      </c>
      <c r="K2794" s="113">
        <f>IFERROR(SUMIFS(RECEIVING_HISTORY!$H:$H,RECEIVING_HISTORY!$B:$B,MASTER_SHEET!$A2794),0)</f>
        <v>0</v>
      </c>
      <c r="L2794" s="26">
        <f>IFERROR(SUMIFS(RECEIVING_HISTORY!$I:$I,RECEIVING_HISTORY!$B:$B,MASTER_SHEET!$A2794),0)</f>
        <v>0</v>
      </c>
      <c r="M2794" s="35">
        <f>IFERROR(SUMIF(ISSUANCE_HISTORY!$B:$B,A2794,ISSUANCE_HISTORY!$H:$H),0)</f>
        <v>0</v>
      </c>
      <c r="N2794" s="26">
        <f>IFERROR(SUMIF(ISSUANCE_HISTORY!$B:$B,A2794,ISSUANCE_HISTORY!$I:$I),0)</f>
        <v>0</v>
      </c>
      <c r="O2794" s="112">
        <f t="shared" si="173"/>
        <v>6</v>
      </c>
      <c r="P2794" s="26">
        <f t="shared" si="175"/>
        <v>480</v>
      </c>
      <c r="Q2794" s="36" t="s">
        <v>1671</v>
      </c>
      <c r="R2794" s="36" t="s">
        <v>1671</v>
      </c>
      <c r="S2794" s="16">
        <v>2</v>
      </c>
      <c r="T2794" s="37" t="str">
        <f t="shared" si="174"/>
        <v>OK</v>
      </c>
      <c r="U2794" s="12"/>
      <c r="V2794" s="16"/>
      <c r="W2794" s="12" t="s">
        <v>4222</v>
      </c>
    </row>
    <row r="2795" spans="1:23" ht="22.35" customHeight="1">
      <c r="A2795" s="12">
        <v>10062970</v>
      </c>
      <c r="B2795" s="137">
        <v>1210050031</v>
      </c>
      <c r="C2795" s="106">
        <v>1007753</v>
      </c>
      <c r="D2795" s="13"/>
      <c r="E2795" s="12" t="s">
        <v>3285</v>
      </c>
      <c r="F2795" s="190" t="s">
        <v>2049</v>
      </c>
      <c r="G2795" s="13" t="s">
        <v>41</v>
      </c>
      <c r="H2795" s="15">
        <v>450</v>
      </c>
      <c r="I2795" s="105">
        <v>1</v>
      </c>
      <c r="J2795" s="26">
        <f t="shared" si="172"/>
        <v>450</v>
      </c>
      <c r="K2795" s="113">
        <f>IFERROR(SUMIFS(RECEIVING_HISTORY!$H:$H,RECEIVING_HISTORY!$B:$B,MASTER_SHEET!$A2795),0)</f>
        <v>0</v>
      </c>
      <c r="L2795" s="26">
        <f>IFERROR(SUMIFS(RECEIVING_HISTORY!$I:$I,RECEIVING_HISTORY!$B:$B,MASTER_SHEET!$A2795),0)</f>
        <v>0</v>
      </c>
      <c r="M2795" s="35">
        <f>IFERROR(SUMIF(ISSUANCE_HISTORY!$B:$B,A2795,ISSUANCE_HISTORY!$H:$H),0)</f>
        <v>0</v>
      </c>
      <c r="N2795" s="26">
        <f>IFERROR(SUMIF(ISSUANCE_HISTORY!$B:$B,A2795,ISSUANCE_HISTORY!$I:$I),0)</f>
        <v>0</v>
      </c>
      <c r="O2795" s="112">
        <f t="shared" si="173"/>
        <v>1</v>
      </c>
      <c r="P2795" s="26">
        <f t="shared" si="175"/>
        <v>450</v>
      </c>
      <c r="Q2795" s="36" t="s">
        <v>3286</v>
      </c>
      <c r="R2795" s="36" t="s">
        <v>3286</v>
      </c>
      <c r="S2795" s="16">
        <v>1</v>
      </c>
      <c r="T2795" s="37" t="str">
        <f t="shared" si="174"/>
        <v>OK</v>
      </c>
      <c r="U2795" s="12"/>
      <c r="V2795" s="16"/>
      <c r="W2795" s="12" t="s">
        <v>4222</v>
      </c>
    </row>
    <row r="2796" spans="1:23" ht="22.35" customHeight="1">
      <c r="A2796" s="12">
        <v>10062971</v>
      </c>
      <c r="B2796" s="137" t="e">
        <v>#N/A</v>
      </c>
      <c r="C2796" s="106">
        <v>1000169</v>
      </c>
      <c r="D2796" s="13">
        <v>1013542</v>
      </c>
      <c r="E2796" s="12" t="s">
        <v>3287</v>
      </c>
      <c r="F2796" s="190" t="s">
        <v>1262</v>
      </c>
      <c r="G2796" s="13" t="s">
        <v>41</v>
      </c>
      <c r="H2796" s="15">
        <v>0.95</v>
      </c>
      <c r="I2796" s="105">
        <v>0</v>
      </c>
      <c r="J2796" s="26">
        <f t="shared" si="172"/>
        <v>0</v>
      </c>
      <c r="K2796" s="113">
        <f>IFERROR(SUMIFS(RECEIVING_HISTORY!$H:$H,RECEIVING_HISTORY!$B:$B,MASTER_SHEET!$A2796),0)</f>
        <v>0</v>
      </c>
      <c r="L2796" s="26">
        <f>IFERROR(SUMIFS(RECEIVING_HISTORY!$I:$I,RECEIVING_HISTORY!$B:$B,MASTER_SHEET!$A2796),0)</f>
        <v>0</v>
      </c>
      <c r="M2796" s="35">
        <f>IFERROR(SUMIF(ISSUANCE_HISTORY!$B:$B,A2796,ISSUANCE_HISTORY!$H:$H),0)</f>
        <v>0</v>
      </c>
      <c r="N2796" s="26">
        <f>IFERROR(SUMIF(ISSUANCE_HISTORY!$B:$B,A2796,ISSUANCE_HISTORY!$I:$I),0)</f>
        <v>0</v>
      </c>
      <c r="O2796" s="112">
        <f t="shared" si="173"/>
        <v>0</v>
      </c>
      <c r="P2796" s="26">
        <f t="shared" si="175"/>
        <v>0</v>
      </c>
      <c r="Q2796" s="36" t="e">
        <v>#N/A</v>
      </c>
      <c r="R2796" s="36" t="e">
        <v>#N/A</v>
      </c>
      <c r="S2796" s="16"/>
      <c r="T2796" s="37" t="str">
        <f t="shared" si="174"/>
        <v/>
      </c>
      <c r="U2796" s="12"/>
      <c r="V2796" s="16"/>
      <c r="W2796" s="12" t="e">
        <v>#N/A</v>
      </c>
    </row>
    <row r="2797" spans="1:23" ht="22.35" customHeight="1">
      <c r="A2797" s="12">
        <v>10062972</v>
      </c>
      <c r="B2797" s="137">
        <v>1910010172</v>
      </c>
      <c r="C2797" s="106">
        <v>1007982</v>
      </c>
      <c r="D2797" s="13"/>
      <c r="E2797" s="12" t="s">
        <v>3288</v>
      </c>
      <c r="F2797" s="190" t="s">
        <v>1262</v>
      </c>
      <c r="G2797" s="13" t="s">
        <v>21</v>
      </c>
      <c r="H2797" s="15">
        <v>35</v>
      </c>
      <c r="I2797" s="105">
        <v>11</v>
      </c>
      <c r="J2797" s="26">
        <f t="shared" si="172"/>
        <v>385</v>
      </c>
      <c r="K2797" s="113">
        <f>IFERROR(SUMIFS(RECEIVING_HISTORY!$H:$H,RECEIVING_HISTORY!$B:$B,MASTER_SHEET!$A2797),0)</f>
        <v>0</v>
      </c>
      <c r="L2797" s="26">
        <f>IFERROR(SUMIFS(RECEIVING_HISTORY!$I:$I,RECEIVING_HISTORY!$B:$B,MASTER_SHEET!$A2797),0)</f>
        <v>0</v>
      </c>
      <c r="M2797" s="35">
        <f>IFERROR(SUMIF(ISSUANCE_HISTORY!$B:$B,A2797,ISSUANCE_HISTORY!$H:$H),0)</f>
        <v>0</v>
      </c>
      <c r="N2797" s="26">
        <f>IFERROR(SUMIF(ISSUANCE_HISTORY!$B:$B,A2797,ISSUANCE_HISTORY!$I:$I),0)</f>
        <v>0</v>
      </c>
      <c r="O2797" s="112">
        <f t="shared" si="173"/>
        <v>11</v>
      </c>
      <c r="P2797" s="26">
        <f t="shared" si="175"/>
        <v>385</v>
      </c>
      <c r="Q2797" s="36" t="s">
        <v>1467</v>
      </c>
      <c r="R2797" s="36" t="s">
        <v>1467</v>
      </c>
      <c r="S2797" s="16">
        <v>5</v>
      </c>
      <c r="T2797" s="37" t="str">
        <f t="shared" si="174"/>
        <v>OK</v>
      </c>
      <c r="U2797" s="12"/>
      <c r="V2797" s="16"/>
      <c r="W2797" s="12" t="s">
        <v>4222</v>
      </c>
    </row>
    <row r="2798" spans="1:23" ht="22.35" customHeight="1">
      <c r="A2798" s="12">
        <v>10062973</v>
      </c>
      <c r="B2798" s="137">
        <v>1910010173</v>
      </c>
      <c r="C2798" s="106">
        <v>1007983</v>
      </c>
      <c r="D2798" s="13"/>
      <c r="E2798" s="12" t="s">
        <v>3289</v>
      </c>
      <c r="F2798" s="190" t="s">
        <v>1262</v>
      </c>
      <c r="G2798" s="13" t="s">
        <v>21</v>
      </c>
      <c r="H2798" s="15">
        <v>112</v>
      </c>
      <c r="I2798" s="105">
        <v>7</v>
      </c>
      <c r="J2798" s="26">
        <f t="shared" si="172"/>
        <v>784</v>
      </c>
      <c r="K2798" s="113">
        <f>IFERROR(SUMIFS(RECEIVING_HISTORY!$H:$H,RECEIVING_HISTORY!$B:$B,MASTER_SHEET!$A2798),0)</f>
        <v>0</v>
      </c>
      <c r="L2798" s="26">
        <f>IFERROR(SUMIFS(RECEIVING_HISTORY!$I:$I,RECEIVING_HISTORY!$B:$B,MASTER_SHEET!$A2798),0)</f>
        <v>0</v>
      </c>
      <c r="M2798" s="35">
        <f>IFERROR(SUMIF(ISSUANCE_HISTORY!$B:$B,A2798,ISSUANCE_HISTORY!$H:$H),0)</f>
        <v>0</v>
      </c>
      <c r="N2798" s="26">
        <f>IFERROR(SUMIF(ISSUANCE_HISTORY!$B:$B,A2798,ISSUANCE_HISTORY!$I:$I),0)</f>
        <v>0</v>
      </c>
      <c r="O2798" s="112">
        <f t="shared" si="173"/>
        <v>7</v>
      </c>
      <c r="P2798" s="26">
        <f t="shared" si="175"/>
        <v>784</v>
      </c>
      <c r="Q2798" s="36" t="s">
        <v>1647</v>
      </c>
      <c r="R2798" s="36" t="s">
        <v>1647</v>
      </c>
      <c r="S2798" s="16">
        <v>2</v>
      </c>
      <c r="T2798" s="37" t="str">
        <f t="shared" si="174"/>
        <v>OK</v>
      </c>
      <c r="U2798" s="12"/>
      <c r="V2798" s="16"/>
      <c r="W2798" s="12" t="s">
        <v>4222</v>
      </c>
    </row>
    <row r="2799" spans="1:23" ht="22.35" customHeight="1">
      <c r="A2799" s="12">
        <v>10062974</v>
      </c>
      <c r="B2799" s="137">
        <v>1910010180</v>
      </c>
      <c r="C2799" s="106">
        <v>1007990</v>
      </c>
      <c r="D2799" s="13"/>
      <c r="E2799" s="12" t="s">
        <v>3290</v>
      </c>
      <c r="F2799" s="190" t="s">
        <v>1262</v>
      </c>
      <c r="G2799" s="13" t="s">
        <v>21</v>
      </c>
      <c r="H2799" s="15">
        <v>17</v>
      </c>
      <c r="I2799" s="105">
        <v>7</v>
      </c>
      <c r="J2799" s="26">
        <f t="shared" si="172"/>
        <v>119</v>
      </c>
      <c r="K2799" s="113">
        <f>IFERROR(SUMIFS(RECEIVING_HISTORY!$H:$H,RECEIVING_HISTORY!$B:$B,MASTER_SHEET!$A2799),0)</f>
        <v>0</v>
      </c>
      <c r="L2799" s="26">
        <f>IFERROR(SUMIFS(RECEIVING_HISTORY!$I:$I,RECEIVING_HISTORY!$B:$B,MASTER_SHEET!$A2799),0)</f>
        <v>0</v>
      </c>
      <c r="M2799" s="35">
        <f>IFERROR(SUMIF(ISSUANCE_HISTORY!$B:$B,A2799,ISSUANCE_HISTORY!$H:$H),0)</f>
        <v>0</v>
      </c>
      <c r="N2799" s="26">
        <f>IFERROR(SUMIF(ISSUANCE_HISTORY!$B:$B,A2799,ISSUANCE_HISTORY!$I:$I),0)</f>
        <v>0</v>
      </c>
      <c r="O2799" s="112">
        <f t="shared" si="173"/>
        <v>7</v>
      </c>
      <c r="P2799" s="26">
        <f t="shared" si="175"/>
        <v>119</v>
      </c>
      <c r="Q2799" s="36" t="s">
        <v>1647</v>
      </c>
      <c r="R2799" s="36" t="s">
        <v>1647</v>
      </c>
      <c r="S2799" s="16">
        <v>5</v>
      </c>
      <c r="T2799" s="37" t="str">
        <f t="shared" si="174"/>
        <v>OK</v>
      </c>
      <c r="U2799" s="12"/>
      <c r="V2799" s="16"/>
      <c r="W2799" s="12" t="s">
        <v>4222</v>
      </c>
    </row>
    <row r="2800" spans="1:23" ht="22.35" customHeight="1">
      <c r="A2800" s="12">
        <v>10062975</v>
      </c>
      <c r="B2800" s="137">
        <v>1910010181</v>
      </c>
      <c r="C2800" s="106">
        <v>1007991</v>
      </c>
      <c r="D2800" s="13"/>
      <c r="E2800" s="12" t="s">
        <v>3291</v>
      </c>
      <c r="F2800" s="190" t="s">
        <v>1262</v>
      </c>
      <c r="G2800" s="13" t="s">
        <v>21</v>
      </c>
      <c r="H2800" s="15">
        <v>18</v>
      </c>
      <c r="I2800" s="105">
        <v>7</v>
      </c>
      <c r="J2800" s="26">
        <f t="shared" si="172"/>
        <v>126</v>
      </c>
      <c r="K2800" s="113">
        <f>IFERROR(SUMIFS(RECEIVING_HISTORY!$H:$H,RECEIVING_HISTORY!$B:$B,MASTER_SHEET!$A2800),0)</f>
        <v>0</v>
      </c>
      <c r="L2800" s="26">
        <f>IFERROR(SUMIFS(RECEIVING_HISTORY!$I:$I,RECEIVING_HISTORY!$B:$B,MASTER_SHEET!$A2800),0)</f>
        <v>0</v>
      </c>
      <c r="M2800" s="35">
        <f>IFERROR(SUMIF(ISSUANCE_HISTORY!$B:$B,A2800,ISSUANCE_HISTORY!$H:$H),0)</f>
        <v>0</v>
      </c>
      <c r="N2800" s="26">
        <f>IFERROR(SUMIF(ISSUANCE_HISTORY!$B:$B,A2800,ISSUANCE_HISTORY!$I:$I),0)</f>
        <v>0</v>
      </c>
      <c r="O2800" s="112">
        <f t="shared" si="173"/>
        <v>7</v>
      </c>
      <c r="P2800" s="26">
        <f t="shared" si="175"/>
        <v>126</v>
      </c>
      <c r="Q2800" s="36" t="s">
        <v>1647</v>
      </c>
      <c r="R2800" s="36" t="s">
        <v>1647</v>
      </c>
      <c r="S2800" s="16">
        <v>5</v>
      </c>
      <c r="T2800" s="37" t="str">
        <f t="shared" si="174"/>
        <v>OK</v>
      </c>
      <c r="U2800" s="12"/>
      <c r="V2800" s="16"/>
      <c r="W2800" s="12" t="s">
        <v>4222</v>
      </c>
    </row>
    <row r="2801" spans="1:23" ht="22.35" customHeight="1">
      <c r="A2801" s="12">
        <v>10062976</v>
      </c>
      <c r="B2801" s="137">
        <v>1910010182</v>
      </c>
      <c r="C2801" s="106">
        <v>1007992</v>
      </c>
      <c r="D2801" s="13"/>
      <c r="E2801" s="12" t="s">
        <v>3292</v>
      </c>
      <c r="F2801" s="190" t="s">
        <v>1262</v>
      </c>
      <c r="G2801" s="13" t="s">
        <v>21</v>
      </c>
      <c r="H2801" s="15">
        <v>19</v>
      </c>
      <c r="I2801" s="105">
        <v>5</v>
      </c>
      <c r="J2801" s="26">
        <f t="shared" si="172"/>
        <v>95</v>
      </c>
      <c r="K2801" s="113">
        <f>IFERROR(SUMIFS(RECEIVING_HISTORY!$H:$H,RECEIVING_HISTORY!$B:$B,MASTER_SHEET!$A2801),0)</f>
        <v>0</v>
      </c>
      <c r="L2801" s="26">
        <f>IFERROR(SUMIFS(RECEIVING_HISTORY!$I:$I,RECEIVING_HISTORY!$B:$B,MASTER_SHEET!$A2801),0)</f>
        <v>0</v>
      </c>
      <c r="M2801" s="35">
        <f>IFERROR(SUMIF(ISSUANCE_HISTORY!$B:$B,A2801,ISSUANCE_HISTORY!$H:$H),0)</f>
        <v>0</v>
      </c>
      <c r="N2801" s="26">
        <f>IFERROR(SUMIF(ISSUANCE_HISTORY!$B:$B,A2801,ISSUANCE_HISTORY!$I:$I),0)</f>
        <v>0</v>
      </c>
      <c r="O2801" s="112">
        <f t="shared" si="173"/>
        <v>5</v>
      </c>
      <c r="P2801" s="26">
        <f t="shared" si="175"/>
        <v>95</v>
      </c>
      <c r="Q2801" s="36" t="s">
        <v>1647</v>
      </c>
      <c r="R2801" s="36" t="s">
        <v>1647</v>
      </c>
      <c r="S2801" s="16">
        <v>5</v>
      </c>
      <c r="T2801" s="37" t="str">
        <f t="shared" si="174"/>
        <v>OK</v>
      </c>
      <c r="U2801" s="12"/>
      <c r="V2801" s="16"/>
      <c r="W2801" s="12" t="s">
        <v>4222</v>
      </c>
    </row>
    <row r="2802" spans="1:23" ht="22.35" customHeight="1">
      <c r="A2802" s="12">
        <v>10062977</v>
      </c>
      <c r="B2802" s="137">
        <v>401717007366</v>
      </c>
      <c r="C2802" s="106">
        <v>1007993</v>
      </c>
      <c r="D2802" s="13"/>
      <c r="E2802" s="12" t="s">
        <v>3293</v>
      </c>
      <c r="F2802" s="190" t="s">
        <v>1262</v>
      </c>
      <c r="G2802" s="13" t="s">
        <v>21</v>
      </c>
      <c r="H2802" s="15">
        <v>19</v>
      </c>
      <c r="I2802" s="105">
        <v>7</v>
      </c>
      <c r="J2802" s="26">
        <f t="shared" si="172"/>
        <v>133</v>
      </c>
      <c r="K2802" s="113">
        <f>IFERROR(SUMIFS(RECEIVING_HISTORY!$H:$H,RECEIVING_HISTORY!$B:$B,MASTER_SHEET!$A2802),0)</f>
        <v>0</v>
      </c>
      <c r="L2802" s="26">
        <f>IFERROR(SUMIFS(RECEIVING_HISTORY!$I:$I,RECEIVING_HISTORY!$B:$B,MASTER_SHEET!$A2802),0)</f>
        <v>0</v>
      </c>
      <c r="M2802" s="35">
        <f>IFERROR(SUMIF(ISSUANCE_HISTORY!$B:$B,A2802,ISSUANCE_HISTORY!$H:$H),0)</f>
        <v>0</v>
      </c>
      <c r="N2802" s="26">
        <f>IFERROR(SUMIF(ISSUANCE_HISTORY!$B:$B,A2802,ISSUANCE_HISTORY!$I:$I),0)</f>
        <v>0</v>
      </c>
      <c r="O2802" s="112">
        <f t="shared" si="173"/>
        <v>7</v>
      </c>
      <c r="P2802" s="26">
        <f t="shared" si="175"/>
        <v>133</v>
      </c>
      <c r="Q2802" s="36" t="s">
        <v>1647</v>
      </c>
      <c r="R2802" s="36" t="s">
        <v>1647</v>
      </c>
      <c r="S2802" s="16">
        <v>5</v>
      </c>
      <c r="T2802" s="37" t="str">
        <f t="shared" si="174"/>
        <v>OK</v>
      </c>
      <c r="U2802" s="12"/>
      <c r="V2802" s="16"/>
      <c r="W2802" s="12" t="s">
        <v>4222</v>
      </c>
    </row>
    <row r="2803" spans="1:23" ht="22.35" customHeight="1">
      <c r="A2803" s="12">
        <v>10062978</v>
      </c>
      <c r="B2803" s="137">
        <v>1910010184</v>
      </c>
      <c r="C2803" s="106">
        <v>1007994</v>
      </c>
      <c r="D2803" s="13"/>
      <c r="E2803" s="12" t="s">
        <v>3294</v>
      </c>
      <c r="F2803" s="190" t="s">
        <v>1262</v>
      </c>
      <c r="G2803" s="13" t="s">
        <v>21</v>
      </c>
      <c r="H2803" s="15">
        <v>23</v>
      </c>
      <c r="I2803" s="105">
        <v>7</v>
      </c>
      <c r="J2803" s="26">
        <f t="shared" si="172"/>
        <v>161</v>
      </c>
      <c r="K2803" s="113">
        <f>IFERROR(SUMIFS(RECEIVING_HISTORY!$H:$H,RECEIVING_HISTORY!$B:$B,MASTER_SHEET!$A2803),0)</f>
        <v>0</v>
      </c>
      <c r="L2803" s="26">
        <f>IFERROR(SUMIFS(RECEIVING_HISTORY!$I:$I,RECEIVING_HISTORY!$B:$B,MASTER_SHEET!$A2803),0)</f>
        <v>0</v>
      </c>
      <c r="M2803" s="35">
        <f>IFERROR(SUMIF(ISSUANCE_HISTORY!$B:$B,A2803,ISSUANCE_HISTORY!$H:$H),0)</f>
        <v>0</v>
      </c>
      <c r="N2803" s="26">
        <f>IFERROR(SUMIF(ISSUANCE_HISTORY!$B:$B,A2803,ISSUANCE_HISTORY!$I:$I),0)</f>
        <v>0</v>
      </c>
      <c r="O2803" s="112">
        <f t="shared" si="173"/>
        <v>7</v>
      </c>
      <c r="P2803" s="26">
        <f t="shared" si="175"/>
        <v>161</v>
      </c>
      <c r="Q2803" s="36" t="s">
        <v>1647</v>
      </c>
      <c r="R2803" s="36" t="s">
        <v>1647</v>
      </c>
      <c r="S2803" s="16">
        <v>5</v>
      </c>
      <c r="T2803" s="37" t="str">
        <f t="shared" si="174"/>
        <v>OK</v>
      </c>
      <c r="U2803" s="12"/>
      <c r="V2803" s="16"/>
      <c r="W2803" s="12" t="s">
        <v>4222</v>
      </c>
    </row>
    <row r="2804" spans="1:23" ht="22.35" customHeight="1">
      <c r="A2804" s="12">
        <v>10062979</v>
      </c>
      <c r="B2804" s="137">
        <v>1910010185</v>
      </c>
      <c r="C2804" s="106">
        <v>1007995</v>
      </c>
      <c r="D2804" s="13"/>
      <c r="E2804" s="12" t="s">
        <v>3295</v>
      </c>
      <c r="F2804" s="190" t="s">
        <v>1262</v>
      </c>
      <c r="G2804" s="13" t="s">
        <v>21</v>
      </c>
      <c r="H2804" s="15">
        <v>33</v>
      </c>
      <c r="I2804" s="105">
        <v>7</v>
      </c>
      <c r="J2804" s="26">
        <f t="shared" si="172"/>
        <v>231</v>
      </c>
      <c r="K2804" s="113">
        <f>IFERROR(SUMIFS(RECEIVING_HISTORY!$H:$H,RECEIVING_HISTORY!$B:$B,MASTER_SHEET!$A2804),0)</f>
        <v>0</v>
      </c>
      <c r="L2804" s="26">
        <f>IFERROR(SUMIFS(RECEIVING_HISTORY!$I:$I,RECEIVING_HISTORY!$B:$B,MASTER_SHEET!$A2804),0)</f>
        <v>0</v>
      </c>
      <c r="M2804" s="35">
        <f>IFERROR(SUMIF(ISSUANCE_HISTORY!$B:$B,A2804,ISSUANCE_HISTORY!$H:$H),0)</f>
        <v>0</v>
      </c>
      <c r="N2804" s="26">
        <f>IFERROR(SUMIF(ISSUANCE_HISTORY!$B:$B,A2804,ISSUANCE_HISTORY!$I:$I),0)</f>
        <v>0</v>
      </c>
      <c r="O2804" s="112">
        <f t="shared" si="173"/>
        <v>7</v>
      </c>
      <c r="P2804" s="26">
        <f t="shared" si="175"/>
        <v>231</v>
      </c>
      <c r="Q2804" s="36" t="s">
        <v>1647</v>
      </c>
      <c r="R2804" s="36" t="s">
        <v>1647</v>
      </c>
      <c r="S2804" s="16">
        <v>5</v>
      </c>
      <c r="T2804" s="37" t="str">
        <f t="shared" si="174"/>
        <v>OK</v>
      </c>
      <c r="U2804" s="12"/>
      <c r="V2804" s="16"/>
      <c r="W2804" s="12" t="s">
        <v>4222</v>
      </c>
    </row>
    <row r="2805" spans="1:23" ht="22.35" customHeight="1">
      <c r="A2805" s="12">
        <v>10062980</v>
      </c>
      <c r="B2805" s="137">
        <v>1910010186</v>
      </c>
      <c r="C2805" s="106">
        <v>1007996</v>
      </c>
      <c r="D2805" s="13"/>
      <c r="E2805" s="12" t="s">
        <v>3296</v>
      </c>
      <c r="F2805" s="190" t="s">
        <v>1262</v>
      </c>
      <c r="G2805" s="13" t="s">
        <v>21</v>
      </c>
      <c r="H2805" s="15">
        <v>62</v>
      </c>
      <c r="I2805" s="105">
        <v>5</v>
      </c>
      <c r="J2805" s="26">
        <f t="shared" si="172"/>
        <v>310</v>
      </c>
      <c r="K2805" s="113">
        <f>IFERROR(SUMIFS(RECEIVING_HISTORY!$H:$H,RECEIVING_HISTORY!$B:$B,MASTER_SHEET!$A2805),0)</f>
        <v>0</v>
      </c>
      <c r="L2805" s="26">
        <f>IFERROR(SUMIFS(RECEIVING_HISTORY!$I:$I,RECEIVING_HISTORY!$B:$B,MASTER_SHEET!$A2805),0)</f>
        <v>0</v>
      </c>
      <c r="M2805" s="35">
        <f>IFERROR(SUMIF(ISSUANCE_HISTORY!$B:$B,A2805,ISSUANCE_HISTORY!$H:$H),0)</f>
        <v>0</v>
      </c>
      <c r="N2805" s="26">
        <f>IFERROR(SUMIF(ISSUANCE_HISTORY!$B:$B,A2805,ISSUANCE_HISTORY!$I:$I),0)</f>
        <v>0</v>
      </c>
      <c r="O2805" s="112">
        <f t="shared" si="173"/>
        <v>5</v>
      </c>
      <c r="P2805" s="26">
        <f t="shared" si="175"/>
        <v>310</v>
      </c>
      <c r="Q2805" s="36" t="s">
        <v>1647</v>
      </c>
      <c r="R2805" s="36" t="s">
        <v>1647</v>
      </c>
      <c r="S2805" s="16">
        <v>5</v>
      </c>
      <c r="T2805" s="37" t="str">
        <f t="shared" si="174"/>
        <v>OK</v>
      </c>
      <c r="U2805" s="12"/>
      <c r="V2805" s="16"/>
      <c r="W2805" s="12" t="s">
        <v>4222</v>
      </c>
    </row>
    <row r="2806" spans="1:23" ht="22.35" customHeight="1">
      <c r="A2806" s="12">
        <v>10062981</v>
      </c>
      <c r="B2806" s="137">
        <v>1910010187</v>
      </c>
      <c r="C2806" s="106">
        <v>1007997</v>
      </c>
      <c r="D2806" s="13"/>
      <c r="E2806" s="12" t="s">
        <v>3297</v>
      </c>
      <c r="F2806" s="190" t="s">
        <v>1262</v>
      </c>
      <c r="G2806" s="13" t="s">
        <v>21</v>
      </c>
      <c r="H2806" s="15">
        <v>56</v>
      </c>
      <c r="I2806" s="105">
        <v>12</v>
      </c>
      <c r="J2806" s="26">
        <f t="shared" si="172"/>
        <v>672</v>
      </c>
      <c r="K2806" s="113">
        <f>IFERROR(SUMIFS(RECEIVING_HISTORY!$H:$H,RECEIVING_HISTORY!$B:$B,MASTER_SHEET!$A2806),0)</f>
        <v>0</v>
      </c>
      <c r="L2806" s="26">
        <f>IFERROR(SUMIFS(RECEIVING_HISTORY!$I:$I,RECEIVING_HISTORY!$B:$B,MASTER_SHEET!$A2806),0)</f>
        <v>0</v>
      </c>
      <c r="M2806" s="35">
        <f>IFERROR(SUMIF(ISSUANCE_HISTORY!$B:$B,A2806,ISSUANCE_HISTORY!$H:$H),0)</f>
        <v>0</v>
      </c>
      <c r="N2806" s="26">
        <f>IFERROR(SUMIF(ISSUANCE_HISTORY!$B:$B,A2806,ISSUANCE_HISTORY!$I:$I),0)</f>
        <v>0</v>
      </c>
      <c r="O2806" s="112">
        <f t="shared" si="173"/>
        <v>12</v>
      </c>
      <c r="P2806" s="26">
        <f t="shared" si="175"/>
        <v>672</v>
      </c>
      <c r="Q2806" s="36" t="s">
        <v>1467</v>
      </c>
      <c r="R2806" s="36" t="s">
        <v>1467</v>
      </c>
      <c r="S2806" s="16">
        <v>5</v>
      </c>
      <c r="T2806" s="37" t="str">
        <f t="shared" si="174"/>
        <v>OK</v>
      </c>
      <c r="U2806" s="12"/>
      <c r="V2806" s="16"/>
      <c r="W2806" s="12" t="s">
        <v>4222</v>
      </c>
    </row>
    <row r="2807" spans="1:23" ht="22.35" customHeight="1">
      <c r="A2807" s="12">
        <v>10062982</v>
      </c>
      <c r="B2807" s="137">
        <v>401717007367</v>
      </c>
      <c r="C2807" s="106">
        <v>1007998</v>
      </c>
      <c r="D2807" s="13"/>
      <c r="E2807" s="12" t="s">
        <v>3298</v>
      </c>
      <c r="F2807" s="190" t="s">
        <v>1262</v>
      </c>
      <c r="G2807" s="13" t="s">
        <v>21</v>
      </c>
      <c r="H2807" s="15">
        <v>143</v>
      </c>
      <c r="I2807" s="105">
        <v>3</v>
      </c>
      <c r="J2807" s="26">
        <f t="shared" si="172"/>
        <v>429</v>
      </c>
      <c r="K2807" s="113">
        <f>IFERROR(SUMIFS(RECEIVING_HISTORY!$H:$H,RECEIVING_HISTORY!$B:$B,MASTER_SHEET!$A2807),0)</f>
        <v>0</v>
      </c>
      <c r="L2807" s="26">
        <f>IFERROR(SUMIFS(RECEIVING_HISTORY!$I:$I,RECEIVING_HISTORY!$B:$B,MASTER_SHEET!$A2807),0)</f>
        <v>0</v>
      </c>
      <c r="M2807" s="35">
        <f>IFERROR(SUMIF(ISSUANCE_HISTORY!$B:$B,A2807,ISSUANCE_HISTORY!$H:$H),0)</f>
        <v>0</v>
      </c>
      <c r="N2807" s="26">
        <f>IFERROR(SUMIF(ISSUANCE_HISTORY!$B:$B,A2807,ISSUANCE_HISTORY!$I:$I),0)</f>
        <v>0</v>
      </c>
      <c r="O2807" s="112">
        <f t="shared" si="173"/>
        <v>3</v>
      </c>
      <c r="P2807" s="26">
        <f t="shared" si="175"/>
        <v>429</v>
      </c>
      <c r="Q2807" s="36" t="s">
        <v>1647</v>
      </c>
      <c r="R2807" s="36" t="s">
        <v>1647</v>
      </c>
      <c r="S2807" s="16">
        <v>3</v>
      </c>
      <c r="T2807" s="37" t="str">
        <f t="shared" si="174"/>
        <v>OK</v>
      </c>
      <c r="U2807" s="12"/>
      <c r="V2807" s="16"/>
      <c r="W2807" s="12" t="s">
        <v>4222</v>
      </c>
    </row>
    <row r="2808" spans="1:23" ht="22.35" customHeight="1">
      <c r="A2808" s="12">
        <v>10062983</v>
      </c>
      <c r="B2808" s="137">
        <v>401717007368</v>
      </c>
      <c r="C2808" s="106">
        <v>1008007</v>
      </c>
      <c r="D2808" s="13"/>
      <c r="E2808" s="12" t="s">
        <v>3299</v>
      </c>
      <c r="F2808" s="190" t="s">
        <v>1262</v>
      </c>
      <c r="G2808" s="13" t="s">
        <v>21</v>
      </c>
      <c r="H2808" s="15">
        <v>25</v>
      </c>
      <c r="I2808" s="105">
        <v>8</v>
      </c>
      <c r="J2808" s="26">
        <f t="shared" si="172"/>
        <v>200</v>
      </c>
      <c r="K2808" s="113">
        <f>IFERROR(SUMIFS(RECEIVING_HISTORY!$H:$H,RECEIVING_HISTORY!$B:$B,MASTER_SHEET!$A2808),0)</f>
        <v>0</v>
      </c>
      <c r="L2808" s="26">
        <f>IFERROR(SUMIFS(RECEIVING_HISTORY!$I:$I,RECEIVING_HISTORY!$B:$B,MASTER_SHEET!$A2808),0)</f>
        <v>0</v>
      </c>
      <c r="M2808" s="35">
        <f>IFERROR(SUMIF(ISSUANCE_HISTORY!$B:$B,A2808,ISSUANCE_HISTORY!$H:$H),0)</f>
        <v>0</v>
      </c>
      <c r="N2808" s="26">
        <f>IFERROR(SUMIF(ISSUANCE_HISTORY!$B:$B,A2808,ISSUANCE_HISTORY!$I:$I),0)</f>
        <v>0</v>
      </c>
      <c r="O2808" s="112">
        <f t="shared" si="173"/>
        <v>8</v>
      </c>
      <c r="P2808" s="26">
        <f t="shared" si="175"/>
        <v>200</v>
      </c>
      <c r="Q2808" s="36" t="s">
        <v>1379</v>
      </c>
      <c r="R2808" s="36" t="s">
        <v>1379</v>
      </c>
      <c r="S2808" s="16">
        <v>5</v>
      </c>
      <c r="T2808" s="37" t="str">
        <f t="shared" si="174"/>
        <v>OK</v>
      </c>
      <c r="U2808" s="12"/>
      <c r="V2808" s="16"/>
      <c r="W2808" s="12" t="s">
        <v>4222</v>
      </c>
    </row>
    <row r="2809" spans="1:23" ht="22.35" customHeight="1">
      <c r="A2809" s="12">
        <v>10062984</v>
      </c>
      <c r="B2809" s="137">
        <v>1910200221</v>
      </c>
      <c r="C2809" s="106">
        <v>1008029</v>
      </c>
      <c r="D2809" s="13"/>
      <c r="E2809" s="12" t="s">
        <v>3300</v>
      </c>
      <c r="F2809" s="190" t="s">
        <v>1262</v>
      </c>
      <c r="G2809" s="13" t="s">
        <v>21</v>
      </c>
      <c r="H2809" s="15">
        <v>3</v>
      </c>
      <c r="I2809" s="105">
        <v>10</v>
      </c>
      <c r="J2809" s="26">
        <f t="shared" si="172"/>
        <v>30</v>
      </c>
      <c r="K2809" s="113">
        <f>IFERROR(SUMIFS(RECEIVING_HISTORY!$H:$H,RECEIVING_HISTORY!$B:$B,MASTER_SHEET!$A2809),0)</f>
        <v>0</v>
      </c>
      <c r="L2809" s="26">
        <f>IFERROR(SUMIFS(RECEIVING_HISTORY!$I:$I,RECEIVING_HISTORY!$B:$B,MASTER_SHEET!$A2809),0)</f>
        <v>0</v>
      </c>
      <c r="M2809" s="35">
        <f>IFERROR(SUMIF(ISSUANCE_HISTORY!$B:$B,A2809,ISSUANCE_HISTORY!$H:$H),0)</f>
        <v>0</v>
      </c>
      <c r="N2809" s="26">
        <f>IFERROR(SUMIF(ISSUANCE_HISTORY!$B:$B,A2809,ISSUANCE_HISTORY!$I:$I),0)</f>
        <v>0</v>
      </c>
      <c r="O2809" s="112">
        <f t="shared" si="173"/>
        <v>10</v>
      </c>
      <c r="P2809" s="26">
        <f t="shared" si="175"/>
        <v>30</v>
      </c>
      <c r="Q2809" s="36" t="s">
        <v>1647</v>
      </c>
      <c r="R2809" s="36" t="s">
        <v>1647</v>
      </c>
      <c r="S2809" s="16">
        <v>5</v>
      </c>
      <c r="T2809" s="37" t="str">
        <f t="shared" si="174"/>
        <v>OK</v>
      </c>
      <c r="U2809" s="12"/>
      <c r="V2809" s="16"/>
      <c r="W2809" s="12" t="s">
        <v>4222</v>
      </c>
    </row>
    <row r="2810" spans="1:23" ht="22.35" customHeight="1">
      <c r="A2810" s="12">
        <v>10062985</v>
      </c>
      <c r="B2810" s="137">
        <v>1910200222</v>
      </c>
      <c r="C2810" s="106">
        <v>1008030</v>
      </c>
      <c r="D2810" s="13"/>
      <c r="E2810" s="12" t="s">
        <v>3301</v>
      </c>
      <c r="F2810" s="190" t="s">
        <v>1262</v>
      </c>
      <c r="G2810" s="13" t="s">
        <v>21</v>
      </c>
      <c r="H2810" s="15">
        <v>4</v>
      </c>
      <c r="I2810" s="105">
        <v>10</v>
      </c>
      <c r="J2810" s="26">
        <f t="shared" si="172"/>
        <v>40</v>
      </c>
      <c r="K2810" s="113">
        <f>IFERROR(SUMIFS(RECEIVING_HISTORY!$H:$H,RECEIVING_HISTORY!$B:$B,MASTER_SHEET!$A2810),0)</f>
        <v>0</v>
      </c>
      <c r="L2810" s="26">
        <f>IFERROR(SUMIFS(RECEIVING_HISTORY!$I:$I,RECEIVING_HISTORY!$B:$B,MASTER_SHEET!$A2810),0)</f>
        <v>0</v>
      </c>
      <c r="M2810" s="35">
        <f>IFERROR(SUMIF(ISSUANCE_HISTORY!$B:$B,A2810,ISSUANCE_HISTORY!$H:$H),0)</f>
        <v>0</v>
      </c>
      <c r="N2810" s="26">
        <f>IFERROR(SUMIF(ISSUANCE_HISTORY!$B:$B,A2810,ISSUANCE_HISTORY!$I:$I),0)</f>
        <v>0</v>
      </c>
      <c r="O2810" s="112">
        <f t="shared" si="173"/>
        <v>10</v>
      </c>
      <c r="P2810" s="26">
        <f t="shared" si="175"/>
        <v>40</v>
      </c>
      <c r="Q2810" s="36" t="s">
        <v>1647</v>
      </c>
      <c r="R2810" s="36" t="s">
        <v>1647</v>
      </c>
      <c r="S2810" s="16">
        <v>5</v>
      </c>
      <c r="T2810" s="37" t="str">
        <f t="shared" si="174"/>
        <v>OK</v>
      </c>
      <c r="U2810" s="12"/>
      <c r="V2810" s="16"/>
      <c r="W2810" s="12" t="s">
        <v>4222</v>
      </c>
    </row>
    <row r="2811" spans="1:23" ht="22.35" customHeight="1">
      <c r="A2811" s="12">
        <v>10062986</v>
      </c>
      <c r="B2811" s="137">
        <v>1910200224</v>
      </c>
      <c r="C2811" s="106">
        <v>1008032</v>
      </c>
      <c r="D2811" s="13"/>
      <c r="E2811" s="12" t="s">
        <v>3302</v>
      </c>
      <c r="F2811" s="190" t="s">
        <v>1262</v>
      </c>
      <c r="G2811" s="13" t="s">
        <v>21</v>
      </c>
      <c r="H2811" s="15">
        <v>4</v>
      </c>
      <c r="I2811" s="105">
        <v>10</v>
      </c>
      <c r="J2811" s="26">
        <f t="shared" si="172"/>
        <v>40</v>
      </c>
      <c r="K2811" s="113">
        <f>IFERROR(SUMIFS(RECEIVING_HISTORY!$H:$H,RECEIVING_HISTORY!$B:$B,MASTER_SHEET!$A2811),0)</f>
        <v>0</v>
      </c>
      <c r="L2811" s="26">
        <f>IFERROR(SUMIFS(RECEIVING_HISTORY!$I:$I,RECEIVING_HISTORY!$B:$B,MASTER_SHEET!$A2811),0)</f>
        <v>0</v>
      </c>
      <c r="M2811" s="35">
        <f>IFERROR(SUMIF(ISSUANCE_HISTORY!$B:$B,A2811,ISSUANCE_HISTORY!$H:$H),0)</f>
        <v>4</v>
      </c>
      <c r="N2811" s="26">
        <f>IFERROR(SUMIF(ISSUANCE_HISTORY!$B:$B,A2811,ISSUANCE_HISTORY!$I:$I),0)</f>
        <v>16</v>
      </c>
      <c r="O2811" s="112">
        <f t="shared" si="173"/>
        <v>6</v>
      </c>
      <c r="P2811" s="26">
        <f t="shared" si="175"/>
        <v>24</v>
      </c>
      <c r="Q2811" s="36" t="s">
        <v>1647</v>
      </c>
      <c r="R2811" s="36" t="s">
        <v>1647</v>
      </c>
      <c r="S2811" s="16">
        <v>5</v>
      </c>
      <c r="T2811" s="37" t="str">
        <f t="shared" si="174"/>
        <v>OK</v>
      </c>
      <c r="U2811" s="12"/>
      <c r="V2811" s="16"/>
      <c r="W2811" s="12" t="s">
        <v>4222</v>
      </c>
    </row>
    <row r="2812" spans="1:23" ht="22.35" customHeight="1">
      <c r="A2812" s="12">
        <v>10062987</v>
      </c>
      <c r="B2812" s="137">
        <v>1910200225</v>
      </c>
      <c r="C2812" s="106">
        <v>1008033</v>
      </c>
      <c r="D2812" s="13"/>
      <c r="E2812" s="12" t="s">
        <v>3303</v>
      </c>
      <c r="F2812" s="190" t="s">
        <v>1262</v>
      </c>
      <c r="G2812" s="13" t="s">
        <v>21</v>
      </c>
      <c r="H2812" s="15">
        <v>5</v>
      </c>
      <c r="I2812" s="105">
        <v>10</v>
      </c>
      <c r="J2812" s="26">
        <f t="shared" si="172"/>
        <v>50</v>
      </c>
      <c r="K2812" s="113">
        <f>IFERROR(SUMIFS(RECEIVING_HISTORY!$H:$H,RECEIVING_HISTORY!$B:$B,MASTER_SHEET!$A2812),0)</f>
        <v>0</v>
      </c>
      <c r="L2812" s="26">
        <f>IFERROR(SUMIFS(RECEIVING_HISTORY!$I:$I,RECEIVING_HISTORY!$B:$B,MASTER_SHEET!$A2812),0)</f>
        <v>0</v>
      </c>
      <c r="M2812" s="35">
        <f>IFERROR(SUMIF(ISSUANCE_HISTORY!$B:$B,A2812,ISSUANCE_HISTORY!$H:$H),0)</f>
        <v>0</v>
      </c>
      <c r="N2812" s="26">
        <f>IFERROR(SUMIF(ISSUANCE_HISTORY!$B:$B,A2812,ISSUANCE_HISTORY!$I:$I),0)</f>
        <v>0</v>
      </c>
      <c r="O2812" s="112">
        <f t="shared" si="173"/>
        <v>10</v>
      </c>
      <c r="P2812" s="26">
        <f t="shared" si="175"/>
        <v>50</v>
      </c>
      <c r="Q2812" s="36" t="s">
        <v>1647</v>
      </c>
      <c r="R2812" s="36" t="s">
        <v>1647</v>
      </c>
      <c r="S2812" s="16">
        <v>5</v>
      </c>
      <c r="T2812" s="37" t="str">
        <f t="shared" si="174"/>
        <v>OK</v>
      </c>
      <c r="U2812" s="12"/>
      <c r="V2812" s="16"/>
      <c r="W2812" s="12" t="s">
        <v>4222</v>
      </c>
    </row>
    <row r="2813" spans="1:23" ht="22.35" customHeight="1">
      <c r="A2813" s="12">
        <v>10062988</v>
      </c>
      <c r="B2813" s="137">
        <v>1910200226</v>
      </c>
      <c r="C2813" s="106">
        <v>1008034</v>
      </c>
      <c r="D2813" s="13"/>
      <c r="E2813" s="12" t="s">
        <v>3304</v>
      </c>
      <c r="F2813" s="190" t="s">
        <v>1262</v>
      </c>
      <c r="G2813" s="13" t="s">
        <v>21</v>
      </c>
      <c r="H2813" s="15">
        <v>5</v>
      </c>
      <c r="I2813" s="105">
        <v>10</v>
      </c>
      <c r="J2813" s="26">
        <f t="shared" ref="J2813:J2876" si="176">I2813*H2813</f>
        <v>50</v>
      </c>
      <c r="K2813" s="113">
        <f>IFERROR(SUMIFS(RECEIVING_HISTORY!$H:$H,RECEIVING_HISTORY!$B:$B,MASTER_SHEET!$A2813),0)</f>
        <v>0</v>
      </c>
      <c r="L2813" s="26">
        <f>IFERROR(SUMIFS(RECEIVING_HISTORY!$I:$I,RECEIVING_HISTORY!$B:$B,MASTER_SHEET!$A2813),0)</f>
        <v>0</v>
      </c>
      <c r="M2813" s="35">
        <f>IFERROR(SUMIF(ISSUANCE_HISTORY!$B:$B,A2813,ISSUANCE_HISTORY!$H:$H),0)</f>
        <v>0</v>
      </c>
      <c r="N2813" s="26">
        <f>IFERROR(SUMIF(ISSUANCE_HISTORY!$B:$B,A2813,ISSUANCE_HISTORY!$I:$I),0)</f>
        <v>0</v>
      </c>
      <c r="O2813" s="112">
        <f t="shared" ref="O2813:O2876" si="177">N(I2813)+N(K2813)-N(M2813)</f>
        <v>10</v>
      </c>
      <c r="P2813" s="26">
        <f t="shared" si="175"/>
        <v>50</v>
      </c>
      <c r="Q2813" s="36" t="s">
        <v>1647</v>
      </c>
      <c r="R2813" s="36" t="s">
        <v>1647</v>
      </c>
      <c r="S2813" s="16">
        <v>5</v>
      </c>
      <c r="T2813" s="37" t="str">
        <f t="shared" si="174"/>
        <v>OK</v>
      </c>
      <c r="U2813" s="12"/>
      <c r="V2813" s="16"/>
      <c r="W2813" s="12" t="s">
        <v>4222</v>
      </c>
    </row>
    <row r="2814" spans="1:23" ht="22.35" customHeight="1">
      <c r="A2814" s="12">
        <v>10062989</v>
      </c>
      <c r="B2814" s="137">
        <v>1910200227</v>
      </c>
      <c r="C2814" s="106">
        <v>1008035</v>
      </c>
      <c r="D2814" s="13"/>
      <c r="E2814" s="12" t="s">
        <v>3305</v>
      </c>
      <c r="F2814" s="190" t="s">
        <v>1262</v>
      </c>
      <c r="G2814" s="13" t="s">
        <v>21</v>
      </c>
      <c r="H2814" s="15">
        <v>5</v>
      </c>
      <c r="I2814" s="105">
        <v>9</v>
      </c>
      <c r="J2814" s="26">
        <f t="shared" si="176"/>
        <v>45</v>
      </c>
      <c r="K2814" s="113">
        <f>IFERROR(SUMIFS(RECEIVING_HISTORY!$H:$H,RECEIVING_HISTORY!$B:$B,MASTER_SHEET!$A2814),0)</f>
        <v>0</v>
      </c>
      <c r="L2814" s="26">
        <f>IFERROR(SUMIFS(RECEIVING_HISTORY!$I:$I,RECEIVING_HISTORY!$B:$B,MASTER_SHEET!$A2814),0)</f>
        <v>0</v>
      </c>
      <c r="M2814" s="35">
        <f>IFERROR(SUMIF(ISSUANCE_HISTORY!$B:$B,A2814,ISSUANCE_HISTORY!$H:$H),0)</f>
        <v>0</v>
      </c>
      <c r="N2814" s="26">
        <f>IFERROR(SUMIF(ISSUANCE_HISTORY!$B:$B,A2814,ISSUANCE_HISTORY!$I:$I),0)</f>
        <v>0</v>
      </c>
      <c r="O2814" s="112">
        <f t="shared" si="177"/>
        <v>9</v>
      </c>
      <c r="P2814" s="26">
        <f t="shared" si="175"/>
        <v>45</v>
      </c>
      <c r="Q2814" s="36" t="s">
        <v>1647</v>
      </c>
      <c r="R2814" s="36" t="s">
        <v>1647</v>
      </c>
      <c r="S2814" s="16">
        <v>5</v>
      </c>
      <c r="T2814" s="37" t="str">
        <f t="shared" si="174"/>
        <v>OK</v>
      </c>
      <c r="U2814" s="12"/>
      <c r="V2814" s="16"/>
      <c r="W2814" s="12" t="s">
        <v>4222</v>
      </c>
    </row>
    <row r="2815" spans="1:23" ht="22.35" customHeight="1">
      <c r="A2815" s="12">
        <v>10062990</v>
      </c>
      <c r="B2815" s="137">
        <v>1910200228</v>
      </c>
      <c r="C2815" s="106">
        <v>1008036</v>
      </c>
      <c r="D2815" s="13"/>
      <c r="E2815" s="12" t="s">
        <v>3306</v>
      </c>
      <c r="F2815" s="190" t="s">
        <v>1262</v>
      </c>
      <c r="G2815" s="13" t="s">
        <v>21</v>
      </c>
      <c r="H2815" s="15">
        <v>8</v>
      </c>
      <c r="I2815" s="105">
        <v>10</v>
      </c>
      <c r="J2815" s="26">
        <f t="shared" si="176"/>
        <v>80</v>
      </c>
      <c r="K2815" s="113">
        <f>IFERROR(SUMIFS(RECEIVING_HISTORY!$H:$H,RECEIVING_HISTORY!$B:$B,MASTER_SHEET!$A2815),0)</f>
        <v>0</v>
      </c>
      <c r="L2815" s="26">
        <f>IFERROR(SUMIFS(RECEIVING_HISTORY!$I:$I,RECEIVING_HISTORY!$B:$B,MASTER_SHEET!$A2815),0)</f>
        <v>0</v>
      </c>
      <c r="M2815" s="35">
        <f>IFERROR(SUMIF(ISSUANCE_HISTORY!$B:$B,A2815,ISSUANCE_HISTORY!$H:$H),0)</f>
        <v>0</v>
      </c>
      <c r="N2815" s="26">
        <f>IFERROR(SUMIF(ISSUANCE_HISTORY!$B:$B,A2815,ISSUANCE_HISTORY!$I:$I),0)</f>
        <v>0</v>
      </c>
      <c r="O2815" s="112">
        <f t="shared" si="177"/>
        <v>10</v>
      </c>
      <c r="P2815" s="26">
        <f t="shared" si="175"/>
        <v>80</v>
      </c>
      <c r="Q2815" s="36" t="s">
        <v>1647</v>
      </c>
      <c r="R2815" s="36" t="s">
        <v>1647</v>
      </c>
      <c r="S2815" s="16">
        <v>5</v>
      </c>
      <c r="T2815" s="37" t="str">
        <f t="shared" si="174"/>
        <v>OK</v>
      </c>
      <c r="U2815" s="12"/>
      <c r="V2815" s="16"/>
      <c r="W2815" s="12" t="s">
        <v>4222</v>
      </c>
    </row>
    <row r="2816" spans="1:23" ht="22.35" customHeight="1">
      <c r="A2816" s="12">
        <v>10062991</v>
      </c>
      <c r="B2816" s="137">
        <v>1910200229</v>
      </c>
      <c r="C2816" s="106">
        <v>1008037</v>
      </c>
      <c r="D2816" s="13"/>
      <c r="E2816" s="12" t="s">
        <v>3307</v>
      </c>
      <c r="F2816" s="190" t="s">
        <v>1262</v>
      </c>
      <c r="G2816" s="13" t="s">
        <v>21</v>
      </c>
      <c r="H2816" s="15">
        <v>10</v>
      </c>
      <c r="I2816" s="105">
        <v>10</v>
      </c>
      <c r="J2816" s="26">
        <f t="shared" si="176"/>
        <v>100</v>
      </c>
      <c r="K2816" s="113">
        <f>IFERROR(SUMIFS(RECEIVING_HISTORY!$H:$H,RECEIVING_HISTORY!$B:$B,MASTER_SHEET!$A2816),0)</f>
        <v>0</v>
      </c>
      <c r="L2816" s="26">
        <f>IFERROR(SUMIFS(RECEIVING_HISTORY!$I:$I,RECEIVING_HISTORY!$B:$B,MASTER_SHEET!$A2816),0)</f>
        <v>0</v>
      </c>
      <c r="M2816" s="35">
        <f>IFERROR(SUMIF(ISSUANCE_HISTORY!$B:$B,A2816,ISSUANCE_HISTORY!$H:$H),0)</f>
        <v>0</v>
      </c>
      <c r="N2816" s="26">
        <f>IFERROR(SUMIF(ISSUANCE_HISTORY!$B:$B,A2816,ISSUANCE_HISTORY!$I:$I),0)</f>
        <v>0</v>
      </c>
      <c r="O2816" s="112">
        <f t="shared" si="177"/>
        <v>10</v>
      </c>
      <c r="P2816" s="26">
        <f t="shared" si="175"/>
        <v>100</v>
      </c>
      <c r="Q2816" s="36" t="s">
        <v>1647</v>
      </c>
      <c r="R2816" s="36" t="s">
        <v>1647</v>
      </c>
      <c r="S2816" s="16">
        <v>5</v>
      </c>
      <c r="T2816" s="37" t="str">
        <f t="shared" si="174"/>
        <v>OK</v>
      </c>
      <c r="U2816" s="12"/>
      <c r="V2816" s="16"/>
      <c r="W2816" s="12" t="s">
        <v>4222</v>
      </c>
    </row>
    <row r="2817" spans="1:23" ht="22.35" customHeight="1">
      <c r="A2817" s="12">
        <v>10062992</v>
      </c>
      <c r="B2817" s="137">
        <v>1910200230</v>
      </c>
      <c r="C2817" s="106">
        <v>1008038</v>
      </c>
      <c r="D2817" s="13"/>
      <c r="E2817" s="12" t="s">
        <v>3308</v>
      </c>
      <c r="F2817" s="190" t="s">
        <v>1262</v>
      </c>
      <c r="G2817" s="13" t="s">
        <v>21</v>
      </c>
      <c r="H2817" s="15">
        <v>11</v>
      </c>
      <c r="I2817" s="105">
        <v>10</v>
      </c>
      <c r="J2817" s="26">
        <f t="shared" si="176"/>
        <v>110</v>
      </c>
      <c r="K2817" s="113">
        <f>IFERROR(SUMIFS(RECEIVING_HISTORY!$H:$H,RECEIVING_HISTORY!$B:$B,MASTER_SHEET!$A2817),0)</f>
        <v>0</v>
      </c>
      <c r="L2817" s="26">
        <f>IFERROR(SUMIFS(RECEIVING_HISTORY!$I:$I,RECEIVING_HISTORY!$B:$B,MASTER_SHEET!$A2817),0)</f>
        <v>0</v>
      </c>
      <c r="M2817" s="35">
        <f>IFERROR(SUMIF(ISSUANCE_HISTORY!$B:$B,A2817,ISSUANCE_HISTORY!$H:$H),0)</f>
        <v>0</v>
      </c>
      <c r="N2817" s="26">
        <f>IFERROR(SUMIF(ISSUANCE_HISTORY!$B:$B,A2817,ISSUANCE_HISTORY!$I:$I),0)</f>
        <v>0</v>
      </c>
      <c r="O2817" s="112">
        <f t="shared" si="177"/>
        <v>10</v>
      </c>
      <c r="P2817" s="26">
        <f t="shared" si="175"/>
        <v>110</v>
      </c>
      <c r="Q2817" s="36" t="s">
        <v>1647</v>
      </c>
      <c r="R2817" s="36" t="s">
        <v>1647</v>
      </c>
      <c r="S2817" s="16">
        <v>5</v>
      </c>
      <c r="T2817" s="37" t="str">
        <f t="shared" si="174"/>
        <v>OK</v>
      </c>
      <c r="U2817" s="12"/>
      <c r="V2817" s="16"/>
      <c r="W2817" s="12" t="s">
        <v>4222</v>
      </c>
    </row>
    <row r="2818" spans="1:23" ht="22.35" customHeight="1">
      <c r="A2818" s="12">
        <v>10062993</v>
      </c>
      <c r="B2818" s="137">
        <v>1910200231</v>
      </c>
      <c r="C2818" s="106">
        <v>1008039</v>
      </c>
      <c r="D2818" s="13"/>
      <c r="E2818" s="12" t="s">
        <v>3309</v>
      </c>
      <c r="F2818" s="190" t="s">
        <v>1262</v>
      </c>
      <c r="G2818" s="13" t="s">
        <v>21</v>
      </c>
      <c r="H2818" s="15">
        <v>13</v>
      </c>
      <c r="I2818" s="105">
        <v>10</v>
      </c>
      <c r="J2818" s="26">
        <f t="shared" si="176"/>
        <v>130</v>
      </c>
      <c r="K2818" s="113">
        <f>IFERROR(SUMIFS(RECEIVING_HISTORY!$H:$H,RECEIVING_HISTORY!$B:$B,MASTER_SHEET!$A2818),0)</f>
        <v>0</v>
      </c>
      <c r="L2818" s="26">
        <f>IFERROR(SUMIFS(RECEIVING_HISTORY!$I:$I,RECEIVING_HISTORY!$B:$B,MASTER_SHEET!$A2818),0)</f>
        <v>0</v>
      </c>
      <c r="M2818" s="35">
        <f>IFERROR(SUMIF(ISSUANCE_HISTORY!$B:$B,A2818,ISSUANCE_HISTORY!$H:$H),0)</f>
        <v>0</v>
      </c>
      <c r="N2818" s="26">
        <f>IFERROR(SUMIF(ISSUANCE_HISTORY!$B:$B,A2818,ISSUANCE_HISTORY!$I:$I),0)</f>
        <v>0</v>
      </c>
      <c r="O2818" s="112">
        <f t="shared" si="177"/>
        <v>10</v>
      </c>
      <c r="P2818" s="26">
        <f t="shared" si="175"/>
        <v>130</v>
      </c>
      <c r="Q2818" s="36" t="s">
        <v>1647</v>
      </c>
      <c r="R2818" s="36" t="s">
        <v>1647</v>
      </c>
      <c r="S2818" s="16">
        <v>5</v>
      </c>
      <c r="T2818" s="37" t="str">
        <f t="shared" ref="T2818:T2881" si="178">IF(S2818="", "", IF(U2818&lt;&gt;"", "BSR in Process", IF(O2818&lt;S2818, "Re-Order Now", "OK")))</f>
        <v>OK</v>
      </c>
      <c r="U2818" s="12"/>
      <c r="V2818" s="16"/>
      <c r="W2818" s="12" t="s">
        <v>4222</v>
      </c>
    </row>
    <row r="2819" spans="1:23" ht="22.35" customHeight="1">
      <c r="A2819" s="12">
        <v>10062994</v>
      </c>
      <c r="B2819" s="137">
        <v>1910200232</v>
      </c>
      <c r="C2819" s="106">
        <v>1008040</v>
      </c>
      <c r="D2819" s="13"/>
      <c r="E2819" s="12" t="s">
        <v>3310</v>
      </c>
      <c r="F2819" s="190" t="s">
        <v>1262</v>
      </c>
      <c r="G2819" s="13" t="s">
        <v>21</v>
      </c>
      <c r="H2819" s="15">
        <v>20</v>
      </c>
      <c r="I2819" s="105">
        <v>9</v>
      </c>
      <c r="J2819" s="26">
        <f t="shared" si="176"/>
        <v>180</v>
      </c>
      <c r="K2819" s="113">
        <f>IFERROR(SUMIFS(RECEIVING_HISTORY!$H:$H,RECEIVING_HISTORY!$B:$B,MASTER_SHEET!$A2819),0)</f>
        <v>0</v>
      </c>
      <c r="L2819" s="26">
        <f>IFERROR(SUMIFS(RECEIVING_HISTORY!$I:$I,RECEIVING_HISTORY!$B:$B,MASTER_SHEET!$A2819),0)</f>
        <v>0</v>
      </c>
      <c r="M2819" s="35">
        <f>IFERROR(SUMIF(ISSUANCE_HISTORY!$B:$B,A2819,ISSUANCE_HISTORY!$H:$H),0)</f>
        <v>0</v>
      </c>
      <c r="N2819" s="26">
        <f>IFERROR(SUMIF(ISSUANCE_HISTORY!$B:$B,A2819,ISSUANCE_HISTORY!$I:$I),0)</f>
        <v>0</v>
      </c>
      <c r="O2819" s="112">
        <f t="shared" si="177"/>
        <v>9</v>
      </c>
      <c r="P2819" s="26">
        <f t="shared" ref="P2819:P2882" si="179">N(J2819)+N(L2819)-N(N2819)</f>
        <v>180</v>
      </c>
      <c r="Q2819" s="36" t="s">
        <v>1647</v>
      </c>
      <c r="R2819" s="36" t="s">
        <v>1647</v>
      </c>
      <c r="S2819" s="16">
        <v>5</v>
      </c>
      <c r="T2819" s="37" t="str">
        <f t="shared" si="178"/>
        <v>OK</v>
      </c>
      <c r="U2819" s="12"/>
      <c r="V2819" s="16"/>
      <c r="W2819" s="12" t="s">
        <v>4222</v>
      </c>
    </row>
    <row r="2820" spans="1:23" ht="22.35" customHeight="1">
      <c r="A2820" s="12">
        <v>10062995</v>
      </c>
      <c r="B2820" s="137">
        <v>1910200233</v>
      </c>
      <c r="C2820" s="106">
        <v>1008041</v>
      </c>
      <c r="D2820" s="13"/>
      <c r="E2820" s="12" t="s">
        <v>3311</v>
      </c>
      <c r="F2820" s="190" t="s">
        <v>1262</v>
      </c>
      <c r="G2820" s="13" t="s">
        <v>21</v>
      </c>
      <c r="H2820" s="15">
        <v>21</v>
      </c>
      <c r="I2820" s="105">
        <v>8</v>
      </c>
      <c r="J2820" s="26">
        <f t="shared" si="176"/>
        <v>168</v>
      </c>
      <c r="K2820" s="113">
        <f>IFERROR(SUMIFS(RECEIVING_HISTORY!$H:$H,RECEIVING_HISTORY!$B:$B,MASTER_SHEET!$A2820),0)</f>
        <v>0</v>
      </c>
      <c r="L2820" s="26">
        <f>IFERROR(SUMIFS(RECEIVING_HISTORY!$I:$I,RECEIVING_HISTORY!$B:$B,MASTER_SHEET!$A2820),0)</f>
        <v>0</v>
      </c>
      <c r="M2820" s="35">
        <f>IFERROR(SUMIF(ISSUANCE_HISTORY!$B:$B,A2820,ISSUANCE_HISTORY!$H:$H),0)</f>
        <v>0</v>
      </c>
      <c r="N2820" s="26">
        <f>IFERROR(SUMIF(ISSUANCE_HISTORY!$B:$B,A2820,ISSUANCE_HISTORY!$I:$I),0)</f>
        <v>0</v>
      </c>
      <c r="O2820" s="112">
        <f t="shared" si="177"/>
        <v>8</v>
      </c>
      <c r="P2820" s="26">
        <f t="shared" si="179"/>
        <v>168</v>
      </c>
      <c r="Q2820" s="36" t="s">
        <v>1647</v>
      </c>
      <c r="R2820" s="36" t="s">
        <v>1647</v>
      </c>
      <c r="S2820" s="16">
        <v>5</v>
      </c>
      <c r="T2820" s="37" t="str">
        <f t="shared" si="178"/>
        <v>OK</v>
      </c>
      <c r="U2820" s="12"/>
      <c r="V2820" s="16"/>
      <c r="W2820" s="12" t="s">
        <v>4222</v>
      </c>
    </row>
    <row r="2821" spans="1:23" ht="22.35" customHeight="1">
      <c r="A2821" s="12">
        <v>10062996</v>
      </c>
      <c r="B2821" s="137">
        <v>1910200234</v>
      </c>
      <c r="C2821" s="106">
        <v>1008042</v>
      </c>
      <c r="D2821" s="13"/>
      <c r="E2821" s="12" t="s">
        <v>3312</v>
      </c>
      <c r="F2821" s="190" t="s">
        <v>1262</v>
      </c>
      <c r="G2821" s="13" t="s">
        <v>21</v>
      </c>
      <c r="H2821" s="15">
        <v>22</v>
      </c>
      <c r="I2821" s="105">
        <v>8</v>
      </c>
      <c r="J2821" s="26">
        <f t="shared" si="176"/>
        <v>176</v>
      </c>
      <c r="K2821" s="113">
        <f>IFERROR(SUMIFS(RECEIVING_HISTORY!$H:$H,RECEIVING_HISTORY!$B:$B,MASTER_SHEET!$A2821),0)</f>
        <v>0</v>
      </c>
      <c r="L2821" s="26">
        <f>IFERROR(SUMIFS(RECEIVING_HISTORY!$I:$I,RECEIVING_HISTORY!$B:$B,MASTER_SHEET!$A2821),0)</f>
        <v>0</v>
      </c>
      <c r="M2821" s="35">
        <f>IFERROR(SUMIF(ISSUANCE_HISTORY!$B:$B,A2821,ISSUANCE_HISTORY!$H:$H),0)</f>
        <v>0</v>
      </c>
      <c r="N2821" s="26">
        <f>IFERROR(SUMIF(ISSUANCE_HISTORY!$B:$B,A2821,ISSUANCE_HISTORY!$I:$I),0)</f>
        <v>0</v>
      </c>
      <c r="O2821" s="112">
        <f t="shared" si="177"/>
        <v>8</v>
      </c>
      <c r="P2821" s="26">
        <f t="shared" si="179"/>
        <v>176</v>
      </c>
      <c r="Q2821" s="36" t="s">
        <v>1647</v>
      </c>
      <c r="R2821" s="36" t="s">
        <v>1647</v>
      </c>
      <c r="S2821" s="16">
        <v>5</v>
      </c>
      <c r="T2821" s="37" t="str">
        <f t="shared" si="178"/>
        <v>OK</v>
      </c>
      <c r="U2821" s="12"/>
      <c r="V2821" s="16"/>
      <c r="W2821" s="12" t="s">
        <v>4222</v>
      </c>
    </row>
    <row r="2822" spans="1:23" ht="22.35" customHeight="1">
      <c r="A2822" s="12">
        <v>10062997</v>
      </c>
      <c r="B2822" s="137">
        <v>1230130048</v>
      </c>
      <c r="C2822" s="106">
        <v>1007701</v>
      </c>
      <c r="D2822" s="13">
        <v>1017091</v>
      </c>
      <c r="E2822" s="12" t="s">
        <v>3313</v>
      </c>
      <c r="F2822" s="190" t="s">
        <v>2049</v>
      </c>
      <c r="G2822" s="13" t="s">
        <v>21</v>
      </c>
      <c r="H2822" s="15">
        <v>637.5</v>
      </c>
      <c r="I2822" s="105">
        <v>2</v>
      </c>
      <c r="J2822" s="26">
        <f t="shared" si="176"/>
        <v>1275</v>
      </c>
      <c r="K2822" s="113">
        <f>IFERROR(SUMIFS(RECEIVING_HISTORY!$H:$H,RECEIVING_HISTORY!$B:$B,MASTER_SHEET!$A2822),0)</f>
        <v>0</v>
      </c>
      <c r="L2822" s="26">
        <f>IFERROR(SUMIFS(RECEIVING_HISTORY!$I:$I,RECEIVING_HISTORY!$B:$B,MASTER_SHEET!$A2822),0)</f>
        <v>0</v>
      </c>
      <c r="M2822" s="35">
        <f>IFERROR(SUMIF(ISSUANCE_HISTORY!$B:$B,A2822,ISSUANCE_HISTORY!$H:$H),0)</f>
        <v>0</v>
      </c>
      <c r="N2822" s="26">
        <f>IFERROR(SUMIF(ISSUANCE_HISTORY!$B:$B,A2822,ISSUANCE_HISTORY!$I:$I),0)</f>
        <v>0</v>
      </c>
      <c r="O2822" s="112">
        <f t="shared" si="177"/>
        <v>2</v>
      </c>
      <c r="P2822" s="26">
        <f t="shared" si="179"/>
        <v>1275</v>
      </c>
      <c r="Q2822" s="36" t="s">
        <v>1793</v>
      </c>
      <c r="R2822" s="36" t="s">
        <v>1793</v>
      </c>
      <c r="S2822" s="16">
        <v>2</v>
      </c>
      <c r="T2822" s="37" t="str">
        <f t="shared" si="178"/>
        <v>OK</v>
      </c>
      <c r="U2822" s="12"/>
      <c r="V2822" s="16"/>
      <c r="W2822" s="12" t="s">
        <v>4222</v>
      </c>
    </row>
    <row r="2823" spans="1:23" ht="22.35" customHeight="1">
      <c r="A2823" s="12">
        <v>10062998</v>
      </c>
      <c r="B2823" s="137">
        <v>1230130050</v>
      </c>
      <c r="C2823" s="106">
        <v>1007703</v>
      </c>
      <c r="D2823" s="13">
        <v>1017093</v>
      </c>
      <c r="E2823" s="12" t="s">
        <v>3314</v>
      </c>
      <c r="F2823" s="190" t="s">
        <v>2049</v>
      </c>
      <c r="G2823" s="13" t="s">
        <v>21</v>
      </c>
      <c r="H2823" s="15">
        <v>1162.5</v>
      </c>
      <c r="I2823" s="105">
        <v>2</v>
      </c>
      <c r="J2823" s="26">
        <f t="shared" si="176"/>
        <v>2325</v>
      </c>
      <c r="K2823" s="113">
        <f>IFERROR(SUMIFS(RECEIVING_HISTORY!$H:$H,RECEIVING_HISTORY!$B:$B,MASTER_SHEET!$A2823),0)</f>
        <v>0</v>
      </c>
      <c r="L2823" s="26">
        <f>IFERROR(SUMIFS(RECEIVING_HISTORY!$I:$I,RECEIVING_HISTORY!$B:$B,MASTER_SHEET!$A2823),0)</f>
        <v>0</v>
      </c>
      <c r="M2823" s="35">
        <f>IFERROR(SUMIF(ISSUANCE_HISTORY!$B:$B,A2823,ISSUANCE_HISTORY!$H:$H),0)</f>
        <v>0</v>
      </c>
      <c r="N2823" s="26">
        <f>IFERROR(SUMIF(ISSUANCE_HISTORY!$B:$B,A2823,ISSUANCE_HISTORY!$I:$I),0)</f>
        <v>0</v>
      </c>
      <c r="O2823" s="112">
        <f t="shared" si="177"/>
        <v>2</v>
      </c>
      <c r="P2823" s="26">
        <f t="shared" si="179"/>
        <v>2325</v>
      </c>
      <c r="Q2823" s="36" t="s">
        <v>1793</v>
      </c>
      <c r="R2823" s="36" t="s">
        <v>1793</v>
      </c>
      <c r="S2823" s="16">
        <v>2</v>
      </c>
      <c r="T2823" s="37" t="str">
        <f t="shared" si="178"/>
        <v>OK</v>
      </c>
      <c r="U2823" s="12"/>
      <c r="V2823" s="16"/>
      <c r="W2823" s="12" t="s">
        <v>4222</v>
      </c>
    </row>
    <row r="2824" spans="1:23" ht="22.35" customHeight="1">
      <c r="A2824" s="12">
        <v>10062999</v>
      </c>
      <c r="B2824" s="137">
        <v>1240390109</v>
      </c>
      <c r="C2824" s="106">
        <v>1007705</v>
      </c>
      <c r="D2824" s="13">
        <v>1017095</v>
      </c>
      <c r="E2824" s="12" t="s">
        <v>3315</v>
      </c>
      <c r="F2824" s="190" t="s">
        <v>2049</v>
      </c>
      <c r="G2824" s="13" t="s">
        <v>21</v>
      </c>
      <c r="H2824" s="15">
        <v>1612.5</v>
      </c>
      <c r="I2824" s="105">
        <v>1</v>
      </c>
      <c r="J2824" s="26">
        <f t="shared" si="176"/>
        <v>1612.5</v>
      </c>
      <c r="K2824" s="113">
        <f>IFERROR(SUMIFS(RECEIVING_HISTORY!$H:$H,RECEIVING_HISTORY!$B:$B,MASTER_SHEET!$A2824),0)</f>
        <v>0</v>
      </c>
      <c r="L2824" s="26">
        <f>IFERROR(SUMIFS(RECEIVING_HISTORY!$I:$I,RECEIVING_HISTORY!$B:$B,MASTER_SHEET!$A2824),0)</f>
        <v>0</v>
      </c>
      <c r="M2824" s="35">
        <f>IFERROR(SUMIF(ISSUANCE_HISTORY!$B:$B,A2824,ISSUANCE_HISTORY!$H:$H),0)</f>
        <v>0</v>
      </c>
      <c r="N2824" s="26">
        <f>IFERROR(SUMIF(ISSUANCE_HISTORY!$B:$B,A2824,ISSUANCE_HISTORY!$I:$I),0)</f>
        <v>0</v>
      </c>
      <c r="O2824" s="112">
        <f t="shared" si="177"/>
        <v>1</v>
      </c>
      <c r="P2824" s="26">
        <f t="shared" si="179"/>
        <v>1612.5</v>
      </c>
      <c r="Q2824" s="36" t="s">
        <v>1793</v>
      </c>
      <c r="R2824" s="36" t="s">
        <v>1793</v>
      </c>
      <c r="S2824" s="16">
        <v>1</v>
      </c>
      <c r="T2824" s="37" t="str">
        <f t="shared" si="178"/>
        <v>OK</v>
      </c>
      <c r="U2824" s="12"/>
      <c r="V2824" s="16"/>
      <c r="W2824" s="12" t="s">
        <v>4222</v>
      </c>
    </row>
    <row r="2825" spans="1:23" ht="22.35" customHeight="1">
      <c r="A2825" s="12">
        <v>10063000</v>
      </c>
      <c r="B2825" s="137">
        <v>271121000648</v>
      </c>
      <c r="C2825" s="106">
        <v>1007707</v>
      </c>
      <c r="D2825" s="13">
        <v>1017097</v>
      </c>
      <c r="E2825" s="12" t="s">
        <v>3316</v>
      </c>
      <c r="F2825" s="190" t="s">
        <v>2049</v>
      </c>
      <c r="G2825" s="13" t="s">
        <v>21</v>
      </c>
      <c r="H2825" s="15">
        <v>225</v>
      </c>
      <c r="I2825" s="105">
        <v>1</v>
      </c>
      <c r="J2825" s="26">
        <f t="shared" si="176"/>
        <v>225</v>
      </c>
      <c r="K2825" s="113">
        <f>IFERROR(SUMIFS(RECEIVING_HISTORY!$H:$H,RECEIVING_HISTORY!$B:$B,MASTER_SHEET!$A2825),0)</f>
        <v>0</v>
      </c>
      <c r="L2825" s="26">
        <f>IFERROR(SUMIFS(RECEIVING_HISTORY!$I:$I,RECEIVING_HISTORY!$B:$B,MASTER_SHEET!$A2825),0)</f>
        <v>0</v>
      </c>
      <c r="M2825" s="35">
        <f>IFERROR(SUMIF(ISSUANCE_HISTORY!$B:$B,A2825,ISSUANCE_HISTORY!$H:$H),0)</f>
        <v>0</v>
      </c>
      <c r="N2825" s="26">
        <f>IFERROR(SUMIF(ISSUANCE_HISTORY!$B:$B,A2825,ISSUANCE_HISTORY!$I:$I),0)</f>
        <v>0</v>
      </c>
      <c r="O2825" s="112">
        <f t="shared" si="177"/>
        <v>1</v>
      </c>
      <c r="P2825" s="26">
        <f t="shared" si="179"/>
        <v>225</v>
      </c>
      <c r="Q2825" s="36" t="s">
        <v>1793</v>
      </c>
      <c r="R2825" s="36" t="s">
        <v>1793</v>
      </c>
      <c r="S2825" s="16">
        <v>1</v>
      </c>
      <c r="T2825" s="37" t="str">
        <f t="shared" si="178"/>
        <v>OK</v>
      </c>
      <c r="U2825" s="12"/>
      <c r="V2825" s="16"/>
      <c r="W2825" s="12" t="s">
        <v>4222</v>
      </c>
    </row>
    <row r="2826" spans="1:23" ht="22.35" customHeight="1">
      <c r="A2826" s="12">
        <v>10063001</v>
      </c>
      <c r="B2826" s="137">
        <v>1240130224</v>
      </c>
      <c r="C2826" s="106">
        <v>1007709</v>
      </c>
      <c r="D2826" s="13">
        <v>1017099</v>
      </c>
      <c r="E2826" s="12" t="s">
        <v>3317</v>
      </c>
      <c r="F2826" s="190" t="s">
        <v>2049</v>
      </c>
      <c r="G2826" s="13" t="s">
        <v>21</v>
      </c>
      <c r="H2826" s="15">
        <v>450</v>
      </c>
      <c r="I2826" s="105">
        <v>1</v>
      </c>
      <c r="J2826" s="26">
        <f t="shared" si="176"/>
        <v>450</v>
      </c>
      <c r="K2826" s="113">
        <f>IFERROR(SUMIFS(RECEIVING_HISTORY!$H:$H,RECEIVING_HISTORY!$B:$B,MASTER_SHEET!$A2826),0)</f>
        <v>0</v>
      </c>
      <c r="L2826" s="26">
        <f>IFERROR(SUMIFS(RECEIVING_HISTORY!$I:$I,RECEIVING_HISTORY!$B:$B,MASTER_SHEET!$A2826),0)</f>
        <v>0</v>
      </c>
      <c r="M2826" s="35">
        <f>IFERROR(SUMIF(ISSUANCE_HISTORY!$B:$B,A2826,ISSUANCE_HISTORY!$H:$H),0)</f>
        <v>0</v>
      </c>
      <c r="N2826" s="26">
        <f>IFERROR(SUMIF(ISSUANCE_HISTORY!$B:$B,A2826,ISSUANCE_HISTORY!$I:$I),0)</f>
        <v>0</v>
      </c>
      <c r="O2826" s="112">
        <f t="shared" si="177"/>
        <v>1</v>
      </c>
      <c r="P2826" s="26">
        <f t="shared" si="179"/>
        <v>450</v>
      </c>
      <c r="Q2826" s="36" t="s">
        <v>1793</v>
      </c>
      <c r="R2826" s="36" t="s">
        <v>1793</v>
      </c>
      <c r="S2826" s="16">
        <v>1</v>
      </c>
      <c r="T2826" s="37" t="str">
        <f t="shared" si="178"/>
        <v>OK</v>
      </c>
      <c r="U2826" s="12"/>
      <c r="V2826" s="16"/>
      <c r="W2826" s="12" t="s">
        <v>4222</v>
      </c>
    </row>
    <row r="2827" spans="1:23" ht="22.35" customHeight="1">
      <c r="A2827" s="12">
        <v>10063002</v>
      </c>
      <c r="B2827" s="137">
        <v>1240050407</v>
      </c>
      <c r="C2827" s="106">
        <v>1007723</v>
      </c>
      <c r="D2827" s="13">
        <v>1017113</v>
      </c>
      <c r="E2827" s="12" t="s">
        <v>3318</v>
      </c>
      <c r="F2827" s="190" t="s">
        <v>2049</v>
      </c>
      <c r="G2827" s="13" t="s">
        <v>21</v>
      </c>
      <c r="H2827" s="15">
        <v>2180</v>
      </c>
      <c r="I2827" s="105">
        <v>1</v>
      </c>
      <c r="J2827" s="26">
        <f t="shared" si="176"/>
        <v>2180</v>
      </c>
      <c r="K2827" s="113">
        <f>IFERROR(SUMIFS(RECEIVING_HISTORY!$H:$H,RECEIVING_HISTORY!$B:$B,MASTER_SHEET!$A2827),0)</f>
        <v>0</v>
      </c>
      <c r="L2827" s="26">
        <f>IFERROR(SUMIFS(RECEIVING_HISTORY!$I:$I,RECEIVING_HISTORY!$B:$B,MASTER_SHEET!$A2827),0)</f>
        <v>0</v>
      </c>
      <c r="M2827" s="35">
        <f>IFERROR(SUMIF(ISSUANCE_HISTORY!$B:$B,A2827,ISSUANCE_HISTORY!$H:$H),0)</f>
        <v>0</v>
      </c>
      <c r="N2827" s="26">
        <f>IFERROR(SUMIF(ISSUANCE_HISTORY!$B:$B,A2827,ISSUANCE_HISTORY!$I:$I),0)</f>
        <v>0</v>
      </c>
      <c r="O2827" s="112">
        <f t="shared" si="177"/>
        <v>1</v>
      </c>
      <c r="P2827" s="26">
        <f t="shared" si="179"/>
        <v>2180</v>
      </c>
      <c r="Q2827" s="36" t="s">
        <v>1793</v>
      </c>
      <c r="R2827" s="36" t="s">
        <v>1793</v>
      </c>
      <c r="S2827" s="16">
        <v>1</v>
      </c>
      <c r="T2827" s="37" t="str">
        <f t="shared" si="178"/>
        <v>OK</v>
      </c>
      <c r="U2827" s="12"/>
      <c r="V2827" s="16"/>
      <c r="W2827" s="12" t="s">
        <v>4222</v>
      </c>
    </row>
    <row r="2828" spans="1:23" ht="22.35" customHeight="1">
      <c r="A2828" s="12">
        <v>10063003</v>
      </c>
      <c r="B2828" s="137">
        <v>1240050419</v>
      </c>
      <c r="C2828" s="106">
        <v>1007730</v>
      </c>
      <c r="D2828" s="13">
        <v>1017120</v>
      </c>
      <c r="E2828" s="12" t="s">
        <v>3319</v>
      </c>
      <c r="F2828" s="190" t="s">
        <v>2049</v>
      </c>
      <c r="G2828" s="13" t="s">
        <v>21</v>
      </c>
      <c r="H2828" s="15">
        <v>280</v>
      </c>
      <c r="I2828" s="105">
        <v>5</v>
      </c>
      <c r="J2828" s="26">
        <f t="shared" si="176"/>
        <v>1400</v>
      </c>
      <c r="K2828" s="113">
        <f>IFERROR(SUMIFS(RECEIVING_HISTORY!$H:$H,RECEIVING_HISTORY!$B:$B,MASTER_SHEET!$A2828),0)</f>
        <v>0</v>
      </c>
      <c r="L2828" s="26">
        <f>IFERROR(SUMIFS(RECEIVING_HISTORY!$I:$I,RECEIVING_HISTORY!$B:$B,MASTER_SHEET!$A2828),0)</f>
        <v>0</v>
      </c>
      <c r="M2828" s="35">
        <f>IFERROR(SUMIF(ISSUANCE_HISTORY!$B:$B,A2828,ISSUANCE_HISTORY!$H:$H),0)</f>
        <v>0</v>
      </c>
      <c r="N2828" s="26">
        <f>IFERROR(SUMIF(ISSUANCE_HISTORY!$B:$B,A2828,ISSUANCE_HISTORY!$I:$I),0)</f>
        <v>0</v>
      </c>
      <c r="O2828" s="112">
        <f t="shared" si="177"/>
        <v>5</v>
      </c>
      <c r="P2828" s="26">
        <f t="shared" si="179"/>
        <v>1400</v>
      </c>
      <c r="Q2828" s="36" t="s">
        <v>1790</v>
      </c>
      <c r="R2828" s="36" t="s">
        <v>1790</v>
      </c>
      <c r="S2828" s="16">
        <v>4</v>
      </c>
      <c r="T2828" s="37" t="str">
        <f t="shared" si="178"/>
        <v>OK</v>
      </c>
      <c r="U2828" s="12"/>
      <c r="V2828" s="16"/>
      <c r="W2828" s="12" t="s">
        <v>4222</v>
      </c>
    </row>
    <row r="2829" spans="1:23" ht="22.35" customHeight="1">
      <c r="A2829" s="12">
        <v>10063004</v>
      </c>
      <c r="B2829" s="137">
        <v>1240050420</v>
      </c>
      <c r="C2829" s="106">
        <v>1007731</v>
      </c>
      <c r="D2829" s="13">
        <v>1017121</v>
      </c>
      <c r="E2829" s="12" t="s">
        <v>3320</v>
      </c>
      <c r="F2829" s="190" t="s">
        <v>2049</v>
      </c>
      <c r="G2829" s="13" t="s">
        <v>21</v>
      </c>
      <c r="H2829" s="15">
        <v>380</v>
      </c>
      <c r="I2829" s="105">
        <v>5</v>
      </c>
      <c r="J2829" s="26">
        <f t="shared" si="176"/>
        <v>1900</v>
      </c>
      <c r="K2829" s="113">
        <f>IFERROR(SUMIFS(RECEIVING_HISTORY!$H:$H,RECEIVING_HISTORY!$B:$B,MASTER_SHEET!$A2829),0)</f>
        <v>0</v>
      </c>
      <c r="L2829" s="26">
        <f>IFERROR(SUMIFS(RECEIVING_HISTORY!$I:$I,RECEIVING_HISTORY!$B:$B,MASTER_SHEET!$A2829),0)</f>
        <v>0</v>
      </c>
      <c r="M2829" s="35">
        <f>IFERROR(SUMIF(ISSUANCE_HISTORY!$B:$B,A2829,ISSUANCE_HISTORY!$H:$H),0)</f>
        <v>0</v>
      </c>
      <c r="N2829" s="26">
        <f>IFERROR(SUMIF(ISSUANCE_HISTORY!$B:$B,A2829,ISSUANCE_HISTORY!$I:$I),0)</f>
        <v>0</v>
      </c>
      <c r="O2829" s="112">
        <f t="shared" si="177"/>
        <v>5</v>
      </c>
      <c r="P2829" s="26">
        <f t="shared" si="179"/>
        <v>1900</v>
      </c>
      <c r="Q2829" s="36" t="s">
        <v>1790</v>
      </c>
      <c r="R2829" s="36" t="s">
        <v>1790</v>
      </c>
      <c r="S2829" s="16">
        <v>4</v>
      </c>
      <c r="T2829" s="37" t="str">
        <f t="shared" si="178"/>
        <v>OK</v>
      </c>
      <c r="U2829" s="12"/>
      <c r="V2829" s="16"/>
      <c r="W2829" s="12" t="s">
        <v>4222</v>
      </c>
    </row>
    <row r="2830" spans="1:23" ht="22.35" customHeight="1">
      <c r="A2830" s="12">
        <v>10063005</v>
      </c>
      <c r="B2830" s="137">
        <v>1240050426</v>
      </c>
      <c r="C2830" s="106">
        <v>1007732</v>
      </c>
      <c r="D2830" s="13">
        <v>1017122</v>
      </c>
      <c r="E2830" s="12" t="s">
        <v>3321</v>
      </c>
      <c r="F2830" s="190" t="s">
        <v>2049</v>
      </c>
      <c r="G2830" s="13" t="s">
        <v>21</v>
      </c>
      <c r="H2830" s="15">
        <v>290</v>
      </c>
      <c r="I2830" s="105">
        <v>5</v>
      </c>
      <c r="J2830" s="26">
        <f t="shared" si="176"/>
        <v>1450</v>
      </c>
      <c r="K2830" s="113">
        <f>IFERROR(SUMIFS(RECEIVING_HISTORY!$H:$H,RECEIVING_HISTORY!$B:$B,MASTER_SHEET!$A2830),0)</f>
        <v>0</v>
      </c>
      <c r="L2830" s="26">
        <f>IFERROR(SUMIFS(RECEIVING_HISTORY!$I:$I,RECEIVING_HISTORY!$B:$B,MASTER_SHEET!$A2830),0)</f>
        <v>0</v>
      </c>
      <c r="M2830" s="35">
        <f>IFERROR(SUMIF(ISSUANCE_HISTORY!$B:$B,A2830,ISSUANCE_HISTORY!$H:$H),0)</f>
        <v>0</v>
      </c>
      <c r="N2830" s="26">
        <f>IFERROR(SUMIF(ISSUANCE_HISTORY!$B:$B,A2830,ISSUANCE_HISTORY!$I:$I),0)</f>
        <v>0</v>
      </c>
      <c r="O2830" s="112">
        <f t="shared" si="177"/>
        <v>5</v>
      </c>
      <c r="P2830" s="26">
        <f t="shared" si="179"/>
        <v>1450</v>
      </c>
      <c r="Q2830" s="36" t="s">
        <v>1790</v>
      </c>
      <c r="R2830" s="36" t="s">
        <v>1790</v>
      </c>
      <c r="S2830" s="16">
        <v>4</v>
      </c>
      <c r="T2830" s="37" t="str">
        <f t="shared" si="178"/>
        <v>OK</v>
      </c>
      <c r="U2830" s="12"/>
      <c r="V2830" s="16"/>
      <c r="W2830" s="12" t="s">
        <v>4222</v>
      </c>
    </row>
    <row r="2831" spans="1:23" ht="22.35" customHeight="1">
      <c r="A2831" s="12">
        <v>10063006</v>
      </c>
      <c r="B2831" s="137">
        <v>1240050368</v>
      </c>
      <c r="C2831" s="106">
        <v>1007733</v>
      </c>
      <c r="D2831" s="13">
        <v>1017123</v>
      </c>
      <c r="E2831" s="12" t="s">
        <v>3322</v>
      </c>
      <c r="F2831" s="190" t="s">
        <v>2049</v>
      </c>
      <c r="G2831" s="13" t="s">
        <v>21</v>
      </c>
      <c r="H2831" s="15">
        <v>270</v>
      </c>
      <c r="I2831" s="105">
        <v>5</v>
      </c>
      <c r="J2831" s="26">
        <f t="shared" si="176"/>
        <v>1350</v>
      </c>
      <c r="K2831" s="113">
        <f>IFERROR(SUMIFS(RECEIVING_HISTORY!$H:$H,RECEIVING_HISTORY!$B:$B,MASTER_SHEET!$A2831),0)</f>
        <v>0</v>
      </c>
      <c r="L2831" s="26">
        <f>IFERROR(SUMIFS(RECEIVING_HISTORY!$I:$I,RECEIVING_HISTORY!$B:$B,MASTER_SHEET!$A2831),0)</f>
        <v>0</v>
      </c>
      <c r="M2831" s="35">
        <f>IFERROR(SUMIF(ISSUANCE_HISTORY!$B:$B,A2831,ISSUANCE_HISTORY!$H:$H),0)</f>
        <v>0</v>
      </c>
      <c r="N2831" s="26">
        <f>IFERROR(SUMIF(ISSUANCE_HISTORY!$B:$B,A2831,ISSUANCE_HISTORY!$I:$I),0)</f>
        <v>0</v>
      </c>
      <c r="O2831" s="112">
        <f t="shared" si="177"/>
        <v>5</v>
      </c>
      <c r="P2831" s="26">
        <f t="shared" si="179"/>
        <v>1350</v>
      </c>
      <c r="Q2831" s="36" t="s">
        <v>1790</v>
      </c>
      <c r="R2831" s="36" t="s">
        <v>1790</v>
      </c>
      <c r="S2831" s="16">
        <v>4</v>
      </c>
      <c r="T2831" s="37" t="str">
        <f t="shared" si="178"/>
        <v>OK</v>
      </c>
      <c r="U2831" s="12"/>
      <c r="V2831" s="16"/>
      <c r="W2831" s="12" t="s">
        <v>4222</v>
      </c>
    </row>
    <row r="2832" spans="1:23" ht="22.35" customHeight="1">
      <c r="A2832" s="12">
        <v>10063007</v>
      </c>
      <c r="B2832" s="137">
        <v>1240050443</v>
      </c>
      <c r="C2832" s="106">
        <v>1007741</v>
      </c>
      <c r="D2832" s="13">
        <v>1017131</v>
      </c>
      <c r="E2832" s="12" t="s">
        <v>3323</v>
      </c>
      <c r="F2832" s="190" t="s">
        <v>2049</v>
      </c>
      <c r="G2832" s="13" t="s">
        <v>21</v>
      </c>
      <c r="H2832" s="15">
        <v>570</v>
      </c>
      <c r="I2832" s="105">
        <v>2</v>
      </c>
      <c r="J2832" s="26">
        <f t="shared" si="176"/>
        <v>1140</v>
      </c>
      <c r="K2832" s="113">
        <f>IFERROR(SUMIFS(RECEIVING_HISTORY!$H:$H,RECEIVING_HISTORY!$B:$B,MASTER_SHEET!$A2832),0)</f>
        <v>0</v>
      </c>
      <c r="L2832" s="26">
        <f>IFERROR(SUMIFS(RECEIVING_HISTORY!$I:$I,RECEIVING_HISTORY!$B:$B,MASTER_SHEET!$A2832),0)</f>
        <v>0</v>
      </c>
      <c r="M2832" s="35">
        <f>IFERROR(SUMIF(ISSUANCE_HISTORY!$B:$B,A2832,ISSUANCE_HISTORY!$H:$H),0)</f>
        <v>0</v>
      </c>
      <c r="N2832" s="26">
        <f>IFERROR(SUMIF(ISSUANCE_HISTORY!$B:$B,A2832,ISSUANCE_HISTORY!$I:$I),0)</f>
        <v>0</v>
      </c>
      <c r="O2832" s="112">
        <f t="shared" si="177"/>
        <v>2</v>
      </c>
      <c r="P2832" s="26">
        <f t="shared" si="179"/>
        <v>1140</v>
      </c>
      <c r="Q2832" s="36" t="s">
        <v>1790</v>
      </c>
      <c r="R2832" s="36" t="s">
        <v>1790</v>
      </c>
      <c r="S2832" s="16">
        <v>2</v>
      </c>
      <c r="T2832" s="37" t="str">
        <f t="shared" si="178"/>
        <v>OK</v>
      </c>
      <c r="U2832" s="12"/>
      <c r="V2832" s="16"/>
      <c r="W2832" s="12" t="s">
        <v>4222</v>
      </c>
    </row>
    <row r="2833" spans="1:23" ht="22.35" customHeight="1">
      <c r="A2833" s="12">
        <v>10063008</v>
      </c>
      <c r="B2833" s="137">
        <v>1240050458</v>
      </c>
      <c r="C2833" s="106">
        <v>1007743</v>
      </c>
      <c r="D2833" s="13">
        <v>1017133</v>
      </c>
      <c r="E2833" s="12" t="s">
        <v>3324</v>
      </c>
      <c r="F2833" s="190" t="s">
        <v>2049</v>
      </c>
      <c r="G2833" s="13" t="s">
        <v>21</v>
      </c>
      <c r="H2833" s="15">
        <v>380</v>
      </c>
      <c r="I2833" s="105">
        <v>2</v>
      </c>
      <c r="J2833" s="26">
        <f t="shared" si="176"/>
        <v>760</v>
      </c>
      <c r="K2833" s="113">
        <f>IFERROR(SUMIFS(RECEIVING_HISTORY!$H:$H,RECEIVING_HISTORY!$B:$B,MASTER_SHEET!$A2833),0)</f>
        <v>0</v>
      </c>
      <c r="L2833" s="26">
        <f>IFERROR(SUMIFS(RECEIVING_HISTORY!$I:$I,RECEIVING_HISTORY!$B:$B,MASTER_SHEET!$A2833),0)</f>
        <v>0</v>
      </c>
      <c r="M2833" s="35">
        <f>IFERROR(SUMIF(ISSUANCE_HISTORY!$B:$B,A2833,ISSUANCE_HISTORY!$H:$H),0)</f>
        <v>0</v>
      </c>
      <c r="N2833" s="26">
        <f>IFERROR(SUMIF(ISSUANCE_HISTORY!$B:$B,A2833,ISSUANCE_HISTORY!$I:$I),0)</f>
        <v>0</v>
      </c>
      <c r="O2833" s="112">
        <f t="shared" si="177"/>
        <v>2</v>
      </c>
      <c r="P2833" s="26">
        <f t="shared" si="179"/>
        <v>760</v>
      </c>
      <c r="Q2833" s="36" t="s">
        <v>1793</v>
      </c>
      <c r="R2833" s="36" t="s">
        <v>1793</v>
      </c>
      <c r="S2833" s="16">
        <v>2</v>
      </c>
      <c r="T2833" s="37" t="str">
        <f t="shared" si="178"/>
        <v>OK</v>
      </c>
      <c r="U2833" s="12"/>
      <c r="V2833" s="16"/>
      <c r="W2833" s="12" t="s">
        <v>4222</v>
      </c>
    </row>
    <row r="2834" spans="1:23" ht="22.35" customHeight="1">
      <c r="A2834" s="12">
        <v>10063009</v>
      </c>
      <c r="B2834" s="137">
        <v>1240050460</v>
      </c>
      <c r="C2834" s="106">
        <v>1007745</v>
      </c>
      <c r="D2834" s="13">
        <v>1017135</v>
      </c>
      <c r="E2834" s="12" t="s">
        <v>3325</v>
      </c>
      <c r="F2834" s="190" t="s">
        <v>2049</v>
      </c>
      <c r="G2834" s="13" t="s">
        <v>21</v>
      </c>
      <c r="H2834" s="15">
        <v>300</v>
      </c>
      <c r="I2834" s="105">
        <v>3</v>
      </c>
      <c r="J2834" s="26">
        <f t="shared" si="176"/>
        <v>900</v>
      </c>
      <c r="K2834" s="113">
        <f>IFERROR(SUMIFS(RECEIVING_HISTORY!$H:$H,RECEIVING_HISTORY!$B:$B,MASTER_SHEET!$A2834),0)</f>
        <v>0</v>
      </c>
      <c r="L2834" s="26">
        <f>IFERROR(SUMIFS(RECEIVING_HISTORY!$I:$I,RECEIVING_HISTORY!$B:$B,MASTER_SHEET!$A2834),0)</f>
        <v>0</v>
      </c>
      <c r="M2834" s="35">
        <f>IFERROR(SUMIF(ISSUANCE_HISTORY!$B:$B,A2834,ISSUANCE_HISTORY!$H:$H),0)</f>
        <v>0</v>
      </c>
      <c r="N2834" s="26">
        <f>IFERROR(SUMIF(ISSUANCE_HISTORY!$B:$B,A2834,ISSUANCE_HISTORY!$I:$I),0)</f>
        <v>0</v>
      </c>
      <c r="O2834" s="112">
        <f t="shared" si="177"/>
        <v>3</v>
      </c>
      <c r="P2834" s="26">
        <f t="shared" si="179"/>
        <v>900</v>
      </c>
      <c r="Q2834" s="36" t="s">
        <v>1793</v>
      </c>
      <c r="R2834" s="36" t="s">
        <v>1793</v>
      </c>
      <c r="S2834" s="16">
        <v>2</v>
      </c>
      <c r="T2834" s="37" t="str">
        <f t="shared" si="178"/>
        <v>OK</v>
      </c>
      <c r="U2834" s="12"/>
      <c r="V2834" s="16"/>
      <c r="W2834" s="12" t="s">
        <v>4222</v>
      </c>
    </row>
    <row r="2835" spans="1:23" ht="22.35" customHeight="1">
      <c r="A2835" s="12">
        <v>10063010</v>
      </c>
      <c r="B2835" s="137">
        <v>1240050464</v>
      </c>
      <c r="C2835" s="106">
        <v>1007749</v>
      </c>
      <c r="D2835" s="13">
        <v>1017139</v>
      </c>
      <c r="E2835" s="12" t="s">
        <v>3326</v>
      </c>
      <c r="F2835" s="190" t="s">
        <v>2049</v>
      </c>
      <c r="G2835" s="13" t="s">
        <v>21</v>
      </c>
      <c r="H2835" s="15">
        <v>280</v>
      </c>
      <c r="I2835" s="105">
        <v>5</v>
      </c>
      <c r="J2835" s="26">
        <f t="shared" si="176"/>
        <v>1400</v>
      </c>
      <c r="K2835" s="113">
        <f>IFERROR(SUMIFS(RECEIVING_HISTORY!$H:$H,RECEIVING_HISTORY!$B:$B,MASTER_SHEET!$A2835),0)</f>
        <v>0</v>
      </c>
      <c r="L2835" s="26">
        <f>IFERROR(SUMIFS(RECEIVING_HISTORY!$I:$I,RECEIVING_HISTORY!$B:$B,MASTER_SHEET!$A2835),0)</f>
        <v>0</v>
      </c>
      <c r="M2835" s="35">
        <f>IFERROR(SUMIF(ISSUANCE_HISTORY!$B:$B,A2835,ISSUANCE_HISTORY!$H:$H),0)</f>
        <v>0</v>
      </c>
      <c r="N2835" s="26">
        <f>IFERROR(SUMIF(ISSUANCE_HISTORY!$B:$B,A2835,ISSUANCE_HISTORY!$I:$I),0)</f>
        <v>0</v>
      </c>
      <c r="O2835" s="112">
        <f t="shared" si="177"/>
        <v>5</v>
      </c>
      <c r="P2835" s="26">
        <f t="shared" si="179"/>
        <v>1400</v>
      </c>
      <c r="Q2835" s="36" t="s">
        <v>1790</v>
      </c>
      <c r="R2835" s="36" t="s">
        <v>1790</v>
      </c>
      <c r="S2835" s="16">
        <v>4</v>
      </c>
      <c r="T2835" s="37" t="str">
        <f t="shared" si="178"/>
        <v>OK</v>
      </c>
      <c r="U2835" s="12"/>
      <c r="V2835" s="16"/>
      <c r="W2835" s="12" t="s">
        <v>4222</v>
      </c>
    </row>
    <row r="2836" spans="1:23" ht="22.35" customHeight="1">
      <c r="A2836" s="12">
        <v>10063011</v>
      </c>
      <c r="B2836" s="137">
        <v>1240050467</v>
      </c>
      <c r="C2836" s="106">
        <v>1007369</v>
      </c>
      <c r="D2836" s="13">
        <v>1017142</v>
      </c>
      <c r="E2836" s="12" t="s">
        <v>3327</v>
      </c>
      <c r="F2836" s="190" t="s">
        <v>2049</v>
      </c>
      <c r="G2836" s="13" t="s">
        <v>21</v>
      </c>
      <c r="H2836" s="15">
        <v>280</v>
      </c>
      <c r="I2836" s="105">
        <v>5</v>
      </c>
      <c r="J2836" s="26">
        <f t="shared" si="176"/>
        <v>1400</v>
      </c>
      <c r="K2836" s="113">
        <f>IFERROR(SUMIFS(RECEIVING_HISTORY!$H:$H,RECEIVING_HISTORY!$B:$B,MASTER_SHEET!$A2836),0)</f>
        <v>0</v>
      </c>
      <c r="L2836" s="26">
        <f>IFERROR(SUMIFS(RECEIVING_HISTORY!$I:$I,RECEIVING_HISTORY!$B:$B,MASTER_SHEET!$A2836),0)</f>
        <v>0</v>
      </c>
      <c r="M2836" s="35">
        <f>IFERROR(SUMIF(ISSUANCE_HISTORY!$B:$B,A2836,ISSUANCE_HISTORY!$H:$H),0)</f>
        <v>0</v>
      </c>
      <c r="N2836" s="26">
        <f>IFERROR(SUMIF(ISSUANCE_HISTORY!$B:$B,A2836,ISSUANCE_HISTORY!$I:$I),0)</f>
        <v>0</v>
      </c>
      <c r="O2836" s="112">
        <f t="shared" si="177"/>
        <v>5</v>
      </c>
      <c r="P2836" s="26">
        <f t="shared" si="179"/>
        <v>1400</v>
      </c>
      <c r="Q2836" s="36" t="s">
        <v>1790</v>
      </c>
      <c r="R2836" s="36" t="s">
        <v>1790</v>
      </c>
      <c r="S2836" s="16">
        <v>4</v>
      </c>
      <c r="T2836" s="37" t="str">
        <f t="shared" si="178"/>
        <v>OK</v>
      </c>
      <c r="U2836" s="12"/>
      <c r="V2836" s="16"/>
      <c r="W2836" s="12" t="s">
        <v>4222</v>
      </c>
    </row>
    <row r="2837" spans="1:23" ht="22.35" customHeight="1">
      <c r="A2837" s="12">
        <v>10063012</v>
      </c>
      <c r="B2837" s="137">
        <v>1240050469</v>
      </c>
      <c r="C2837" s="106">
        <v>1007370</v>
      </c>
      <c r="D2837" s="13">
        <v>1017143</v>
      </c>
      <c r="E2837" s="12" t="s">
        <v>3328</v>
      </c>
      <c r="F2837" s="190" t="s">
        <v>2049</v>
      </c>
      <c r="G2837" s="13" t="s">
        <v>21</v>
      </c>
      <c r="H2837" s="15">
        <v>1130</v>
      </c>
      <c r="I2837" s="105">
        <v>1</v>
      </c>
      <c r="J2837" s="26">
        <f t="shared" si="176"/>
        <v>1130</v>
      </c>
      <c r="K2837" s="113">
        <f>IFERROR(SUMIFS(RECEIVING_HISTORY!$H:$H,RECEIVING_HISTORY!$B:$B,MASTER_SHEET!$A2837),0)</f>
        <v>0</v>
      </c>
      <c r="L2837" s="26">
        <f>IFERROR(SUMIFS(RECEIVING_HISTORY!$I:$I,RECEIVING_HISTORY!$B:$B,MASTER_SHEET!$A2837),0)</f>
        <v>0</v>
      </c>
      <c r="M2837" s="35">
        <f>IFERROR(SUMIF(ISSUANCE_HISTORY!$B:$B,A2837,ISSUANCE_HISTORY!$H:$H),0)</f>
        <v>0</v>
      </c>
      <c r="N2837" s="26">
        <f>IFERROR(SUMIF(ISSUANCE_HISTORY!$B:$B,A2837,ISSUANCE_HISTORY!$I:$I),0)</f>
        <v>0</v>
      </c>
      <c r="O2837" s="112">
        <f t="shared" si="177"/>
        <v>1</v>
      </c>
      <c r="P2837" s="26">
        <f t="shared" si="179"/>
        <v>1130</v>
      </c>
      <c r="Q2837" s="36" t="s">
        <v>1793</v>
      </c>
      <c r="R2837" s="36" t="s">
        <v>1793</v>
      </c>
      <c r="S2837" s="16">
        <v>1</v>
      </c>
      <c r="T2837" s="37" t="str">
        <f t="shared" si="178"/>
        <v>OK</v>
      </c>
      <c r="U2837" s="12"/>
      <c r="V2837" s="16"/>
      <c r="W2837" s="12" t="s">
        <v>4222</v>
      </c>
    </row>
    <row r="2838" spans="1:23" ht="22.35" customHeight="1">
      <c r="A2838" s="12">
        <v>10063013</v>
      </c>
      <c r="B2838" s="137">
        <v>1240050470</v>
      </c>
      <c r="C2838" s="106">
        <v>1007371</v>
      </c>
      <c r="D2838" s="13">
        <v>1017144</v>
      </c>
      <c r="E2838" s="12" t="s">
        <v>3329</v>
      </c>
      <c r="F2838" s="190" t="s">
        <v>2049</v>
      </c>
      <c r="G2838" s="13" t="s">
        <v>21</v>
      </c>
      <c r="H2838" s="15">
        <v>1130</v>
      </c>
      <c r="I2838" s="105">
        <v>6</v>
      </c>
      <c r="J2838" s="26">
        <f t="shared" si="176"/>
        <v>6780</v>
      </c>
      <c r="K2838" s="113">
        <f>IFERROR(SUMIFS(RECEIVING_HISTORY!$H:$H,RECEIVING_HISTORY!$B:$B,MASTER_SHEET!$A2838),0)</f>
        <v>0</v>
      </c>
      <c r="L2838" s="26">
        <f>IFERROR(SUMIFS(RECEIVING_HISTORY!$I:$I,RECEIVING_HISTORY!$B:$B,MASTER_SHEET!$A2838),0)</f>
        <v>0</v>
      </c>
      <c r="M2838" s="35">
        <f>IFERROR(SUMIF(ISSUANCE_HISTORY!$B:$B,A2838,ISSUANCE_HISTORY!$H:$H),0)</f>
        <v>0</v>
      </c>
      <c r="N2838" s="26">
        <f>IFERROR(SUMIF(ISSUANCE_HISTORY!$B:$B,A2838,ISSUANCE_HISTORY!$I:$I),0)</f>
        <v>0</v>
      </c>
      <c r="O2838" s="112">
        <f t="shared" si="177"/>
        <v>6</v>
      </c>
      <c r="P2838" s="26">
        <f t="shared" si="179"/>
        <v>6780</v>
      </c>
      <c r="Q2838" s="36" t="s">
        <v>1790</v>
      </c>
      <c r="R2838" s="36" t="s">
        <v>1790</v>
      </c>
      <c r="S2838" s="16">
        <v>4</v>
      </c>
      <c r="T2838" s="37" t="str">
        <f t="shared" si="178"/>
        <v>OK</v>
      </c>
      <c r="U2838" s="12"/>
      <c r="V2838" s="16"/>
      <c r="W2838" s="12" t="s">
        <v>4222</v>
      </c>
    </row>
    <row r="2839" spans="1:23" ht="22.35" customHeight="1">
      <c r="A2839" s="12">
        <v>10063014</v>
      </c>
      <c r="B2839" s="137">
        <v>1240050453</v>
      </c>
      <c r="C2839" s="106">
        <v>1007373</v>
      </c>
      <c r="D2839" s="13">
        <v>1017146</v>
      </c>
      <c r="E2839" s="12" t="s">
        <v>3330</v>
      </c>
      <c r="F2839" s="190" t="s">
        <v>2049</v>
      </c>
      <c r="G2839" s="13" t="s">
        <v>21</v>
      </c>
      <c r="H2839" s="15">
        <v>370</v>
      </c>
      <c r="I2839" s="105">
        <v>1</v>
      </c>
      <c r="J2839" s="26">
        <f t="shared" si="176"/>
        <v>370</v>
      </c>
      <c r="K2839" s="113">
        <f>IFERROR(SUMIFS(RECEIVING_HISTORY!$H:$H,RECEIVING_HISTORY!$B:$B,MASTER_SHEET!$A2839),0)</f>
        <v>0</v>
      </c>
      <c r="L2839" s="26">
        <f>IFERROR(SUMIFS(RECEIVING_HISTORY!$I:$I,RECEIVING_HISTORY!$B:$B,MASTER_SHEET!$A2839),0)</f>
        <v>0</v>
      </c>
      <c r="M2839" s="35">
        <f>IFERROR(SUMIF(ISSUANCE_HISTORY!$B:$B,A2839,ISSUANCE_HISTORY!$H:$H),0)</f>
        <v>0</v>
      </c>
      <c r="N2839" s="26">
        <f>IFERROR(SUMIF(ISSUANCE_HISTORY!$B:$B,A2839,ISSUANCE_HISTORY!$I:$I),0)</f>
        <v>0</v>
      </c>
      <c r="O2839" s="112">
        <f t="shared" si="177"/>
        <v>1</v>
      </c>
      <c r="P2839" s="26">
        <f t="shared" si="179"/>
        <v>370</v>
      </c>
      <c r="Q2839" s="36" t="s">
        <v>1790</v>
      </c>
      <c r="R2839" s="36" t="s">
        <v>1790</v>
      </c>
      <c r="S2839" s="16">
        <v>1</v>
      </c>
      <c r="T2839" s="37" t="str">
        <f t="shared" si="178"/>
        <v>OK</v>
      </c>
      <c r="U2839" s="12"/>
      <c r="V2839" s="16"/>
      <c r="W2839" s="12" t="s">
        <v>4222</v>
      </c>
    </row>
    <row r="2840" spans="1:23" ht="22.35" customHeight="1">
      <c r="A2840" s="12">
        <v>10063015</v>
      </c>
      <c r="B2840" s="137">
        <v>401417007882</v>
      </c>
      <c r="C2840" s="106">
        <v>1004030</v>
      </c>
      <c r="D2840" s="13">
        <v>1016988</v>
      </c>
      <c r="E2840" s="12" t="s">
        <v>3331</v>
      </c>
      <c r="F2840" s="190" t="s">
        <v>2049</v>
      </c>
      <c r="G2840" s="13" t="s">
        <v>21</v>
      </c>
      <c r="H2840" s="15">
        <v>421.88</v>
      </c>
      <c r="I2840" s="105">
        <v>29</v>
      </c>
      <c r="J2840" s="26">
        <f t="shared" si="176"/>
        <v>12234.52</v>
      </c>
      <c r="K2840" s="113">
        <f>IFERROR(SUMIFS(RECEIVING_HISTORY!$H:$H,RECEIVING_HISTORY!$B:$B,MASTER_SHEET!$A2840),0)</f>
        <v>0</v>
      </c>
      <c r="L2840" s="26">
        <f>IFERROR(SUMIFS(RECEIVING_HISTORY!$I:$I,RECEIVING_HISTORY!$B:$B,MASTER_SHEET!$A2840),0)</f>
        <v>0</v>
      </c>
      <c r="M2840" s="35">
        <f>IFERROR(SUMIF(ISSUANCE_HISTORY!$B:$B,A2840,ISSUANCE_HISTORY!$H:$H),0)</f>
        <v>0</v>
      </c>
      <c r="N2840" s="26">
        <f>IFERROR(SUMIF(ISSUANCE_HISTORY!$B:$B,A2840,ISSUANCE_HISTORY!$I:$I),0)</f>
        <v>0</v>
      </c>
      <c r="O2840" s="112">
        <f t="shared" si="177"/>
        <v>29</v>
      </c>
      <c r="P2840" s="26">
        <f t="shared" si="179"/>
        <v>12234.52</v>
      </c>
      <c r="Q2840" s="36" t="s">
        <v>500</v>
      </c>
      <c r="R2840" s="36" t="s">
        <v>500</v>
      </c>
      <c r="S2840" s="16">
        <v>5</v>
      </c>
      <c r="T2840" s="37" t="str">
        <f t="shared" si="178"/>
        <v>OK</v>
      </c>
      <c r="U2840" s="12"/>
      <c r="V2840" s="16"/>
      <c r="W2840" s="12" t="s">
        <v>4222</v>
      </c>
    </row>
    <row r="2841" spans="1:23" ht="22.35" customHeight="1">
      <c r="A2841" s="12">
        <v>10063016</v>
      </c>
      <c r="B2841" s="137">
        <v>401417007883</v>
      </c>
      <c r="C2841" s="106">
        <v>1004031</v>
      </c>
      <c r="D2841" s="13">
        <v>1016989</v>
      </c>
      <c r="E2841" s="12" t="s">
        <v>3333</v>
      </c>
      <c r="F2841" s="190" t="s">
        <v>2049</v>
      </c>
      <c r="G2841" s="13" t="s">
        <v>21</v>
      </c>
      <c r="H2841" s="15">
        <v>421.88</v>
      </c>
      <c r="I2841" s="105">
        <v>5</v>
      </c>
      <c r="J2841" s="26">
        <f t="shared" si="176"/>
        <v>2109.4</v>
      </c>
      <c r="K2841" s="113">
        <f>IFERROR(SUMIFS(RECEIVING_HISTORY!$H:$H,RECEIVING_HISTORY!$B:$B,MASTER_SHEET!$A2841),0)</f>
        <v>0</v>
      </c>
      <c r="L2841" s="26">
        <f>IFERROR(SUMIFS(RECEIVING_HISTORY!$I:$I,RECEIVING_HISTORY!$B:$B,MASTER_SHEET!$A2841),0)</f>
        <v>0</v>
      </c>
      <c r="M2841" s="35">
        <f>IFERROR(SUMIF(ISSUANCE_HISTORY!$B:$B,A2841,ISSUANCE_HISTORY!$H:$H),0)</f>
        <v>0</v>
      </c>
      <c r="N2841" s="26">
        <f>IFERROR(SUMIF(ISSUANCE_HISTORY!$B:$B,A2841,ISSUANCE_HISTORY!$I:$I),0)</f>
        <v>0</v>
      </c>
      <c r="O2841" s="112">
        <f t="shared" si="177"/>
        <v>5</v>
      </c>
      <c r="P2841" s="26">
        <f t="shared" si="179"/>
        <v>2109.4</v>
      </c>
      <c r="Q2841" s="36" t="s">
        <v>1778</v>
      </c>
      <c r="R2841" s="36" t="s">
        <v>1778</v>
      </c>
      <c r="S2841" s="16">
        <v>5</v>
      </c>
      <c r="T2841" s="37" t="str">
        <f t="shared" si="178"/>
        <v>OK</v>
      </c>
      <c r="U2841" s="12"/>
      <c r="V2841" s="16"/>
      <c r="W2841" s="12" t="s">
        <v>4222</v>
      </c>
    </row>
    <row r="2842" spans="1:23" ht="22.35" customHeight="1">
      <c r="A2842" s="12">
        <v>10063017</v>
      </c>
      <c r="B2842" s="137">
        <v>432015007884</v>
      </c>
      <c r="C2842" s="106">
        <v>1004034</v>
      </c>
      <c r="D2842" s="13">
        <v>1016992</v>
      </c>
      <c r="E2842" s="12" t="s">
        <v>3334</v>
      </c>
      <c r="F2842" s="190" t="s">
        <v>2049</v>
      </c>
      <c r="G2842" s="13" t="s">
        <v>21</v>
      </c>
      <c r="H2842" s="15">
        <v>1822.5</v>
      </c>
      <c r="I2842" s="105">
        <v>5</v>
      </c>
      <c r="J2842" s="26">
        <f t="shared" si="176"/>
        <v>9112.5</v>
      </c>
      <c r="K2842" s="113">
        <f>IFERROR(SUMIFS(RECEIVING_HISTORY!$H:$H,RECEIVING_HISTORY!$B:$B,MASTER_SHEET!$A2842),0)</f>
        <v>0</v>
      </c>
      <c r="L2842" s="26">
        <f>IFERROR(SUMIFS(RECEIVING_HISTORY!$I:$I,RECEIVING_HISTORY!$B:$B,MASTER_SHEET!$A2842),0)</f>
        <v>0</v>
      </c>
      <c r="M2842" s="35">
        <f>IFERROR(SUMIF(ISSUANCE_HISTORY!$B:$B,A2842,ISSUANCE_HISTORY!$H:$H),0)</f>
        <v>0</v>
      </c>
      <c r="N2842" s="26">
        <f>IFERROR(SUMIF(ISSUANCE_HISTORY!$B:$B,A2842,ISSUANCE_HISTORY!$I:$I),0)</f>
        <v>0</v>
      </c>
      <c r="O2842" s="112">
        <f t="shared" si="177"/>
        <v>5</v>
      </c>
      <c r="P2842" s="26">
        <f t="shared" si="179"/>
        <v>9112.5</v>
      </c>
      <c r="Q2842" s="36" t="s">
        <v>1778</v>
      </c>
      <c r="R2842" s="36" t="s">
        <v>1778</v>
      </c>
      <c r="S2842" s="16">
        <v>5</v>
      </c>
      <c r="T2842" s="37" t="str">
        <f t="shared" si="178"/>
        <v>OK</v>
      </c>
      <c r="U2842" s="12"/>
      <c r="V2842" s="16"/>
      <c r="W2842" s="12" t="s">
        <v>4222</v>
      </c>
    </row>
    <row r="2843" spans="1:23" ht="22.35" customHeight="1">
      <c r="A2843" s="12">
        <v>10063018</v>
      </c>
      <c r="B2843" s="137">
        <v>391216010591</v>
      </c>
      <c r="C2843" s="106">
        <v>1004036</v>
      </c>
      <c r="D2843" s="13">
        <v>1016994</v>
      </c>
      <c r="E2843" s="12" t="s">
        <v>3335</v>
      </c>
      <c r="F2843" s="190" t="s">
        <v>2049</v>
      </c>
      <c r="G2843" s="13" t="s">
        <v>21</v>
      </c>
      <c r="H2843" s="15">
        <v>1620</v>
      </c>
      <c r="I2843" s="105">
        <v>5</v>
      </c>
      <c r="J2843" s="26">
        <f t="shared" si="176"/>
        <v>8100</v>
      </c>
      <c r="K2843" s="113">
        <f>IFERROR(SUMIFS(RECEIVING_HISTORY!$H:$H,RECEIVING_HISTORY!$B:$B,MASTER_SHEET!$A2843),0)</f>
        <v>0</v>
      </c>
      <c r="L2843" s="26">
        <f>IFERROR(SUMIFS(RECEIVING_HISTORY!$I:$I,RECEIVING_HISTORY!$B:$B,MASTER_SHEET!$A2843),0)</f>
        <v>0</v>
      </c>
      <c r="M2843" s="35">
        <f>IFERROR(SUMIF(ISSUANCE_HISTORY!$B:$B,A2843,ISSUANCE_HISTORY!$H:$H),0)</f>
        <v>0</v>
      </c>
      <c r="N2843" s="26">
        <f>IFERROR(SUMIF(ISSUANCE_HISTORY!$B:$B,A2843,ISSUANCE_HISTORY!$I:$I),0)</f>
        <v>0</v>
      </c>
      <c r="O2843" s="112">
        <f t="shared" si="177"/>
        <v>5</v>
      </c>
      <c r="P2843" s="26">
        <f t="shared" si="179"/>
        <v>8100</v>
      </c>
      <c r="Q2843" s="36" t="s">
        <v>1778</v>
      </c>
      <c r="R2843" s="36" t="s">
        <v>1778</v>
      </c>
      <c r="S2843" s="16">
        <v>5</v>
      </c>
      <c r="T2843" s="37" t="str">
        <f t="shared" si="178"/>
        <v>OK</v>
      </c>
      <c r="U2843" s="12"/>
      <c r="V2843" s="16"/>
      <c r="W2843" s="12" t="s">
        <v>4222</v>
      </c>
    </row>
    <row r="2844" spans="1:23" ht="22.35" customHeight="1">
      <c r="A2844" s="12">
        <v>10063019</v>
      </c>
      <c r="B2844" s="137">
        <v>391216010592</v>
      </c>
      <c r="C2844" s="106">
        <v>1004038</v>
      </c>
      <c r="D2844" s="13">
        <v>1016996</v>
      </c>
      <c r="E2844" s="12" t="s">
        <v>3336</v>
      </c>
      <c r="F2844" s="190" t="s">
        <v>2049</v>
      </c>
      <c r="G2844" s="13" t="s">
        <v>21</v>
      </c>
      <c r="H2844" s="15">
        <v>1755</v>
      </c>
      <c r="I2844" s="105">
        <v>4</v>
      </c>
      <c r="J2844" s="26">
        <f t="shared" si="176"/>
        <v>7020</v>
      </c>
      <c r="K2844" s="113">
        <f>IFERROR(SUMIFS(RECEIVING_HISTORY!$H:$H,RECEIVING_HISTORY!$B:$B,MASTER_SHEET!$A2844),0)</f>
        <v>0</v>
      </c>
      <c r="L2844" s="26">
        <f>IFERROR(SUMIFS(RECEIVING_HISTORY!$I:$I,RECEIVING_HISTORY!$B:$B,MASTER_SHEET!$A2844),0)</f>
        <v>0</v>
      </c>
      <c r="M2844" s="35">
        <f>IFERROR(SUMIF(ISSUANCE_HISTORY!$B:$B,A2844,ISSUANCE_HISTORY!$H:$H),0)</f>
        <v>0</v>
      </c>
      <c r="N2844" s="26">
        <f>IFERROR(SUMIF(ISSUANCE_HISTORY!$B:$B,A2844,ISSUANCE_HISTORY!$I:$I),0)</f>
        <v>0</v>
      </c>
      <c r="O2844" s="112">
        <f t="shared" si="177"/>
        <v>4</v>
      </c>
      <c r="P2844" s="26">
        <f t="shared" si="179"/>
        <v>7020</v>
      </c>
      <c r="Q2844" s="36" t="s">
        <v>1778</v>
      </c>
      <c r="R2844" s="36" t="s">
        <v>1778</v>
      </c>
      <c r="S2844" s="16">
        <v>4</v>
      </c>
      <c r="T2844" s="37" t="str">
        <f t="shared" si="178"/>
        <v>OK</v>
      </c>
      <c r="U2844" s="12"/>
      <c r="V2844" s="16"/>
      <c r="W2844" s="12" t="s">
        <v>4222</v>
      </c>
    </row>
    <row r="2845" spans="1:23" ht="22.35" customHeight="1">
      <c r="A2845" s="12">
        <v>10063020</v>
      </c>
      <c r="B2845" s="137">
        <v>391215290593</v>
      </c>
      <c r="C2845" s="106">
        <v>1004072</v>
      </c>
      <c r="D2845" s="13">
        <v>1017030</v>
      </c>
      <c r="E2845" s="12" t="s">
        <v>3337</v>
      </c>
      <c r="F2845" s="190" t="s">
        <v>2049</v>
      </c>
      <c r="G2845" s="13" t="s">
        <v>21</v>
      </c>
      <c r="H2845" s="15">
        <v>1518.75</v>
      </c>
      <c r="I2845" s="105">
        <v>5</v>
      </c>
      <c r="J2845" s="26">
        <f t="shared" si="176"/>
        <v>7593.75</v>
      </c>
      <c r="K2845" s="113">
        <f>IFERROR(SUMIFS(RECEIVING_HISTORY!$H:$H,RECEIVING_HISTORY!$B:$B,MASTER_SHEET!$A2845),0)</f>
        <v>0</v>
      </c>
      <c r="L2845" s="26">
        <f>IFERROR(SUMIFS(RECEIVING_HISTORY!$I:$I,RECEIVING_HISTORY!$B:$B,MASTER_SHEET!$A2845),0)</f>
        <v>0</v>
      </c>
      <c r="M2845" s="35">
        <f>IFERROR(SUMIF(ISSUANCE_HISTORY!$B:$B,A2845,ISSUANCE_HISTORY!$H:$H),0)</f>
        <v>0</v>
      </c>
      <c r="N2845" s="26">
        <f>IFERROR(SUMIF(ISSUANCE_HISTORY!$B:$B,A2845,ISSUANCE_HISTORY!$I:$I),0)</f>
        <v>0</v>
      </c>
      <c r="O2845" s="112">
        <f t="shared" si="177"/>
        <v>5</v>
      </c>
      <c r="P2845" s="26">
        <f t="shared" si="179"/>
        <v>7593.75</v>
      </c>
      <c r="Q2845" s="36" t="s">
        <v>1778</v>
      </c>
      <c r="R2845" s="36" t="s">
        <v>1778</v>
      </c>
      <c r="S2845" s="16">
        <v>5</v>
      </c>
      <c r="T2845" s="37" t="str">
        <f t="shared" si="178"/>
        <v>OK</v>
      </c>
      <c r="U2845" s="12"/>
      <c r="V2845" s="16"/>
      <c r="W2845" s="12" t="s">
        <v>4222</v>
      </c>
    </row>
    <row r="2846" spans="1:23" ht="22.35" customHeight="1">
      <c r="A2846" s="12">
        <v>10063021</v>
      </c>
      <c r="B2846" s="137">
        <v>411119017888</v>
      </c>
      <c r="C2846" s="106">
        <v>1004073</v>
      </c>
      <c r="D2846" s="13">
        <v>1017031</v>
      </c>
      <c r="E2846" s="12" t="s">
        <v>3338</v>
      </c>
      <c r="F2846" s="190" t="s">
        <v>2049</v>
      </c>
      <c r="G2846" s="13" t="s">
        <v>21</v>
      </c>
      <c r="H2846" s="15">
        <v>1518.75</v>
      </c>
      <c r="I2846" s="105">
        <v>5</v>
      </c>
      <c r="J2846" s="26">
        <f t="shared" si="176"/>
        <v>7593.75</v>
      </c>
      <c r="K2846" s="113">
        <f>IFERROR(SUMIFS(RECEIVING_HISTORY!$H:$H,RECEIVING_HISTORY!$B:$B,MASTER_SHEET!$A2846),0)</f>
        <v>0</v>
      </c>
      <c r="L2846" s="26">
        <f>IFERROR(SUMIFS(RECEIVING_HISTORY!$I:$I,RECEIVING_HISTORY!$B:$B,MASTER_SHEET!$A2846),0)</f>
        <v>0</v>
      </c>
      <c r="M2846" s="35">
        <f>IFERROR(SUMIF(ISSUANCE_HISTORY!$B:$B,A2846,ISSUANCE_HISTORY!$H:$H),0)</f>
        <v>0</v>
      </c>
      <c r="N2846" s="26">
        <f>IFERROR(SUMIF(ISSUANCE_HISTORY!$B:$B,A2846,ISSUANCE_HISTORY!$I:$I),0)</f>
        <v>0</v>
      </c>
      <c r="O2846" s="112">
        <f t="shared" si="177"/>
        <v>5</v>
      </c>
      <c r="P2846" s="26">
        <f t="shared" si="179"/>
        <v>7593.75</v>
      </c>
      <c r="Q2846" s="36" t="s">
        <v>1778</v>
      </c>
      <c r="R2846" s="36" t="s">
        <v>1778</v>
      </c>
      <c r="S2846" s="16">
        <v>5</v>
      </c>
      <c r="T2846" s="37" t="str">
        <f t="shared" si="178"/>
        <v>OK</v>
      </c>
      <c r="U2846" s="12"/>
      <c r="V2846" s="16"/>
      <c r="W2846" s="12" t="s">
        <v>4222</v>
      </c>
    </row>
    <row r="2847" spans="1:23" ht="22.35" customHeight="1">
      <c r="A2847" s="12">
        <v>10063022</v>
      </c>
      <c r="B2847" s="137">
        <v>391216010595</v>
      </c>
      <c r="C2847" s="106">
        <v>1004074</v>
      </c>
      <c r="D2847" s="13">
        <v>1017032</v>
      </c>
      <c r="E2847" s="12" t="s">
        <v>3339</v>
      </c>
      <c r="F2847" s="190" t="s">
        <v>2049</v>
      </c>
      <c r="G2847" s="13" t="s">
        <v>21</v>
      </c>
      <c r="H2847" s="15">
        <v>624.38</v>
      </c>
      <c r="I2847" s="105">
        <v>10</v>
      </c>
      <c r="J2847" s="26">
        <f t="shared" si="176"/>
        <v>6243.8</v>
      </c>
      <c r="K2847" s="113">
        <f>IFERROR(SUMIFS(RECEIVING_HISTORY!$H:$H,RECEIVING_HISTORY!$B:$B,MASTER_SHEET!$A2847),0)</f>
        <v>0</v>
      </c>
      <c r="L2847" s="26">
        <f>IFERROR(SUMIFS(RECEIVING_HISTORY!$I:$I,RECEIVING_HISTORY!$B:$B,MASTER_SHEET!$A2847),0)</f>
        <v>0</v>
      </c>
      <c r="M2847" s="35">
        <f>IFERROR(SUMIF(ISSUANCE_HISTORY!$B:$B,A2847,ISSUANCE_HISTORY!$H:$H),0)</f>
        <v>0</v>
      </c>
      <c r="N2847" s="26">
        <f>IFERROR(SUMIF(ISSUANCE_HISTORY!$B:$B,A2847,ISSUANCE_HISTORY!$I:$I),0)</f>
        <v>0</v>
      </c>
      <c r="O2847" s="112">
        <f t="shared" si="177"/>
        <v>10</v>
      </c>
      <c r="P2847" s="26">
        <f t="shared" si="179"/>
        <v>6243.8</v>
      </c>
      <c r="Q2847" s="36" t="s">
        <v>3332</v>
      </c>
      <c r="R2847" s="36" t="s">
        <v>3332</v>
      </c>
      <c r="S2847" s="16">
        <v>5</v>
      </c>
      <c r="T2847" s="37" t="str">
        <f t="shared" si="178"/>
        <v>OK</v>
      </c>
      <c r="U2847" s="12"/>
      <c r="V2847" s="16"/>
      <c r="W2847" s="12" t="s">
        <v>4222</v>
      </c>
    </row>
    <row r="2848" spans="1:23" ht="22.35" customHeight="1">
      <c r="A2848" s="12">
        <v>10063023</v>
      </c>
      <c r="B2848" s="137">
        <v>391215297890</v>
      </c>
      <c r="C2848" s="106">
        <v>1004075</v>
      </c>
      <c r="D2848" s="13">
        <v>1017033</v>
      </c>
      <c r="E2848" s="12" t="s">
        <v>3340</v>
      </c>
      <c r="F2848" s="190" t="s">
        <v>2049</v>
      </c>
      <c r="G2848" s="13" t="s">
        <v>21</v>
      </c>
      <c r="H2848" s="15">
        <v>1181.25</v>
      </c>
      <c r="I2848" s="105">
        <v>10</v>
      </c>
      <c r="J2848" s="26">
        <f t="shared" si="176"/>
        <v>11812.5</v>
      </c>
      <c r="K2848" s="113">
        <f>IFERROR(SUMIFS(RECEIVING_HISTORY!$H:$H,RECEIVING_HISTORY!$B:$B,MASTER_SHEET!$A2848),0)</f>
        <v>0</v>
      </c>
      <c r="L2848" s="26">
        <f>IFERROR(SUMIFS(RECEIVING_HISTORY!$I:$I,RECEIVING_HISTORY!$B:$B,MASTER_SHEET!$A2848),0)</f>
        <v>0</v>
      </c>
      <c r="M2848" s="35">
        <f>IFERROR(SUMIF(ISSUANCE_HISTORY!$B:$B,A2848,ISSUANCE_HISTORY!$H:$H),0)</f>
        <v>0</v>
      </c>
      <c r="N2848" s="26">
        <f>IFERROR(SUMIF(ISSUANCE_HISTORY!$B:$B,A2848,ISSUANCE_HISTORY!$I:$I),0)</f>
        <v>0</v>
      </c>
      <c r="O2848" s="112">
        <f t="shared" si="177"/>
        <v>10</v>
      </c>
      <c r="P2848" s="26">
        <f t="shared" si="179"/>
        <v>11812.5</v>
      </c>
      <c r="Q2848" s="36" t="s">
        <v>1778</v>
      </c>
      <c r="R2848" s="36" t="s">
        <v>1778</v>
      </c>
      <c r="S2848" s="16">
        <v>5</v>
      </c>
      <c r="T2848" s="37" t="str">
        <f t="shared" si="178"/>
        <v>OK</v>
      </c>
      <c r="U2848" s="12"/>
      <c r="V2848" s="16"/>
      <c r="W2848" s="12" t="s">
        <v>4222</v>
      </c>
    </row>
    <row r="2849" spans="1:23" ht="22.35" customHeight="1">
      <c r="A2849" s="12">
        <v>10063024</v>
      </c>
      <c r="B2849" s="137">
        <v>1240130223</v>
      </c>
      <c r="C2849" s="106">
        <v>1004076</v>
      </c>
      <c r="D2849" s="13">
        <v>1017034</v>
      </c>
      <c r="E2849" s="12" t="s">
        <v>3341</v>
      </c>
      <c r="F2849" s="190" t="s">
        <v>2049</v>
      </c>
      <c r="G2849" s="13" t="s">
        <v>21</v>
      </c>
      <c r="H2849" s="15">
        <v>405</v>
      </c>
      <c r="I2849" s="105">
        <v>10</v>
      </c>
      <c r="J2849" s="26">
        <f t="shared" si="176"/>
        <v>4050</v>
      </c>
      <c r="K2849" s="113">
        <f>IFERROR(SUMIFS(RECEIVING_HISTORY!$H:$H,RECEIVING_HISTORY!$B:$B,MASTER_SHEET!$A2849),0)</f>
        <v>0</v>
      </c>
      <c r="L2849" s="26">
        <f>IFERROR(SUMIFS(RECEIVING_HISTORY!$I:$I,RECEIVING_HISTORY!$B:$B,MASTER_SHEET!$A2849),0)</f>
        <v>0</v>
      </c>
      <c r="M2849" s="35">
        <f>IFERROR(SUMIF(ISSUANCE_HISTORY!$B:$B,A2849,ISSUANCE_HISTORY!$H:$H),0)</f>
        <v>0</v>
      </c>
      <c r="N2849" s="26">
        <f>IFERROR(SUMIF(ISSUANCE_HISTORY!$B:$B,A2849,ISSUANCE_HISTORY!$I:$I),0)</f>
        <v>0</v>
      </c>
      <c r="O2849" s="112">
        <f t="shared" si="177"/>
        <v>10</v>
      </c>
      <c r="P2849" s="26">
        <f t="shared" si="179"/>
        <v>4050</v>
      </c>
      <c r="Q2849" s="36" t="s">
        <v>3332</v>
      </c>
      <c r="R2849" s="36" t="s">
        <v>3332</v>
      </c>
      <c r="S2849" s="16">
        <v>5</v>
      </c>
      <c r="T2849" s="37" t="str">
        <f t="shared" si="178"/>
        <v>OK</v>
      </c>
      <c r="U2849" s="12"/>
      <c r="V2849" s="16"/>
      <c r="W2849" s="12" t="s">
        <v>4222</v>
      </c>
    </row>
    <row r="2850" spans="1:23" ht="22.35" customHeight="1">
      <c r="A2850" s="12">
        <v>10063025</v>
      </c>
      <c r="B2850" s="137" t="e">
        <v>#N/A</v>
      </c>
      <c r="C2850" s="106">
        <v>1004077</v>
      </c>
      <c r="D2850" s="13">
        <v>1017035</v>
      </c>
      <c r="E2850" s="12" t="s">
        <v>3342</v>
      </c>
      <c r="F2850" s="190" t="s">
        <v>2049</v>
      </c>
      <c r="G2850" s="13" t="s">
        <v>21</v>
      </c>
      <c r="H2850" s="15">
        <v>202.5</v>
      </c>
      <c r="I2850" s="105">
        <v>25</v>
      </c>
      <c r="J2850" s="26">
        <f t="shared" si="176"/>
        <v>5062.5</v>
      </c>
      <c r="K2850" s="113">
        <f>IFERROR(SUMIFS(RECEIVING_HISTORY!$H:$H,RECEIVING_HISTORY!$B:$B,MASTER_SHEET!$A2850),0)</f>
        <v>0</v>
      </c>
      <c r="L2850" s="26">
        <f>IFERROR(SUMIFS(RECEIVING_HISTORY!$I:$I,RECEIVING_HISTORY!$B:$B,MASTER_SHEET!$A2850),0)</f>
        <v>0</v>
      </c>
      <c r="M2850" s="35">
        <f>IFERROR(SUMIF(ISSUANCE_HISTORY!$B:$B,A2850,ISSUANCE_HISTORY!$H:$H),0)</f>
        <v>0</v>
      </c>
      <c r="N2850" s="26">
        <f>IFERROR(SUMIF(ISSUANCE_HISTORY!$B:$B,A2850,ISSUANCE_HISTORY!$I:$I),0)</f>
        <v>0</v>
      </c>
      <c r="O2850" s="112">
        <f t="shared" si="177"/>
        <v>25</v>
      </c>
      <c r="P2850" s="26">
        <f t="shared" si="179"/>
        <v>5062.5</v>
      </c>
      <c r="Q2850" s="36" t="e">
        <v>#N/A</v>
      </c>
      <c r="R2850" s="36" t="e">
        <v>#N/A</v>
      </c>
      <c r="S2850" s="16"/>
      <c r="T2850" s="37" t="str">
        <f t="shared" si="178"/>
        <v/>
      </c>
      <c r="U2850" s="12"/>
      <c r="V2850" s="16"/>
      <c r="W2850" s="12" t="e">
        <v>#N/A</v>
      </c>
    </row>
    <row r="2851" spans="1:23" ht="22.35" customHeight="1">
      <c r="A2851" s="12">
        <v>10063026</v>
      </c>
      <c r="B2851" s="137">
        <v>1510050037</v>
      </c>
      <c r="C2851" s="106">
        <v>1004078</v>
      </c>
      <c r="D2851" s="13">
        <v>1017036</v>
      </c>
      <c r="E2851" s="12" t="s">
        <v>3343</v>
      </c>
      <c r="F2851" s="190" t="s">
        <v>2049</v>
      </c>
      <c r="G2851" s="13" t="s">
        <v>21</v>
      </c>
      <c r="H2851" s="15">
        <v>202.5</v>
      </c>
      <c r="I2851" s="105">
        <v>25</v>
      </c>
      <c r="J2851" s="26">
        <f t="shared" si="176"/>
        <v>5062.5</v>
      </c>
      <c r="K2851" s="113">
        <f>IFERROR(SUMIFS(RECEIVING_HISTORY!$H:$H,RECEIVING_HISTORY!$B:$B,MASTER_SHEET!$A2851),0)</f>
        <v>0</v>
      </c>
      <c r="L2851" s="26">
        <f>IFERROR(SUMIFS(RECEIVING_HISTORY!$I:$I,RECEIVING_HISTORY!$B:$B,MASTER_SHEET!$A2851),0)</f>
        <v>0</v>
      </c>
      <c r="M2851" s="35">
        <f>IFERROR(SUMIF(ISSUANCE_HISTORY!$B:$B,A2851,ISSUANCE_HISTORY!$H:$H),0)</f>
        <v>0</v>
      </c>
      <c r="N2851" s="26">
        <f>IFERROR(SUMIF(ISSUANCE_HISTORY!$B:$B,A2851,ISSUANCE_HISTORY!$I:$I),0)</f>
        <v>0</v>
      </c>
      <c r="O2851" s="112">
        <f t="shared" si="177"/>
        <v>25</v>
      </c>
      <c r="P2851" s="26">
        <f t="shared" si="179"/>
        <v>5062.5</v>
      </c>
      <c r="Q2851" s="36" t="s">
        <v>1778</v>
      </c>
      <c r="R2851" s="36" t="s">
        <v>1778</v>
      </c>
      <c r="S2851" s="16">
        <v>20</v>
      </c>
      <c r="T2851" s="37" t="str">
        <f t="shared" si="178"/>
        <v>OK</v>
      </c>
      <c r="U2851" s="12"/>
      <c r="V2851" s="16"/>
      <c r="W2851" s="12" t="s">
        <v>4222</v>
      </c>
    </row>
    <row r="2852" spans="1:23" ht="22.35" customHeight="1">
      <c r="A2852" s="12">
        <v>10063027</v>
      </c>
      <c r="B2852" s="137" t="e">
        <v>#N/A</v>
      </c>
      <c r="C2852" s="106">
        <v>1004079</v>
      </c>
      <c r="D2852" s="13">
        <v>1017037</v>
      </c>
      <c r="E2852" s="12" t="s">
        <v>3344</v>
      </c>
      <c r="F2852" s="190" t="s">
        <v>2049</v>
      </c>
      <c r="G2852" s="13" t="s">
        <v>21</v>
      </c>
      <c r="H2852" s="15">
        <v>202.5</v>
      </c>
      <c r="I2852" s="105">
        <v>25</v>
      </c>
      <c r="J2852" s="26">
        <f t="shared" si="176"/>
        <v>5062.5</v>
      </c>
      <c r="K2852" s="113">
        <f>IFERROR(SUMIFS(RECEIVING_HISTORY!$H:$H,RECEIVING_HISTORY!$B:$B,MASTER_SHEET!$A2852),0)</f>
        <v>0</v>
      </c>
      <c r="L2852" s="26">
        <f>IFERROR(SUMIFS(RECEIVING_HISTORY!$I:$I,RECEIVING_HISTORY!$B:$B,MASTER_SHEET!$A2852),0)</f>
        <v>0</v>
      </c>
      <c r="M2852" s="35">
        <f>IFERROR(SUMIF(ISSUANCE_HISTORY!$B:$B,A2852,ISSUANCE_HISTORY!$H:$H),0)</f>
        <v>0</v>
      </c>
      <c r="N2852" s="26">
        <f>IFERROR(SUMIF(ISSUANCE_HISTORY!$B:$B,A2852,ISSUANCE_HISTORY!$I:$I),0)</f>
        <v>0</v>
      </c>
      <c r="O2852" s="112">
        <f t="shared" si="177"/>
        <v>25</v>
      </c>
      <c r="P2852" s="26">
        <f t="shared" si="179"/>
        <v>5062.5</v>
      </c>
      <c r="Q2852" s="36" t="e">
        <v>#N/A</v>
      </c>
      <c r="R2852" s="36" t="e">
        <v>#N/A</v>
      </c>
      <c r="S2852" s="16"/>
      <c r="T2852" s="37" t="str">
        <f t="shared" si="178"/>
        <v/>
      </c>
      <c r="U2852" s="12"/>
      <c r="V2852" s="16"/>
      <c r="W2852" s="12" t="e">
        <v>#N/A</v>
      </c>
    </row>
    <row r="2853" spans="1:23" ht="22.35" customHeight="1">
      <c r="A2853" s="12">
        <v>10063028</v>
      </c>
      <c r="B2853" s="137">
        <v>1510100018</v>
      </c>
      <c r="C2853" s="106">
        <v>1004096</v>
      </c>
      <c r="D2853" s="13">
        <v>1017054</v>
      </c>
      <c r="E2853" s="12" t="s">
        <v>3345</v>
      </c>
      <c r="F2853" s="190" t="s">
        <v>2049</v>
      </c>
      <c r="G2853" s="13" t="s">
        <v>21</v>
      </c>
      <c r="H2853" s="15">
        <v>405</v>
      </c>
      <c r="I2853" s="105">
        <v>5</v>
      </c>
      <c r="J2853" s="26">
        <f t="shared" si="176"/>
        <v>2025</v>
      </c>
      <c r="K2853" s="113">
        <f>IFERROR(SUMIFS(RECEIVING_HISTORY!$H:$H,RECEIVING_HISTORY!$B:$B,MASTER_SHEET!$A2853),0)</f>
        <v>0</v>
      </c>
      <c r="L2853" s="26">
        <f>IFERROR(SUMIFS(RECEIVING_HISTORY!$I:$I,RECEIVING_HISTORY!$B:$B,MASTER_SHEET!$A2853),0)</f>
        <v>0</v>
      </c>
      <c r="M2853" s="35">
        <f>IFERROR(SUMIF(ISSUANCE_HISTORY!$B:$B,A2853,ISSUANCE_HISTORY!$H:$H),0)</f>
        <v>0</v>
      </c>
      <c r="N2853" s="26">
        <f>IFERROR(SUMIF(ISSUANCE_HISTORY!$B:$B,A2853,ISSUANCE_HISTORY!$I:$I),0)</f>
        <v>0</v>
      </c>
      <c r="O2853" s="112">
        <f t="shared" si="177"/>
        <v>5</v>
      </c>
      <c r="P2853" s="26">
        <f t="shared" si="179"/>
        <v>2025</v>
      </c>
      <c r="Q2853" s="36" t="s">
        <v>3332</v>
      </c>
      <c r="R2853" s="36" t="s">
        <v>3332</v>
      </c>
      <c r="S2853" s="16">
        <v>5</v>
      </c>
      <c r="T2853" s="37" t="str">
        <f t="shared" si="178"/>
        <v>OK</v>
      </c>
      <c r="U2853" s="12"/>
      <c r="V2853" s="16"/>
      <c r="W2853" s="12" t="s">
        <v>4222</v>
      </c>
    </row>
    <row r="2854" spans="1:23" ht="22.35" customHeight="1">
      <c r="A2854" s="12">
        <v>10063029</v>
      </c>
      <c r="B2854" s="137">
        <v>411100007891</v>
      </c>
      <c r="C2854" s="106">
        <v>1004097</v>
      </c>
      <c r="D2854" s="13">
        <v>1017055</v>
      </c>
      <c r="E2854" s="12" t="s">
        <v>3346</v>
      </c>
      <c r="F2854" s="190" t="s">
        <v>2049</v>
      </c>
      <c r="G2854" s="13" t="s">
        <v>21</v>
      </c>
      <c r="H2854" s="15">
        <v>405</v>
      </c>
      <c r="I2854" s="105">
        <v>5</v>
      </c>
      <c r="J2854" s="26">
        <f t="shared" si="176"/>
        <v>2025</v>
      </c>
      <c r="K2854" s="113">
        <f>IFERROR(SUMIFS(RECEIVING_HISTORY!$H:$H,RECEIVING_HISTORY!$B:$B,MASTER_SHEET!$A2854),0)</f>
        <v>0</v>
      </c>
      <c r="L2854" s="26">
        <f>IFERROR(SUMIFS(RECEIVING_HISTORY!$I:$I,RECEIVING_HISTORY!$B:$B,MASTER_SHEET!$A2854),0)</f>
        <v>0</v>
      </c>
      <c r="M2854" s="35">
        <f>IFERROR(SUMIF(ISSUANCE_HISTORY!$B:$B,A2854,ISSUANCE_HISTORY!$H:$H),0)</f>
        <v>0</v>
      </c>
      <c r="N2854" s="26">
        <f>IFERROR(SUMIF(ISSUANCE_HISTORY!$B:$B,A2854,ISSUANCE_HISTORY!$I:$I),0)</f>
        <v>0</v>
      </c>
      <c r="O2854" s="112">
        <f t="shared" si="177"/>
        <v>5</v>
      </c>
      <c r="P2854" s="26">
        <f t="shared" si="179"/>
        <v>2025</v>
      </c>
      <c r="Q2854" s="36" t="s">
        <v>1793</v>
      </c>
      <c r="R2854" s="36" t="s">
        <v>1793</v>
      </c>
      <c r="S2854" s="16">
        <v>5</v>
      </c>
      <c r="T2854" s="37" t="str">
        <f t="shared" si="178"/>
        <v>OK</v>
      </c>
      <c r="U2854" s="12"/>
      <c r="V2854" s="16"/>
      <c r="W2854" s="12" t="s">
        <v>4222</v>
      </c>
    </row>
    <row r="2855" spans="1:23" ht="22.35" customHeight="1">
      <c r="A2855" s="12">
        <v>10063030</v>
      </c>
      <c r="B2855" s="137" t="e">
        <v>#N/A</v>
      </c>
      <c r="C2855" s="106">
        <v>1008215</v>
      </c>
      <c r="D2855" s="13"/>
      <c r="E2855" s="12" t="s">
        <v>3347</v>
      </c>
      <c r="F2855" s="190" t="s">
        <v>4210</v>
      </c>
      <c r="G2855" s="13" t="s">
        <v>353</v>
      </c>
      <c r="H2855" s="15">
        <v>372.7</v>
      </c>
      <c r="I2855" s="105">
        <v>6</v>
      </c>
      <c r="J2855" s="26">
        <f t="shared" si="176"/>
        <v>2236.1999999999998</v>
      </c>
      <c r="K2855" s="113">
        <f>IFERROR(SUMIFS(RECEIVING_HISTORY!$H:$H,RECEIVING_HISTORY!$B:$B,MASTER_SHEET!$A2855),0)</f>
        <v>0</v>
      </c>
      <c r="L2855" s="26">
        <f>IFERROR(SUMIFS(RECEIVING_HISTORY!$I:$I,RECEIVING_HISTORY!$B:$B,MASTER_SHEET!$A2855),0)</f>
        <v>0</v>
      </c>
      <c r="M2855" s="35">
        <f>IFERROR(SUMIF(ISSUANCE_HISTORY!$B:$B,A2855,ISSUANCE_HISTORY!$H:$H),0)</f>
        <v>0</v>
      </c>
      <c r="N2855" s="26">
        <f>IFERROR(SUMIF(ISSUANCE_HISTORY!$B:$B,A2855,ISSUANCE_HISTORY!$I:$I),0)</f>
        <v>0</v>
      </c>
      <c r="O2855" s="112">
        <f t="shared" si="177"/>
        <v>6</v>
      </c>
      <c r="P2855" s="26">
        <f t="shared" si="179"/>
        <v>2236.1999999999998</v>
      </c>
      <c r="Q2855" s="168" t="s">
        <v>4478</v>
      </c>
      <c r="R2855" s="168" t="s">
        <v>4478</v>
      </c>
      <c r="S2855" s="16"/>
      <c r="T2855" s="37" t="str">
        <f t="shared" si="178"/>
        <v/>
      </c>
      <c r="U2855" s="12"/>
      <c r="V2855" s="16"/>
      <c r="W2855" s="12" t="e">
        <v>#N/A</v>
      </c>
    </row>
    <row r="2856" spans="1:23" ht="22.35" customHeight="1">
      <c r="A2856" s="12">
        <v>10063031</v>
      </c>
      <c r="B2856" s="137" t="e">
        <v>#N/A</v>
      </c>
      <c r="C2856" s="106">
        <v>1008210</v>
      </c>
      <c r="D2856" s="13"/>
      <c r="E2856" s="12" t="s">
        <v>3348</v>
      </c>
      <c r="F2856" s="190" t="s">
        <v>4210</v>
      </c>
      <c r="G2856" s="13" t="s">
        <v>353</v>
      </c>
      <c r="H2856" s="15">
        <v>170</v>
      </c>
      <c r="I2856" s="105">
        <v>0</v>
      </c>
      <c r="J2856" s="26">
        <f t="shared" si="176"/>
        <v>0</v>
      </c>
      <c r="K2856" s="113">
        <f>IFERROR(SUMIFS(RECEIVING_HISTORY!$H:$H,RECEIVING_HISTORY!$B:$B,MASTER_SHEET!$A2856),0)</f>
        <v>0</v>
      </c>
      <c r="L2856" s="26">
        <f>IFERROR(SUMIFS(RECEIVING_HISTORY!$I:$I,RECEIVING_HISTORY!$B:$B,MASTER_SHEET!$A2856),0)</f>
        <v>0</v>
      </c>
      <c r="M2856" s="35">
        <f>IFERROR(SUMIF(ISSUANCE_HISTORY!$B:$B,A2856,ISSUANCE_HISTORY!$H:$H),0)</f>
        <v>0</v>
      </c>
      <c r="N2856" s="26">
        <f>IFERROR(SUMIF(ISSUANCE_HISTORY!$B:$B,A2856,ISSUANCE_HISTORY!$I:$I),0)</f>
        <v>0</v>
      </c>
      <c r="O2856" s="112">
        <f t="shared" si="177"/>
        <v>0</v>
      </c>
      <c r="P2856" s="26">
        <f t="shared" si="179"/>
        <v>0</v>
      </c>
      <c r="Q2856" s="36" t="e">
        <v>#N/A</v>
      </c>
      <c r="R2856" s="36" t="e">
        <v>#N/A</v>
      </c>
      <c r="S2856" s="16"/>
      <c r="T2856" s="37" t="str">
        <f t="shared" si="178"/>
        <v/>
      </c>
      <c r="U2856" s="12"/>
      <c r="V2856" s="16"/>
      <c r="W2856" s="12" t="e">
        <v>#N/A</v>
      </c>
    </row>
    <row r="2857" spans="1:23" ht="22.35" customHeight="1">
      <c r="A2857" s="12">
        <v>10063032</v>
      </c>
      <c r="B2857" s="137" t="e">
        <v>#N/A</v>
      </c>
      <c r="C2857" s="106">
        <v>1008212</v>
      </c>
      <c r="D2857" s="13"/>
      <c r="E2857" s="12" t="s">
        <v>3349</v>
      </c>
      <c r="F2857" s="190" t="s">
        <v>4210</v>
      </c>
      <c r="G2857" s="13" t="s">
        <v>353</v>
      </c>
      <c r="H2857" s="15">
        <v>185</v>
      </c>
      <c r="I2857" s="105">
        <v>0</v>
      </c>
      <c r="J2857" s="26">
        <f t="shared" si="176"/>
        <v>0</v>
      </c>
      <c r="K2857" s="113">
        <f>IFERROR(SUMIFS(RECEIVING_HISTORY!$H:$H,RECEIVING_HISTORY!$B:$B,MASTER_SHEET!$A2857),0)</f>
        <v>0</v>
      </c>
      <c r="L2857" s="26">
        <f>IFERROR(SUMIFS(RECEIVING_HISTORY!$I:$I,RECEIVING_HISTORY!$B:$B,MASTER_SHEET!$A2857),0)</f>
        <v>0</v>
      </c>
      <c r="M2857" s="35">
        <f>IFERROR(SUMIF(ISSUANCE_HISTORY!$B:$B,A2857,ISSUANCE_HISTORY!$H:$H),0)</f>
        <v>0</v>
      </c>
      <c r="N2857" s="26">
        <f>IFERROR(SUMIF(ISSUANCE_HISTORY!$B:$B,A2857,ISSUANCE_HISTORY!$I:$I),0)</f>
        <v>0</v>
      </c>
      <c r="O2857" s="112">
        <f t="shared" si="177"/>
        <v>0</v>
      </c>
      <c r="P2857" s="26">
        <f t="shared" si="179"/>
        <v>0</v>
      </c>
      <c r="Q2857" s="36" t="e">
        <v>#N/A</v>
      </c>
      <c r="R2857" s="36" t="e">
        <v>#N/A</v>
      </c>
      <c r="S2857" s="16"/>
      <c r="T2857" s="37" t="str">
        <f t="shared" si="178"/>
        <v/>
      </c>
      <c r="U2857" s="12"/>
      <c r="V2857" s="16"/>
      <c r="W2857" s="12" t="e">
        <v>#N/A</v>
      </c>
    </row>
    <row r="2858" spans="1:23" ht="22.35" customHeight="1">
      <c r="A2858" s="12">
        <v>10063033</v>
      </c>
      <c r="B2858" s="137" t="e">
        <v>#N/A</v>
      </c>
      <c r="C2858" s="106">
        <v>1008214</v>
      </c>
      <c r="D2858" s="13"/>
      <c r="E2858" s="12" t="s">
        <v>3350</v>
      </c>
      <c r="F2858" s="190" t="s">
        <v>4210</v>
      </c>
      <c r="G2858" s="13" t="s">
        <v>353</v>
      </c>
      <c r="H2858" s="15">
        <v>210</v>
      </c>
      <c r="I2858" s="105">
        <v>0</v>
      </c>
      <c r="J2858" s="26">
        <f t="shared" si="176"/>
        <v>0</v>
      </c>
      <c r="K2858" s="113">
        <f>IFERROR(SUMIFS(RECEIVING_HISTORY!$H:$H,RECEIVING_HISTORY!$B:$B,MASTER_SHEET!$A2858),0)</f>
        <v>0</v>
      </c>
      <c r="L2858" s="26">
        <f>IFERROR(SUMIFS(RECEIVING_HISTORY!$I:$I,RECEIVING_HISTORY!$B:$B,MASTER_SHEET!$A2858),0)</f>
        <v>0</v>
      </c>
      <c r="M2858" s="35">
        <f>IFERROR(SUMIF(ISSUANCE_HISTORY!$B:$B,A2858,ISSUANCE_HISTORY!$H:$H),0)</f>
        <v>0</v>
      </c>
      <c r="N2858" s="26">
        <f>IFERROR(SUMIF(ISSUANCE_HISTORY!$B:$B,A2858,ISSUANCE_HISTORY!$I:$I),0)</f>
        <v>0</v>
      </c>
      <c r="O2858" s="112">
        <f t="shared" si="177"/>
        <v>0</v>
      </c>
      <c r="P2858" s="26">
        <f t="shared" si="179"/>
        <v>0</v>
      </c>
      <c r="Q2858" s="36" t="e">
        <v>#N/A</v>
      </c>
      <c r="R2858" s="36" t="e">
        <v>#N/A</v>
      </c>
      <c r="S2858" s="16"/>
      <c r="T2858" s="37" t="str">
        <f t="shared" si="178"/>
        <v/>
      </c>
      <c r="U2858" s="12"/>
      <c r="V2858" s="16"/>
      <c r="W2858" s="12" t="e">
        <v>#N/A</v>
      </c>
    </row>
    <row r="2859" spans="1:23" ht="22.35" customHeight="1">
      <c r="A2859" s="12">
        <v>10063034</v>
      </c>
      <c r="B2859" s="137" t="e">
        <v>#N/A</v>
      </c>
      <c r="C2859" s="106">
        <v>1007798</v>
      </c>
      <c r="D2859" s="13"/>
      <c r="E2859" s="12" t="s">
        <v>3351</v>
      </c>
      <c r="F2859" s="190" t="s">
        <v>2049</v>
      </c>
      <c r="G2859" s="13" t="s">
        <v>21</v>
      </c>
      <c r="H2859" s="15">
        <v>259</v>
      </c>
      <c r="I2859" s="105">
        <v>0</v>
      </c>
      <c r="J2859" s="26">
        <f t="shared" si="176"/>
        <v>0</v>
      </c>
      <c r="K2859" s="113">
        <f>IFERROR(SUMIFS(RECEIVING_HISTORY!$H:$H,RECEIVING_HISTORY!$B:$B,MASTER_SHEET!$A2859),0)</f>
        <v>0</v>
      </c>
      <c r="L2859" s="26">
        <f>IFERROR(SUMIFS(RECEIVING_HISTORY!$I:$I,RECEIVING_HISTORY!$B:$B,MASTER_SHEET!$A2859),0)</f>
        <v>0</v>
      </c>
      <c r="M2859" s="35">
        <f>IFERROR(SUMIF(ISSUANCE_HISTORY!$B:$B,A2859,ISSUANCE_HISTORY!$H:$H),0)</f>
        <v>0</v>
      </c>
      <c r="N2859" s="26">
        <f>IFERROR(SUMIF(ISSUANCE_HISTORY!$B:$B,A2859,ISSUANCE_HISTORY!$I:$I),0)</f>
        <v>0</v>
      </c>
      <c r="O2859" s="112">
        <f t="shared" si="177"/>
        <v>0</v>
      </c>
      <c r="P2859" s="26">
        <f t="shared" si="179"/>
        <v>0</v>
      </c>
      <c r="Q2859" s="36" t="e">
        <v>#N/A</v>
      </c>
      <c r="R2859" s="36" t="e">
        <v>#N/A</v>
      </c>
      <c r="S2859" s="16"/>
      <c r="T2859" s="37" t="str">
        <f t="shared" si="178"/>
        <v/>
      </c>
      <c r="U2859" s="12"/>
      <c r="V2859" s="16"/>
      <c r="W2859" s="12" t="e">
        <v>#N/A</v>
      </c>
    </row>
    <row r="2860" spans="1:23" ht="22.35" customHeight="1">
      <c r="A2860" s="12">
        <v>10063035</v>
      </c>
      <c r="B2860" s="137" t="e">
        <v>#N/A</v>
      </c>
      <c r="C2860" s="106">
        <v>1007799</v>
      </c>
      <c r="D2860" s="13"/>
      <c r="E2860" s="12" t="s">
        <v>3352</v>
      </c>
      <c r="F2860" s="190" t="s">
        <v>2049</v>
      </c>
      <c r="G2860" s="13" t="s">
        <v>21</v>
      </c>
      <c r="H2860" s="15">
        <v>373</v>
      </c>
      <c r="I2860" s="105">
        <v>0</v>
      </c>
      <c r="J2860" s="26">
        <f t="shared" si="176"/>
        <v>0</v>
      </c>
      <c r="K2860" s="113">
        <f>IFERROR(SUMIFS(RECEIVING_HISTORY!$H:$H,RECEIVING_HISTORY!$B:$B,MASTER_SHEET!$A2860),0)</f>
        <v>0</v>
      </c>
      <c r="L2860" s="26">
        <f>IFERROR(SUMIFS(RECEIVING_HISTORY!$I:$I,RECEIVING_HISTORY!$B:$B,MASTER_SHEET!$A2860),0)</f>
        <v>0</v>
      </c>
      <c r="M2860" s="35">
        <f>IFERROR(SUMIF(ISSUANCE_HISTORY!$B:$B,A2860,ISSUANCE_HISTORY!$H:$H),0)</f>
        <v>0</v>
      </c>
      <c r="N2860" s="26">
        <f>IFERROR(SUMIF(ISSUANCE_HISTORY!$B:$B,A2860,ISSUANCE_HISTORY!$I:$I),0)</f>
        <v>0</v>
      </c>
      <c r="O2860" s="112">
        <f t="shared" si="177"/>
        <v>0</v>
      </c>
      <c r="P2860" s="26">
        <f t="shared" si="179"/>
        <v>0</v>
      </c>
      <c r="Q2860" s="36" t="e">
        <v>#N/A</v>
      </c>
      <c r="R2860" s="36" t="e">
        <v>#N/A</v>
      </c>
      <c r="S2860" s="16"/>
      <c r="T2860" s="37" t="str">
        <f t="shared" si="178"/>
        <v/>
      </c>
      <c r="U2860" s="12"/>
      <c r="V2860" s="16"/>
      <c r="W2860" s="12" t="e">
        <v>#N/A</v>
      </c>
    </row>
    <row r="2861" spans="1:23" ht="22.35" customHeight="1">
      <c r="A2861" s="12">
        <v>10063036</v>
      </c>
      <c r="B2861" s="137" t="e">
        <v>#N/A</v>
      </c>
      <c r="C2861" s="106">
        <v>1007800</v>
      </c>
      <c r="D2861" s="13"/>
      <c r="E2861" s="12" t="s">
        <v>3353</v>
      </c>
      <c r="F2861" s="190" t="s">
        <v>2049</v>
      </c>
      <c r="G2861" s="13" t="s">
        <v>37</v>
      </c>
      <c r="H2861" s="15">
        <v>188</v>
      </c>
      <c r="I2861" s="105">
        <v>0</v>
      </c>
      <c r="J2861" s="26">
        <f t="shared" si="176"/>
        <v>0</v>
      </c>
      <c r="K2861" s="113">
        <f>IFERROR(SUMIFS(RECEIVING_HISTORY!$H:$H,RECEIVING_HISTORY!$B:$B,MASTER_SHEET!$A2861),0)</f>
        <v>0</v>
      </c>
      <c r="L2861" s="26">
        <f>IFERROR(SUMIFS(RECEIVING_HISTORY!$I:$I,RECEIVING_HISTORY!$B:$B,MASTER_SHEET!$A2861),0)</f>
        <v>0</v>
      </c>
      <c r="M2861" s="35">
        <f>IFERROR(SUMIF(ISSUANCE_HISTORY!$B:$B,A2861,ISSUANCE_HISTORY!$H:$H),0)</f>
        <v>0</v>
      </c>
      <c r="N2861" s="26">
        <f>IFERROR(SUMIF(ISSUANCE_HISTORY!$B:$B,A2861,ISSUANCE_HISTORY!$I:$I),0)</f>
        <v>0</v>
      </c>
      <c r="O2861" s="112">
        <f t="shared" si="177"/>
        <v>0</v>
      </c>
      <c r="P2861" s="26">
        <f t="shared" si="179"/>
        <v>0</v>
      </c>
      <c r="Q2861" s="36" t="e">
        <v>#N/A</v>
      </c>
      <c r="R2861" s="36" t="e">
        <v>#N/A</v>
      </c>
      <c r="S2861" s="16"/>
      <c r="T2861" s="37" t="str">
        <f t="shared" si="178"/>
        <v/>
      </c>
      <c r="U2861" s="12"/>
      <c r="V2861" s="16"/>
      <c r="W2861" s="12" t="e">
        <v>#N/A</v>
      </c>
    </row>
    <row r="2862" spans="1:23" ht="22.35" customHeight="1">
      <c r="A2862" s="12">
        <v>10063037</v>
      </c>
      <c r="B2862" s="137" t="e">
        <v>#N/A</v>
      </c>
      <c r="C2862" s="106">
        <v>1007801</v>
      </c>
      <c r="D2862" s="13"/>
      <c r="E2862" s="12" t="s">
        <v>3354</v>
      </c>
      <c r="F2862" s="190" t="s">
        <v>2049</v>
      </c>
      <c r="G2862" s="13" t="s">
        <v>37</v>
      </c>
      <c r="H2862" s="15">
        <v>116</v>
      </c>
      <c r="I2862" s="105">
        <v>20</v>
      </c>
      <c r="J2862" s="26">
        <f t="shared" si="176"/>
        <v>2320</v>
      </c>
      <c r="K2862" s="113">
        <f>IFERROR(SUMIFS(RECEIVING_HISTORY!$H:$H,RECEIVING_HISTORY!$B:$B,MASTER_SHEET!$A2862),0)</f>
        <v>0</v>
      </c>
      <c r="L2862" s="26">
        <f>IFERROR(SUMIFS(RECEIVING_HISTORY!$I:$I,RECEIVING_HISTORY!$B:$B,MASTER_SHEET!$A2862),0)</f>
        <v>0</v>
      </c>
      <c r="M2862" s="35">
        <f>IFERROR(SUMIF(ISSUANCE_HISTORY!$B:$B,A2862,ISSUANCE_HISTORY!$H:$H),0)</f>
        <v>0</v>
      </c>
      <c r="N2862" s="26">
        <f>IFERROR(SUMIF(ISSUANCE_HISTORY!$B:$B,A2862,ISSUANCE_HISTORY!$I:$I),0)</f>
        <v>0</v>
      </c>
      <c r="O2862" s="112">
        <f t="shared" si="177"/>
        <v>20</v>
      </c>
      <c r="P2862" s="26">
        <f t="shared" si="179"/>
        <v>2320</v>
      </c>
      <c r="Q2862" s="36" t="s">
        <v>2154</v>
      </c>
      <c r="R2862" s="36" t="s">
        <v>2154</v>
      </c>
      <c r="S2862" s="16">
        <v>5</v>
      </c>
      <c r="T2862" s="37" t="str">
        <f t="shared" si="178"/>
        <v>OK</v>
      </c>
      <c r="U2862" s="12"/>
      <c r="V2862" s="16"/>
      <c r="W2862" s="12" t="e">
        <v>#N/A</v>
      </c>
    </row>
    <row r="2863" spans="1:23" ht="22.35" customHeight="1">
      <c r="A2863" s="12">
        <v>10063038</v>
      </c>
      <c r="B2863" s="137">
        <v>1120012305</v>
      </c>
      <c r="C2863" s="106">
        <v>1002638</v>
      </c>
      <c r="D2863" s="13">
        <v>1011128</v>
      </c>
      <c r="E2863" s="12" t="s">
        <v>3355</v>
      </c>
      <c r="F2863" s="190" t="s">
        <v>4209</v>
      </c>
      <c r="G2863" s="13" t="s">
        <v>28</v>
      </c>
      <c r="H2863" s="15">
        <v>55</v>
      </c>
      <c r="I2863" s="105">
        <v>12</v>
      </c>
      <c r="J2863" s="26">
        <f t="shared" si="176"/>
        <v>660</v>
      </c>
      <c r="K2863" s="113">
        <f>IFERROR(SUMIFS(RECEIVING_HISTORY!$H:$H,RECEIVING_HISTORY!$B:$B,MASTER_SHEET!$A2863),0)</f>
        <v>0</v>
      </c>
      <c r="L2863" s="26">
        <f>IFERROR(SUMIFS(RECEIVING_HISTORY!$I:$I,RECEIVING_HISTORY!$B:$B,MASTER_SHEET!$A2863),0)</f>
        <v>0</v>
      </c>
      <c r="M2863" s="35">
        <f>IFERROR(SUMIF(ISSUANCE_HISTORY!$B:$B,A2863,ISSUANCE_HISTORY!$H:$H),0)</f>
        <v>0</v>
      </c>
      <c r="N2863" s="26">
        <f>IFERROR(SUMIF(ISSUANCE_HISTORY!$B:$B,A2863,ISSUANCE_HISTORY!$I:$I),0)</f>
        <v>0</v>
      </c>
      <c r="O2863" s="112">
        <f t="shared" si="177"/>
        <v>12</v>
      </c>
      <c r="P2863" s="26">
        <f t="shared" si="179"/>
        <v>660</v>
      </c>
      <c r="Q2863" s="36" t="s">
        <v>1279</v>
      </c>
      <c r="R2863" s="36" t="s">
        <v>1279</v>
      </c>
      <c r="S2863" s="16">
        <v>4</v>
      </c>
      <c r="T2863" s="37" t="str">
        <f t="shared" si="178"/>
        <v>OK</v>
      </c>
      <c r="U2863" s="12"/>
      <c r="V2863" s="16"/>
      <c r="W2863" s="12" t="s">
        <v>4222</v>
      </c>
    </row>
    <row r="2864" spans="1:23" ht="22.35" customHeight="1">
      <c r="A2864" s="12">
        <v>10063039</v>
      </c>
      <c r="B2864" s="137">
        <v>1240300367</v>
      </c>
      <c r="C2864" s="106">
        <v>1008077</v>
      </c>
      <c r="D2864" s="13"/>
      <c r="E2864" s="12" t="s">
        <v>3357</v>
      </c>
      <c r="F2864" s="190" t="s">
        <v>2049</v>
      </c>
      <c r="G2864" s="13" t="s">
        <v>37</v>
      </c>
      <c r="H2864" s="15">
        <v>370</v>
      </c>
      <c r="I2864" s="105">
        <v>3</v>
      </c>
      <c r="J2864" s="26">
        <f t="shared" si="176"/>
        <v>1110</v>
      </c>
      <c r="K2864" s="113">
        <f>IFERROR(SUMIFS(RECEIVING_HISTORY!$H:$H,RECEIVING_HISTORY!$B:$B,MASTER_SHEET!$A2864),0)</f>
        <v>0</v>
      </c>
      <c r="L2864" s="26">
        <f>IFERROR(SUMIFS(RECEIVING_HISTORY!$I:$I,RECEIVING_HISTORY!$B:$B,MASTER_SHEET!$A2864),0)</f>
        <v>0</v>
      </c>
      <c r="M2864" s="35">
        <f>IFERROR(SUMIF(ISSUANCE_HISTORY!$B:$B,A2864,ISSUANCE_HISTORY!$H:$H),0)</f>
        <v>0</v>
      </c>
      <c r="N2864" s="26">
        <f>IFERROR(SUMIF(ISSUANCE_HISTORY!$B:$B,A2864,ISSUANCE_HISTORY!$I:$I),0)</f>
        <v>0</v>
      </c>
      <c r="O2864" s="112">
        <f t="shared" si="177"/>
        <v>3</v>
      </c>
      <c r="P2864" s="26">
        <f t="shared" si="179"/>
        <v>1110</v>
      </c>
      <c r="Q2864" s="36" t="s">
        <v>1902</v>
      </c>
      <c r="R2864" s="36" t="s">
        <v>1902</v>
      </c>
      <c r="S2864" s="16">
        <v>3</v>
      </c>
      <c r="T2864" s="37" t="str">
        <f t="shared" si="178"/>
        <v>OK</v>
      </c>
      <c r="U2864" s="12"/>
      <c r="V2864" s="16"/>
      <c r="W2864" s="12" t="s">
        <v>4222</v>
      </c>
    </row>
    <row r="2865" spans="1:23" ht="22.35" customHeight="1">
      <c r="A2865" s="12">
        <v>10063040</v>
      </c>
      <c r="B2865" s="137">
        <v>1310030009</v>
      </c>
      <c r="C2865" s="106">
        <v>1008176</v>
      </c>
      <c r="D2865" s="13"/>
      <c r="E2865" s="12" t="s">
        <v>3358</v>
      </c>
      <c r="F2865" s="190" t="s">
        <v>4213</v>
      </c>
      <c r="G2865" s="13" t="s">
        <v>169</v>
      </c>
      <c r="H2865" s="15">
        <v>7</v>
      </c>
      <c r="I2865" s="105">
        <v>243</v>
      </c>
      <c r="J2865" s="26">
        <f t="shared" si="176"/>
        <v>1701</v>
      </c>
      <c r="K2865" s="113">
        <f>IFERROR(SUMIFS(RECEIVING_HISTORY!$H:$H,RECEIVING_HISTORY!$B:$B,MASTER_SHEET!$A2865),0)</f>
        <v>8700</v>
      </c>
      <c r="L2865" s="26">
        <f>IFERROR(SUMIFS(RECEIVING_HISTORY!$I:$I,RECEIVING_HISTORY!$B:$B,MASTER_SHEET!$A2865),0)</f>
        <v>60900</v>
      </c>
      <c r="M2865" s="35">
        <f>IFERROR(SUMIF(ISSUANCE_HISTORY!$B:$B,A2865,ISSUANCE_HISTORY!$H:$H),0)</f>
        <v>3280</v>
      </c>
      <c r="N2865" s="26">
        <f>IFERROR(SUMIF(ISSUANCE_HISTORY!$B:$B,A2865,ISSUANCE_HISTORY!$I:$I),0)</f>
        <v>22960</v>
      </c>
      <c r="O2865" s="112">
        <f t="shared" si="177"/>
        <v>5663</v>
      </c>
      <c r="P2865" s="26">
        <f t="shared" si="179"/>
        <v>39641</v>
      </c>
      <c r="Q2865" s="36" t="s">
        <v>4479</v>
      </c>
      <c r="R2865" s="36" t="s">
        <v>4479</v>
      </c>
      <c r="S2865" s="16">
        <v>3500</v>
      </c>
      <c r="T2865" s="37" t="str">
        <f t="shared" si="178"/>
        <v>OK</v>
      </c>
      <c r="U2865" s="12"/>
      <c r="V2865" s="16"/>
      <c r="W2865" s="12" t="s">
        <v>4222</v>
      </c>
    </row>
    <row r="2866" spans="1:23" ht="22.35" customHeight="1">
      <c r="A2866" s="12">
        <v>10063041</v>
      </c>
      <c r="B2866" s="137">
        <v>391100007892</v>
      </c>
      <c r="C2866" s="106">
        <v>1007511</v>
      </c>
      <c r="D2866" s="13">
        <v>1017284</v>
      </c>
      <c r="E2866" s="12" t="s">
        <v>3359</v>
      </c>
      <c r="F2866" s="190" t="s">
        <v>2049</v>
      </c>
      <c r="G2866" s="13" t="s">
        <v>41</v>
      </c>
      <c r="H2866" s="15">
        <v>450</v>
      </c>
      <c r="I2866" s="105">
        <v>45</v>
      </c>
      <c r="J2866" s="26">
        <f t="shared" si="176"/>
        <v>20250</v>
      </c>
      <c r="K2866" s="113">
        <f>IFERROR(SUMIFS(RECEIVING_HISTORY!$H:$H,RECEIVING_HISTORY!$B:$B,MASTER_SHEET!$A2866),0)</f>
        <v>0</v>
      </c>
      <c r="L2866" s="26">
        <f>IFERROR(SUMIFS(RECEIVING_HISTORY!$I:$I,RECEIVING_HISTORY!$B:$B,MASTER_SHEET!$A2866),0)</f>
        <v>0</v>
      </c>
      <c r="M2866" s="35">
        <f>IFERROR(SUMIF(ISSUANCE_HISTORY!$B:$B,A2866,ISSUANCE_HISTORY!$H:$H),0)</f>
        <v>0</v>
      </c>
      <c r="N2866" s="26">
        <f>IFERROR(SUMIF(ISSUANCE_HISTORY!$B:$B,A2866,ISSUANCE_HISTORY!$I:$I),0)</f>
        <v>0</v>
      </c>
      <c r="O2866" s="112">
        <f t="shared" si="177"/>
        <v>45</v>
      </c>
      <c r="P2866" s="26">
        <f t="shared" si="179"/>
        <v>20250</v>
      </c>
      <c r="Q2866" s="36" t="s">
        <v>1124</v>
      </c>
      <c r="R2866" s="36" t="s">
        <v>1124</v>
      </c>
      <c r="S2866" s="16">
        <v>10</v>
      </c>
      <c r="T2866" s="37" t="str">
        <f t="shared" si="178"/>
        <v>OK</v>
      </c>
      <c r="U2866" s="12"/>
      <c r="V2866" s="16"/>
      <c r="W2866" s="12" t="s">
        <v>4222</v>
      </c>
    </row>
    <row r="2867" spans="1:23" ht="22.35" customHeight="1">
      <c r="A2867" s="12">
        <v>10063042</v>
      </c>
      <c r="B2867" s="139">
        <v>120000002670</v>
      </c>
      <c r="C2867" s="107">
        <v>1008174</v>
      </c>
      <c r="D2867" s="13"/>
      <c r="E2867" s="12" t="s">
        <v>3360</v>
      </c>
      <c r="F2867" s="190" t="s">
        <v>4210</v>
      </c>
      <c r="G2867" s="13" t="s">
        <v>353</v>
      </c>
      <c r="H2867" s="15">
        <v>230</v>
      </c>
      <c r="I2867" s="105">
        <v>108</v>
      </c>
      <c r="J2867" s="26">
        <f t="shared" si="176"/>
        <v>24840</v>
      </c>
      <c r="K2867" s="113">
        <f>IFERROR(SUMIFS(RECEIVING_HISTORY!$H:$H,RECEIVING_HISTORY!$B:$B,MASTER_SHEET!$A2867),0)</f>
        <v>0</v>
      </c>
      <c r="L2867" s="26">
        <f>IFERROR(SUMIFS(RECEIVING_HISTORY!$I:$I,RECEIVING_HISTORY!$B:$B,MASTER_SHEET!$A2867),0)</f>
        <v>0</v>
      </c>
      <c r="M2867" s="35">
        <f>IFERROR(SUMIF(ISSUANCE_HISTORY!$B:$B,A2867,ISSUANCE_HISTORY!$H:$H),0)</f>
        <v>0</v>
      </c>
      <c r="N2867" s="26">
        <f>IFERROR(SUMIF(ISSUANCE_HISTORY!$B:$B,A2867,ISSUANCE_HISTORY!$I:$I),0)</f>
        <v>0</v>
      </c>
      <c r="O2867" s="112">
        <f t="shared" si="177"/>
        <v>108</v>
      </c>
      <c r="P2867" s="26">
        <f t="shared" si="179"/>
        <v>24840</v>
      </c>
      <c r="Q2867" s="36" t="s">
        <v>4478</v>
      </c>
      <c r="R2867" s="36" t="s">
        <v>4478</v>
      </c>
      <c r="S2867" s="16"/>
      <c r="T2867" s="37" t="str">
        <f t="shared" si="178"/>
        <v/>
      </c>
      <c r="U2867" s="12"/>
      <c r="V2867" s="16"/>
      <c r="W2867" s="12" t="s">
        <v>4222</v>
      </c>
    </row>
    <row r="2868" spans="1:23" ht="22.35" customHeight="1">
      <c r="A2868" s="12">
        <v>10063043</v>
      </c>
      <c r="B2868" s="137">
        <v>301817008109</v>
      </c>
      <c r="C2868" s="106">
        <v>1004303</v>
      </c>
      <c r="D2868" s="13">
        <v>1016663</v>
      </c>
      <c r="E2868" s="12" t="s">
        <v>3361</v>
      </c>
      <c r="F2868" s="190" t="s">
        <v>1262</v>
      </c>
      <c r="G2868" s="13" t="s">
        <v>21</v>
      </c>
      <c r="H2868" s="15">
        <v>215</v>
      </c>
      <c r="I2868" s="105">
        <v>10</v>
      </c>
      <c r="J2868" s="26">
        <f t="shared" si="176"/>
        <v>2150</v>
      </c>
      <c r="K2868" s="113">
        <f>IFERROR(SUMIFS(RECEIVING_HISTORY!$H:$H,RECEIVING_HISTORY!$B:$B,MASTER_SHEET!$A2868),0)</f>
        <v>0</v>
      </c>
      <c r="L2868" s="26">
        <f>IFERROR(SUMIFS(RECEIVING_HISTORY!$I:$I,RECEIVING_HISTORY!$B:$B,MASTER_SHEET!$A2868),0)</f>
        <v>0</v>
      </c>
      <c r="M2868" s="35">
        <f>IFERROR(SUMIF(ISSUANCE_HISTORY!$B:$B,A2868,ISSUANCE_HISTORY!$H:$H),0)</f>
        <v>1</v>
      </c>
      <c r="N2868" s="26">
        <f>IFERROR(SUMIF(ISSUANCE_HISTORY!$B:$B,A2868,ISSUANCE_HISTORY!$I:$I),0)</f>
        <v>215</v>
      </c>
      <c r="O2868" s="112">
        <f t="shared" si="177"/>
        <v>9</v>
      </c>
      <c r="P2868" s="26">
        <f t="shared" si="179"/>
        <v>1935</v>
      </c>
      <c r="Q2868" s="36" t="s">
        <v>1456</v>
      </c>
      <c r="R2868" s="36" t="s">
        <v>1456</v>
      </c>
      <c r="S2868" s="16">
        <v>4</v>
      </c>
      <c r="T2868" s="37" t="str">
        <f t="shared" si="178"/>
        <v>OK</v>
      </c>
      <c r="U2868" s="12"/>
      <c r="V2868" s="16"/>
      <c r="W2868" s="12" t="s">
        <v>4222</v>
      </c>
    </row>
    <row r="2869" spans="1:23" ht="22.35" customHeight="1">
      <c r="A2869" s="12">
        <v>10063044</v>
      </c>
      <c r="B2869" s="137">
        <v>301015007354</v>
      </c>
      <c r="C2869" s="106">
        <v>1004668</v>
      </c>
      <c r="D2869" s="13">
        <v>1016428</v>
      </c>
      <c r="E2869" s="12" t="s">
        <v>3362</v>
      </c>
      <c r="F2869" s="190" t="s">
        <v>4209</v>
      </c>
      <c r="G2869" s="13" t="s">
        <v>21</v>
      </c>
      <c r="H2869" s="15">
        <v>39.200000000000003</v>
      </c>
      <c r="I2869" s="105">
        <v>4</v>
      </c>
      <c r="J2869" s="26">
        <f t="shared" si="176"/>
        <v>156.80000000000001</v>
      </c>
      <c r="K2869" s="113">
        <f>IFERROR(SUMIFS(RECEIVING_HISTORY!$H:$H,RECEIVING_HISTORY!$B:$B,MASTER_SHEET!$A2869),0)</f>
        <v>0</v>
      </c>
      <c r="L2869" s="26">
        <f>IFERROR(SUMIFS(RECEIVING_HISTORY!$I:$I,RECEIVING_HISTORY!$B:$B,MASTER_SHEET!$A2869),0)</f>
        <v>0</v>
      </c>
      <c r="M2869" s="35">
        <f>IFERROR(SUMIF(ISSUANCE_HISTORY!$B:$B,A2869,ISSUANCE_HISTORY!$H:$H),0)</f>
        <v>0</v>
      </c>
      <c r="N2869" s="26">
        <f>IFERROR(SUMIF(ISSUANCE_HISTORY!$B:$B,A2869,ISSUANCE_HISTORY!$I:$I),0)</f>
        <v>0</v>
      </c>
      <c r="O2869" s="112">
        <f t="shared" si="177"/>
        <v>4</v>
      </c>
      <c r="P2869" s="26">
        <f t="shared" si="179"/>
        <v>156.80000000000001</v>
      </c>
      <c r="Q2869" s="36" t="s">
        <v>3880</v>
      </c>
      <c r="R2869" s="36" t="s">
        <v>3880</v>
      </c>
      <c r="S2869" s="16">
        <v>4</v>
      </c>
      <c r="T2869" s="37" t="str">
        <f t="shared" si="178"/>
        <v>OK</v>
      </c>
      <c r="U2869" s="12"/>
      <c r="V2869" s="16"/>
      <c r="W2869" s="12" t="s">
        <v>4222</v>
      </c>
    </row>
    <row r="2870" spans="1:23" ht="22.35" customHeight="1">
      <c r="A2870" s="12">
        <v>10063045</v>
      </c>
      <c r="B2870" s="137" t="e">
        <v>#N/A</v>
      </c>
      <c r="C2870" s="106">
        <v>1004158</v>
      </c>
      <c r="D2870" s="13">
        <v>1016869</v>
      </c>
      <c r="E2870" s="12" t="s">
        <v>3363</v>
      </c>
      <c r="F2870" s="190" t="s">
        <v>4205</v>
      </c>
      <c r="G2870" s="13" t="s">
        <v>21</v>
      </c>
      <c r="H2870" s="15">
        <v>445</v>
      </c>
      <c r="I2870" s="105">
        <v>0</v>
      </c>
      <c r="J2870" s="26">
        <f t="shared" si="176"/>
        <v>0</v>
      </c>
      <c r="K2870" s="113">
        <f>IFERROR(SUMIFS(RECEIVING_HISTORY!$H:$H,RECEIVING_HISTORY!$B:$B,MASTER_SHEET!$A2870),0)</f>
        <v>0</v>
      </c>
      <c r="L2870" s="26">
        <f>IFERROR(SUMIFS(RECEIVING_HISTORY!$I:$I,RECEIVING_HISTORY!$B:$B,MASTER_SHEET!$A2870),0)</f>
        <v>0</v>
      </c>
      <c r="M2870" s="35">
        <f>IFERROR(SUMIF(ISSUANCE_HISTORY!$B:$B,A2870,ISSUANCE_HISTORY!$H:$H),0)</f>
        <v>0</v>
      </c>
      <c r="N2870" s="26">
        <f>IFERROR(SUMIF(ISSUANCE_HISTORY!$B:$B,A2870,ISSUANCE_HISTORY!$I:$I),0)</f>
        <v>0</v>
      </c>
      <c r="O2870" s="112">
        <f t="shared" si="177"/>
        <v>0</v>
      </c>
      <c r="P2870" s="26">
        <f t="shared" si="179"/>
        <v>0</v>
      </c>
      <c r="Q2870" s="36" t="e">
        <v>#N/A</v>
      </c>
      <c r="R2870" s="36" t="e">
        <v>#N/A</v>
      </c>
      <c r="S2870" s="16"/>
      <c r="T2870" s="37" t="str">
        <f t="shared" si="178"/>
        <v/>
      </c>
      <c r="U2870" s="12"/>
      <c r="V2870" s="16"/>
      <c r="W2870" s="12" t="e">
        <v>#N/A</v>
      </c>
    </row>
    <row r="2871" spans="1:23" ht="22.35" customHeight="1">
      <c r="A2871" s="12">
        <v>10063046</v>
      </c>
      <c r="B2871" s="137">
        <v>1910010189</v>
      </c>
      <c r="C2871" s="106">
        <v>1007999</v>
      </c>
      <c r="D2871" s="13"/>
      <c r="E2871" s="12" t="s">
        <v>3364</v>
      </c>
      <c r="F2871" s="190" t="s">
        <v>1262</v>
      </c>
      <c r="G2871" s="13" t="s">
        <v>21</v>
      </c>
      <c r="H2871" s="15">
        <v>255</v>
      </c>
      <c r="I2871" s="105">
        <v>3</v>
      </c>
      <c r="J2871" s="26">
        <f t="shared" si="176"/>
        <v>765</v>
      </c>
      <c r="K2871" s="113">
        <f>IFERROR(SUMIFS(RECEIVING_HISTORY!$H:$H,RECEIVING_HISTORY!$B:$B,MASTER_SHEET!$A2871),0)</f>
        <v>0</v>
      </c>
      <c r="L2871" s="26">
        <f>IFERROR(SUMIFS(RECEIVING_HISTORY!$I:$I,RECEIVING_HISTORY!$B:$B,MASTER_SHEET!$A2871),0)</f>
        <v>0</v>
      </c>
      <c r="M2871" s="35">
        <f>IFERROR(SUMIF(ISSUANCE_HISTORY!$B:$B,A2871,ISSUANCE_HISTORY!$H:$H),0)</f>
        <v>0</v>
      </c>
      <c r="N2871" s="26">
        <f>IFERROR(SUMIF(ISSUANCE_HISTORY!$B:$B,A2871,ISSUANCE_HISTORY!$I:$I),0)</f>
        <v>0</v>
      </c>
      <c r="O2871" s="112">
        <f t="shared" si="177"/>
        <v>3</v>
      </c>
      <c r="P2871" s="26">
        <f t="shared" si="179"/>
        <v>765</v>
      </c>
      <c r="Q2871" s="36" t="s">
        <v>2907</v>
      </c>
      <c r="R2871" s="36" t="s">
        <v>2907</v>
      </c>
      <c r="S2871" s="16">
        <v>3</v>
      </c>
      <c r="T2871" s="37" t="str">
        <f t="shared" si="178"/>
        <v>OK</v>
      </c>
      <c r="U2871" s="12"/>
      <c r="V2871" s="16"/>
      <c r="W2871" s="12" t="s">
        <v>4222</v>
      </c>
    </row>
    <row r="2872" spans="1:23" ht="22.35" customHeight="1">
      <c r="A2872" s="12">
        <v>10063047</v>
      </c>
      <c r="B2872" s="137">
        <v>1910010190</v>
      </c>
      <c r="C2872" s="106">
        <v>1008000</v>
      </c>
      <c r="D2872" s="13"/>
      <c r="E2872" s="12" t="s">
        <v>3365</v>
      </c>
      <c r="F2872" s="190" t="s">
        <v>1262</v>
      </c>
      <c r="G2872" s="13" t="s">
        <v>21</v>
      </c>
      <c r="H2872" s="15">
        <v>215</v>
      </c>
      <c r="I2872" s="105">
        <v>6</v>
      </c>
      <c r="J2872" s="26">
        <f t="shared" si="176"/>
        <v>1290</v>
      </c>
      <c r="K2872" s="113">
        <f>IFERROR(SUMIFS(RECEIVING_HISTORY!$H:$H,RECEIVING_HISTORY!$B:$B,MASTER_SHEET!$A2872),0)</f>
        <v>0</v>
      </c>
      <c r="L2872" s="26">
        <f>IFERROR(SUMIFS(RECEIVING_HISTORY!$I:$I,RECEIVING_HISTORY!$B:$B,MASTER_SHEET!$A2872),0)</f>
        <v>0</v>
      </c>
      <c r="M2872" s="35">
        <f>IFERROR(SUMIF(ISSUANCE_HISTORY!$B:$B,A2872,ISSUANCE_HISTORY!$H:$H),0)</f>
        <v>0</v>
      </c>
      <c r="N2872" s="26">
        <f>IFERROR(SUMIF(ISSUANCE_HISTORY!$B:$B,A2872,ISSUANCE_HISTORY!$I:$I),0)</f>
        <v>0</v>
      </c>
      <c r="O2872" s="112">
        <f t="shared" si="177"/>
        <v>6</v>
      </c>
      <c r="P2872" s="26">
        <f t="shared" si="179"/>
        <v>1290</v>
      </c>
      <c r="Q2872" s="36" t="s">
        <v>2907</v>
      </c>
      <c r="R2872" s="36" t="s">
        <v>2907</v>
      </c>
      <c r="S2872" s="16">
        <v>4</v>
      </c>
      <c r="T2872" s="37" t="str">
        <f t="shared" si="178"/>
        <v>OK</v>
      </c>
      <c r="U2872" s="12"/>
      <c r="V2872" s="16"/>
      <c r="W2872" s="12" t="s">
        <v>4222</v>
      </c>
    </row>
    <row r="2873" spans="1:23" ht="22.35" customHeight="1">
      <c r="A2873" s="12">
        <v>10063048</v>
      </c>
      <c r="B2873" s="137">
        <v>1910010191</v>
      </c>
      <c r="C2873" s="106">
        <v>1008001</v>
      </c>
      <c r="D2873" s="13"/>
      <c r="E2873" s="12" t="s">
        <v>3366</v>
      </c>
      <c r="F2873" s="190" t="s">
        <v>1262</v>
      </c>
      <c r="G2873" s="13" t="s">
        <v>21</v>
      </c>
      <c r="H2873" s="15">
        <v>470</v>
      </c>
      <c r="I2873" s="105">
        <v>1</v>
      </c>
      <c r="J2873" s="26">
        <f t="shared" si="176"/>
        <v>470</v>
      </c>
      <c r="K2873" s="113">
        <f>IFERROR(SUMIFS(RECEIVING_HISTORY!$H:$H,RECEIVING_HISTORY!$B:$B,MASTER_SHEET!$A2873),0)</f>
        <v>0</v>
      </c>
      <c r="L2873" s="26">
        <f>IFERROR(SUMIFS(RECEIVING_HISTORY!$I:$I,RECEIVING_HISTORY!$B:$B,MASTER_SHEET!$A2873),0)</f>
        <v>0</v>
      </c>
      <c r="M2873" s="35">
        <f>IFERROR(SUMIF(ISSUANCE_HISTORY!$B:$B,A2873,ISSUANCE_HISTORY!$H:$H),0)</f>
        <v>0</v>
      </c>
      <c r="N2873" s="26">
        <f>IFERROR(SUMIF(ISSUANCE_HISTORY!$B:$B,A2873,ISSUANCE_HISTORY!$I:$I),0)</f>
        <v>0</v>
      </c>
      <c r="O2873" s="112">
        <f t="shared" si="177"/>
        <v>1</v>
      </c>
      <c r="P2873" s="26">
        <f t="shared" si="179"/>
        <v>470</v>
      </c>
      <c r="Q2873" s="36" t="s">
        <v>2907</v>
      </c>
      <c r="R2873" s="36" t="s">
        <v>2907</v>
      </c>
      <c r="S2873" s="16">
        <v>1</v>
      </c>
      <c r="T2873" s="37" t="str">
        <f t="shared" si="178"/>
        <v>OK</v>
      </c>
      <c r="U2873" s="12"/>
      <c r="V2873" s="16"/>
      <c r="W2873" s="12" t="s">
        <v>4222</v>
      </c>
    </row>
    <row r="2874" spans="1:23" ht="22.35" customHeight="1">
      <c r="A2874" s="12">
        <v>10063049</v>
      </c>
      <c r="B2874" s="137">
        <v>1910010193</v>
      </c>
      <c r="C2874" s="106">
        <v>1008003</v>
      </c>
      <c r="D2874" s="13"/>
      <c r="E2874" s="12" t="s">
        <v>3367</v>
      </c>
      <c r="F2874" s="190" t="s">
        <v>1262</v>
      </c>
      <c r="G2874" s="13" t="s">
        <v>21</v>
      </c>
      <c r="H2874" s="15">
        <v>25</v>
      </c>
      <c r="I2874" s="105">
        <v>8</v>
      </c>
      <c r="J2874" s="26">
        <f t="shared" si="176"/>
        <v>200</v>
      </c>
      <c r="K2874" s="113">
        <f>IFERROR(SUMIFS(RECEIVING_HISTORY!$H:$H,RECEIVING_HISTORY!$B:$B,MASTER_SHEET!$A2874),0)</f>
        <v>0</v>
      </c>
      <c r="L2874" s="26">
        <f>IFERROR(SUMIFS(RECEIVING_HISTORY!$I:$I,RECEIVING_HISTORY!$B:$B,MASTER_SHEET!$A2874),0)</f>
        <v>0</v>
      </c>
      <c r="M2874" s="35">
        <f>IFERROR(SUMIF(ISSUANCE_HISTORY!$B:$B,A2874,ISSUANCE_HISTORY!$H:$H),0)</f>
        <v>0</v>
      </c>
      <c r="N2874" s="26">
        <f>IFERROR(SUMIF(ISSUANCE_HISTORY!$B:$B,A2874,ISSUANCE_HISTORY!$I:$I),0)</f>
        <v>0</v>
      </c>
      <c r="O2874" s="112">
        <f t="shared" si="177"/>
        <v>8</v>
      </c>
      <c r="P2874" s="26">
        <f t="shared" si="179"/>
        <v>200</v>
      </c>
      <c r="Q2874" s="36" t="s">
        <v>1464</v>
      </c>
      <c r="R2874" s="36" t="s">
        <v>1464</v>
      </c>
      <c r="S2874" s="16">
        <v>4</v>
      </c>
      <c r="T2874" s="37" t="str">
        <f t="shared" si="178"/>
        <v>OK</v>
      </c>
      <c r="U2874" s="12"/>
      <c r="V2874" s="16"/>
      <c r="W2874" s="12" t="s">
        <v>4222</v>
      </c>
    </row>
    <row r="2875" spans="1:23" ht="22.35" customHeight="1">
      <c r="A2875" s="12">
        <v>10063050</v>
      </c>
      <c r="B2875" s="137">
        <v>1910010194</v>
      </c>
      <c r="C2875" s="106">
        <v>1008004</v>
      </c>
      <c r="D2875" s="13"/>
      <c r="E2875" s="12" t="s">
        <v>3368</v>
      </c>
      <c r="F2875" s="190" t="s">
        <v>1262</v>
      </c>
      <c r="G2875" s="13" t="s">
        <v>21</v>
      </c>
      <c r="H2875" s="15">
        <v>25</v>
      </c>
      <c r="I2875" s="105">
        <v>8</v>
      </c>
      <c r="J2875" s="26">
        <f t="shared" si="176"/>
        <v>200</v>
      </c>
      <c r="K2875" s="113">
        <f>IFERROR(SUMIFS(RECEIVING_HISTORY!$H:$H,RECEIVING_HISTORY!$B:$B,MASTER_SHEET!$A2875),0)</f>
        <v>0</v>
      </c>
      <c r="L2875" s="26">
        <f>IFERROR(SUMIFS(RECEIVING_HISTORY!$I:$I,RECEIVING_HISTORY!$B:$B,MASTER_SHEET!$A2875),0)</f>
        <v>0</v>
      </c>
      <c r="M2875" s="35">
        <f>IFERROR(SUMIF(ISSUANCE_HISTORY!$B:$B,A2875,ISSUANCE_HISTORY!$H:$H),0)</f>
        <v>0</v>
      </c>
      <c r="N2875" s="26">
        <f>IFERROR(SUMIF(ISSUANCE_HISTORY!$B:$B,A2875,ISSUANCE_HISTORY!$I:$I),0)</f>
        <v>0</v>
      </c>
      <c r="O2875" s="112">
        <f t="shared" si="177"/>
        <v>8</v>
      </c>
      <c r="P2875" s="26">
        <f t="shared" si="179"/>
        <v>200</v>
      </c>
      <c r="Q2875" s="36" t="s">
        <v>1464</v>
      </c>
      <c r="R2875" s="36" t="s">
        <v>1464</v>
      </c>
      <c r="S2875" s="16">
        <v>4</v>
      </c>
      <c r="T2875" s="37" t="str">
        <f t="shared" si="178"/>
        <v>OK</v>
      </c>
      <c r="U2875" s="12"/>
      <c r="V2875" s="16"/>
      <c r="W2875" s="12" t="s">
        <v>4222</v>
      </c>
    </row>
    <row r="2876" spans="1:23" ht="22.35" customHeight="1">
      <c r="A2876" s="12">
        <v>10063051</v>
      </c>
      <c r="B2876" s="137">
        <v>1910010196</v>
      </c>
      <c r="C2876" s="106">
        <v>1008006</v>
      </c>
      <c r="D2876" s="13"/>
      <c r="E2876" s="12" t="s">
        <v>3369</v>
      </c>
      <c r="F2876" s="190" t="s">
        <v>1262</v>
      </c>
      <c r="G2876" s="13" t="s">
        <v>21</v>
      </c>
      <c r="H2876" s="15">
        <v>35</v>
      </c>
      <c r="I2876" s="105">
        <v>8</v>
      </c>
      <c r="J2876" s="26">
        <f t="shared" si="176"/>
        <v>280</v>
      </c>
      <c r="K2876" s="113">
        <f>IFERROR(SUMIFS(RECEIVING_HISTORY!$H:$H,RECEIVING_HISTORY!$B:$B,MASTER_SHEET!$A2876),0)</f>
        <v>0</v>
      </c>
      <c r="L2876" s="26">
        <f>IFERROR(SUMIFS(RECEIVING_HISTORY!$I:$I,RECEIVING_HISTORY!$B:$B,MASTER_SHEET!$A2876),0)</f>
        <v>0</v>
      </c>
      <c r="M2876" s="35">
        <f>IFERROR(SUMIF(ISSUANCE_HISTORY!$B:$B,A2876,ISSUANCE_HISTORY!$H:$H),0)</f>
        <v>0</v>
      </c>
      <c r="N2876" s="26">
        <f>IFERROR(SUMIF(ISSUANCE_HISTORY!$B:$B,A2876,ISSUANCE_HISTORY!$I:$I),0)</f>
        <v>0</v>
      </c>
      <c r="O2876" s="112">
        <f t="shared" si="177"/>
        <v>8</v>
      </c>
      <c r="P2876" s="26">
        <f t="shared" si="179"/>
        <v>280</v>
      </c>
      <c r="Q2876" s="36" t="s">
        <v>2907</v>
      </c>
      <c r="R2876" s="36" t="s">
        <v>2907</v>
      </c>
      <c r="S2876" s="16">
        <v>4</v>
      </c>
      <c r="T2876" s="37" t="str">
        <f t="shared" si="178"/>
        <v>OK</v>
      </c>
      <c r="U2876" s="12"/>
      <c r="V2876" s="16"/>
      <c r="W2876" s="12" t="s">
        <v>4222</v>
      </c>
    </row>
    <row r="2877" spans="1:23" ht="22.35" customHeight="1">
      <c r="A2877" s="12">
        <v>10063052</v>
      </c>
      <c r="B2877" s="137">
        <v>1910010198</v>
      </c>
      <c r="C2877" s="106">
        <v>1008008</v>
      </c>
      <c r="D2877" s="13"/>
      <c r="E2877" s="12" t="s">
        <v>3370</v>
      </c>
      <c r="F2877" s="190" t="s">
        <v>1262</v>
      </c>
      <c r="G2877" s="13" t="s">
        <v>21</v>
      </c>
      <c r="H2877" s="15">
        <v>55</v>
      </c>
      <c r="I2877" s="105">
        <v>8</v>
      </c>
      <c r="J2877" s="26">
        <f t="shared" ref="J2877:J2940" si="180">I2877*H2877</f>
        <v>440</v>
      </c>
      <c r="K2877" s="113">
        <f>IFERROR(SUMIFS(RECEIVING_HISTORY!$H:$H,RECEIVING_HISTORY!$B:$B,MASTER_SHEET!$A2877),0)</f>
        <v>0</v>
      </c>
      <c r="L2877" s="26">
        <f>IFERROR(SUMIFS(RECEIVING_HISTORY!$I:$I,RECEIVING_HISTORY!$B:$B,MASTER_SHEET!$A2877),0)</f>
        <v>0</v>
      </c>
      <c r="M2877" s="35">
        <f>IFERROR(SUMIF(ISSUANCE_HISTORY!$B:$B,A2877,ISSUANCE_HISTORY!$H:$H),0)</f>
        <v>0</v>
      </c>
      <c r="N2877" s="26">
        <f>IFERROR(SUMIF(ISSUANCE_HISTORY!$B:$B,A2877,ISSUANCE_HISTORY!$I:$I),0)</f>
        <v>0</v>
      </c>
      <c r="O2877" s="112">
        <f t="shared" ref="O2877:O2940" si="181">N(I2877)+N(K2877)-N(M2877)</f>
        <v>8</v>
      </c>
      <c r="P2877" s="26">
        <f t="shared" si="179"/>
        <v>440</v>
      </c>
      <c r="Q2877" s="36" t="s">
        <v>2907</v>
      </c>
      <c r="R2877" s="36" t="s">
        <v>2907</v>
      </c>
      <c r="S2877" s="16">
        <v>4</v>
      </c>
      <c r="T2877" s="37" t="str">
        <f t="shared" si="178"/>
        <v>OK</v>
      </c>
      <c r="U2877" s="12"/>
      <c r="V2877" s="16"/>
      <c r="W2877" s="12" t="s">
        <v>4222</v>
      </c>
    </row>
    <row r="2878" spans="1:23" ht="22.35" customHeight="1">
      <c r="A2878" s="12">
        <v>10063053</v>
      </c>
      <c r="B2878" s="137">
        <v>1910010199</v>
      </c>
      <c r="C2878" s="106">
        <v>1008009</v>
      </c>
      <c r="D2878" s="13"/>
      <c r="E2878" s="12" t="s">
        <v>3371</v>
      </c>
      <c r="F2878" s="190" t="s">
        <v>1262</v>
      </c>
      <c r="G2878" s="13" t="s">
        <v>21</v>
      </c>
      <c r="H2878" s="15">
        <v>89</v>
      </c>
      <c r="I2878" s="105">
        <v>5</v>
      </c>
      <c r="J2878" s="26">
        <f t="shared" si="180"/>
        <v>445</v>
      </c>
      <c r="K2878" s="113">
        <f>IFERROR(SUMIFS(RECEIVING_HISTORY!$H:$H,RECEIVING_HISTORY!$B:$B,MASTER_SHEET!$A2878),0)</f>
        <v>0</v>
      </c>
      <c r="L2878" s="26">
        <f>IFERROR(SUMIFS(RECEIVING_HISTORY!$I:$I,RECEIVING_HISTORY!$B:$B,MASTER_SHEET!$A2878),0)</f>
        <v>0</v>
      </c>
      <c r="M2878" s="35">
        <f>IFERROR(SUMIF(ISSUANCE_HISTORY!$B:$B,A2878,ISSUANCE_HISTORY!$H:$H),0)</f>
        <v>0</v>
      </c>
      <c r="N2878" s="26">
        <f>IFERROR(SUMIF(ISSUANCE_HISTORY!$B:$B,A2878,ISSUANCE_HISTORY!$I:$I),0)</f>
        <v>0</v>
      </c>
      <c r="O2878" s="112">
        <f t="shared" si="181"/>
        <v>5</v>
      </c>
      <c r="P2878" s="26">
        <f t="shared" si="179"/>
        <v>445</v>
      </c>
      <c r="Q2878" s="36" t="s">
        <v>1464</v>
      </c>
      <c r="R2878" s="36" t="s">
        <v>1464</v>
      </c>
      <c r="S2878" s="16">
        <v>4</v>
      </c>
      <c r="T2878" s="37" t="str">
        <f t="shared" si="178"/>
        <v>OK</v>
      </c>
      <c r="U2878" s="12"/>
      <c r="V2878" s="16"/>
      <c r="W2878" s="12" t="s">
        <v>4222</v>
      </c>
    </row>
    <row r="2879" spans="1:23" ht="22.35" customHeight="1">
      <c r="A2879" s="12">
        <v>10063054</v>
      </c>
      <c r="B2879" s="137">
        <v>1910010200</v>
      </c>
      <c r="C2879" s="106">
        <v>1008010</v>
      </c>
      <c r="D2879" s="13"/>
      <c r="E2879" s="12" t="s">
        <v>3372</v>
      </c>
      <c r="F2879" s="190" t="s">
        <v>1262</v>
      </c>
      <c r="G2879" s="13" t="s">
        <v>21</v>
      </c>
      <c r="H2879" s="15">
        <v>114</v>
      </c>
      <c r="I2879" s="105">
        <v>3</v>
      </c>
      <c r="J2879" s="26">
        <f t="shared" si="180"/>
        <v>342</v>
      </c>
      <c r="K2879" s="113">
        <f>IFERROR(SUMIFS(RECEIVING_HISTORY!$H:$H,RECEIVING_HISTORY!$B:$B,MASTER_SHEET!$A2879),0)</f>
        <v>0</v>
      </c>
      <c r="L2879" s="26">
        <f>IFERROR(SUMIFS(RECEIVING_HISTORY!$I:$I,RECEIVING_HISTORY!$B:$B,MASTER_SHEET!$A2879),0)</f>
        <v>0</v>
      </c>
      <c r="M2879" s="35">
        <f>IFERROR(SUMIF(ISSUANCE_HISTORY!$B:$B,A2879,ISSUANCE_HISTORY!$H:$H),0)</f>
        <v>0</v>
      </c>
      <c r="N2879" s="26">
        <f>IFERROR(SUMIF(ISSUANCE_HISTORY!$B:$B,A2879,ISSUANCE_HISTORY!$I:$I),0)</f>
        <v>0</v>
      </c>
      <c r="O2879" s="112">
        <f t="shared" si="181"/>
        <v>3</v>
      </c>
      <c r="P2879" s="26">
        <f t="shared" si="179"/>
        <v>342</v>
      </c>
      <c r="Q2879" s="36" t="s">
        <v>2907</v>
      </c>
      <c r="R2879" s="36" t="s">
        <v>2907</v>
      </c>
      <c r="S2879" s="16">
        <v>3</v>
      </c>
      <c r="T2879" s="37" t="str">
        <f t="shared" si="178"/>
        <v>OK</v>
      </c>
      <c r="U2879" s="12"/>
      <c r="V2879" s="16"/>
      <c r="W2879" s="12" t="s">
        <v>4222</v>
      </c>
    </row>
    <row r="2880" spans="1:23" ht="22.35" customHeight="1">
      <c r="A2880" s="12">
        <v>10063055</v>
      </c>
      <c r="B2880" s="137">
        <v>1910010201</v>
      </c>
      <c r="C2880" s="106">
        <v>1008011</v>
      </c>
      <c r="D2880" s="13"/>
      <c r="E2880" s="12" t="s">
        <v>3373</v>
      </c>
      <c r="F2880" s="190" t="s">
        <v>1262</v>
      </c>
      <c r="G2880" s="13" t="s">
        <v>21</v>
      </c>
      <c r="H2880" s="15">
        <v>118</v>
      </c>
      <c r="I2880" s="105">
        <v>7</v>
      </c>
      <c r="J2880" s="26">
        <f t="shared" si="180"/>
        <v>826</v>
      </c>
      <c r="K2880" s="113">
        <f>IFERROR(SUMIFS(RECEIVING_HISTORY!$H:$H,RECEIVING_HISTORY!$B:$B,MASTER_SHEET!$A2880),0)</f>
        <v>0</v>
      </c>
      <c r="L2880" s="26">
        <f>IFERROR(SUMIFS(RECEIVING_HISTORY!$I:$I,RECEIVING_HISTORY!$B:$B,MASTER_SHEET!$A2880),0)</f>
        <v>0</v>
      </c>
      <c r="M2880" s="35">
        <f>IFERROR(SUMIF(ISSUANCE_HISTORY!$B:$B,A2880,ISSUANCE_HISTORY!$H:$H),0)</f>
        <v>0</v>
      </c>
      <c r="N2880" s="26">
        <f>IFERROR(SUMIF(ISSUANCE_HISTORY!$B:$B,A2880,ISSUANCE_HISTORY!$I:$I),0)</f>
        <v>0</v>
      </c>
      <c r="O2880" s="112">
        <f t="shared" si="181"/>
        <v>7</v>
      </c>
      <c r="P2880" s="26">
        <f t="shared" si="179"/>
        <v>826</v>
      </c>
      <c r="Q2880" s="36" t="s">
        <v>1537</v>
      </c>
      <c r="R2880" s="36" t="s">
        <v>1537</v>
      </c>
      <c r="S2880" s="16">
        <v>3</v>
      </c>
      <c r="T2880" s="37" t="str">
        <f t="shared" si="178"/>
        <v>OK</v>
      </c>
      <c r="U2880" s="12"/>
      <c r="V2880" s="16"/>
      <c r="W2880" s="12" t="s">
        <v>4222</v>
      </c>
    </row>
    <row r="2881" spans="1:23" ht="22.35" customHeight="1">
      <c r="A2881" s="12">
        <v>10063056</v>
      </c>
      <c r="B2881" s="137">
        <v>1910010202</v>
      </c>
      <c r="C2881" s="106">
        <v>1008012</v>
      </c>
      <c r="D2881" s="13"/>
      <c r="E2881" s="12" t="s">
        <v>3374</v>
      </c>
      <c r="F2881" s="190" t="s">
        <v>1262</v>
      </c>
      <c r="G2881" s="13" t="s">
        <v>21</v>
      </c>
      <c r="H2881" s="15">
        <v>300</v>
      </c>
      <c r="I2881" s="105">
        <v>2</v>
      </c>
      <c r="J2881" s="26">
        <f t="shared" si="180"/>
        <v>600</v>
      </c>
      <c r="K2881" s="113">
        <f>IFERROR(SUMIFS(RECEIVING_HISTORY!$H:$H,RECEIVING_HISTORY!$B:$B,MASTER_SHEET!$A2881),0)</f>
        <v>0</v>
      </c>
      <c r="L2881" s="26">
        <f>IFERROR(SUMIFS(RECEIVING_HISTORY!$I:$I,RECEIVING_HISTORY!$B:$B,MASTER_SHEET!$A2881),0)</f>
        <v>0</v>
      </c>
      <c r="M2881" s="35">
        <f>IFERROR(SUMIF(ISSUANCE_HISTORY!$B:$B,A2881,ISSUANCE_HISTORY!$H:$H),0)</f>
        <v>0</v>
      </c>
      <c r="N2881" s="26">
        <f>IFERROR(SUMIF(ISSUANCE_HISTORY!$B:$B,A2881,ISSUANCE_HISTORY!$I:$I),0)</f>
        <v>0</v>
      </c>
      <c r="O2881" s="112">
        <f t="shared" si="181"/>
        <v>2</v>
      </c>
      <c r="P2881" s="26">
        <f t="shared" si="179"/>
        <v>600</v>
      </c>
      <c r="Q2881" s="36" t="s">
        <v>460</v>
      </c>
      <c r="R2881" s="36" t="s">
        <v>460</v>
      </c>
      <c r="S2881" s="16">
        <v>2</v>
      </c>
      <c r="T2881" s="37" t="str">
        <f t="shared" si="178"/>
        <v>OK</v>
      </c>
      <c r="U2881" s="12"/>
      <c r="V2881" s="16"/>
      <c r="W2881" s="12" t="s">
        <v>4222</v>
      </c>
    </row>
    <row r="2882" spans="1:23" ht="22.35" customHeight="1">
      <c r="A2882" s="12">
        <v>10063057</v>
      </c>
      <c r="B2882" s="137">
        <v>1910010203</v>
      </c>
      <c r="C2882" s="106">
        <v>1008013</v>
      </c>
      <c r="D2882" s="13"/>
      <c r="E2882" s="12" t="s">
        <v>3375</v>
      </c>
      <c r="F2882" s="190" t="s">
        <v>1262</v>
      </c>
      <c r="G2882" s="13" t="s">
        <v>21</v>
      </c>
      <c r="H2882" s="15">
        <v>450</v>
      </c>
      <c r="I2882" s="105">
        <v>2</v>
      </c>
      <c r="J2882" s="26">
        <f t="shared" si="180"/>
        <v>900</v>
      </c>
      <c r="K2882" s="113">
        <f>IFERROR(SUMIFS(RECEIVING_HISTORY!$H:$H,RECEIVING_HISTORY!$B:$B,MASTER_SHEET!$A2882),0)</f>
        <v>0</v>
      </c>
      <c r="L2882" s="26">
        <f>IFERROR(SUMIFS(RECEIVING_HISTORY!$I:$I,RECEIVING_HISTORY!$B:$B,MASTER_SHEET!$A2882),0)</f>
        <v>0</v>
      </c>
      <c r="M2882" s="35">
        <f>IFERROR(SUMIF(ISSUANCE_HISTORY!$B:$B,A2882,ISSUANCE_HISTORY!$H:$H),0)</f>
        <v>0</v>
      </c>
      <c r="N2882" s="26">
        <f>IFERROR(SUMIF(ISSUANCE_HISTORY!$B:$B,A2882,ISSUANCE_HISTORY!$I:$I),0)</f>
        <v>0</v>
      </c>
      <c r="O2882" s="112">
        <f t="shared" si="181"/>
        <v>2</v>
      </c>
      <c r="P2882" s="26">
        <f t="shared" si="179"/>
        <v>900</v>
      </c>
      <c r="Q2882" s="36" t="s">
        <v>460</v>
      </c>
      <c r="R2882" s="36" t="s">
        <v>460</v>
      </c>
      <c r="S2882" s="16">
        <v>2</v>
      </c>
      <c r="T2882" s="37" t="str">
        <f t="shared" ref="T2882:T2945" si="182">IF(S2882="", "", IF(U2882&lt;&gt;"", "BSR in Process", IF(O2882&lt;S2882, "Re-Order Now", "OK")))</f>
        <v>OK</v>
      </c>
      <c r="U2882" s="12"/>
      <c r="V2882" s="16"/>
      <c r="W2882" s="12" t="s">
        <v>4222</v>
      </c>
    </row>
    <row r="2883" spans="1:23" ht="22.35" customHeight="1">
      <c r="A2883" s="12">
        <v>10063058</v>
      </c>
      <c r="B2883" s="137">
        <v>1910010204</v>
      </c>
      <c r="C2883" s="106">
        <v>1008014</v>
      </c>
      <c r="D2883" s="13"/>
      <c r="E2883" s="12" t="s">
        <v>3376</v>
      </c>
      <c r="F2883" s="190" t="s">
        <v>1262</v>
      </c>
      <c r="G2883" s="13" t="s">
        <v>21</v>
      </c>
      <c r="H2883" s="15">
        <v>679</v>
      </c>
      <c r="I2883" s="105">
        <v>2</v>
      </c>
      <c r="J2883" s="26">
        <f t="shared" si="180"/>
        <v>1358</v>
      </c>
      <c r="K2883" s="113">
        <f>IFERROR(SUMIFS(RECEIVING_HISTORY!$H:$H,RECEIVING_HISTORY!$B:$B,MASTER_SHEET!$A2883),0)</f>
        <v>0</v>
      </c>
      <c r="L2883" s="26">
        <f>IFERROR(SUMIFS(RECEIVING_HISTORY!$I:$I,RECEIVING_HISTORY!$B:$B,MASTER_SHEET!$A2883),0)</f>
        <v>0</v>
      </c>
      <c r="M2883" s="35">
        <f>IFERROR(SUMIF(ISSUANCE_HISTORY!$B:$B,A2883,ISSUANCE_HISTORY!$H:$H),0)</f>
        <v>0</v>
      </c>
      <c r="N2883" s="26">
        <f>IFERROR(SUMIF(ISSUANCE_HISTORY!$B:$B,A2883,ISSUANCE_HISTORY!$I:$I),0)</f>
        <v>0</v>
      </c>
      <c r="O2883" s="112">
        <f t="shared" si="181"/>
        <v>2</v>
      </c>
      <c r="P2883" s="26">
        <f t="shared" ref="P2883:P2946" si="183">N(J2883)+N(L2883)-N(N2883)</f>
        <v>1358</v>
      </c>
      <c r="Q2883" s="36" t="s">
        <v>1593</v>
      </c>
      <c r="R2883" s="36" t="s">
        <v>1593</v>
      </c>
      <c r="S2883" s="16">
        <v>2</v>
      </c>
      <c r="T2883" s="37" t="str">
        <f t="shared" si="182"/>
        <v>OK</v>
      </c>
      <c r="U2883" s="12"/>
      <c r="V2883" s="16"/>
      <c r="W2883" s="12" t="s">
        <v>4222</v>
      </c>
    </row>
    <row r="2884" spans="1:23" ht="22.35" customHeight="1">
      <c r="A2884" s="12">
        <v>10063059</v>
      </c>
      <c r="B2884" s="137">
        <v>1910070320</v>
      </c>
      <c r="C2884" s="106">
        <v>1008015</v>
      </c>
      <c r="D2884" s="13"/>
      <c r="E2884" s="12" t="s">
        <v>3377</v>
      </c>
      <c r="F2884" s="190" t="s">
        <v>1262</v>
      </c>
      <c r="G2884" s="13" t="s">
        <v>21</v>
      </c>
      <c r="H2884" s="15">
        <v>6</v>
      </c>
      <c r="I2884" s="105">
        <v>17</v>
      </c>
      <c r="J2884" s="26">
        <f t="shared" si="180"/>
        <v>102</v>
      </c>
      <c r="K2884" s="113">
        <f>IFERROR(SUMIFS(RECEIVING_HISTORY!$H:$H,RECEIVING_HISTORY!$B:$B,MASTER_SHEET!$A2884),0)</f>
        <v>0</v>
      </c>
      <c r="L2884" s="26">
        <f>IFERROR(SUMIFS(RECEIVING_HISTORY!$I:$I,RECEIVING_HISTORY!$B:$B,MASTER_SHEET!$A2884),0)</f>
        <v>0</v>
      </c>
      <c r="M2884" s="35">
        <f>IFERROR(SUMIF(ISSUANCE_HISTORY!$B:$B,A2884,ISSUANCE_HISTORY!$H:$H),0)</f>
        <v>0</v>
      </c>
      <c r="N2884" s="26">
        <f>IFERROR(SUMIF(ISSUANCE_HISTORY!$B:$B,A2884,ISSUANCE_HISTORY!$I:$I),0)</f>
        <v>0</v>
      </c>
      <c r="O2884" s="112">
        <f t="shared" si="181"/>
        <v>17</v>
      </c>
      <c r="P2884" s="26">
        <f t="shared" si="183"/>
        <v>102</v>
      </c>
      <c r="Q2884" s="36" t="s">
        <v>1464</v>
      </c>
      <c r="R2884" s="36" t="s">
        <v>1464</v>
      </c>
      <c r="S2884" s="16">
        <v>10</v>
      </c>
      <c r="T2884" s="37" t="str">
        <f t="shared" si="182"/>
        <v>OK</v>
      </c>
      <c r="U2884" s="12"/>
      <c r="V2884" s="16"/>
      <c r="W2884" s="12" t="s">
        <v>4222</v>
      </c>
    </row>
    <row r="2885" spans="1:23" ht="22.35" customHeight="1">
      <c r="A2885" s="12">
        <v>10063060</v>
      </c>
      <c r="B2885" s="137">
        <v>1910070321</v>
      </c>
      <c r="C2885" s="106">
        <v>1008016</v>
      </c>
      <c r="D2885" s="13"/>
      <c r="E2885" s="12" t="s">
        <v>3378</v>
      </c>
      <c r="F2885" s="190" t="s">
        <v>1262</v>
      </c>
      <c r="G2885" s="13" t="s">
        <v>21</v>
      </c>
      <c r="H2885" s="15">
        <v>10</v>
      </c>
      <c r="I2885" s="105">
        <v>17</v>
      </c>
      <c r="J2885" s="26">
        <f t="shared" si="180"/>
        <v>170</v>
      </c>
      <c r="K2885" s="113">
        <f>IFERROR(SUMIFS(RECEIVING_HISTORY!$H:$H,RECEIVING_HISTORY!$B:$B,MASTER_SHEET!$A2885),0)</f>
        <v>0</v>
      </c>
      <c r="L2885" s="26">
        <f>IFERROR(SUMIFS(RECEIVING_HISTORY!$I:$I,RECEIVING_HISTORY!$B:$B,MASTER_SHEET!$A2885),0)</f>
        <v>0</v>
      </c>
      <c r="M2885" s="35">
        <f>IFERROR(SUMIF(ISSUANCE_HISTORY!$B:$B,A2885,ISSUANCE_HISTORY!$H:$H),0)</f>
        <v>0</v>
      </c>
      <c r="N2885" s="26">
        <f>IFERROR(SUMIF(ISSUANCE_HISTORY!$B:$B,A2885,ISSUANCE_HISTORY!$I:$I),0)</f>
        <v>0</v>
      </c>
      <c r="O2885" s="112">
        <f t="shared" si="181"/>
        <v>17</v>
      </c>
      <c r="P2885" s="26">
        <f t="shared" si="183"/>
        <v>170</v>
      </c>
      <c r="Q2885" s="36" t="s">
        <v>2907</v>
      </c>
      <c r="R2885" s="36" t="s">
        <v>2907</v>
      </c>
      <c r="S2885" s="16">
        <v>10</v>
      </c>
      <c r="T2885" s="37" t="str">
        <f t="shared" si="182"/>
        <v>OK</v>
      </c>
      <c r="U2885" s="12"/>
      <c r="V2885" s="16"/>
      <c r="W2885" s="12" t="s">
        <v>4222</v>
      </c>
    </row>
    <row r="2886" spans="1:23" ht="22.35" customHeight="1">
      <c r="A2886" s="12">
        <v>10063061</v>
      </c>
      <c r="B2886" s="137">
        <v>1910070322</v>
      </c>
      <c r="C2886" s="106">
        <v>1008017</v>
      </c>
      <c r="D2886" s="13"/>
      <c r="E2886" s="12" t="s">
        <v>3379</v>
      </c>
      <c r="F2886" s="190" t="s">
        <v>1262</v>
      </c>
      <c r="G2886" s="13" t="s">
        <v>21</v>
      </c>
      <c r="H2886" s="15">
        <v>12</v>
      </c>
      <c r="I2886" s="105">
        <v>15</v>
      </c>
      <c r="J2886" s="26">
        <f t="shared" si="180"/>
        <v>180</v>
      </c>
      <c r="K2886" s="113">
        <f>IFERROR(SUMIFS(RECEIVING_HISTORY!$H:$H,RECEIVING_HISTORY!$B:$B,MASTER_SHEET!$A2886),0)</f>
        <v>0</v>
      </c>
      <c r="L2886" s="26">
        <f>IFERROR(SUMIFS(RECEIVING_HISTORY!$I:$I,RECEIVING_HISTORY!$B:$B,MASTER_SHEET!$A2886),0)</f>
        <v>0</v>
      </c>
      <c r="M2886" s="35">
        <f>IFERROR(SUMIF(ISSUANCE_HISTORY!$B:$B,A2886,ISSUANCE_HISTORY!$H:$H),0)</f>
        <v>0</v>
      </c>
      <c r="N2886" s="26">
        <f>IFERROR(SUMIF(ISSUANCE_HISTORY!$B:$B,A2886,ISSUANCE_HISTORY!$I:$I),0)</f>
        <v>0</v>
      </c>
      <c r="O2886" s="112">
        <f t="shared" si="181"/>
        <v>15</v>
      </c>
      <c r="P2886" s="26">
        <f t="shared" si="183"/>
        <v>180</v>
      </c>
      <c r="Q2886" s="36" t="s">
        <v>2907</v>
      </c>
      <c r="R2886" s="36" t="s">
        <v>2907</v>
      </c>
      <c r="S2886" s="16">
        <v>10</v>
      </c>
      <c r="T2886" s="37" t="str">
        <f t="shared" si="182"/>
        <v>OK</v>
      </c>
      <c r="U2886" s="12"/>
      <c r="V2886" s="16"/>
      <c r="W2886" s="12" t="s">
        <v>4222</v>
      </c>
    </row>
    <row r="2887" spans="1:23" ht="22.35" customHeight="1">
      <c r="A2887" s="12">
        <v>10063062</v>
      </c>
      <c r="B2887" s="137">
        <v>1910070323</v>
      </c>
      <c r="C2887" s="106">
        <v>1008018</v>
      </c>
      <c r="D2887" s="13"/>
      <c r="E2887" s="12" t="s">
        <v>3380</v>
      </c>
      <c r="F2887" s="190" t="s">
        <v>1262</v>
      </c>
      <c r="G2887" s="13" t="s">
        <v>21</v>
      </c>
      <c r="H2887" s="15">
        <v>47</v>
      </c>
      <c r="I2887" s="105">
        <v>19</v>
      </c>
      <c r="J2887" s="26">
        <f t="shared" si="180"/>
        <v>893</v>
      </c>
      <c r="K2887" s="113">
        <f>IFERROR(SUMIFS(RECEIVING_HISTORY!$H:$H,RECEIVING_HISTORY!$B:$B,MASTER_SHEET!$A2887),0)</f>
        <v>0</v>
      </c>
      <c r="L2887" s="26">
        <f>IFERROR(SUMIFS(RECEIVING_HISTORY!$I:$I,RECEIVING_HISTORY!$B:$B,MASTER_SHEET!$A2887),0)</f>
        <v>0</v>
      </c>
      <c r="M2887" s="35">
        <f>IFERROR(SUMIF(ISSUANCE_HISTORY!$B:$B,A2887,ISSUANCE_HISTORY!$H:$H),0)</f>
        <v>0</v>
      </c>
      <c r="N2887" s="26">
        <f>IFERROR(SUMIF(ISSUANCE_HISTORY!$B:$B,A2887,ISSUANCE_HISTORY!$I:$I),0)</f>
        <v>0</v>
      </c>
      <c r="O2887" s="112">
        <f t="shared" si="181"/>
        <v>19</v>
      </c>
      <c r="P2887" s="26">
        <f t="shared" si="183"/>
        <v>893</v>
      </c>
      <c r="Q2887" s="36" t="s">
        <v>1467</v>
      </c>
      <c r="R2887" s="36" t="s">
        <v>1467</v>
      </c>
      <c r="S2887" s="16">
        <v>10</v>
      </c>
      <c r="T2887" s="37" t="str">
        <f t="shared" si="182"/>
        <v>OK</v>
      </c>
      <c r="U2887" s="12"/>
      <c r="V2887" s="16"/>
      <c r="W2887" s="12" t="s">
        <v>4222</v>
      </c>
    </row>
    <row r="2888" spans="1:23" ht="22.35" customHeight="1">
      <c r="A2888" s="12">
        <v>10063063</v>
      </c>
      <c r="B2888" s="137">
        <v>1910070324</v>
      </c>
      <c r="C2888" s="106">
        <v>1008019</v>
      </c>
      <c r="D2888" s="13"/>
      <c r="E2888" s="12" t="s">
        <v>3381</v>
      </c>
      <c r="F2888" s="190" t="s">
        <v>1262</v>
      </c>
      <c r="G2888" s="13" t="s">
        <v>21</v>
      </c>
      <c r="H2888" s="15">
        <v>18</v>
      </c>
      <c r="I2888" s="105">
        <v>15</v>
      </c>
      <c r="J2888" s="26">
        <f t="shared" si="180"/>
        <v>270</v>
      </c>
      <c r="K2888" s="113">
        <f>IFERROR(SUMIFS(RECEIVING_HISTORY!$H:$H,RECEIVING_HISTORY!$B:$B,MASTER_SHEET!$A2888),0)</f>
        <v>0</v>
      </c>
      <c r="L2888" s="26">
        <f>IFERROR(SUMIFS(RECEIVING_HISTORY!$I:$I,RECEIVING_HISTORY!$B:$B,MASTER_SHEET!$A2888),0)</f>
        <v>0</v>
      </c>
      <c r="M2888" s="35">
        <f>IFERROR(SUMIF(ISSUANCE_HISTORY!$B:$B,A2888,ISSUANCE_HISTORY!$H:$H),0)</f>
        <v>0</v>
      </c>
      <c r="N2888" s="26">
        <f>IFERROR(SUMIF(ISSUANCE_HISTORY!$B:$B,A2888,ISSUANCE_HISTORY!$I:$I),0)</f>
        <v>0</v>
      </c>
      <c r="O2888" s="112">
        <f t="shared" si="181"/>
        <v>15</v>
      </c>
      <c r="P2888" s="26">
        <f t="shared" si="183"/>
        <v>270</v>
      </c>
      <c r="Q2888" s="36" t="s">
        <v>1593</v>
      </c>
      <c r="R2888" s="36" t="s">
        <v>1593</v>
      </c>
      <c r="S2888" s="16">
        <v>10</v>
      </c>
      <c r="T2888" s="37" t="str">
        <f t="shared" si="182"/>
        <v>OK</v>
      </c>
      <c r="U2888" s="12"/>
      <c r="V2888" s="16"/>
      <c r="W2888" s="12" t="s">
        <v>4222</v>
      </c>
    </row>
    <row r="2889" spans="1:23" ht="22.35" customHeight="1">
      <c r="A2889" s="12">
        <v>10063064</v>
      </c>
      <c r="B2889" s="137">
        <v>1910070325</v>
      </c>
      <c r="C2889" s="106">
        <v>1008020</v>
      </c>
      <c r="D2889" s="13"/>
      <c r="E2889" s="12" t="s">
        <v>3382</v>
      </c>
      <c r="F2889" s="190" t="s">
        <v>1262</v>
      </c>
      <c r="G2889" s="13" t="s">
        <v>21</v>
      </c>
      <c r="H2889" s="15">
        <v>25</v>
      </c>
      <c r="I2889" s="105">
        <v>15</v>
      </c>
      <c r="J2889" s="26">
        <f t="shared" si="180"/>
        <v>375</v>
      </c>
      <c r="K2889" s="113">
        <f>IFERROR(SUMIFS(RECEIVING_HISTORY!$H:$H,RECEIVING_HISTORY!$B:$B,MASTER_SHEET!$A2889),0)</f>
        <v>0</v>
      </c>
      <c r="L2889" s="26">
        <f>IFERROR(SUMIFS(RECEIVING_HISTORY!$I:$I,RECEIVING_HISTORY!$B:$B,MASTER_SHEET!$A2889),0)</f>
        <v>0</v>
      </c>
      <c r="M2889" s="35">
        <f>IFERROR(SUMIF(ISSUANCE_HISTORY!$B:$B,A2889,ISSUANCE_HISTORY!$H:$H),0)</f>
        <v>0</v>
      </c>
      <c r="N2889" s="26">
        <f>IFERROR(SUMIF(ISSUANCE_HISTORY!$B:$B,A2889,ISSUANCE_HISTORY!$I:$I),0)</f>
        <v>0</v>
      </c>
      <c r="O2889" s="112">
        <f t="shared" si="181"/>
        <v>15</v>
      </c>
      <c r="P2889" s="26">
        <f t="shared" si="183"/>
        <v>375</v>
      </c>
      <c r="Q2889" s="36" t="s">
        <v>460</v>
      </c>
      <c r="R2889" s="36" t="s">
        <v>460</v>
      </c>
      <c r="S2889" s="16">
        <v>10</v>
      </c>
      <c r="T2889" s="37" t="str">
        <f t="shared" si="182"/>
        <v>OK</v>
      </c>
      <c r="U2889" s="12"/>
      <c r="V2889" s="16"/>
      <c r="W2889" s="12" t="s">
        <v>4222</v>
      </c>
    </row>
    <row r="2890" spans="1:23" ht="22.35" customHeight="1">
      <c r="A2890" s="12">
        <v>10063065</v>
      </c>
      <c r="B2890" s="137">
        <v>1910070326</v>
      </c>
      <c r="C2890" s="106">
        <v>1008021</v>
      </c>
      <c r="D2890" s="13"/>
      <c r="E2890" s="12" t="s">
        <v>3383</v>
      </c>
      <c r="F2890" s="190" t="s">
        <v>1262</v>
      </c>
      <c r="G2890" s="13" t="s">
        <v>21</v>
      </c>
      <c r="H2890" s="15">
        <v>40</v>
      </c>
      <c r="I2890" s="105">
        <v>17</v>
      </c>
      <c r="J2890" s="26">
        <f t="shared" si="180"/>
        <v>680</v>
      </c>
      <c r="K2890" s="113">
        <f>IFERROR(SUMIFS(RECEIVING_HISTORY!$H:$H,RECEIVING_HISTORY!$B:$B,MASTER_SHEET!$A2890),0)</f>
        <v>0</v>
      </c>
      <c r="L2890" s="26">
        <f>IFERROR(SUMIFS(RECEIVING_HISTORY!$I:$I,RECEIVING_HISTORY!$B:$B,MASTER_SHEET!$A2890),0)</f>
        <v>0</v>
      </c>
      <c r="M2890" s="35">
        <f>IFERROR(SUMIF(ISSUANCE_HISTORY!$B:$B,A2890,ISSUANCE_HISTORY!$H:$H),0)</f>
        <v>0</v>
      </c>
      <c r="N2890" s="26">
        <f>IFERROR(SUMIF(ISSUANCE_HISTORY!$B:$B,A2890,ISSUANCE_HISTORY!$I:$I),0)</f>
        <v>0</v>
      </c>
      <c r="O2890" s="112">
        <f t="shared" si="181"/>
        <v>17</v>
      </c>
      <c r="P2890" s="26">
        <f t="shared" si="183"/>
        <v>680</v>
      </c>
      <c r="Q2890" s="36" t="s">
        <v>2907</v>
      </c>
      <c r="R2890" s="36" t="s">
        <v>2907</v>
      </c>
      <c r="S2890" s="16">
        <v>10</v>
      </c>
      <c r="T2890" s="37" t="str">
        <f t="shared" si="182"/>
        <v>OK</v>
      </c>
      <c r="U2890" s="12"/>
      <c r="V2890" s="16"/>
      <c r="W2890" s="12" t="s">
        <v>4222</v>
      </c>
    </row>
    <row r="2891" spans="1:23" ht="22.35" customHeight="1">
      <c r="A2891" s="12">
        <v>10063066</v>
      </c>
      <c r="B2891" s="137">
        <v>1910070327</v>
      </c>
      <c r="C2891" s="106">
        <v>1008022</v>
      </c>
      <c r="D2891" s="13"/>
      <c r="E2891" s="12" t="s">
        <v>3384</v>
      </c>
      <c r="F2891" s="190" t="s">
        <v>1262</v>
      </c>
      <c r="G2891" s="13" t="s">
        <v>21</v>
      </c>
      <c r="H2891" s="15">
        <v>62</v>
      </c>
      <c r="I2891" s="105">
        <v>6</v>
      </c>
      <c r="J2891" s="26">
        <f t="shared" si="180"/>
        <v>372</v>
      </c>
      <c r="K2891" s="113">
        <f>IFERROR(SUMIFS(RECEIVING_HISTORY!$H:$H,RECEIVING_HISTORY!$B:$B,MASTER_SHEET!$A2891),0)</f>
        <v>0</v>
      </c>
      <c r="L2891" s="26">
        <f>IFERROR(SUMIFS(RECEIVING_HISTORY!$I:$I,RECEIVING_HISTORY!$B:$B,MASTER_SHEET!$A2891),0)</f>
        <v>0</v>
      </c>
      <c r="M2891" s="35">
        <f>IFERROR(SUMIF(ISSUANCE_HISTORY!$B:$B,A2891,ISSUANCE_HISTORY!$H:$H),0)</f>
        <v>0</v>
      </c>
      <c r="N2891" s="26">
        <f>IFERROR(SUMIF(ISSUANCE_HISTORY!$B:$B,A2891,ISSUANCE_HISTORY!$I:$I),0)</f>
        <v>0</v>
      </c>
      <c r="O2891" s="112">
        <f t="shared" si="181"/>
        <v>6</v>
      </c>
      <c r="P2891" s="26">
        <f t="shared" si="183"/>
        <v>372</v>
      </c>
      <c r="Q2891" s="36" t="s">
        <v>2907</v>
      </c>
      <c r="R2891" s="36" t="s">
        <v>2907</v>
      </c>
      <c r="S2891" s="16">
        <v>6</v>
      </c>
      <c r="T2891" s="37" t="str">
        <f t="shared" si="182"/>
        <v>OK</v>
      </c>
      <c r="U2891" s="12"/>
      <c r="V2891" s="16"/>
      <c r="W2891" s="12" t="s">
        <v>4222</v>
      </c>
    </row>
    <row r="2892" spans="1:23" ht="22.35" customHeight="1">
      <c r="A2892" s="12">
        <v>10063067</v>
      </c>
      <c r="B2892" s="137">
        <v>1910070328</v>
      </c>
      <c r="C2892" s="106">
        <v>1008023</v>
      </c>
      <c r="D2892" s="13"/>
      <c r="E2892" s="12" t="s">
        <v>3385</v>
      </c>
      <c r="F2892" s="190" t="s">
        <v>1262</v>
      </c>
      <c r="G2892" s="13" t="s">
        <v>21</v>
      </c>
      <c r="H2892" s="15">
        <v>105</v>
      </c>
      <c r="I2892" s="105">
        <v>3</v>
      </c>
      <c r="J2892" s="26">
        <f t="shared" si="180"/>
        <v>315</v>
      </c>
      <c r="K2892" s="113">
        <f>IFERROR(SUMIFS(RECEIVING_HISTORY!$H:$H,RECEIVING_HISTORY!$B:$B,MASTER_SHEET!$A2892),0)</f>
        <v>0</v>
      </c>
      <c r="L2892" s="26">
        <f>IFERROR(SUMIFS(RECEIVING_HISTORY!$I:$I,RECEIVING_HISTORY!$B:$B,MASTER_SHEET!$A2892),0)</f>
        <v>0</v>
      </c>
      <c r="M2892" s="35">
        <f>IFERROR(SUMIF(ISSUANCE_HISTORY!$B:$B,A2892,ISSUANCE_HISTORY!$H:$H),0)</f>
        <v>0</v>
      </c>
      <c r="N2892" s="26">
        <f>IFERROR(SUMIF(ISSUANCE_HISTORY!$B:$B,A2892,ISSUANCE_HISTORY!$I:$I),0)</f>
        <v>0</v>
      </c>
      <c r="O2892" s="112">
        <f t="shared" si="181"/>
        <v>3</v>
      </c>
      <c r="P2892" s="26">
        <f t="shared" si="183"/>
        <v>315</v>
      </c>
      <c r="Q2892" s="36" t="s">
        <v>460</v>
      </c>
      <c r="R2892" s="36" t="s">
        <v>460</v>
      </c>
      <c r="S2892" s="16">
        <v>3</v>
      </c>
      <c r="T2892" s="37" t="str">
        <f t="shared" si="182"/>
        <v>OK</v>
      </c>
      <c r="U2892" s="12"/>
      <c r="V2892" s="16"/>
      <c r="W2892" s="12" t="s">
        <v>4222</v>
      </c>
    </row>
    <row r="2893" spans="1:23" ht="22.35" customHeight="1">
      <c r="A2893" s="12">
        <v>10063068</v>
      </c>
      <c r="B2893" s="137">
        <v>1910080006</v>
      </c>
      <c r="C2893" s="106">
        <v>1008024</v>
      </c>
      <c r="D2893" s="13"/>
      <c r="E2893" s="12" t="s">
        <v>3386</v>
      </c>
      <c r="F2893" s="190" t="s">
        <v>1262</v>
      </c>
      <c r="G2893" s="13" t="s">
        <v>21</v>
      </c>
      <c r="H2893" s="15">
        <v>5</v>
      </c>
      <c r="I2893" s="105">
        <v>8</v>
      </c>
      <c r="J2893" s="26">
        <f t="shared" si="180"/>
        <v>40</v>
      </c>
      <c r="K2893" s="113">
        <f>IFERROR(SUMIFS(RECEIVING_HISTORY!$H:$H,RECEIVING_HISTORY!$B:$B,MASTER_SHEET!$A2893),0)</f>
        <v>0</v>
      </c>
      <c r="L2893" s="26">
        <f>IFERROR(SUMIFS(RECEIVING_HISTORY!$I:$I,RECEIVING_HISTORY!$B:$B,MASTER_SHEET!$A2893),0)</f>
        <v>0</v>
      </c>
      <c r="M2893" s="35">
        <f>IFERROR(SUMIF(ISSUANCE_HISTORY!$B:$B,A2893,ISSUANCE_HISTORY!$H:$H),0)</f>
        <v>0</v>
      </c>
      <c r="N2893" s="26">
        <f>IFERROR(SUMIF(ISSUANCE_HISTORY!$B:$B,A2893,ISSUANCE_HISTORY!$I:$I),0)</f>
        <v>0</v>
      </c>
      <c r="O2893" s="112">
        <f t="shared" si="181"/>
        <v>8</v>
      </c>
      <c r="P2893" s="26">
        <f t="shared" si="183"/>
        <v>40</v>
      </c>
      <c r="Q2893" s="36" t="s">
        <v>460</v>
      </c>
      <c r="R2893" s="36" t="s">
        <v>460</v>
      </c>
      <c r="S2893" s="16">
        <v>4</v>
      </c>
      <c r="T2893" s="37" t="str">
        <f t="shared" si="182"/>
        <v>OK</v>
      </c>
      <c r="U2893" s="12"/>
      <c r="V2893" s="16"/>
      <c r="W2893" s="12" t="s">
        <v>4222</v>
      </c>
    </row>
    <row r="2894" spans="1:23" ht="22.35" customHeight="1">
      <c r="A2894" s="12">
        <v>10063069</v>
      </c>
      <c r="B2894" s="137">
        <v>1910080007</v>
      </c>
      <c r="C2894" s="106">
        <v>1008025</v>
      </c>
      <c r="D2894" s="13"/>
      <c r="E2894" s="12" t="s">
        <v>3387</v>
      </c>
      <c r="F2894" s="190" t="s">
        <v>1262</v>
      </c>
      <c r="G2894" s="13" t="s">
        <v>21</v>
      </c>
      <c r="H2894" s="15">
        <v>6</v>
      </c>
      <c r="I2894" s="105">
        <v>8</v>
      </c>
      <c r="J2894" s="26">
        <f t="shared" si="180"/>
        <v>48</v>
      </c>
      <c r="K2894" s="113">
        <f>IFERROR(SUMIFS(RECEIVING_HISTORY!$H:$H,RECEIVING_HISTORY!$B:$B,MASTER_SHEET!$A2894),0)</f>
        <v>0</v>
      </c>
      <c r="L2894" s="26">
        <f>IFERROR(SUMIFS(RECEIVING_HISTORY!$I:$I,RECEIVING_HISTORY!$B:$B,MASTER_SHEET!$A2894),0)</f>
        <v>0</v>
      </c>
      <c r="M2894" s="35">
        <f>IFERROR(SUMIF(ISSUANCE_HISTORY!$B:$B,A2894,ISSUANCE_HISTORY!$H:$H),0)</f>
        <v>4</v>
      </c>
      <c r="N2894" s="26">
        <f>IFERROR(SUMIF(ISSUANCE_HISTORY!$B:$B,A2894,ISSUANCE_HISTORY!$I:$I),0)</f>
        <v>24</v>
      </c>
      <c r="O2894" s="112">
        <f t="shared" si="181"/>
        <v>4</v>
      </c>
      <c r="P2894" s="26">
        <f t="shared" si="183"/>
        <v>24</v>
      </c>
      <c r="Q2894" s="36" t="s">
        <v>460</v>
      </c>
      <c r="R2894" s="36" t="s">
        <v>460</v>
      </c>
      <c r="S2894" s="16">
        <v>4</v>
      </c>
      <c r="T2894" s="37" t="str">
        <f t="shared" si="182"/>
        <v>OK</v>
      </c>
      <c r="U2894" s="12"/>
      <c r="V2894" s="16"/>
      <c r="W2894" s="12" t="s">
        <v>4222</v>
      </c>
    </row>
    <row r="2895" spans="1:23" ht="22.35" customHeight="1">
      <c r="A2895" s="12">
        <v>10063070</v>
      </c>
      <c r="B2895" s="137">
        <v>1910080008</v>
      </c>
      <c r="C2895" s="106">
        <v>1008026</v>
      </c>
      <c r="D2895" s="13"/>
      <c r="E2895" s="12" t="s">
        <v>3388</v>
      </c>
      <c r="F2895" s="190" t="s">
        <v>1262</v>
      </c>
      <c r="G2895" s="13" t="s">
        <v>21</v>
      </c>
      <c r="H2895" s="15">
        <v>8</v>
      </c>
      <c r="I2895" s="105">
        <v>8</v>
      </c>
      <c r="J2895" s="26">
        <f t="shared" si="180"/>
        <v>64</v>
      </c>
      <c r="K2895" s="113">
        <f>IFERROR(SUMIFS(RECEIVING_HISTORY!$H:$H,RECEIVING_HISTORY!$B:$B,MASTER_SHEET!$A2895),0)</f>
        <v>0</v>
      </c>
      <c r="L2895" s="26">
        <f>IFERROR(SUMIFS(RECEIVING_HISTORY!$I:$I,RECEIVING_HISTORY!$B:$B,MASTER_SHEET!$A2895),0)</f>
        <v>0</v>
      </c>
      <c r="M2895" s="35">
        <f>IFERROR(SUMIF(ISSUANCE_HISTORY!$B:$B,A2895,ISSUANCE_HISTORY!$H:$H),0)</f>
        <v>0</v>
      </c>
      <c r="N2895" s="26">
        <f>IFERROR(SUMIF(ISSUANCE_HISTORY!$B:$B,A2895,ISSUANCE_HISTORY!$I:$I),0)</f>
        <v>0</v>
      </c>
      <c r="O2895" s="112">
        <f t="shared" si="181"/>
        <v>8</v>
      </c>
      <c r="P2895" s="26">
        <f t="shared" si="183"/>
        <v>64</v>
      </c>
      <c r="Q2895" s="36" t="s">
        <v>1537</v>
      </c>
      <c r="R2895" s="36" t="s">
        <v>1537</v>
      </c>
      <c r="S2895" s="16">
        <v>4</v>
      </c>
      <c r="T2895" s="37" t="str">
        <f t="shared" si="182"/>
        <v>OK</v>
      </c>
      <c r="U2895" s="12"/>
      <c r="V2895" s="16"/>
      <c r="W2895" s="12" t="s">
        <v>4222</v>
      </c>
    </row>
    <row r="2896" spans="1:23" ht="22.35" customHeight="1">
      <c r="A2896" s="12">
        <v>10063071</v>
      </c>
      <c r="B2896" s="137">
        <v>1910200220</v>
      </c>
      <c r="C2896" s="106">
        <v>1008028</v>
      </c>
      <c r="D2896" s="13"/>
      <c r="E2896" s="12" t="s">
        <v>3389</v>
      </c>
      <c r="F2896" s="190" t="s">
        <v>1262</v>
      </c>
      <c r="G2896" s="13" t="s">
        <v>21</v>
      </c>
      <c r="H2896" s="15">
        <v>6</v>
      </c>
      <c r="I2896" s="105">
        <v>10</v>
      </c>
      <c r="J2896" s="26">
        <f t="shared" si="180"/>
        <v>60</v>
      </c>
      <c r="K2896" s="113">
        <f>IFERROR(SUMIFS(RECEIVING_HISTORY!$H:$H,RECEIVING_HISTORY!$B:$B,MASTER_SHEET!$A2896),0)</f>
        <v>0</v>
      </c>
      <c r="L2896" s="26">
        <f>IFERROR(SUMIFS(RECEIVING_HISTORY!$I:$I,RECEIVING_HISTORY!$B:$B,MASTER_SHEET!$A2896),0)</f>
        <v>0</v>
      </c>
      <c r="M2896" s="35">
        <f>IFERROR(SUMIF(ISSUANCE_HISTORY!$B:$B,A2896,ISSUANCE_HISTORY!$H:$H),0)</f>
        <v>0</v>
      </c>
      <c r="N2896" s="26">
        <f>IFERROR(SUMIF(ISSUANCE_HISTORY!$B:$B,A2896,ISSUANCE_HISTORY!$I:$I),0)</f>
        <v>0</v>
      </c>
      <c r="O2896" s="112">
        <f t="shared" si="181"/>
        <v>10</v>
      </c>
      <c r="P2896" s="26">
        <f t="shared" si="183"/>
        <v>60</v>
      </c>
      <c r="Q2896" s="36" t="s">
        <v>2907</v>
      </c>
      <c r="R2896" s="36" t="s">
        <v>2907</v>
      </c>
      <c r="S2896" s="16">
        <v>6</v>
      </c>
      <c r="T2896" s="37" t="str">
        <f t="shared" si="182"/>
        <v>OK</v>
      </c>
      <c r="U2896" s="12"/>
      <c r="V2896" s="16"/>
      <c r="W2896" s="12" t="s">
        <v>4222</v>
      </c>
    </row>
    <row r="2897" spans="1:23" ht="22.35" customHeight="1">
      <c r="A2897" s="12">
        <v>10063072</v>
      </c>
      <c r="B2897" s="137">
        <v>1910200223</v>
      </c>
      <c r="C2897" s="106">
        <v>1008031</v>
      </c>
      <c r="D2897" s="13"/>
      <c r="E2897" s="12" t="s">
        <v>3390</v>
      </c>
      <c r="F2897" s="190" t="s">
        <v>1262</v>
      </c>
      <c r="G2897" s="13" t="s">
        <v>21</v>
      </c>
      <c r="H2897" s="15">
        <v>6</v>
      </c>
      <c r="I2897" s="105">
        <v>10</v>
      </c>
      <c r="J2897" s="26">
        <f t="shared" si="180"/>
        <v>60</v>
      </c>
      <c r="K2897" s="113">
        <f>IFERROR(SUMIFS(RECEIVING_HISTORY!$H:$H,RECEIVING_HISTORY!$B:$B,MASTER_SHEET!$A2897),0)</f>
        <v>0</v>
      </c>
      <c r="L2897" s="26">
        <f>IFERROR(SUMIFS(RECEIVING_HISTORY!$I:$I,RECEIVING_HISTORY!$B:$B,MASTER_SHEET!$A2897),0)</f>
        <v>0</v>
      </c>
      <c r="M2897" s="35">
        <f>IFERROR(SUMIF(ISSUANCE_HISTORY!$B:$B,A2897,ISSUANCE_HISTORY!$H:$H),0)</f>
        <v>0</v>
      </c>
      <c r="N2897" s="26">
        <f>IFERROR(SUMIF(ISSUANCE_HISTORY!$B:$B,A2897,ISSUANCE_HISTORY!$I:$I),0)</f>
        <v>0</v>
      </c>
      <c r="O2897" s="112">
        <f t="shared" si="181"/>
        <v>10</v>
      </c>
      <c r="P2897" s="26">
        <f t="shared" si="183"/>
        <v>60</v>
      </c>
      <c r="Q2897" s="36" t="s">
        <v>1464</v>
      </c>
      <c r="R2897" s="36" t="s">
        <v>1464</v>
      </c>
      <c r="S2897" s="16">
        <v>6</v>
      </c>
      <c r="T2897" s="37" t="str">
        <f t="shared" si="182"/>
        <v>OK</v>
      </c>
      <c r="U2897" s="12"/>
      <c r="V2897" s="16"/>
      <c r="W2897" s="12" t="s">
        <v>4222</v>
      </c>
    </row>
    <row r="2898" spans="1:23" ht="22.35" customHeight="1">
      <c r="A2898" s="12">
        <v>10063073</v>
      </c>
      <c r="B2898" s="137">
        <v>1910200235</v>
      </c>
      <c r="C2898" s="106">
        <v>1008043</v>
      </c>
      <c r="D2898" s="13"/>
      <c r="E2898" s="12" t="s">
        <v>3391</v>
      </c>
      <c r="F2898" s="190" t="s">
        <v>1262</v>
      </c>
      <c r="G2898" s="13" t="s">
        <v>21</v>
      </c>
      <c r="H2898" s="15">
        <v>42</v>
      </c>
      <c r="I2898" s="105">
        <v>10</v>
      </c>
      <c r="J2898" s="26">
        <f t="shared" si="180"/>
        <v>420</v>
      </c>
      <c r="K2898" s="113">
        <f>IFERROR(SUMIFS(RECEIVING_HISTORY!$H:$H,RECEIVING_HISTORY!$B:$B,MASTER_SHEET!$A2898),0)</f>
        <v>0</v>
      </c>
      <c r="L2898" s="26">
        <f>IFERROR(SUMIFS(RECEIVING_HISTORY!$I:$I,RECEIVING_HISTORY!$B:$B,MASTER_SHEET!$A2898),0)</f>
        <v>0</v>
      </c>
      <c r="M2898" s="35">
        <f>IFERROR(SUMIF(ISSUANCE_HISTORY!$B:$B,A2898,ISSUANCE_HISTORY!$H:$H),0)</f>
        <v>0</v>
      </c>
      <c r="N2898" s="26">
        <f>IFERROR(SUMIF(ISSUANCE_HISTORY!$B:$B,A2898,ISSUANCE_HISTORY!$I:$I),0)</f>
        <v>0</v>
      </c>
      <c r="O2898" s="112">
        <f t="shared" si="181"/>
        <v>10</v>
      </c>
      <c r="P2898" s="26">
        <f t="shared" si="183"/>
        <v>420</v>
      </c>
      <c r="Q2898" s="36" t="s">
        <v>1421</v>
      </c>
      <c r="R2898" s="36" t="s">
        <v>1421</v>
      </c>
      <c r="S2898" s="16">
        <v>6</v>
      </c>
      <c r="T2898" s="37" t="str">
        <f t="shared" si="182"/>
        <v>OK</v>
      </c>
      <c r="U2898" s="12"/>
      <c r="V2898" s="16"/>
      <c r="W2898" s="12" t="s">
        <v>4222</v>
      </c>
    </row>
    <row r="2899" spans="1:23" ht="22.35" customHeight="1">
      <c r="A2899" s="12">
        <v>10063074</v>
      </c>
      <c r="B2899" s="137">
        <v>1910200236</v>
      </c>
      <c r="C2899" s="106">
        <v>1008044</v>
      </c>
      <c r="D2899" s="13"/>
      <c r="E2899" s="12" t="s">
        <v>3392</v>
      </c>
      <c r="F2899" s="190" t="s">
        <v>1262</v>
      </c>
      <c r="G2899" s="13" t="s">
        <v>21</v>
      </c>
      <c r="H2899" s="15">
        <v>59</v>
      </c>
      <c r="I2899" s="105">
        <v>9</v>
      </c>
      <c r="J2899" s="26">
        <f t="shared" si="180"/>
        <v>531</v>
      </c>
      <c r="K2899" s="113">
        <f>IFERROR(SUMIFS(RECEIVING_HISTORY!$H:$H,RECEIVING_HISTORY!$B:$B,MASTER_SHEET!$A2899),0)</f>
        <v>0</v>
      </c>
      <c r="L2899" s="26">
        <f>IFERROR(SUMIFS(RECEIVING_HISTORY!$I:$I,RECEIVING_HISTORY!$B:$B,MASTER_SHEET!$A2899),0)</f>
        <v>0</v>
      </c>
      <c r="M2899" s="35">
        <f>IFERROR(SUMIF(ISSUANCE_HISTORY!$B:$B,A2899,ISSUANCE_HISTORY!$H:$H),0)</f>
        <v>0</v>
      </c>
      <c r="N2899" s="26">
        <f>IFERROR(SUMIF(ISSUANCE_HISTORY!$B:$B,A2899,ISSUANCE_HISTORY!$I:$I),0)</f>
        <v>0</v>
      </c>
      <c r="O2899" s="112">
        <f t="shared" si="181"/>
        <v>9</v>
      </c>
      <c r="P2899" s="26">
        <f t="shared" si="183"/>
        <v>531</v>
      </c>
      <c r="Q2899" s="36" t="s">
        <v>1421</v>
      </c>
      <c r="R2899" s="36" t="s">
        <v>1421</v>
      </c>
      <c r="S2899" s="16">
        <v>6</v>
      </c>
      <c r="T2899" s="37" t="str">
        <f t="shared" si="182"/>
        <v>OK</v>
      </c>
      <c r="U2899" s="12"/>
      <c r="V2899" s="16"/>
      <c r="W2899" s="12" t="s">
        <v>4222</v>
      </c>
    </row>
    <row r="2900" spans="1:23" ht="22.35" customHeight="1">
      <c r="A2900" s="12">
        <v>10063075</v>
      </c>
      <c r="B2900" s="137">
        <v>1910200237</v>
      </c>
      <c r="C2900" s="106">
        <v>1008045</v>
      </c>
      <c r="D2900" s="13"/>
      <c r="E2900" s="12" t="s">
        <v>3393</v>
      </c>
      <c r="F2900" s="190" t="s">
        <v>1262</v>
      </c>
      <c r="G2900" s="13" t="s">
        <v>21</v>
      </c>
      <c r="H2900" s="15">
        <v>59</v>
      </c>
      <c r="I2900" s="105">
        <v>10</v>
      </c>
      <c r="J2900" s="26">
        <f t="shared" si="180"/>
        <v>590</v>
      </c>
      <c r="K2900" s="113">
        <f>IFERROR(SUMIFS(RECEIVING_HISTORY!$H:$H,RECEIVING_HISTORY!$B:$B,MASTER_SHEET!$A2900),0)</f>
        <v>0</v>
      </c>
      <c r="L2900" s="26">
        <f>IFERROR(SUMIFS(RECEIVING_HISTORY!$I:$I,RECEIVING_HISTORY!$B:$B,MASTER_SHEET!$A2900),0)</f>
        <v>0</v>
      </c>
      <c r="M2900" s="35">
        <f>IFERROR(SUMIF(ISSUANCE_HISTORY!$B:$B,A2900,ISSUANCE_HISTORY!$H:$H),0)</f>
        <v>0</v>
      </c>
      <c r="N2900" s="26">
        <f>IFERROR(SUMIF(ISSUANCE_HISTORY!$B:$B,A2900,ISSUANCE_HISTORY!$I:$I),0)</f>
        <v>0</v>
      </c>
      <c r="O2900" s="112">
        <f t="shared" si="181"/>
        <v>10</v>
      </c>
      <c r="P2900" s="26">
        <f t="shared" si="183"/>
        <v>590</v>
      </c>
      <c r="Q2900" s="36" t="s">
        <v>1467</v>
      </c>
      <c r="R2900" s="36" t="s">
        <v>1467</v>
      </c>
      <c r="S2900" s="16">
        <v>6</v>
      </c>
      <c r="T2900" s="37" t="str">
        <f t="shared" si="182"/>
        <v>OK</v>
      </c>
      <c r="U2900" s="12"/>
      <c r="V2900" s="16"/>
      <c r="W2900" s="12" t="s">
        <v>4222</v>
      </c>
    </row>
    <row r="2901" spans="1:23" ht="22.35" customHeight="1">
      <c r="A2901" s="12">
        <v>10063076</v>
      </c>
      <c r="B2901" s="137">
        <v>1910200238</v>
      </c>
      <c r="C2901" s="106">
        <v>1008046</v>
      </c>
      <c r="D2901" s="13"/>
      <c r="E2901" s="12" t="s">
        <v>3394</v>
      </c>
      <c r="F2901" s="190" t="s">
        <v>1262</v>
      </c>
      <c r="G2901" s="13" t="s">
        <v>21</v>
      </c>
      <c r="H2901" s="15">
        <v>72</v>
      </c>
      <c r="I2901" s="105">
        <v>2</v>
      </c>
      <c r="J2901" s="26">
        <f t="shared" si="180"/>
        <v>144</v>
      </c>
      <c r="K2901" s="113">
        <f>IFERROR(SUMIFS(RECEIVING_HISTORY!$H:$H,RECEIVING_HISTORY!$B:$B,MASTER_SHEET!$A2901),0)</f>
        <v>0</v>
      </c>
      <c r="L2901" s="26">
        <f>IFERROR(SUMIFS(RECEIVING_HISTORY!$I:$I,RECEIVING_HISTORY!$B:$B,MASTER_SHEET!$A2901),0)</f>
        <v>0</v>
      </c>
      <c r="M2901" s="35">
        <f>IFERROR(SUMIF(ISSUANCE_HISTORY!$B:$B,A2901,ISSUANCE_HISTORY!$H:$H),0)</f>
        <v>0</v>
      </c>
      <c r="N2901" s="26">
        <f>IFERROR(SUMIF(ISSUANCE_HISTORY!$B:$B,A2901,ISSUANCE_HISTORY!$I:$I),0)</f>
        <v>0</v>
      </c>
      <c r="O2901" s="112">
        <f t="shared" si="181"/>
        <v>2</v>
      </c>
      <c r="P2901" s="26">
        <f t="shared" si="183"/>
        <v>144</v>
      </c>
      <c r="Q2901" s="36" t="s">
        <v>2907</v>
      </c>
      <c r="R2901" s="36" t="s">
        <v>2907</v>
      </c>
      <c r="S2901" s="16">
        <v>2</v>
      </c>
      <c r="T2901" s="37" t="str">
        <f t="shared" si="182"/>
        <v>OK</v>
      </c>
      <c r="U2901" s="12"/>
      <c r="V2901" s="16"/>
      <c r="W2901" s="12" t="s">
        <v>4222</v>
      </c>
    </row>
    <row r="2902" spans="1:23" ht="22.35" customHeight="1">
      <c r="A2902" s="12">
        <v>10063077</v>
      </c>
      <c r="B2902" s="137">
        <v>391100007893</v>
      </c>
      <c r="C2902" s="106">
        <v>1007510</v>
      </c>
      <c r="D2902" s="13">
        <v>1017283</v>
      </c>
      <c r="E2902" s="12" t="s">
        <v>3395</v>
      </c>
      <c r="F2902" s="190" t="s">
        <v>2049</v>
      </c>
      <c r="G2902" s="13" t="s">
        <v>21</v>
      </c>
      <c r="H2902" s="15">
        <v>140</v>
      </c>
      <c r="I2902" s="105">
        <v>4</v>
      </c>
      <c r="J2902" s="26">
        <f t="shared" si="180"/>
        <v>560</v>
      </c>
      <c r="K2902" s="113">
        <f>IFERROR(SUMIFS(RECEIVING_HISTORY!$H:$H,RECEIVING_HISTORY!$B:$B,MASTER_SHEET!$A2902),0)</f>
        <v>0</v>
      </c>
      <c r="L2902" s="26">
        <f>IFERROR(SUMIFS(RECEIVING_HISTORY!$I:$I,RECEIVING_HISTORY!$B:$B,MASTER_SHEET!$A2902),0)</f>
        <v>0</v>
      </c>
      <c r="M2902" s="35">
        <f>IFERROR(SUMIF(ISSUANCE_HISTORY!$B:$B,A2902,ISSUANCE_HISTORY!$H:$H),0)</f>
        <v>0</v>
      </c>
      <c r="N2902" s="26">
        <f>IFERROR(SUMIF(ISSUANCE_HISTORY!$B:$B,A2902,ISSUANCE_HISTORY!$I:$I),0)</f>
        <v>0</v>
      </c>
      <c r="O2902" s="112">
        <f t="shared" si="181"/>
        <v>4</v>
      </c>
      <c r="P2902" s="26">
        <f t="shared" si="183"/>
        <v>560</v>
      </c>
      <c r="Q2902" s="36" t="s">
        <v>1164</v>
      </c>
      <c r="R2902" s="36" t="s">
        <v>1164</v>
      </c>
      <c r="S2902" s="16">
        <v>4</v>
      </c>
      <c r="T2902" s="37" t="str">
        <f t="shared" si="182"/>
        <v>OK</v>
      </c>
      <c r="U2902" s="12"/>
      <c r="V2902" s="16"/>
      <c r="W2902" s="12" t="s">
        <v>4222</v>
      </c>
    </row>
    <row r="2903" spans="1:23" ht="22.35" customHeight="1">
      <c r="A2903" s="12">
        <v>10063078</v>
      </c>
      <c r="B2903" s="137">
        <v>301315007355</v>
      </c>
      <c r="C2903" s="106">
        <v>1008251</v>
      </c>
      <c r="D2903" s="13"/>
      <c r="E2903" s="12" t="s">
        <v>3396</v>
      </c>
      <c r="F2903" s="190" t="s">
        <v>4209</v>
      </c>
      <c r="G2903" s="13" t="s">
        <v>21</v>
      </c>
      <c r="H2903" s="15">
        <v>5</v>
      </c>
      <c r="I2903" s="105">
        <v>29</v>
      </c>
      <c r="J2903" s="26">
        <f t="shared" si="180"/>
        <v>145</v>
      </c>
      <c r="K2903" s="113">
        <f>IFERROR(SUMIFS(RECEIVING_HISTORY!$H:$H,RECEIVING_HISTORY!$B:$B,MASTER_SHEET!$A2903),0)</f>
        <v>0</v>
      </c>
      <c r="L2903" s="26">
        <f>IFERROR(SUMIFS(RECEIVING_HISTORY!$I:$I,RECEIVING_HISTORY!$B:$B,MASTER_SHEET!$A2903),0)</f>
        <v>0</v>
      </c>
      <c r="M2903" s="35">
        <f>IFERROR(SUMIF(ISSUANCE_HISTORY!$B:$B,A2903,ISSUANCE_HISTORY!$H:$H),0)</f>
        <v>0</v>
      </c>
      <c r="N2903" s="26">
        <f>IFERROR(SUMIF(ISSUANCE_HISTORY!$B:$B,A2903,ISSUANCE_HISTORY!$I:$I),0)</f>
        <v>0</v>
      </c>
      <c r="O2903" s="112">
        <f t="shared" si="181"/>
        <v>29</v>
      </c>
      <c r="P2903" s="26">
        <f t="shared" si="183"/>
        <v>145</v>
      </c>
      <c r="Q2903" s="36" t="s">
        <v>35</v>
      </c>
      <c r="R2903" s="36" t="s">
        <v>35</v>
      </c>
      <c r="S2903" s="16"/>
      <c r="T2903" s="37" t="str">
        <f t="shared" si="182"/>
        <v/>
      </c>
      <c r="U2903" s="12"/>
      <c r="V2903" s="16"/>
      <c r="W2903" s="12" t="s">
        <v>4222</v>
      </c>
    </row>
    <row r="2904" spans="1:23" ht="22.35" customHeight="1">
      <c r="A2904" s="12">
        <v>10063079</v>
      </c>
      <c r="B2904" s="137" t="e">
        <v>#N/A</v>
      </c>
      <c r="C2904" s="106">
        <v>1007961</v>
      </c>
      <c r="D2904" s="13"/>
      <c r="E2904" s="12" t="s">
        <v>3397</v>
      </c>
      <c r="F2904" s="190" t="s">
        <v>4215</v>
      </c>
      <c r="G2904" s="13" t="s">
        <v>37</v>
      </c>
      <c r="H2904" s="15">
        <v>30</v>
      </c>
      <c r="I2904" s="105">
        <v>0</v>
      </c>
      <c r="J2904" s="26">
        <f t="shared" si="180"/>
        <v>0</v>
      </c>
      <c r="K2904" s="113">
        <f>IFERROR(SUMIFS(RECEIVING_HISTORY!$H:$H,RECEIVING_HISTORY!$B:$B,MASTER_SHEET!$A2904),0)</f>
        <v>0</v>
      </c>
      <c r="L2904" s="26">
        <f>IFERROR(SUMIFS(RECEIVING_HISTORY!$I:$I,RECEIVING_HISTORY!$B:$B,MASTER_SHEET!$A2904),0)</f>
        <v>0</v>
      </c>
      <c r="M2904" s="35">
        <f>IFERROR(SUMIF(ISSUANCE_HISTORY!$B:$B,A2904,ISSUANCE_HISTORY!$H:$H),0)</f>
        <v>0</v>
      </c>
      <c r="N2904" s="26">
        <f>IFERROR(SUMIF(ISSUANCE_HISTORY!$B:$B,A2904,ISSUANCE_HISTORY!$I:$I),0)</f>
        <v>0</v>
      </c>
      <c r="O2904" s="112">
        <f t="shared" si="181"/>
        <v>0</v>
      </c>
      <c r="P2904" s="26">
        <f t="shared" si="183"/>
        <v>0</v>
      </c>
      <c r="Q2904" s="36" t="e">
        <v>#N/A</v>
      </c>
      <c r="R2904" s="36" t="e">
        <v>#N/A</v>
      </c>
      <c r="S2904" s="16"/>
      <c r="T2904" s="37" t="str">
        <f t="shared" si="182"/>
        <v/>
      </c>
      <c r="U2904" s="12"/>
      <c r="V2904" s="16"/>
      <c r="W2904" s="12" t="e">
        <v>#N/A</v>
      </c>
    </row>
    <row r="2905" spans="1:23" ht="22.35" customHeight="1">
      <c r="A2905" s="12">
        <v>10063080</v>
      </c>
      <c r="B2905" s="137" t="e">
        <v>#N/A</v>
      </c>
      <c r="C2905" s="106">
        <v>1007759</v>
      </c>
      <c r="D2905" s="13">
        <v>1017993</v>
      </c>
      <c r="E2905" s="12" t="s">
        <v>3398</v>
      </c>
      <c r="F2905" s="190" t="s">
        <v>2049</v>
      </c>
      <c r="G2905" s="13" t="s">
        <v>21</v>
      </c>
      <c r="H2905" s="15">
        <v>7</v>
      </c>
      <c r="I2905" s="105">
        <v>100</v>
      </c>
      <c r="J2905" s="26">
        <f t="shared" si="180"/>
        <v>700</v>
      </c>
      <c r="K2905" s="113">
        <f>IFERROR(SUMIFS(RECEIVING_HISTORY!$H:$H,RECEIVING_HISTORY!$B:$B,MASTER_SHEET!$A2905),0)</f>
        <v>0</v>
      </c>
      <c r="L2905" s="26">
        <f>IFERROR(SUMIFS(RECEIVING_HISTORY!$I:$I,RECEIVING_HISTORY!$B:$B,MASTER_SHEET!$A2905),0)</f>
        <v>0</v>
      </c>
      <c r="M2905" s="35">
        <f>IFERROR(SUMIF(ISSUANCE_HISTORY!$B:$B,A2905,ISSUANCE_HISTORY!$H:$H),0)</f>
        <v>0</v>
      </c>
      <c r="N2905" s="26">
        <f>IFERROR(SUMIF(ISSUANCE_HISTORY!$B:$B,A2905,ISSUANCE_HISTORY!$I:$I),0)</f>
        <v>0</v>
      </c>
      <c r="O2905" s="112">
        <f t="shared" si="181"/>
        <v>100</v>
      </c>
      <c r="P2905" s="26">
        <f t="shared" si="183"/>
        <v>700</v>
      </c>
      <c r="Q2905" s="36" t="s">
        <v>1476</v>
      </c>
      <c r="R2905" s="36" t="s">
        <v>1476</v>
      </c>
      <c r="S2905" s="16">
        <v>50</v>
      </c>
      <c r="T2905" s="37" t="str">
        <f t="shared" si="182"/>
        <v>OK</v>
      </c>
      <c r="U2905" s="12"/>
      <c r="V2905" s="16"/>
      <c r="W2905" s="12" t="e">
        <v>#N/A</v>
      </c>
    </row>
    <row r="2906" spans="1:23" ht="22.35" customHeight="1">
      <c r="A2906" s="12">
        <v>10063081</v>
      </c>
      <c r="B2906" s="137" t="e">
        <v>#N/A</v>
      </c>
      <c r="C2906" s="106">
        <v>1007762</v>
      </c>
      <c r="D2906" s="13">
        <v>1017996</v>
      </c>
      <c r="E2906" s="12" t="s">
        <v>3399</v>
      </c>
      <c r="F2906" s="190" t="s">
        <v>2049</v>
      </c>
      <c r="G2906" s="13" t="s">
        <v>21</v>
      </c>
      <c r="H2906" s="15">
        <v>32</v>
      </c>
      <c r="I2906" s="105">
        <v>20</v>
      </c>
      <c r="J2906" s="26">
        <f t="shared" si="180"/>
        <v>640</v>
      </c>
      <c r="K2906" s="113">
        <f>IFERROR(SUMIFS(RECEIVING_HISTORY!$H:$H,RECEIVING_HISTORY!$B:$B,MASTER_SHEET!$A2906),0)</f>
        <v>0</v>
      </c>
      <c r="L2906" s="26">
        <f>IFERROR(SUMIFS(RECEIVING_HISTORY!$I:$I,RECEIVING_HISTORY!$B:$B,MASTER_SHEET!$A2906),0)</f>
        <v>0</v>
      </c>
      <c r="M2906" s="35">
        <f>IFERROR(SUMIF(ISSUANCE_HISTORY!$B:$B,A2906,ISSUANCE_HISTORY!$H:$H),0)</f>
        <v>0</v>
      </c>
      <c r="N2906" s="26">
        <f>IFERROR(SUMIF(ISSUANCE_HISTORY!$B:$B,A2906,ISSUANCE_HISTORY!$I:$I),0)</f>
        <v>0</v>
      </c>
      <c r="O2906" s="112">
        <f t="shared" si="181"/>
        <v>20</v>
      </c>
      <c r="P2906" s="26">
        <f t="shared" si="183"/>
        <v>640</v>
      </c>
      <c r="Q2906" s="36" t="s">
        <v>1929</v>
      </c>
      <c r="R2906" s="36" t="s">
        <v>1929</v>
      </c>
      <c r="S2906" s="16">
        <v>10</v>
      </c>
      <c r="T2906" s="37" t="str">
        <f t="shared" si="182"/>
        <v>OK</v>
      </c>
      <c r="U2906" s="12"/>
      <c r="V2906" s="16"/>
      <c r="W2906" s="12" t="e">
        <v>#N/A</v>
      </c>
    </row>
    <row r="2907" spans="1:23" ht="22.35" customHeight="1">
      <c r="A2907" s="12">
        <v>10063082</v>
      </c>
      <c r="B2907" s="137" t="e">
        <v>#N/A</v>
      </c>
      <c r="C2907" s="106">
        <v>1007764</v>
      </c>
      <c r="D2907" s="13">
        <v>1017998</v>
      </c>
      <c r="E2907" s="12" t="s">
        <v>3400</v>
      </c>
      <c r="F2907" s="190" t="s">
        <v>2049</v>
      </c>
      <c r="G2907" s="13" t="s">
        <v>21</v>
      </c>
      <c r="H2907" s="15">
        <v>7</v>
      </c>
      <c r="I2907" s="105">
        <v>100</v>
      </c>
      <c r="J2907" s="26">
        <f t="shared" si="180"/>
        <v>700</v>
      </c>
      <c r="K2907" s="113">
        <f>IFERROR(SUMIFS(RECEIVING_HISTORY!$H:$H,RECEIVING_HISTORY!$B:$B,MASTER_SHEET!$A2907),0)</f>
        <v>0</v>
      </c>
      <c r="L2907" s="26">
        <f>IFERROR(SUMIFS(RECEIVING_HISTORY!$I:$I,RECEIVING_HISTORY!$B:$B,MASTER_SHEET!$A2907),0)</f>
        <v>0</v>
      </c>
      <c r="M2907" s="35">
        <f>IFERROR(SUMIF(ISSUANCE_HISTORY!$B:$B,A2907,ISSUANCE_HISTORY!$H:$H),0)</f>
        <v>0</v>
      </c>
      <c r="N2907" s="26">
        <f>IFERROR(SUMIF(ISSUANCE_HISTORY!$B:$B,A2907,ISSUANCE_HISTORY!$I:$I),0)</f>
        <v>0</v>
      </c>
      <c r="O2907" s="112">
        <f t="shared" si="181"/>
        <v>100</v>
      </c>
      <c r="P2907" s="26">
        <f t="shared" si="183"/>
        <v>700</v>
      </c>
      <c r="Q2907" s="36" t="s">
        <v>1856</v>
      </c>
      <c r="R2907" s="36" t="s">
        <v>1856</v>
      </c>
      <c r="S2907" s="16">
        <v>50</v>
      </c>
      <c r="T2907" s="37" t="str">
        <f t="shared" si="182"/>
        <v>OK</v>
      </c>
      <c r="U2907" s="12"/>
      <c r="V2907" s="16"/>
      <c r="W2907" s="12" t="e">
        <v>#N/A</v>
      </c>
    </row>
    <row r="2908" spans="1:23" ht="22.35" customHeight="1">
      <c r="A2908" s="12">
        <v>10063083</v>
      </c>
      <c r="B2908" s="137" t="e">
        <v>#N/A</v>
      </c>
      <c r="C2908" s="106">
        <v>1007765</v>
      </c>
      <c r="D2908" s="13">
        <v>1017999</v>
      </c>
      <c r="E2908" s="12" t="s">
        <v>3401</v>
      </c>
      <c r="F2908" s="190" t="s">
        <v>2049</v>
      </c>
      <c r="G2908" s="13" t="s">
        <v>21</v>
      </c>
      <c r="H2908" s="15">
        <v>7</v>
      </c>
      <c r="I2908" s="105">
        <v>100</v>
      </c>
      <c r="J2908" s="26">
        <f t="shared" si="180"/>
        <v>700</v>
      </c>
      <c r="K2908" s="113">
        <f>IFERROR(SUMIFS(RECEIVING_HISTORY!$H:$H,RECEIVING_HISTORY!$B:$B,MASTER_SHEET!$A2908),0)</f>
        <v>0</v>
      </c>
      <c r="L2908" s="26">
        <f>IFERROR(SUMIFS(RECEIVING_HISTORY!$I:$I,RECEIVING_HISTORY!$B:$B,MASTER_SHEET!$A2908),0)</f>
        <v>0</v>
      </c>
      <c r="M2908" s="35">
        <f>IFERROR(SUMIF(ISSUANCE_HISTORY!$B:$B,A2908,ISSUANCE_HISTORY!$H:$H),0)</f>
        <v>0</v>
      </c>
      <c r="N2908" s="26">
        <f>IFERROR(SUMIF(ISSUANCE_HISTORY!$B:$B,A2908,ISSUANCE_HISTORY!$I:$I),0)</f>
        <v>0</v>
      </c>
      <c r="O2908" s="112">
        <f t="shared" si="181"/>
        <v>100</v>
      </c>
      <c r="P2908" s="26">
        <f t="shared" si="183"/>
        <v>700</v>
      </c>
      <c r="Q2908" s="36" t="s">
        <v>1476</v>
      </c>
      <c r="R2908" s="36" t="s">
        <v>1476</v>
      </c>
      <c r="S2908" s="16">
        <v>50</v>
      </c>
      <c r="T2908" s="37" t="str">
        <f t="shared" si="182"/>
        <v>OK</v>
      </c>
      <c r="U2908" s="12"/>
      <c r="V2908" s="16"/>
      <c r="W2908" s="12" t="e">
        <v>#N/A</v>
      </c>
    </row>
    <row r="2909" spans="1:23" ht="22.35" customHeight="1">
      <c r="A2909" s="12">
        <v>10063084</v>
      </c>
      <c r="B2909" s="137" t="e">
        <v>#N/A</v>
      </c>
      <c r="C2909" s="106">
        <v>1007766</v>
      </c>
      <c r="D2909" s="13">
        <v>1018000</v>
      </c>
      <c r="E2909" s="12" t="s">
        <v>3402</v>
      </c>
      <c r="F2909" s="190" t="s">
        <v>2049</v>
      </c>
      <c r="G2909" s="13" t="s">
        <v>21</v>
      </c>
      <c r="H2909" s="15">
        <v>3</v>
      </c>
      <c r="I2909" s="105">
        <v>20</v>
      </c>
      <c r="J2909" s="26">
        <f t="shared" si="180"/>
        <v>60</v>
      </c>
      <c r="K2909" s="113">
        <f>IFERROR(SUMIFS(RECEIVING_HISTORY!$H:$H,RECEIVING_HISTORY!$B:$B,MASTER_SHEET!$A2909),0)</f>
        <v>0</v>
      </c>
      <c r="L2909" s="26">
        <f>IFERROR(SUMIFS(RECEIVING_HISTORY!$I:$I,RECEIVING_HISTORY!$B:$B,MASTER_SHEET!$A2909),0)</f>
        <v>0</v>
      </c>
      <c r="M2909" s="35">
        <f>IFERROR(SUMIF(ISSUANCE_HISTORY!$B:$B,A2909,ISSUANCE_HISTORY!$H:$H),0)</f>
        <v>0</v>
      </c>
      <c r="N2909" s="26">
        <f>IFERROR(SUMIF(ISSUANCE_HISTORY!$B:$B,A2909,ISSUANCE_HISTORY!$I:$I),0)</f>
        <v>0</v>
      </c>
      <c r="O2909" s="112">
        <f t="shared" si="181"/>
        <v>20</v>
      </c>
      <c r="P2909" s="26">
        <f t="shared" si="183"/>
        <v>60</v>
      </c>
      <c r="Q2909" s="36" t="s">
        <v>1856</v>
      </c>
      <c r="R2909" s="36" t="s">
        <v>1856</v>
      </c>
      <c r="S2909" s="16">
        <v>10</v>
      </c>
      <c r="T2909" s="37" t="str">
        <f t="shared" si="182"/>
        <v>OK</v>
      </c>
      <c r="U2909" s="12"/>
      <c r="V2909" s="16"/>
      <c r="W2909" s="12" t="e">
        <v>#N/A</v>
      </c>
    </row>
    <row r="2910" spans="1:23" ht="22.35" customHeight="1">
      <c r="A2910" s="12">
        <v>10063085</v>
      </c>
      <c r="B2910" s="137" t="e">
        <v>#N/A</v>
      </c>
      <c r="C2910" s="106">
        <v>1007767</v>
      </c>
      <c r="D2910" s="13">
        <v>1018001</v>
      </c>
      <c r="E2910" s="12" t="s">
        <v>3403</v>
      </c>
      <c r="F2910" s="190" t="s">
        <v>2049</v>
      </c>
      <c r="G2910" s="13" t="s">
        <v>21</v>
      </c>
      <c r="H2910" s="15">
        <v>7</v>
      </c>
      <c r="I2910" s="105">
        <v>20</v>
      </c>
      <c r="J2910" s="26">
        <f t="shared" si="180"/>
        <v>140</v>
      </c>
      <c r="K2910" s="113">
        <f>IFERROR(SUMIFS(RECEIVING_HISTORY!$H:$H,RECEIVING_HISTORY!$B:$B,MASTER_SHEET!$A2910),0)</f>
        <v>0</v>
      </c>
      <c r="L2910" s="26">
        <f>IFERROR(SUMIFS(RECEIVING_HISTORY!$I:$I,RECEIVING_HISTORY!$B:$B,MASTER_SHEET!$A2910),0)</f>
        <v>0</v>
      </c>
      <c r="M2910" s="35">
        <f>IFERROR(SUMIF(ISSUANCE_HISTORY!$B:$B,A2910,ISSUANCE_HISTORY!$H:$H),0)</f>
        <v>0</v>
      </c>
      <c r="N2910" s="26">
        <f>IFERROR(SUMIF(ISSUANCE_HISTORY!$B:$B,A2910,ISSUANCE_HISTORY!$I:$I),0)</f>
        <v>0</v>
      </c>
      <c r="O2910" s="112">
        <f t="shared" si="181"/>
        <v>20</v>
      </c>
      <c r="P2910" s="26">
        <f t="shared" si="183"/>
        <v>140</v>
      </c>
      <c r="Q2910" s="36" t="s">
        <v>2246</v>
      </c>
      <c r="R2910" s="36" t="s">
        <v>2246</v>
      </c>
      <c r="S2910" s="16">
        <v>10</v>
      </c>
      <c r="T2910" s="37" t="str">
        <f t="shared" si="182"/>
        <v>OK</v>
      </c>
      <c r="U2910" s="12"/>
      <c r="V2910" s="16"/>
      <c r="W2910" s="12" t="e">
        <v>#N/A</v>
      </c>
    </row>
    <row r="2911" spans="1:23" ht="22.35" customHeight="1">
      <c r="A2911" s="12">
        <v>10063086</v>
      </c>
      <c r="B2911" s="137" t="e">
        <v>#N/A</v>
      </c>
      <c r="C2911" s="106">
        <v>1007768</v>
      </c>
      <c r="D2911" s="13">
        <v>1018002</v>
      </c>
      <c r="E2911" s="12" t="s">
        <v>3404</v>
      </c>
      <c r="F2911" s="190" t="s">
        <v>2049</v>
      </c>
      <c r="G2911" s="13" t="s">
        <v>21</v>
      </c>
      <c r="H2911" s="15">
        <v>20</v>
      </c>
      <c r="I2911" s="105">
        <v>0</v>
      </c>
      <c r="J2911" s="26">
        <f t="shared" si="180"/>
        <v>0</v>
      </c>
      <c r="K2911" s="113">
        <f>IFERROR(SUMIFS(RECEIVING_HISTORY!$H:$H,RECEIVING_HISTORY!$B:$B,MASTER_SHEET!$A2911),0)</f>
        <v>0</v>
      </c>
      <c r="L2911" s="26">
        <f>IFERROR(SUMIFS(RECEIVING_HISTORY!$I:$I,RECEIVING_HISTORY!$B:$B,MASTER_SHEET!$A2911),0)</f>
        <v>0</v>
      </c>
      <c r="M2911" s="35">
        <f>IFERROR(SUMIF(ISSUANCE_HISTORY!$B:$B,A2911,ISSUANCE_HISTORY!$H:$H),0)</f>
        <v>0</v>
      </c>
      <c r="N2911" s="26">
        <f>IFERROR(SUMIF(ISSUANCE_HISTORY!$B:$B,A2911,ISSUANCE_HISTORY!$I:$I),0)</f>
        <v>0</v>
      </c>
      <c r="O2911" s="112">
        <f t="shared" si="181"/>
        <v>0</v>
      </c>
      <c r="P2911" s="26">
        <f t="shared" si="183"/>
        <v>0</v>
      </c>
      <c r="Q2911" s="36" t="e">
        <v>#N/A</v>
      </c>
      <c r="R2911" s="36" t="e">
        <v>#N/A</v>
      </c>
      <c r="S2911" s="16"/>
      <c r="T2911" s="37" t="str">
        <f t="shared" si="182"/>
        <v/>
      </c>
      <c r="U2911" s="12"/>
      <c r="V2911" s="16"/>
      <c r="W2911" s="12" t="e">
        <v>#N/A</v>
      </c>
    </row>
    <row r="2912" spans="1:23" ht="22.35" customHeight="1">
      <c r="A2912" s="12">
        <v>10063087</v>
      </c>
      <c r="B2912" s="137" t="e">
        <v>#N/A</v>
      </c>
      <c r="C2912" s="106">
        <v>1007771</v>
      </c>
      <c r="D2912" s="13">
        <v>1018005</v>
      </c>
      <c r="E2912" s="12" t="s">
        <v>3405</v>
      </c>
      <c r="F2912" s="190" t="s">
        <v>2049</v>
      </c>
      <c r="G2912" s="13" t="s">
        <v>21</v>
      </c>
      <c r="H2912" s="15">
        <v>180</v>
      </c>
      <c r="I2912" s="105">
        <v>2</v>
      </c>
      <c r="J2912" s="26">
        <f t="shared" si="180"/>
        <v>360</v>
      </c>
      <c r="K2912" s="113">
        <f>IFERROR(SUMIFS(RECEIVING_HISTORY!$H:$H,RECEIVING_HISTORY!$B:$B,MASTER_SHEET!$A2912),0)</f>
        <v>0</v>
      </c>
      <c r="L2912" s="26">
        <f>IFERROR(SUMIFS(RECEIVING_HISTORY!$I:$I,RECEIVING_HISTORY!$B:$B,MASTER_SHEET!$A2912),0)</f>
        <v>0</v>
      </c>
      <c r="M2912" s="35">
        <f>IFERROR(SUMIF(ISSUANCE_HISTORY!$B:$B,A2912,ISSUANCE_HISTORY!$H:$H),0)</f>
        <v>0</v>
      </c>
      <c r="N2912" s="26">
        <f>IFERROR(SUMIF(ISSUANCE_HISTORY!$B:$B,A2912,ISSUANCE_HISTORY!$I:$I),0)</f>
        <v>0</v>
      </c>
      <c r="O2912" s="112">
        <f t="shared" si="181"/>
        <v>2</v>
      </c>
      <c r="P2912" s="26">
        <f t="shared" si="183"/>
        <v>360</v>
      </c>
      <c r="Q2912" s="36" t="s">
        <v>1999</v>
      </c>
      <c r="R2912" s="36" t="s">
        <v>1999</v>
      </c>
      <c r="S2912" s="16">
        <v>2</v>
      </c>
      <c r="T2912" s="37" t="str">
        <f t="shared" si="182"/>
        <v>OK</v>
      </c>
      <c r="U2912" s="12"/>
      <c r="V2912" s="16"/>
      <c r="W2912" s="12" t="e">
        <v>#N/A</v>
      </c>
    </row>
    <row r="2913" spans="1:23" ht="22.35" customHeight="1">
      <c r="A2913" s="12">
        <v>10063088</v>
      </c>
      <c r="B2913" s="137" t="e">
        <v>#N/A</v>
      </c>
      <c r="C2913" s="106">
        <v>1007772</v>
      </c>
      <c r="D2913" s="13">
        <v>1018006</v>
      </c>
      <c r="E2913" s="12" t="s">
        <v>3406</v>
      </c>
      <c r="F2913" s="190" t="s">
        <v>2049</v>
      </c>
      <c r="G2913" s="13" t="s">
        <v>21</v>
      </c>
      <c r="H2913" s="15">
        <v>395</v>
      </c>
      <c r="I2913" s="105">
        <v>14</v>
      </c>
      <c r="J2913" s="26">
        <f t="shared" si="180"/>
        <v>5530</v>
      </c>
      <c r="K2913" s="113">
        <f>IFERROR(SUMIFS(RECEIVING_HISTORY!$H:$H,RECEIVING_HISTORY!$B:$B,MASTER_SHEET!$A2913),0)</f>
        <v>0</v>
      </c>
      <c r="L2913" s="26">
        <f>IFERROR(SUMIFS(RECEIVING_HISTORY!$I:$I,RECEIVING_HISTORY!$B:$B,MASTER_SHEET!$A2913),0)</f>
        <v>0</v>
      </c>
      <c r="M2913" s="35">
        <f>IFERROR(SUMIF(ISSUANCE_HISTORY!$B:$B,A2913,ISSUANCE_HISTORY!$H:$H),0)</f>
        <v>0</v>
      </c>
      <c r="N2913" s="26">
        <f>IFERROR(SUMIF(ISSUANCE_HISTORY!$B:$B,A2913,ISSUANCE_HISTORY!$I:$I),0)</f>
        <v>0</v>
      </c>
      <c r="O2913" s="112">
        <f t="shared" si="181"/>
        <v>14</v>
      </c>
      <c r="P2913" s="26">
        <f t="shared" si="183"/>
        <v>5530</v>
      </c>
      <c r="Q2913" s="36" t="s">
        <v>4254</v>
      </c>
      <c r="R2913" s="36" t="s">
        <v>4254</v>
      </c>
      <c r="S2913" s="16">
        <v>2</v>
      </c>
      <c r="T2913" s="37" t="str">
        <f t="shared" si="182"/>
        <v>OK</v>
      </c>
      <c r="U2913" s="12"/>
      <c r="V2913" s="16"/>
      <c r="W2913" s="12" t="e">
        <v>#N/A</v>
      </c>
    </row>
    <row r="2914" spans="1:23" ht="22.35" customHeight="1">
      <c r="A2914" s="12">
        <v>10063089</v>
      </c>
      <c r="B2914" s="137" t="e">
        <v>#N/A</v>
      </c>
      <c r="C2914" s="106">
        <v>1007773</v>
      </c>
      <c r="D2914" s="13">
        <v>1018007</v>
      </c>
      <c r="E2914" s="12" t="s">
        <v>3407</v>
      </c>
      <c r="F2914" s="190" t="s">
        <v>2049</v>
      </c>
      <c r="G2914" s="13" t="s">
        <v>21</v>
      </c>
      <c r="H2914" s="15">
        <v>695</v>
      </c>
      <c r="I2914" s="105">
        <v>6</v>
      </c>
      <c r="J2914" s="26">
        <f t="shared" si="180"/>
        <v>4170</v>
      </c>
      <c r="K2914" s="113">
        <f>IFERROR(SUMIFS(RECEIVING_HISTORY!$H:$H,RECEIVING_HISTORY!$B:$B,MASTER_SHEET!$A2914),0)</f>
        <v>0</v>
      </c>
      <c r="L2914" s="26">
        <f>IFERROR(SUMIFS(RECEIVING_HISTORY!$I:$I,RECEIVING_HISTORY!$B:$B,MASTER_SHEET!$A2914),0)</f>
        <v>0</v>
      </c>
      <c r="M2914" s="35">
        <f>IFERROR(SUMIF(ISSUANCE_HISTORY!$B:$B,A2914,ISSUANCE_HISTORY!$H:$H),0)</f>
        <v>0</v>
      </c>
      <c r="N2914" s="26">
        <f>IFERROR(SUMIF(ISSUANCE_HISTORY!$B:$B,A2914,ISSUANCE_HISTORY!$I:$I),0)</f>
        <v>0</v>
      </c>
      <c r="O2914" s="112">
        <f t="shared" si="181"/>
        <v>6</v>
      </c>
      <c r="P2914" s="26">
        <f t="shared" si="183"/>
        <v>4170</v>
      </c>
      <c r="Q2914" s="36" t="s">
        <v>4202</v>
      </c>
      <c r="R2914" s="36" t="s">
        <v>4202</v>
      </c>
      <c r="S2914" s="16">
        <v>2</v>
      </c>
      <c r="T2914" s="37" t="str">
        <f t="shared" si="182"/>
        <v>OK</v>
      </c>
      <c r="U2914" s="12"/>
      <c r="V2914" s="16"/>
      <c r="W2914" s="12" t="e">
        <v>#N/A</v>
      </c>
    </row>
    <row r="2915" spans="1:23" ht="22.35" customHeight="1">
      <c r="A2915" s="12">
        <v>10063090</v>
      </c>
      <c r="B2915" s="137" t="e">
        <v>#N/A</v>
      </c>
      <c r="C2915" s="106">
        <v>1007776</v>
      </c>
      <c r="D2915" s="13">
        <v>1018010</v>
      </c>
      <c r="E2915" s="12" t="s">
        <v>3408</v>
      </c>
      <c r="F2915" s="190" t="s">
        <v>2049</v>
      </c>
      <c r="G2915" s="13" t="s">
        <v>21</v>
      </c>
      <c r="H2915" s="15">
        <v>18</v>
      </c>
      <c r="I2915" s="105">
        <v>0</v>
      </c>
      <c r="J2915" s="26">
        <f t="shared" si="180"/>
        <v>0</v>
      </c>
      <c r="K2915" s="113">
        <f>IFERROR(SUMIFS(RECEIVING_HISTORY!$H:$H,RECEIVING_HISTORY!$B:$B,MASTER_SHEET!$A2915),0)</f>
        <v>0</v>
      </c>
      <c r="L2915" s="26">
        <f>IFERROR(SUMIFS(RECEIVING_HISTORY!$I:$I,RECEIVING_HISTORY!$B:$B,MASTER_SHEET!$A2915),0)</f>
        <v>0</v>
      </c>
      <c r="M2915" s="35">
        <f>IFERROR(SUMIF(ISSUANCE_HISTORY!$B:$B,A2915,ISSUANCE_HISTORY!$H:$H),0)</f>
        <v>0</v>
      </c>
      <c r="N2915" s="26">
        <f>IFERROR(SUMIF(ISSUANCE_HISTORY!$B:$B,A2915,ISSUANCE_HISTORY!$I:$I),0)</f>
        <v>0</v>
      </c>
      <c r="O2915" s="112">
        <f t="shared" si="181"/>
        <v>0</v>
      </c>
      <c r="P2915" s="26">
        <f t="shared" si="183"/>
        <v>0</v>
      </c>
      <c r="Q2915" s="36" t="e">
        <v>#N/A</v>
      </c>
      <c r="R2915" s="36" t="e">
        <v>#N/A</v>
      </c>
      <c r="S2915" s="16"/>
      <c r="T2915" s="37" t="str">
        <f t="shared" si="182"/>
        <v/>
      </c>
      <c r="U2915" s="12"/>
      <c r="V2915" s="16"/>
      <c r="W2915" s="12" t="e">
        <v>#N/A</v>
      </c>
    </row>
    <row r="2916" spans="1:23" ht="22.35" customHeight="1">
      <c r="A2916" s="12">
        <v>10063091</v>
      </c>
      <c r="B2916" s="137" t="e">
        <v>#N/A</v>
      </c>
      <c r="C2916" s="106">
        <v>1007777</v>
      </c>
      <c r="D2916" s="13">
        <v>1018011</v>
      </c>
      <c r="E2916" s="12" t="s">
        <v>3409</v>
      </c>
      <c r="F2916" s="190" t="s">
        <v>2049</v>
      </c>
      <c r="G2916" s="13" t="s">
        <v>21</v>
      </c>
      <c r="H2916" s="15">
        <v>22</v>
      </c>
      <c r="I2916" s="105">
        <v>0</v>
      </c>
      <c r="J2916" s="26">
        <f t="shared" si="180"/>
        <v>0</v>
      </c>
      <c r="K2916" s="113">
        <f>IFERROR(SUMIFS(RECEIVING_HISTORY!$H:$H,RECEIVING_HISTORY!$B:$B,MASTER_SHEET!$A2916),0)</f>
        <v>0</v>
      </c>
      <c r="L2916" s="26">
        <f>IFERROR(SUMIFS(RECEIVING_HISTORY!$I:$I,RECEIVING_HISTORY!$B:$B,MASTER_SHEET!$A2916),0)</f>
        <v>0</v>
      </c>
      <c r="M2916" s="35">
        <f>IFERROR(SUMIF(ISSUANCE_HISTORY!$B:$B,A2916,ISSUANCE_HISTORY!$H:$H),0)</f>
        <v>0</v>
      </c>
      <c r="N2916" s="26">
        <f>IFERROR(SUMIF(ISSUANCE_HISTORY!$B:$B,A2916,ISSUANCE_HISTORY!$I:$I),0)</f>
        <v>0</v>
      </c>
      <c r="O2916" s="112">
        <f t="shared" si="181"/>
        <v>0</v>
      </c>
      <c r="P2916" s="26">
        <f t="shared" si="183"/>
        <v>0</v>
      </c>
      <c r="Q2916" s="36" t="e">
        <v>#N/A</v>
      </c>
      <c r="R2916" s="36" t="e">
        <v>#N/A</v>
      </c>
      <c r="S2916" s="16"/>
      <c r="T2916" s="37" t="str">
        <f t="shared" si="182"/>
        <v/>
      </c>
      <c r="U2916" s="12"/>
      <c r="V2916" s="16"/>
      <c r="W2916" s="12" t="e">
        <v>#N/A</v>
      </c>
    </row>
    <row r="2917" spans="1:23" ht="22.35" customHeight="1">
      <c r="A2917" s="12">
        <v>10063092</v>
      </c>
      <c r="B2917" s="137" t="e">
        <v>#N/A</v>
      </c>
      <c r="C2917" s="106">
        <v>1007778</v>
      </c>
      <c r="D2917" s="13">
        <v>1018012</v>
      </c>
      <c r="E2917" s="12" t="s">
        <v>3410</v>
      </c>
      <c r="F2917" s="190" t="s">
        <v>2049</v>
      </c>
      <c r="G2917" s="13" t="s">
        <v>21</v>
      </c>
      <c r="H2917" s="15">
        <v>1.5</v>
      </c>
      <c r="I2917" s="105">
        <v>0</v>
      </c>
      <c r="J2917" s="26">
        <f t="shared" si="180"/>
        <v>0</v>
      </c>
      <c r="K2917" s="113">
        <f>IFERROR(SUMIFS(RECEIVING_HISTORY!$H:$H,RECEIVING_HISTORY!$B:$B,MASTER_SHEET!$A2917),0)</f>
        <v>0</v>
      </c>
      <c r="L2917" s="26">
        <f>IFERROR(SUMIFS(RECEIVING_HISTORY!$I:$I,RECEIVING_HISTORY!$B:$B,MASTER_SHEET!$A2917),0)</f>
        <v>0</v>
      </c>
      <c r="M2917" s="35">
        <f>IFERROR(SUMIF(ISSUANCE_HISTORY!$B:$B,A2917,ISSUANCE_HISTORY!$H:$H),0)</f>
        <v>0</v>
      </c>
      <c r="N2917" s="26">
        <f>IFERROR(SUMIF(ISSUANCE_HISTORY!$B:$B,A2917,ISSUANCE_HISTORY!$I:$I),0)</f>
        <v>0</v>
      </c>
      <c r="O2917" s="112">
        <f t="shared" si="181"/>
        <v>0</v>
      </c>
      <c r="P2917" s="26">
        <f t="shared" si="183"/>
        <v>0</v>
      </c>
      <c r="Q2917" s="36" t="e">
        <v>#N/A</v>
      </c>
      <c r="R2917" s="36" t="e">
        <v>#N/A</v>
      </c>
      <c r="S2917" s="16"/>
      <c r="T2917" s="37" t="str">
        <f t="shared" si="182"/>
        <v/>
      </c>
      <c r="U2917" s="12"/>
      <c r="V2917" s="16"/>
      <c r="W2917" s="12" t="e">
        <v>#N/A</v>
      </c>
    </row>
    <row r="2918" spans="1:23" ht="22.35" customHeight="1">
      <c r="A2918" s="12">
        <v>10063093</v>
      </c>
      <c r="B2918" s="137">
        <v>401830007356</v>
      </c>
      <c r="C2918" s="106">
        <v>1008255</v>
      </c>
      <c r="D2918" s="13"/>
      <c r="E2918" s="12" t="s">
        <v>3411</v>
      </c>
      <c r="F2918" s="190" t="s">
        <v>4209</v>
      </c>
      <c r="G2918" s="13" t="s">
        <v>21</v>
      </c>
      <c r="H2918" s="15">
        <v>45</v>
      </c>
      <c r="I2918" s="105">
        <v>7</v>
      </c>
      <c r="J2918" s="26">
        <f t="shared" si="180"/>
        <v>315</v>
      </c>
      <c r="K2918" s="113">
        <f>IFERROR(SUMIFS(RECEIVING_HISTORY!$H:$H,RECEIVING_HISTORY!$B:$B,MASTER_SHEET!$A2918),0)</f>
        <v>0</v>
      </c>
      <c r="L2918" s="26">
        <f>IFERROR(SUMIFS(RECEIVING_HISTORY!$I:$I,RECEIVING_HISTORY!$B:$B,MASTER_SHEET!$A2918),0)</f>
        <v>0</v>
      </c>
      <c r="M2918" s="35">
        <f>IFERROR(SUMIF(ISSUANCE_HISTORY!$B:$B,A2918,ISSUANCE_HISTORY!$H:$H),0)</f>
        <v>0</v>
      </c>
      <c r="N2918" s="26">
        <f>IFERROR(SUMIF(ISSUANCE_HISTORY!$B:$B,A2918,ISSUANCE_HISTORY!$I:$I),0)</f>
        <v>0</v>
      </c>
      <c r="O2918" s="112">
        <f t="shared" si="181"/>
        <v>7</v>
      </c>
      <c r="P2918" s="26">
        <f t="shared" si="183"/>
        <v>315</v>
      </c>
      <c r="Q2918" s="36" t="s">
        <v>3880</v>
      </c>
      <c r="R2918" s="36" t="s">
        <v>3880</v>
      </c>
      <c r="S2918" s="16">
        <v>3</v>
      </c>
      <c r="T2918" s="37" t="str">
        <f t="shared" si="182"/>
        <v>OK</v>
      </c>
      <c r="U2918" s="12"/>
      <c r="V2918" s="16"/>
      <c r="W2918" s="12" t="s">
        <v>4222</v>
      </c>
    </row>
    <row r="2919" spans="1:23" ht="22.35" customHeight="1">
      <c r="A2919" s="12">
        <v>10063094</v>
      </c>
      <c r="B2919" s="137">
        <v>311617007357</v>
      </c>
      <c r="C2919" s="106">
        <v>1008257</v>
      </c>
      <c r="D2919" s="13"/>
      <c r="E2919" s="12" t="s">
        <v>3412</v>
      </c>
      <c r="F2919" s="190" t="s">
        <v>4209</v>
      </c>
      <c r="G2919" s="13" t="s">
        <v>21</v>
      </c>
      <c r="H2919" s="15">
        <v>0.08</v>
      </c>
      <c r="I2919" s="105">
        <v>711</v>
      </c>
      <c r="J2919" s="26">
        <f t="shared" si="180"/>
        <v>56.88</v>
      </c>
      <c r="K2919" s="113">
        <f>IFERROR(SUMIFS(RECEIVING_HISTORY!$H:$H,RECEIVING_HISTORY!$B:$B,MASTER_SHEET!$A2919),0)</f>
        <v>0</v>
      </c>
      <c r="L2919" s="26">
        <f>IFERROR(SUMIFS(RECEIVING_HISTORY!$I:$I,RECEIVING_HISTORY!$B:$B,MASTER_SHEET!$A2919),0)</f>
        <v>0</v>
      </c>
      <c r="M2919" s="35">
        <f>IFERROR(SUMIF(ISSUANCE_HISTORY!$B:$B,A2919,ISSUANCE_HISTORY!$H:$H),0)</f>
        <v>0</v>
      </c>
      <c r="N2919" s="26">
        <f>IFERROR(SUMIF(ISSUANCE_HISTORY!$B:$B,A2919,ISSUANCE_HISTORY!$I:$I),0)</f>
        <v>0</v>
      </c>
      <c r="O2919" s="112">
        <f t="shared" si="181"/>
        <v>711</v>
      </c>
      <c r="P2919" s="26">
        <f t="shared" si="183"/>
        <v>56.88</v>
      </c>
      <c r="Q2919" s="36" t="s">
        <v>3948</v>
      </c>
      <c r="R2919" s="36" t="s">
        <v>3948</v>
      </c>
      <c r="S2919" s="16">
        <v>200</v>
      </c>
      <c r="T2919" s="37" t="str">
        <f t="shared" si="182"/>
        <v>OK</v>
      </c>
      <c r="U2919" s="12"/>
      <c r="V2919" s="16"/>
      <c r="W2919" s="12" t="s">
        <v>4222</v>
      </c>
    </row>
    <row r="2920" spans="1:23" ht="22.35" customHeight="1">
      <c r="A2920" s="12">
        <v>10063095</v>
      </c>
      <c r="B2920" s="137">
        <v>1910010195</v>
      </c>
      <c r="C2920" s="106">
        <v>1008005</v>
      </c>
      <c r="D2920" s="13"/>
      <c r="E2920" s="12" t="s">
        <v>3413</v>
      </c>
      <c r="F2920" s="190" t="s">
        <v>1262</v>
      </c>
      <c r="G2920" s="13" t="s">
        <v>21</v>
      </c>
      <c r="H2920" s="15">
        <v>35</v>
      </c>
      <c r="I2920" s="105">
        <v>10</v>
      </c>
      <c r="J2920" s="26">
        <f t="shared" si="180"/>
        <v>350</v>
      </c>
      <c r="K2920" s="113">
        <f>IFERROR(SUMIFS(RECEIVING_HISTORY!$H:$H,RECEIVING_HISTORY!$B:$B,MASTER_SHEET!$A2920),0)</f>
        <v>0</v>
      </c>
      <c r="L2920" s="26">
        <f>IFERROR(SUMIFS(RECEIVING_HISTORY!$I:$I,RECEIVING_HISTORY!$B:$B,MASTER_SHEET!$A2920),0)</f>
        <v>0</v>
      </c>
      <c r="M2920" s="35">
        <f>IFERROR(SUMIF(ISSUANCE_HISTORY!$B:$B,A2920,ISSUANCE_HISTORY!$H:$H),0)</f>
        <v>0</v>
      </c>
      <c r="N2920" s="26">
        <f>IFERROR(SUMIF(ISSUANCE_HISTORY!$B:$B,A2920,ISSUANCE_HISTORY!$I:$I),0)</f>
        <v>0</v>
      </c>
      <c r="O2920" s="112">
        <f t="shared" si="181"/>
        <v>10</v>
      </c>
      <c r="P2920" s="26">
        <f t="shared" si="183"/>
        <v>350</v>
      </c>
      <c r="Q2920" s="36" t="s">
        <v>1467</v>
      </c>
      <c r="R2920" s="36" t="s">
        <v>1467</v>
      </c>
      <c r="S2920" s="16">
        <v>5</v>
      </c>
      <c r="T2920" s="37" t="str">
        <f t="shared" si="182"/>
        <v>OK</v>
      </c>
      <c r="U2920" s="12"/>
      <c r="V2920" s="16"/>
      <c r="W2920" s="12" t="s">
        <v>4222</v>
      </c>
    </row>
    <row r="2921" spans="1:23" ht="22.35" customHeight="1">
      <c r="A2921" s="12">
        <v>10063096</v>
      </c>
      <c r="B2921" s="137">
        <v>271117000689</v>
      </c>
      <c r="C2921" s="106">
        <v>1004735</v>
      </c>
      <c r="D2921" s="13">
        <v>1016176</v>
      </c>
      <c r="E2921" s="12" t="s">
        <v>3414</v>
      </c>
      <c r="F2921" s="190" t="s">
        <v>2049</v>
      </c>
      <c r="G2921" s="13" t="s">
        <v>21</v>
      </c>
      <c r="H2921" s="15">
        <v>270</v>
      </c>
      <c r="I2921" s="105">
        <v>5</v>
      </c>
      <c r="J2921" s="26">
        <f t="shared" si="180"/>
        <v>1350</v>
      </c>
      <c r="K2921" s="113">
        <f>IFERROR(SUMIFS(RECEIVING_HISTORY!$H:$H,RECEIVING_HISTORY!$B:$B,MASTER_SHEET!$A2921),0)</f>
        <v>0</v>
      </c>
      <c r="L2921" s="26">
        <f>IFERROR(SUMIFS(RECEIVING_HISTORY!$I:$I,RECEIVING_HISTORY!$B:$B,MASTER_SHEET!$A2921),0)</f>
        <v>0</v>
      </c>
      <c r="M2921" s="35">
        <f>IFERROR(SUMIF(ISSUANCE_HISTORY!$B:$B,A2921,ISSUANCE_HISTORY!$H:$H),0)</f>
        <v>0</v>
      </c>
      <c r="N2921" s="26">
        <f>IFERROR(SUMIF(ISSUANCE_HISTORY!$B:$B,A2921,ISSUANCE_HISTORY!$I:$I),0)</f>
        <v>0</v>
      </c>
      <c r="O2921" s="112">
        <f t="shared" si="181"/>
        <v>5</v>
      </c>
      <c r="P2921" s="26">
        <f t="shared" si="183"/>
        <v>1350</v>
      </c>
      <c r="Q2921" s="36" t="s">
        <v>970</v>
      </c>
      <c r="R2921" s="36" t="s">
        <v>970</v>
      </c>
      <c r="S2921" s="16">
        <v>5</v>
      </c>
      <c r="T2921" s="37" t="str">
        <f t="shared" si="182"/>
        <v>OK</v>
      </c>
      <c r="U2921" s="12"/>
      <c r="V2921" s="16"/>
      <c r="W2921" s="12" t="s">
        <v>4222</v>
      </c>
    </row>
    <row r="2922" spans="1:23" ht="22.35" customHeight="1">
      <c r="A2922" s="12">
        <v>10063097</v>
      </c>
      <c r="B2922" s="137">
        <v>1010380214</v>
      </c>
      <c r="C2922" s="106">
        <v>1007960</v>
      </c>
      <c r="D2922" s="13"/>
      <c r="E2922" s="12" t="s">
        <v>3415</v>
      </c>
      <c r="F2922" s="190" t="s">
        <v>4209</v>
      </c>
      <c r="G2922" s="13" t="s">
        <v>37</v>
      </c>
      <c r="H2922" s="15">
        <v>165</v>
      </c>
      <c r="I2922" s="105">
        <v>28</v>
      </c>
      <c r="J2922" s="26">
        <f t="shared" si="180"/>
        <v>4620</v>
      </c>
      <c r="K2922" s="113">
        <f>IFERROR(SUMIFS(RECEIVING_HISTORY!$H:$H,RECEIVING_HISTORY!$B:$B,MASTER_SHEET!$A2922),0)</f>
        <v>0</v>
      </c>
      <c r="L2922" s="26">
        <f>IFERROR(SUMIFS(RECEIVING_HISTORY!$I:$I,RECEIVING_HISTORY!$B:$B,MASTER_SHEET!$A2922),0)</f>
        <v>0</v>
      </c>
      <c r="M2922" s="35">
        <f>IFERROR(SUMIF(ISSUANCE_HISTORY!$B:$B,A2922,ISSUANCE_HISTORY!$H:$H),0)</f>
        <v>0</v>
      </c>
      <c r="N2922" s="26">
        <f>IFERROR(SUMIF(ISSUANCE_HISTORY!$B:$B,A2922,ISSUANCE_HISTORY!$I:$I),0)</f>
        <v>0</v>
      </c>
      <c r="O2922" s="112">
        <f t="shared" si="181"/>
        <v>28</v>
      </c>
      <c r="P2922" s="26">
        <f t="shared" si="183"/>
        <v>4620</v>
      </c>
      <c r="Q2922" s="36" t="s">
        <v>436</v>
      </c>
      <c r="R2922" s="36" t="s">
        <v>436</v>
      </c>
      <c r="S2922" s="16">
        <v>10</v>
      </c>
      <c r="T2922" s="37" t="str">
        <f t="shared" si="182"/>
        <v>OK</v>
      </c>
      <c r="U2922" s="12"/>
      <c r="V2922" s="16"/>
      <c r="W2922" s="12" t="s">
        <v>4222</v>
      </c>
    </row>
    <row r="2923" spans="1:23" ht="22.35" customHeight="1">
      <c r="A2923" s="12">
        <v>10063098</v>
      </c>
      <c r="B2923" s="137">
        <v>401018007370</v>
      </c>
      <c r="C2923" s="106">
        <v>1008262</v>
      </c>
      <c r="D2923" s="13"/>
      <c r="E2923" s="12" t="s">
        <v>3416</v>
      </c>
      <c r="F2923" s="190" t="s">
        <v>1262</v>
      </c>
      <c r="G2923" s="13" t="s">
        <v>21</v>
      </c>
      <c r="H2923" s="15">
        <v>565</v>
      </c>
      <c r="I2923" s="105">
        <v>5</v>
      </c>
      <c r="J2923" s="26">
        <f t="shared" si="180"/>
        <v>2825</v>
      </c>
      <c r="K2923" s="113">
        <f>IFERROR(SUMIFS(RECEIVING_HISTORY!$H:$H,RECEIVING_HISTORY!$B:$B,MASTER_SHEET!$A2923),0)</f>
        <v>0</v>
      </c>
      <c r="L2923" s="26">
        <f>IFERROR(SUMIFS(RECEIVING_HISTORY!$I:$I,RECEIVING_HISTORY!$B:$B,MASTER_SHEET!$A2923),0)</f>
        <v>0</v>
      </c>
      <c r="M2923" s="35">
        <f>IFERROR(SUMIF(ISSUANCE_HISTORY!$B:$B,A2923,ISSUANCE_HISTORY!$H:$H),0)</f>
        <v>0</v>
      </c>
      <c r="N2923" s="26">
        <f>IFERROR(SUMIF(ISSUANCE_HISTORY!$B:$B,A2923,ISSUANCE_HISTORY!$I:$I),0)</f>
        <v>0</v>
      </c>
      <c r="O2923" s="112">
        <f t="shared" si="181"/>
        <v>5</v>
      </c>
      <c r="P2923" s="26">
        <f t="shared" si="183"/>
        <v>2825</v>
      </c>
      <c r="Q2923" s="36" t="s">
        <v>4247</v>
      </c>
      <c r="R2923" s="36" t="s">
        <v>4247</v>
      </c>
      <c r="S2923" s="16">
        <v>2</v>
      </c>
      <c r="T2923" s="37" t="str">
        <f t="shared" si="182"/>
        <v>OK</v>
      </c>
      <c r="U2923" s="12"/>
      <c r="V2923" s="16"/>
      <c r="W2923" s="12" t="s">
        <v>4222</v>
      </c>
    </row>
    <row r="2924" spans="1:23" ht="22.35" customHeight="1">
      <c r="A2924" s="12">
        <v>10063099</v>
      </c>
      <c r="B2924" s="137">
        <v>471317007371</v>
      </c>
      <c r="C2924" s="106">
        <v>1008258</v>
      </c>
      <c r="D2924" s="13"/>
      <c r="E2924" s="12" t="s">
        <v>3417</v>
      </c>
      <c r="F2924" s="190" t="s">
        <v>1262</v>
      </c>
      <c r="G2924" s="13" t="s">
        <v>21</v>
      </c>
      <c r="H2924" s="15">
        <v>150</v>
      </c>
      <c r="I2924" s="105">
        <v>99</v>
      </c>
      <c r="J2924" s="26">
        <f t="shared" si="180"/>
        <v>14850</v>
      </c>
      <c r="K2924" s="113">
        <f>IFERROR(SUMIFS(RECEIVING_HISTORY!$H:$H,RECEIVING_HISTORY!$B:$B,MASTER_SHEET!$A2924),0)</f>
        <v>0</v>
      </c>
      <c r="L2924" s="26">
        <f>IFERROR(SUMIFS(RECEIVING_HISTORY!$I:$I,RECEIVING_HISTORY!$B:$B,MASTER_SHEET!$A2924),0)</f>
        <v>0</v>
      </c>
      <c r="M2924" s="35">
        <f>IFERROR(SUMIF(ISSUANCE_HISTORY!$B:$B,A2924,ISSUANCE_HISTORY!$H:$H),0)</f>
        <v>0</v>
      </c>
      <c r="N2924" s="26">
        <f>IFERROR(SUMIF(ISSUANCE_HISTORY!$B:$B,A2924,ISSUANCE_HISTORY!$I:$I),0)</f>
        <v>0</v>
      </c>
      <c r="O2924" s="112">
        <f t="shared" si="181"/>
        <v>99</v>
      </c>
      <c r="P2924" s="26">
        <f t="shared" si="183"/>
        <v>14850</v>
      </c>
      <c r="Q2924" s="36" t="s">
        <v>4227</v>
      </c>
      <c r="R2924" s="36" t="s">
        <v>4227</v>
      </c>
      <c r="S2924" s="16">
        <v>20</v>
      </c>
      <c r="T2924" s="37" t="str">
        <f t="shared" si="182"/>
        <v>OK</v>
      </c>
      <c r="U2924" s="12"/>
      <c r="V2924" s="16"/>
      <c r="W2924" s="12" t="s">
        <v>4222</v>
      </c>
    </row>
    <row r="2925" spans="1:23" ht="22.35" customHeight="1">
      <c r="A2925" s="12">
        <v>10063100</v>
      </c>
      <c r="B2925" s="137" t="e">
        <v>#N/A</v>
      </c>
      <c r="C2925" s="106">
        <v>1008178</v>
      </c>
      <c r="D2925" s="13"/>
      <c r="E2925" s="12" t="s">
        <v>3418</v>
      </c>
      <c r="F2925" s="190" t="s">
        <v>4205</v>
      </c>
      <c r="G2925" s="13" t="s">
        <v>37</v>
      </c>
      <c r="H2925" s="15">
        <v>1375</v>
      </c>
      <c r="I2925" s="105">
        <v>0</v>
      </c>
      <c r="J2925" s="26">
        <f t="shared" si="180"/>
        <v>0</v>
      </c>
      <c r="K2925" s="113">
        <f>IFERROR(SUMIFS(RECEIVING_HISTORY!$H:$H,RECEIVING_HISTORY!$B:$B,MASTER_SHEET!$A2925),0)</f>
        <v>0</v>
      </c>
      <c r="L2925" s="26">
        <f>IFERROR(SUMIFS(RECEIVING_HISTORY!$I:$I,RECEIVING_HISTORY!$B:$B,MASTER_SHEET!$A2925),0)</f>
        <v>0</v>
      </c>
      <c r="M2925" s="35">
        <f>IFERROR(SUMIF(ISSUANCE_HISTORY!$B:$B,A2925,ISSUANCE_HISTORY!$H:$H),0)</f>
        <v>0</v>
      </c>
      <c r="N2925" s="26">
        <f>IFERROR(SUMIF(ISSUANCE_HISTORY!$B:$B,A2925,ISSUANCE_HISTORY!$I:$I),0)</f>
        <v>0</v>
      </c>
      <c r="O2925" s="112">
        <f t="shared" si="181"/>
        <v>0</v>
      </c>
      <c r="P2925" s="26">
        <f t="shared" si="183"/>
        <v>0</v>
      </c>
      <c r="Q2925" s="36" t="e">
        <v>#N/A</v>
      </c>
      <c r="R2925" s="36" t="e">
        <v>#N/A</v>
      </c>
      <c r="S2925" s="16"/>
      <c r="T2925" s="37" t="str">
        <f t="shared" si="182"/>
        <v/>
      </c>
      <c r="U2925" s="12"/>
      <c r="V2925" s="16"/>
      <c r="W2925" s="12" t="e">
        <v>#N/A</v>
      </c>
    </row>
    <row r="2926" spans="1:23" ht="22.35" customHeight="1">
      <c r="A2926" s="12">
        <v>10063101</v>
      </c>
      <c r="B2926" s="137" t="e">
        <v>#N/A</v>
      </c>
      <c r="C2926" s="106">
        <v>1007862</v>
      </c>
      <c r="D2926" s="13"/>
      <c r="E2926" s="12" t="s">
        <v>3419</v>
      </c>
      <c r="F2926" s="190" t="s">
        <v>2049</v>
      </c>
      <c r="G2926" s="13" t="s">
        <v>21</v>
      </c>
      <c r="H2926" s="15">
        <v>438</v>
      </c>
      <c r="I2926" s="105">
        <v>20</v>
      </c>
      <c r="J2926" s="26">
        <f t="shared" si="180"/>
        <v>8760</v>
      </c>
      <c r="K2926" s="113">
        <f>IFERROR(SUMIFS(RECEIVING_HISTORY!$H:$H,RECEIVING_HISTORY!$B:$B,MASTER_SHEET!$A2926),0)</f>
        <v>0</v>
      </c>
      <c r="L2926" s="26">
        <f>IFERROR(SUMIFS(RECEIVING_HISTORY!$I:$I,RECEIVING_HISTORY!$B:$B,MASTER_SHEET!$A2926),0)</f>
        <v>0</v>
      </c>
      <c r="M2926" s="35">
        <f>IFERROR(SUMIF(ISSUANCE_HISTORY!$B:$B,A2926,ISSUANCE_HISTORY!$H:$H),0)</f>
        <v>0</v>
      </c>
      <c r="N2926" s="26">
        <f>IFERROR(SUMIF(ISSUANCE_HISTORY!$B:$B,A2926,ISSUANCE_HISTORY!$I:$I),0)</f>
        <v>0</v>
      </c>
      <c r="O2926" s="112">
        <f t="shared" si="181"/>
        <v>20</v>
      </c>
      <c r="P2926" s="26">
        <f t="shared" si="183"/>
        <v>8760</v>
      </c>
      <c r="Q2926" s="36" t="s">
        <v>514</v>
      </c>
      <c r="R2926" s="36" t="s">
        <v>514</v>
      </c>
      <c r="S2926" s="16">
        <v>10</v>
      </c>
      <c r="T2926" s="37" t="str">
        <f t="shared" si="182"/>
        <v>OK</v>
      </c>
      <c r="U2926" s="12"/>
      <c r="V2926" s="16"/>
      <c r="W2926" s="12" t="e">
        <v>#N/A</v>
      </c>
    </row>
    <row r="2927" spans="1:23" ht="22.35" customHeight="1">
      <c r="A2927" s="12">
        <v>10063102</v>
      </c>
      <c r="B2927" s="137" t="e">
        <v>#N/A</v>
      </c>
      <c r="C2927" s="106">
        <v>1007878</v>
      </c>
      <c r="D2927" s="13"/>
      <c r="E2927" s="12" t="s">
        <v>3420</v>
      </c>
      <c r="F2927" s="190" t="s">
        <v>2049</v>
      </c>
      <c r="G2927" s="13" t="s">
        <v>21</v>
      </c>
      <c r="H2927" s="15">
        <v>181</v>
      </c>
      <c r="I2927" s="105">
        <v>10</v>
      </c>
      <c r="J2927" s="26">
        <f t="shared" si="180"/>
        <v>1810</v>
      </c>
      <c r="K2927" s="113">
        <f>IFERROR(SUMIFS(RECEIVING_HISTORY!$H:$H,RECEIVING_HISTORY!$B:$B,MASTER_SHEET!$A2927),0)</f>
        <v>0</v>
      </c>
      <c r="L2927" s="26">
        <f>IFERROR(SUMIFS(RECEIVING_HISTORY!$I:$I,RECEIVING_HISTORY!$B:$B,MASTER_SHEET!$A2927),0)</f>
        <v>0</v>
      </c>
      <c r="M2927" s="35">
        <f>IFERROR(SUMIF(ISSUANCE_HISTORY!$B:$B,A2927,ISSUANCE_HISTORY!$H:$H),0)</f>
        <v>0</v>
      </c>
      <c r="N2927" s="26">
        <f>IFERROR(SUMIF(ISSUANCE_HISTORY!$B:$B,A2927,ISSUANCE_HISTORY!$I:$I),0)</f>
        <v>0</v>
      </c>
      <c r="O2927" s="112">
        <f t="shared" si="181"/>
        <v>10</v>
      </c>
      <c r="P2927" s="26">
        <f t="shared" si="183"/>
        <v>1810</v>
      </c>
      <c r="Q2927" s="36" t="s">
        <v>514</v>
      </c>
      <c r="R2927" s="36" t="s">
        <v>514</v>
      </c>
      <c r="S2927" s="16">
        <v>10</v>
      </c>
      <c r="T2927" s="37" t="str">
        <f t="shared" si="182"/>
        <v>OK</v>
      </c>
      <c r="U2927" s="12"/>
      <c r="V2927" s="16"/>
      <c r="W2927" s="12" t="e">
        <v>#N/A</v>
      </c>
    </row>
    <row r="2928" spans="1:23" ht="22.35" customHeight="1">
      <c r="A2928" s="12">
        <v>10063103</v>
      </c>
      <c r="B2928" s="137" t="e">
        <v>#N/A</v>
      </c>
      <c r="C2928" s="106">
        <v>1007864</v>
      </c>
      <c r="D2928" s="13"/>
      <c r="E2928" s="12" t="s">
        <v>3421</v>
      </c>
      <c r="F2928" s="190" t="s">
        <v>2049</v>
      </c>
      <c r="G2928" s="13" t="s">
        <v>21</v>
      </c>
      <c r="H2928" s="15">
        <v>198</v>
      </c>
      <c r="I2928" s="105">
        <v>10</v>
      </c>
      <c r="J2928" s="26">
        <f t="shared" si="180"/>
        <v>1980</v>
      </c>
      <c r="K2928" s="113">
        <f>IFERROR(SUMIFS(RECEIVING_HISTORY!$H:$H,RECEIVING_HISTORY!$B:$B,MASTER_SHEET!$A2928),0)</f>
        <v>0</v>
      </c>
      <c r="L2928" s="26">
        <f>IFERROR(SUMIFS(RECEIVING_HISTORY!$I:$I,RECEIVING_HISTORY!$B:$B,MASTER_SHEET!$A2928),0)</f>
        <v>0</v>
      </c>
      <c r="M2928" s="35">
        <f>IFERROR(SUMIF(ISSUANCE_HISTORY!$B:$B,A2928,ISSUANCE_HISTORY!$H:$H),0)</f>
        <v>0</v>
      </c>
      <c r="N2928" s="26">
        <f>IFERROR(SUMIF(ISSUANCE_HISTORY!$B:$B,A2928,ISSUANCE_HISTORY!$I:$I),0)</f>
        <v>0</v>
      </c>
      <c r="O2928" s="112">
        <f t="shared" si="181"/>
        <v>10</v>
      </c>
      <c r="P2928" s="26">
        <f t="shared" si="183"/>
        <v>1980</v>
      </c>
      <c r="Q2928" s="36" t="s">
        <v>514</v>
      </c>
      <c r="R2928" s="36" t="s">
        <v>514</v>
      </c>
      <c r="S2928" s="16">
        <v>10</v>
      </c>
      <c r="T2928" s="37" t="str">
        <f t="shared" si="182"/>
        <v>OK</v>
      </c>
      <c r="U2928" s="12"/>
      <c r="V2928" s="16"/>
      <c r="W2928" s="12" t="e">
        <v>#N/A</v>
      </c>
    </row>
    <row r="2929" spans="1:23" ht="22.35" customHeight="1">
      <c r="A2929" s="12">
        <v>10063104</v>
      </c>
      <c r="B2929" s="137" t="e">
        <v>#N/A</v>
      </c>
      <c r="C2929" s="106">
        <v>1007863</v>
      </c>
      <c r="D2929" s="13"/>
      <c r="E2929" s="12" t="s">
        <v>3422</v>
      </c>
      <c r="F2929" s="190" t="s">
        <v>2049</v>
      </c>
      <c r="G2929" s="13" t="s">
        <v>21</v>
      </c>
      <c r="H2929" s="15">
        <v>211</v>
      </c>
      <c r="I2929" s="105">
        <v>10</v>
      </c>
      <c r="J2929" s="26">
        <f t="shared" si="180"/>
        <v>2110</v>
      </c>
      <c r="K2929" s="113">
        <f>IFERROR(SUMIFS(RECEIVING_HISTORY!$H:$H,RECEIVING_HISTORY!$B:$B,MASTER_SHEET!$A2929),0)</f>
        <v>0</v>
      </c>
      <c r="L2929" s="26">
        <f>IFERROR(SUMIFS(RECEIVING_HISTORY!$I:$I,RECEIVING_HISTORY!$B:$B,MASTER_SHEET!$A2929),0)</f>
        <v>0</v>
      </c>
      <c r="M2929" s="35">
        <f>IFERROR(SUMIF(ISSUANCE_HISTORY!$B:$B,A2929,ISSUANCE_HISTORY!$H:$H),0)</f>
        <v>0</v>
      </c>
      <c r="N2929" s="26">
        <f>IFERROR(SUMIF(ISSUANCE_HISTORY!$B:$B,A2929,ISSUANCE_HISTORY!$I:$I),0)</f>
        <v>0</v>
      </c>
      <c r="O2929" s="112">
        <f t="shared" si="181"/>
        <v>10</v>
      </c>
      <c r="P2929" s="26">
        <f t="shared" si="183"/>
        <v>2110</v>
      </c>
      <c r="Q2929" s="36" t="s">
        <v>514</v>
      </c>
      <c r="R2929" s="36" t="s">
        <v>514</v>
      </c>
      <c r="S2929" s="16">
        <v>10</v>
      </c>
      <c r="T2929" s="37" t="str">
        <f t="shared" si="182"/>
        <v>OK</v>
      </c>
      <c r="U2929" s="12"/>
      <c r="V2929" s="16"/>
      <c r="W2929" s="12" t="e">
        <v>#N/A</v>
      </c>
    </row>
    <row r="2930" spans="1:23" ht="22.35" customHeight="1">
      <c r="A2930" s="12">
        <v>10063105</v>
      </c>
      <c r="B2930" s="137" t="e">
        <v>#N/A</v>
      </c>
      <c r="C2930" s="106">
        <v>1007866</v>
      </c>
      <c r="D2930" s="13"/>
      <c r="E2930" s="12" t="s">
        <v>3423</v>
      </c>
      <c r="F2930" s="190" t="s">
        <v>2049</v>
      </c>
      <c r="G2930" s="13" t="s">
        <v>21</v>
      </c>
      <c r="H2930" s="15">
        <v>341</v>
      </c>
      <c r="I2930" s="105">
        <v>10</v>
      </c>
      <c r="J2930" s="26">
        <f t="shared" si="180"/>
        <v>3410</v>
      </c>
      <c r="K2930" s="113">
        <f>IFERROR(SUMIFS(RECEIVING_HISTORY!$H:$H,RECEIVING_HISTORY!$B:$B,MASTER_SHEET!$A2930),0)</f>
        <v>0</v>
      </c>
      <c r="L2930" s="26">
        <f>IFERROR(SUMIFS(RECEIVING_HISTORY!$I:$I,RECEIVING_HISTORY!$B:$B,MASTER_SHEET!$A2930),0)</f>
        <v>0</v>
      </c>
      <c r="M2930" s="35">
        <f>IFERROR(SUMIF(ISSUANCE_HISTORY!$B:$B,A2930,ISSUANCE_HISTORY!$H:$H),0)</f>
        <v>0</v>
      </c>
      <c r="N2930" s="26">
        <f>IFERROR(SUMIF(ISSUANCE_HISTORY!$B:$B,A2930,ISSUANCE_HISTORY!$I:$I),0)</f>
        <v>0</v>
      </c>
      <c r="O2930" s="112">
        <f t="shared" si="181"/>
        <v>10</v>
      </c>
      <c r="P2930" s="26">
        <f t="shared" si="183"/>
        <v>3410</v>
      </c>
      <c r="Q2930" s="36" t="s">
        <v>514</v>
      </c>
      <c r="R2930" s="36" t="s">
        <v>514</v>
      </c>
      <c r="S2930" s="16">
        <v>10</v>
      </c>
      <c r="T2930" s="37" t="str">
        <f t="shared" si="182"/>
        <v>OK</v>
      </c>
      <c r="U2930" s="12"/>
      <c r="V2930" s="16"/>
      <c r="W2930" s="12" t="e">
        <v>#N/A</v>
      </c>
    </row>
    <row r="2931" spans="1:23" ht="22.35" customHeight="1">
      <c r="A2931" s="12">
        <v>10063106</v>
      </c>
      <c r="B2931" s="137" t="e">
        <v>#N/A</v>
      </c>
      <c r="C2931" s="106">
        <v>1007867</v>
      </c>
      <c r="D2931" s="13"/>
      <c r="E2931" s="12" t="s">
        <v>3424</v>
      </c>
      <c r="F2931" s="190" t="s">
        <v>2049</v>
      </c>
      <c r="G2931" s="13" t="s">
        <v>21</v>
      </c>
      <c r="H2931" s="15">
        <v>378</v>
      </c>
      <c r="I2931" s="105">
        <v>10</v>
      </c>
      <c r="J2931" s="26">
        <f t="shared" si="180"/>
        <v>3780</v>
      </c>
      <c r="K2931" s="113">
        <f>IFERROR(SUMIFS(RECEIVING_HISTORY!$H:$H,RECEIVING_HISTORY!$B:$B,MASTER_SHEET!$A2931),0)</f>
        <v>0</v>
      </c>
      <c r="L2931" s="26">
        <f>IFERROR(SUMIFS(RECEIVING_HISTORY!$I:$I,RECEIVING_HISTORY!$B:$B,MASTER_SHEET!$A2931),0)</f>
        <v>0</v>
      </c>
      <c r="M2931" s="35">
        <f>IFERROR(SUMIF(ISSUANCE_HISTORY!$B:$B,A2931,ISSUANCE_HISTORY!$H:$H),0)</f>
        <v>0</v>
      </c>
      <c r="N2931" s="26">
        <f>IFERROR(SUMIF(ISSUANCE_HISTORY!$B:$B,A2931,ISSUANCE_HISTORY!$I:$I),0)</f>
        <v>0</v>
      </c>
      <c r="O2931" s="112">
        <f t="shared" si="181"/>
        <v>10</v>
      </c>
      <c r="P2931" s="26">
        <f t="shared" si="183"/>
        <v>3780</v>
      </c>
      <c r="Q2931" s="36" t="s">
        <v>514</v>
      </c>
      <c r="R2931" s="36" t="s">
        <v>514</v>
      </c>
      <c r="S2931" s="16">
        <v>10</v>
      </c>
      <c r="T2931" s="37" t="str">
        <f t="shared" si="182"/>
        <v>OK</v>
      </c>
      <c r="U2931" s="12"/>
      <c r="V2931" s="16"/>
      <c r="W2931" s="12" t="e">
        <v>#N/A</v>
      </c>
    </row>
    <row r="2932" spans="1:23" ht="22.35" customHeight="1">
      <c r="A2932" s="12">
        <v>10063107</v>
      </c>
      <c r="B2932" s="137" t="e">
        <v>#N/A</v>
      </c>
      <c r="C2932" s="106">
        <v>1007868</v>
      </c>
      <c r="D2932" s="13"/>
      <c r="E2932" s="12" t="s">
        <v>3425</v>
      </c>
      <c r="F2932" s="190" t="s">
        <v>2049</v>
      </c>
      <c r="G2932" s="13" t="s">
        <v>21</v>
      </c>
      <c r="H2932" s="15">
        <v>800</v>
      </c>
      <c r="I2932" s="105">
        <v>10</v>
      </c>
      <c r="J2932" s="26">
        <f t="shared" si="180"/>
        <v>8000</v>
      </c>
      <c r="K2932" s="113">
        <f>IFERROR(SUMIFS(RECEIVING_HISTORY!$H:$H,RECEIVING_HISTORY!$B:$B,MASTER_SHEET!$A2932),0)</f>
        <v>0</v>
      </c>
      <c r="L2932" s="26">
        <f>IFERROR(SUMIFS(RECEIVING_HISTORY!$I:$I,RECEIVING_HISTORY!$B:$B,MASTER_SHEET!$A2932),0)</f>
        <v>0</v>
      </c>
      <c r="M2932" s="35">
        <f>IFERROR(SUMIF(ISSUANCE_HISTORY!$B:$B,A2932,ISSUANCE_HISTORY!$H:$H),0)</f>
        <v>0</v>
      </c>
      <c r="N2932" s="26">
        <f>IFERROR(SUMIF(ISSUANCE_HISTORY!$B:$B,A2932,ISSUANCE_HISTORY!$I:$I),0)</f>
        <v>0</v>
      </c>
      <c r="O2932" s="112">
        <f t="shared" si="181"/>
        <v>10</v>
      </c>
      <c r="P2932" s="26">
        <f t="shared" si="183"/>
        <v>8000</v>
      </c>
      <c r="Q2932" s="36" t="s">
        <v>514</v>
      </c>
      <c r="R2932" s="36" t="s">
        <v>514</v>
      </c>
      <c r="S2932" s="16">
        <v>10</v>
      </c>
      <c r="T2932" s="37" t="str">
        <f t="shared" si="182"/>
        <v>OK</v>
      </c>
      <c r="U2932" s="12"/>
      <c r="V2932" s="16"/>
      <c r="W2932" s="12" t="e">
        <v>#N/A</v>
      </c>
    </row>
    <row r="2933" spans="1:23" ht="22.35" customHeight="1">
      <c r="A2933" s="12">
        <v>10063108</v>
      </c>
      <c r="B2933" s="137" t="e">
        <v>#N/A</v>
      </c>
      <c r="C2933" s="106">
        <v>1007869</v>
      </c>
      <c r="D2933" s="13"/>
      <c r="E2933" s="12" t="s">
        <v>3426</v>
      </c>
      <c r="F2933" s="190" t="s">
        <v>2049</v>
      </c>
      <c r="G2933" s="13" t="s">
        <v>21</v>
      </c>
      <c r="H2933" s="15">
        <v>810</v>
      </c>
      <c r="I2933" s="105">
        <v>10</v>
      </c>
      <c r="J2933" s="26">
        <f t="shared" si="180"/>
        <v>8100</v>
      </c>
      <c r="K2933" s="113">
        <f>IFERROR(SUMIFS(RECEIVING_HISTORY!$H:$H,RECEIVING_HISTORY!$B:$B,MASTER_SHEET!$A2933),0)</f>
        <v>0</v>
      </c>
      <c r="L2933" s="26">
        <f>IFERROR(SUMIFS(RECEIVING_HISTORY!$I:$I,RECEIVING_HISTORY!$B:$B,MASTER_SHEET!$A2933),0)</f>
        <v>0</v>
      </c>
      <c r="M2933" s="35">
        <f>IFERROR(SUMIF(ISSUANCE_HISTORY!$B:$B,A2933,ISSUANCE_HISTORY!$H:$H),0)</f>
        <v>0</v>
      </c>
      <c r="N2933" s="26">
        <f>IFERROR(SUMIF(ISSUANCE_HISTORY!$B:$B,A2933,ISSUANCE_HISTORY!$I:$I),0)</f>
        <v>0</v>
      </c>
      <c r="O2933" s="112">
        <f t="shared" si="181"/>
        <v>10</v>
      </c>
      <c r="P2933" s="26">
        <f t="shared" si="183"/>
        <v>8100</v>
      </c>
      <c r="Q2933" s="36" t="s">
        <v>514</v>
      </c>
      <c r="R2933" s="36" t="s">
        <v>514</v>
      </c>
      <c r="S2933" s="16">
        <v>10</v>
      </c>
      <c r="T2933" s="37" t="str">
        <f t="shared" si="182"/>
        <v>OK</v>
      </c>
      <c r="U2933" s="12"/>
      <c r="V2933" s="16"/>
      <c r="W2933" s="12" t="e">
        <v>#N/A</v>
      </c>
    </row>
    <row r="2934" spans="1:23" ht="22.35" customHeight="1">
      <c r="A2934" s="12">
        <v>10063109</v>
      </c>
      <c r="B2934" s="137" t="e">
        <v>#N/A</v>
      </c>
      <c r="C2934" s="106">
        <v>1007870</v>
      </c>
      <c r="D2934" s="13"/>
      <c r="E2934" s="12" t="s">
        <v>3427</v>
      </c>
      <c r="F2934" s="190" t="s">
        <v>2049</v>
      </c>
      <c r="G2934" s="13" t="s">
        <v>21</v>
      </c>
      <c r="H2934" s="15">
        <v>835</v>
      </c>
      <c r="I2934" s="105">
        <v>10</v>
      </c>
      <c r="J2934" s="26">
        <f t="shared" si="180"/>
        <v>8350</v>
      </c>
      <c r="K2934" s="113">
        <f>IFERROR(SUMIFS(RECEIVING_HISTORY!$H:$H,RECEIVING_HISTORY!$B:$B,MASTER_SHEET!$A2934),0)</f>
        <v>0</v>
      </c>
      <c r="L2934" s="26">
        <f>IFERROR(SUMIFS(RECEIVING_HISTORY!$I:$I,RECEIVING_HISTORY!$B:$B,MASTER_SHEET!$A2934),0)</f>
        <v>0</v>
      </c>
      <c r="M2934" s="35">
        <f>IFERROR(SUMIF(ISSUANCE_HISTORY!$B:$B,A2934,ISSUANCE_HISTORY!$H:$H),0)</f>
        <v>0</v>
      </c>
      <c r="N2934" s="26">
        <f>IFERROR(SUMIF(ISSUANCE_HISTORY!$B:$B,A2934,ISSUANCE_HISTORY!$I:$I),0)</f>
        <v>0</v>
      </c>
      <c r="O2934" s="112">
        <f t="shared" si="181"/>
        <v>10</v>
      </c>
      <c r="P2934" s="26">
        <f t="shared" si="183"/>
        <v>8350</v>
      </c>
      <c r="Q2934" s="36" t="s">
        <v>514</v>
      </c>
      <c r="R2934" s="36" t="s">
        <v>514</v>
      </c>
      <c r="S2934" s="16">
        <v>10</v>
      </c>
      <c r="T2934" s="37" t="str">
        <f t="shared" si="182"/>
        <v>OK</v>
      </c>
      <c r="U2934" s="12"/>
      <c r="V2934" s="16"/>
      <c r="W2934" s="12" t="e">
        <v>#N/A</v>
      </c>
    </row>
    <row r="2935" spans="1:23" ht="22.35" customHeight="1">
      <c r="A2935" s="12">
        <v>10063110</v>
      </c>
      <c r="B2935" s="137" t="e">
        <v>#N/A</v>
      </c>
      <c r="C2935" s="106">
        <v>1007871</v>
      </c>
      <c r="D2935" s="13"/>
      <c r="E2935" s="12" t="s">
        <v>3428</v>
      </c>
      <c r="F2935" s="190" t="s">
        <v>2049</v>
      </c>
      <c r="G2935" s="13" t="s">
        <v>21</v>
      </c>
      <c r="H2935" s="15">
        <v>210</v>
      </c>
      <c r="I2935" s="105">
        <v>10</v>
      </c>
      <c r="J2935" s="26">
        <f t="shared" si="180"/>
        <v>2100</v>
      </c>
      <c r="K2935" s="113">
        <f>IFERROR(SUMIFS(RECEIVING_HISTORY!$H:$H,RECEIVING_HISTORY!$B:$B,MASTER_SHEET!$A2935),0)</f>
        <v>0</v>
      </c>
      <c r="L2935" s="26">
        <f>IFERROR(SUMIFS(RECEIVING_HISTORY!$I:$I,RECEIVING_HISTORY!$B:$B,MASTER_SHEET!$A2935),0)</f>
        <v>0</v>
      </c>
      <c r="M2935" s="35">
        <f>IFERROR(SUMIF(ISSUANCE_HISTORY!$B:$B,A2935,ISSUANCE_HISTORY!$H:$H),0)</f>
        <v>0</v>
      </c>
      <c r="N2935" s="26">
        <f>IFERROR(SUMIF(ISSUANCE_HISTORY!$B:$B,A2935,ISSUANCE_HISTORY!$I:$I),0)</f>
        <v>0</v>
      </c>
      <c r="O2935" s="112">
        <f t="shared" si="181"/>
        <v>10</v>
      </c>
      <c r="P2935" s="26">
        <f t="shared" si="183"/>
        <v>2100</v>
      </c>
      <c r="Q2935" s="36" t="s">
        <v>514</v>
      </c>
      <c r="R2935" s="36" t="s">
        <v>514</v>
      </c>
      <c r="S2935" s="16">
        <v>10</v>
      </c>
      <c r="T2935" s="37" t="str">
        <f t="shared" si="182"/>
        <v>OK</v>
      </c>
      <c r="U2935" s="12"/>
      <c r="V2935" s="16"/>
      <c r="W2935" s="12" t="e">
        <v>#N/A</v>
      </c>
    </row>
    <row r="2936" spans="1:23" ht="22.35" customHeight="1">
      <c r="A2936" s="12">
        <v>10063111</v>
      </c>
      <c r="B2936" s="137" t="e">
        <v>#N/A</v>
      </c>
      <c r="C2936" s="106">
        <v>1007872</v>
      </c>
      <c r="D2936" s="13"/>
      <c r="E2936" s="12" t="s">
        <v>3429</v>
      </c>
      <c r="F2936" s="190" t="s">
        <v>2049</v>
      </c>
      <c r="G2936" s="13" t="s">
        <v>21</v>
      </c>
      <c r="H2936" s="15">
        <v>213</v>
      </c>
      <c r="I2936" s="105">
        <v>10</v>
      </c>
      <c r="J2936" s="26">
        <f t="shared" si="180"/>
        <v>2130</v>
      </c>
      <c r="K2936" s="113">
        <f>IFERROR(SUMIFS(RECEIVING_HISTORY!$H:$H,RECEIVING_HISTORY!$B:$B,MASTER_SHEET!$A2936),0)</f>
        <v>0</v>
      </c>
      <c r="L2936" s="26">
        <f>IFERROR(SUMIFS(RECEIVING_HISTORY!$I:$I,RECEIVING_HISTORY!$B:$B,MASTER_SHEET!$A2936),0)</f>
        <v>0</v>
      </c>
      <c r="M2936" s="35">
        <f>IFERROR(SUMIF(ISSUANCE_HISTORY!$B:$B,A2936,ISSUANCE_HISTORY!$H:$H),0)</f>
        <v>0</v>
      </c>
      <c r="N2936" s="26">
        <f>IFERROR(SUMIF(ISSUANCE_HISTORY!$B:$B,A2936,ISSUANCE_HISTORY!$I:$I),0)</f>
        <v>0</v>
      </c>
      <c r="O2936" s="112">
        <f t="shared" si="181"/>
        <v>10</v>
      </c>
      <c r="P2936" s="26">
        <f t="shared" si="183"/>
        <v>2130</v>
      </c>
      <c r="Q2936" s="36" t="s">
        <v>514</v>
      </c>
      <c r="R2936" s="36" t="s">
        <v>514</v>
      </c>
      <c r="S2936" s="16">
        <v>10</v>
      </c>
      <c r="T2936" s="37" t="str">
        <f t="shared" si="182"/>
        <v>OK</v>
      </c>
      <c r="U2936" s="12"/>
      <c r="V2936" s="16"/>
      <c r="W2936" s="12" t="e">
        <v>#N/A</v>
      </c>
    </row>
    <row r="2937" spans="1:23" ht="22.35" customHeight="1">
      <c r="A2937" s="12">
        <v>10063112</v>
      </c>
      <c r="B2937" s="137" t="e">
        <v>#N/A</v>
      </c>
      <c r="C2937" s="106">
        <v>1007873</v>
      </c>
      <c r="D2937" s="13"/>
      <c r="E2937" s="12" t="s">
        <v>3430</v>
      </c>
      <c r="F2937" s="190" t="s">
        <v>2049</v>
      </c>
      <c r="G2937" s="13" t="s">
        <v>21</v>
      </c>
      <c r="H2937" s="15">
        <v>349</v>
      </c>
      <c r="I2937" s="105">
        <v>10</v>
      </c>
      <c r="J2937" s="26">
        <f t="shared" si="180"/>
        <v>3490</v>
      </c>
      <c r="K2937" s="113">
        <f>IFERROR(SUMIFS(RECEIVING_HISTORY!$H:$H,RECEIVING_HISTORY!$B:$B,MASTER_SHEET!$A2937),0)</f>
        <v>0</v>
      </c>
      <c r="L2937" s="26">
        <f>IFERROR(SUMIFS(RECEIVING_HISTORY!$I:$I,RECEIVING_HISTORY!$B:$B,MASTER_SHEET!$A2937),0)</f>
        <v>0</v>
      </c>
      <c r="M2937" s="35">
        <f>IFERROR(SUMIF(ISSUANCE_HISTORY!$B:$B,A2937,ISSUANCE_HISTORY!$H:$H),0)</f>
        <v>0</v>
      </c>
      <c r="N2937" s="26">
        <f>IFERROR(SUMIF(ISSUANCE_HISTORY!$B:$B,A2937,ISSUANCE_HISTORY!$I:$I),0)</f>
        <v>0</v>
      </c>
      <c r="O2937" s="112">
        <f t="shared" si="181"/>
        <v>10</v>
      </c>
      <c r="P2937" s="26">
        <f t="shared" si="183"/>
        <v>3490</v>
      </c>
      <c r="Q2937" s="36" t="s">
        <v>514</v>
      </c>
      <c r="R2937" s="36" t="s">
        <v>514</v>
      </c>
      <c r="S2937" s="16">
        <v>10</v>
      </c>
      <c r="T2937" s="37" t="str">
        <f t="shared" si="182"/>
        <v>OK</v>
      </c>
      <c r="U2937" s="12"/>
      <c r="V2937" s="16"/>
      <c r="W2937" s="12" t="e">
        <v>#N/A</v>
      </c>
    </row>
    <row r="2938" spans="1:23" ht="22.35" customHeight="1">
      <c r="A2938" s="12">
        <v>10063113</v>
      </c>
      <c r="B2938" s="137" t="e">
        <v>#N/A</v>
      </c>
      <c r="C2938" s="106">
        <v>1007874</v>
      </c>
      <c r="D2938" s="13"/>
      <c r="E2938" s="12" t="s">
        <v>3431</v>
      </c>
      <c r="F2938" s="190" t="s">
        <v>2049</v>
      </c>
      <c r="G2938" s="13" t="s">
        <v>21</v>
      </c>
      <c r="H2938" s="15">
        <v>1035</v>
      </c>
      <c r="I2938" s="105">
        <v>10</v>
      </c>
      <c r="J2938" s="26">
        <f t="shared" si="180"/>
        <v>10350</v>
      </c>
      <c r="K2938" s="113">
        <f>IFERROR(SUMIFS(RECEIVING_HISTORY!$H:$H,RECEIVING_HISTORY!$B:$B,MASTER_SHEET!$A2938),0)</f>
        <v>0</v>
      </c>
      <c r="L2938" s="26">
        <f>IFERROR(SUMIFS(RECEIVING_HISTORY!$I:$I,RECEIVING_HISTORY!$B:$B,MASTER_SHEET!$A2938),0)</f>
        <v>0</v>
      </c>
      <c r="M2938" s="35">
        <f>IFERROR(SUMIF(ISSUANCE_HISTORY!$B:$B,A2938,ISSUANCE_HISTORY!$H:$H),0)</f>
        <v>0</v>
      </c>
      <c r="N2938" s="26">
        <f>IFERROR(SUMIF(ISSUANCE_HISTORY!$B:$B,A2938,ISSUANCE_HISTORY!$I:$I),0)</f>
        <v>0</v>
      </c>
      <c r="O2938" s="112">
        <f t="shared" si="181"/>
        <v>10</v>
      </c>
      <c r="P2938" s="26">
        <f t="shared" si="183"/>
        <v>10350</v>
      </c>
      <c r="Q2938" s="36" t="s">
        <v>514</v>
      </c>
      <c r="R2938" s="36" t="s">
        <v>514</v>
      </c>
      <c r="S2938" s="16">
        <v>10</v>
      </c>
      <c r="T2938" s="37" t="str">
        <f t="shared" si="182"/>
        <v>OK</v>
      </c>
      <c r="U2938" s="12"/>
      <c r="V2938" s="16"/>
      <c r="W2938" s="12" t="e">
        <v>#N/A</v>
      </c>
    </row>
    <row r="2939" spans="1:23" ht="22.35" customHeight="1">
      <c r="A2939" s="12">
        <v>10063114</v>
      </c>
      <c r="B2939" s="137" t="e">
        <v>#N/A</v>
      </c>
      <c r="C2939" s="106">
        <v>1007875</v>
      </c>
      <c r="D2939" s="13"/>
      <c r="E2939" s="12" t="s">
        <v>3432</v>
      </c>
      <c r="F2939" s="190" t="s">
        <v>2049</v>
      </c>
      <c r="G2939" s="13" t="s">
        <v>21</v>
      </c>
      <c r="H2939" s="15">
        <v>1290</v>
      </c>
      <c r="I2939" s="105">
        <v>10</v>
      </c>
      <c r="J2939" s="26">
        <f t="shared" si="180"/>
        <v>12900</v>
      </c>
      <c r="K2939" s="113">
        <f>IFERROR(SUMIFS(RECEIVING_HISTORY!$H:$H,RECEIVING_HISTORY!$B:$B,MASTER_SHEET!$A2939),0)</f>
        <v>0</v>
      </c>
      <c r="L2939" s="26">
        <f>IFERROR(SUMIFS(RECEIVING_HISTORY!$I:$I,RECEIVING_HISTORY!$B:$B,MASTER_SHEET!$A2939),0)</f>
        <v>0</v>
      </c>
      <c r="M2939" s="35">
        <f>IFERROR(SUMIF(ISSUANCE_HISTORY!$B:$B,A2939,ISSUANCE_HISTORY!$H:$H),0)</f>
        <v>0</v>
      </c>
      <c r="N2939" s="26">
        <f>IFERROR(SUMIF(ISSUANCE_HISTORY!$B:$B,A2939,ISSUANCE_HISTORY!$I:$I),0)</f>
        <v>0</v>
      </c>
      <c r="O2939" s="112">
        <f t="shared" si="181"/>
        <v>10</v>
      </c>
      <c r="P2939" s="26">
        <f t="shared" si="183"/>
        <v>12900</v>
      </c>
      <c r="Q2939" s="36" t="s">
        <v>1189</v>
      </c>
      <c r="R2939" s="36" t="s">
        <v>1189</v>
      </c>
      <c r="S2939" s="16">
        <v>10</v>
      </c>
      <c r="T2939" s="37" t="str">
        <f t="shared" si="182"/>
        <v>OK</v>
      </c>
      <c r="U2939" s="12"/>
      <c r="V2939" s="16"/>
      <c r="W2939" s="12" t="e">
        <v>#N/A</v>
      </c>
    </row>
    <row r="2940" spans="1:23" ht="22.35" customHeight="1">
      <c r="A2940" s="12">
        <v>10063115</v>
      </c>
      <c r="B2940" s="137" t="e">
        <v>#N/A</v>
      </c>
      <c r="C2940" s="106">
        <v>1007879</v>
      </c>
      <c r="D2940" s="13"/>
      <c r="E2940" s="12" t="s">
        <v>3433</v>
      </c>
      <c r="F2940" s="190" t="s">
        <v>2049</v>
      </c>
      <c r="G2940" s="13" t="s">
        <v>21</v>
      </c>
      <c r="H2940" s="15">
        <v>158</v>
      </c>
      <c r="I2940" s="105">
        <v>20</v>
      </c>
      <c r="J2940" s="26">
        <f t="shared" si="180"/>
        <v>3160</v>
      </c>
      <c r="K2940" s="113">
        <f>IFERROR(SUMIFS(RECEIVING_HISTORY!$H:$H,RECEIVING_HISTORY!$B:$B,MASTER_SHEET!$A2940),0)</f>
        <v>0</v>
      </c>
      <c r="L2940" s="26">
        <f>IFERROR(SUMIFS(RECEIVING_HISTORY!$I:$I,RECEIVING_HISTORY!$B:$B,MASTER_SHEET!$A2940),0)</f>
        <v>0</v>
      </c>
      <c r="M2940" s="35">
        <f>IFERROR(SUMIF(ISSUANCE_HISTORY!$B:$B,A2940,ISSUANCE_HISTORY!$H:$H),0)</f>
        <v>0</v>
      </c>
      <c r="N2940" s="26">
        <f>IFERROR(SUMIF(ISSUANCE_HISTORY!$B:$B,A2940,ISSUANCE_HISTORY!$I:$I),0)</f>
        <v>0</v>
      </c>
      <c r="O2940" s="112">
        <f t="shared" si="181"/>
        <v>20</v>
      </c>
      <c r="P2940" s="26">
        <f t="shared" si="183"/>
        <v>3160</v>
      </c>
      <c r="Q2940" s="36" t="s">
        <v>1189</v>
      </c>
      <c r="R2940" s="36" t="s">
        <v>1189</v>
      </c>
      <c r="S2940" s="16">
        <v>10</v>
      </c>
      <c r="T2940" s="37" t="str">
        <f t="shared" si="182"/>
        <v>OK</v>
      </c>
      <c r="U2940" s="12"/>
      <c r="V2940" s="16"/>
      <c r="W2940" s="12" t="e">
        <v>#N/A</v>
      </c>
    </row>
    <row r="2941" spans="1:23" ht="22.35" customHeight="1">
      <c r="A2941" s="12">
        <v>10063116</v>
      </c>
      <c r="B2941" s="137" t="e">
        <v>#N/A</v>
      </c>
      <c r="C2941" s="106">
        <v>1007880</v>
      </c>
      <c r="D2941" s="13"/>
      <c r="E2941" s="12" t="s">
        <v>3434</v>
      </c>
      <c r="F2941" s="190" t="s">
        <v>2049</v>
      </c>
      <c r="G2941" s="13" t="s">
        <v>21</v>
      </c>
      <c r="H2941" s="15">
        <v>199</v>
      </c>
      <c r="I2941" s="105">
        <v>20</v>
      </c>
      <c r="J2941" s="26">
        <f t="shared" ref="J2941:J3004" si="184">I2941*H2941</f>
        <v>3980</v>
      </c>
      <c r="K2941" s="113">
        <f>IFERROR(SUMIFS(RECEIVING_HISTORY!$H:$H,RECEIVING_HISTORY!$B:$B,MASTER_SHEET!$A2941),0)</f>
        <v>0</v>
      </c>
      <c r="L2941" s="26">
        <f>IFERROR(SUMIFS(RECEIVING_HISTORY!$I:$I,RECEIVING_HISTORY!$B:$B,MASTER_SHEET!$A2941),0)</f>
        <v>0</v>
      </c>
      <c r="M2941" s="35">
        <f>IFERROR(SUMIF(ISSUANCE_HISTORY!$B:$B,A2941,ISSUANCE_HISTORY!$H:$H),0)</f>
        <v>0</v>
      </c>
      <c r="N2941" s="26">
        <f>IFERROR(SUMIF(ISSUANCE_HISTORY!$B:$B,A2941,ISSUANCE_HISTORY!$I:$I),0)</f>
        <v>0</v>
      </c>
      <c r="O2941" s="112">
        <f t="shared" ref="O2941:O3004" si="185">N(I2941)+N(K2941)-N(M2941)</f>
        <v>20</v>
      </c>
      <c r="P2941" s="26">
        <f t="shared" si="183"/>
        <v>3980</v>
      </c>
      <c r="Q2941" s="36" t="s">
        <v>1189</v>
      </c>
      <c r="R2941" s="36" t="s">
        <v>1189</v>
      </c>
      <c r="S2941" s="16">
        <v>10</v>
      </c>
      <c r="T2941" s="37" t="str">
        <f t="shared" si="182"/>
        <v>OK</v>
      </c>
      <c r="U2941" s="12"/>
      <c r="V2941" s="16"/>
      <c r="W2941" s="12" t="e">
        <v>#N/A</v>
      </c>
    </row>
    <row r="2942" spans="1:23" ht="22.35" customHeight="1">
      <c r="A2942" s="12">
        <v>10063117</v>
      </c>
      <c r="B2942" s="137" t="e">
        <v>#N/A</v>
      </c>
      <c r="C2942" s="106">
        <v>1007881</v>
      </c>
      <c r="D2942" s="13"/>
      <c r="E2942" s="12" t="s">
        <v>3435</v>
      </c>
      <c r="F2942" s="190" t="s">
        <v>2049</v>
      </c>
      <c r="G2942" s="13" t="s">
        <v>21</v>
      </c>
      <c r="H2942" s="15">
        <v>392</v>
      </c>
      <c r="I2942" s="105">
        <v>14</v>
      </c>
      <c r="J2942" s="26">
        <f t="shared" si="184"/>
        <v>5488</v>
      </c>
      <c r="K2942" s="113">
        <f>IFERROR(SUMIFS(RECEIVING_HISTORY!$H:$H,RECEIVING_HISTORY!$B:$B,MASTER_SHEET!$A2942),0)</f>
        <v>0</v>
      </c>
      <c r="L2942" s="26">
        <f>IFERROR(SUMIFS(RECEIVING_HISTORY!$I:$I,RECEIVING_HISTORY!$B:$B,MASTER_SHEET!$A2942),0)</f>
        <v>0</v>
      </c>
      <c r="M2942" s="35">
        <f>IFERROR(SUMIF(ISSUANCE_HISTORY!$B:$B,A2942,ISSUANCE_HISTORY!$H:$H),0)</f>
        <v>0</v>
      </c>
      <c r="N2942" s="26">
        <f>IFERROR(SUMIF(ISSUANCE_HISTORY!$B:$B,A2942,ISSUANCE_HISTORY!$I:$I),0)</f>
        <v>0</v>
      </c>
      <c r="O2942" s="112">
        <f t="shared" si="185"/>
        <v>14</v>
      </c>
      <c r="P2942" s="26">
        <f t="shared" si="183"/>
        <v>5488</v>
      </c>
      <c r="Q2942" s="36" t="s">
        <v>1189</v>
      </c>
      <c r="R2942" s="36" t="s">
        <v>1189</v>
      </c>
      <c r="S2942" s="16">
        <v>10</v>
      </c>
      <c r="T2942" s="37" t="str">
        <f t="shared" si="182"/>
        <v>OK</v>
      </c>
      <c r="U2942" s="12"/>
      <c r="V2942" s="16"/>
      <c r="W2942" s="12" t="e">
        <v>#N/A</v>
      </c>
    </row>
    <row r="2943" spans="1:23" ht="22.35" customHeight="1">
      <c r="A2943" s="12">
        <v>10063118</v>
      </c>
      <c r="B2943" s="137" t="e">
        <v>#N/A</v>
      </c>
      <c r="C2943" s="106">
        <v>1007882</v>
      </c>
      <c r="D2943" s="13"/>
      <c r="E2943" s="12" t="s">
        <v>3436</v>
      </c>
      <c r="F2943" s="190" t="s">
        <v>2049</v>
      </c>
      <c r="G2943" s="13" t="s">
        <v>21</v>
      </c>
      <c r="H2943" s="15">
        <v>172</v>
      </c>
      <c r="I2943" s="105">
        <v>20</v>
      </c>
      <c r="J2943" s="26">
        <f t="shared" si="184"/>
        <v>3440</v>
      </c>
      <c r="K2943" s="113">
        <f>IFERROR(SUMIFS(RECEIVING_HISTORY!$H:$H,RECEIVING_HISTORY!$B:$B,MASTER_SHEET!$A2943),0)</f>
        <v>0</v>
      </c>
      <c r="L2943" s="26">
        <f>IFERROR(SUMIFS(RECEIVING_HISTORY!$I:$I,RECEIVING_HISTORY!$B:$B,MASTER_SHEET!$A2943),0)</f>
        <v>0</v>
      </c>
      <c r="M2943" s="35">
        <f>IFERROR(SUMIF(ISSUANCE_HISTORY!$B:$B,A2943,ISSUANCE_HISTORY!$H:$H),0)</f>
        <v>0</v>
      </c>
      <c r="N2943" s="26">
        <f>IFERROR(SUMIF(ISSUANCE_HISTORY!$B:$B,A2943,ISSUANCE_HISTORY!$I:$I),0)</f>
        <v>0</v>
      </c>
      <c r="O2943" s="112">
        <f t="shared" si="185"/>
        <v>20</v>
      </c>
      <c r="P2943" s="26">
        <f t="shared" si="183"/>
        <v>3440</v>
      </c>
      <c r="Q2943" s="36" t="s">
        <v>1189</v>
      </c>
      <c r="R2943" s="36" t="s">
        <v>1189</v>
      </c>
      <c r="S2943" s="16">
        <v>10</v>
      </c>
      <c r="T2943" s="37" t="str">
        <f t="shared" si="182"/>
        <v>OK</v>
      </c>
      <c r="U2943" s="12"/>
      <c r="V2943" s="16"/>
      <c r="W2943" s="12" t="e">
        <v>#N/A</v>
      </c>
    </row>
    <row r="2944" spans="1:23" ht="22.35" customHeight="1">
      <c r="A2944" s="12">
        <v>10063119</v>
      </c>
      <c r="B2944" s="137" t="e">
        <v>#N/A</v>
      </c>
      <c r="C2944" s="106">
        <v>1007883</v>
      </c>
      <c r="D2944" s="13"/>
      <c r="E2944" s="12" t="s">
        <v>3437</v>
      </c>
      <c r="F2944" s="190" t="s">
        <v>2049</v>
      </c>
      <c r="G2944" s="13" t="s">
        <v>21</v>
      </c>
      <c r="H2944" s="15">
        <v>55</v>
      </c>
      <c r="I2944" s="105">
        <v>20</v>
      </c>
      <c r="J2944" s="26">
        <f t="shared" si="184"/>
        <v>1100</v>
      </c>
      <c r="K2944" s="113">
        <f>IFERROR(SUMIFS(RECEIVING_HISTORY!$H:$H,RECEIVING_HISTORY!$B:$B,MASTER_SHEET!$A2944),0)</f>
        <v>0</v>
      </c>
      <c r="L2944" s="26">
        <f>IFERROR(SUMIFS(RECEIVING_HISTORY!$I:$I,RECEIVING_HISTORY!$B:$B,MASTER_SHEET!$A2944),0)</f>
        <v>0</v>
      </c>
      <c r="M2944" s="35">
        <f>IFERROR(SUMIF(ISSUANCE_HISTORY!$B:$B,A2944,ISSUANCE_HISTORY!$H:$H),0)</f>
        <v>0</v>
      </c>
      <c r="N2944" s="26">
        <f>IFERROR(SUMIF(ISSUANCE_HISTORY!$B:$B,A2944,ISSUANCE_HISTORY!$I:$I),0)</f>
        <v>0</v>
      </c>
      <c r="O2944" s="112">
        <f t="shared" si="185"/>
        <v>20</v>
      </c>
      <c r="P2944" s="26">
        <f t="shared" si="183"/>
        <v>1100</v>
      </c>
      <c r="Q2944" s="36" t="s">
        <v>1189</v>
      </c>
      <c r="R2944" s="36" t="s">
        <v>1189</v>
      </c>
      <c r="S2944" s="16">
        <v>10</v>
      </c>
      <c r="T2944" s="37" t="str">
        <f t="shared" si="182"/>
        <v>OK</v>
      </c>
      <c r="U2944" s="12"/>
      <c r="V2944" s="16"/>
      <c r="W2944" s="12" t="e">
        <v>#N/A</v>
      </c>
    </row>
    <row r="2945" spans="1:23" ht="22.35" customHeight="1">
      <c r="A2945" s="12">
        <v>10063120</v>
      </c>
      <c r="B2945" s="137" t="e">
        <v>#N/A</v>
      </c>
      <c r="C2945" s="106">
        <v>1007865</v>
      </c>
      <c r="D2945" s="13"/>
      <c r="E2945" s="12" t="s">
        <v>3438</v>
      </c>
      <c r="F2945" s="190" t="s">
        <v>2049</v>
      </c>
      <c r="G2945" s="13" t="s">
        <v>21</v>
      </c>
      <c r="H2945" s="15">
        <v>114</v>
      </c>
      <c r="I2945" s="105">
        <v>20</v>
      </c>
      <c r="J2945" s="26">
        <f t="shared" si="184"/>
        <v>2280</v>
      </c>
      <c r="K2945" s="113">
        <f>IFERROR(SUMIFS(RECEIVING_HISTORY!$H:$H,RECEIVING_HISTORY!$B:$B,MASTER_SHEET!$A2945),0)</f>
        <v>0</v>
      </c>
      <c r="L2945" s="26">
        <f>IFERROR(SUMIFS(RECEIVING_HISTORY!$I:$I,RECEIVING_HISTORY!$B:$B,MASTER_SHEET!$A2945),0)</f>
        <v>0</v>
      </c>
      <c r="M2945" s="35">
        <f>IFERROR(SUMIF(ISSUANCE_HISTORY!$B:$B,A2945,ISSUANCE_HISTORY!$H:$H),0)</f>
        <v>0</v>
      </c>
      <c r="N2945" s="26">
        <f>IFERROR(SUMIF(ISSUANCE_HISTORY!$B:$B,A2945,ISSUANCE_HISTORY!$I:$I),0)</f>
        <v>0</v>
      </c>
      <c r="O2945" s="112">
        <f t="shared" si="185"/>
        <v>20</v>
      </c>
      <c r="P2945" s="26">
        <f t="shared" si="183"/>
        <v>2280</v>
      </c>
      <c r="Q2945" s="36" t="s">
        <v>1189</v>
      </c>
      <c r="R2945" s="36" t="s">
        <v>1189</v>
      </c>
      <c r="S2945" s="16">
        <v>10</v>
      </c>
      <c r="T2945" s="37" t="str">
        <f t="shared" si="182"/>
        <v>OK</v>
      </c>
      <c r="U2945" s="12"/>
      <c r="V2945" s="16"/>
      <c r="W2945" s="12" t="e">
        <v>#N/A</v>
      </c>
    </row>
    <row r="2946" spans="1:23" ht="22.35" customHeight="1">
      <c r="A2946" s="12">
        <v>10063121</v>
      </c>
      <c r="B2946" s="137">
        <v>1120014449</v>
      </c>
      <c r="C2946" s="106">
        <v>1003843</v>
      </c>
      <c r="D2946" s="13">
        <v>1008976</v>
      </c>
      <c r="E2946" s="12" t="s">
        <v>3439</v>
      </c>
      <c r="F2946" s="191" t="s">
        <v>4206</v>
      </c>
      <c r="G2946" s="13" t="s">
        <v>21</v>
      </c>
      <c r="H2946" s="15">
        <v>2.6</v>
      </c>
      <c r="I2946" s="105">
        <v>4</v>
      </c>
      <c r="J2946" s="26">
        <f t="shared" si="184"/>
        <v>10.4</v>
      </c>
      <c r="K2946" s="113">
        <f>IFERROR(SUMIFS(RECEIVING_HISTORY!$H:$H,RECEIVING_HISTORY!$B:$B,MASTER_SHEET!$A2946),0)</f>
        <v>40</v>
      </c>
      <c r="L2946" s="26">
        <f>IFERROR(SUMIFS(RECEIVING_HISTORY!$I:$I,RECEIVING_HISTORY!$B:$B,MASTER_SHEET!$A2946),0)</f>
        <v>104</v>
      </c>
      <c r="M2946" s="35">
        <f>IFERROR(SUMIF(ISSUANCE_HISTORY!$B:$B,A2946,ISSUANCE_HISTORY!$H:$H),0)</f>
        <v>24</v>
      </c>
      <c r="N2946" s="26">
        <f>IFERROR(SUMIF(ISSUANCE_HISTORY!$B:$B,A2946,ISSUANCE_HISTORY!$I:$I),0)</f>
        <v>62.400000000000006</v>
      </c>
      <c r="O2946" s="112">
        <f t="shared" si="185"/>
        <v>20</v>
      </c>
      <c r="P2946" s="26">
        <f t="shared" si="183"/>
        <v>52</v>
      </c>
      <c r="Q2946" s="36" t="s">
        <v>1282</v>
      </c>
      <c r="R2946" s="36" t="s">
        <v>1282</v>
      </c>
      <c r="S2946" s="16">
        <v>20</v>
      </c>
      <c r="T2946" s="37" t="str">
        <f t="shared" ref="T2946:T3009" si="186">IF(S2946="", "", IF(U2946&lt;&gt;"", "BSR in Process", IF(O2946&lt;S2946, "Re-Order Now", "OK")))</f>
        <v>OK</v>
      </c>
      <c r="U2946" s="12"/>
      <c r="V2946" s="16"/>
      <c r="W2946" s="12" t="s">
        <v>4222</v>
      </c>
    </row>
    <row r="2947" spans="1:23" ht="22.35" customHeight="1">
      <c r="A2947" s="12">
        <v>10063122</v>
      </c>
      <c r="B2947" s="137" t="e">
        <v>#N/A</v>
      </c>
      <c r="C2947" s="106">
        <v>1007925</v>
      </c>
      <c r="D2947" s="13">
        <v>1017983</v>
      </c>
      <c r="E2947" s="12" t="s">
        <v>3440</v>
      </c>
      <c r="F2947" s="190" t="s">
        <v>2049</v>
      </c>
      <c r="G2947" s="13" t="s">
        <v>21</v>
      </c>
      <c r="H2947" s="15">
        <v>1180</v>
      </c>
      <c r="I2947" s="105">
        <v>1</v>
      </c>
      <c r="J2947" s="26">
        <f t="shared" si="184"/>
        <v>1180</v>
      </c>
      <c r="K2947" s="113">
        <f>IFERROR(SUMIFS(RECEIVING_HISTORY!$H:$H,RECEIVING_HISTORY!$B:$B,MASTER_SHEET!$A2947),0)</f>
        <v>0</v>
      </c>
      <c r="L2947" s="26">
        <f>IFERROR(SUMIFS(RECEIVING_HISTORY!$I:$I,RECEIVING_HISTORY!$B:$B,MASTER_SHEET!$A2947),0)</f>
        <v>0</v>
      </c>
      <c r="M2947" s="35">
        <f>IFERROR(SUMIF(ISSUANCE_HISTORY!$B:$B,A2947,ISSUANCE_HISTORY!$H:$H),0)</f>
        <v>0</v>
      </c>
      <c r="N2947" s="26">
        <f>IFERROR(SUMIF(ISSUANCE_HISTORY!$B:$B,A2947,ISSUANCE_HISTORY!$I:$I),0)</f>
        <v>0</v>
      </c>
      <c r="O2947" s="112">
        <f t="shared" si="185"/>
        <v>1</v>
      </c>
      <c r="P2947" s="26">
        <f t="shared" ref="P2947:P3010" si="187">N(J2947)+N(L2947)-N(N2947)</f>
        <v>1180</v>
      </c>
      <c r="Q2947" s="36" t="s">
        <v>802</v>
      </c>
      <c r="R2947" s="36" t="s">
        <v>802</v>
      </c>
      <c r="S2947" s="16">
        <v>1</v>
      </c>
      <c r="T2947" s="37" t="str">
        <f t="shared" si="186"/>
        <v>OK</v>
      </c>
      <c r="U2947" s="12"/>
      <c r="V2947" s="16"/>
      <c r="W2947" s="12" t="e">
        <v>#N/A</v>
      </c>
    </row>
    <row r="2948" spans="1:23" ht="22.35" customHeight="1">
      <c r="A2948" s="12">
        <v>10063123</v>
      </c>
      <c r="B2948" s="137">
        <v>1670170445</v>
      </c>
      <c r="C2948" s="106">
        <v>1002678</v>
      </c>
      <c r="D2948" s="13">
        <v>1011168</v>
      </c>
      <c r="E2948" s="12" t="s">
        <v>3441</v>
      </c>
      <c r="F2948" s="190" t="s">
        <v>4205</v>
      </c>
      <c r="G2948" s="13" t="s">
        <v>21</v>
      </c>
      <c r="H2948" s="15">
        <v>802</v>
      </c>
      <c r="I2948" s="105">
        <v>15</v>
      </c>
      <c r="J2948" s="26">
        <f t="shared" si="184"/>
        <v>12030</v>
      </c>
      <c r="K2948" s="113">
        <f>IFERROR(SUMIFS(RECEIVING_HISTORY!$H:$H,RECEIVING_HISTORY!$B:$B,MASTER_SHEET!$A2948),0)</f>
        <v>0</v>
      </c>
      <c r="L2948" s="26">
        <f>IFERROR(SUMIFS(RECEIVING_HISTORY!$I:$I,RECEIVING_HISTORY!$B:$B,MASTER_SHEET!$A2948),0)</f>
        <v>0</v>
      </c>
      <c r="M2948" s="35">
        <f>IFERROR(SUMIF(ISSUANCE_HISTORY!$B:$B,A2948,ISSUANCE_HISTORY!$H:$H),0)</f>
        <v>0</v>
      </c>
      <c r="N2948" s="26">
        <f>IFERROR(SUMIF(ISSUANCE_HISTORY!$B:$B,A2948,ISSUANCE_HISTORY!$I:$I),0)</f>
        <v>0</v>
      </c>
      <c r="O2948" s="112">
        <f t="shared" si="185"/>
        <v>15</v>
      </c>
      <c r="P2948" s="26">
        <f t="shared" si="187"/>
        <v>12030</v>
      </c>
      <c r="Q2948" s="36" t="s">
        <v>995</v>
      </c>
      <c r="R2948" s="36" t="s">
        <v>995</v>
      </c>
      <c r="S2948" s="16">
        <v>4</v>
      </c>
      <c r="T2948" s="37" t="str">
        <f t="shared" si="186"/>
        <v>OK</v>
      </c>
      <c r="U2948" s="12"/>
      <c r="V2948" s="16"/>
      <c r="W2948" s="12" t="s">
        <v>4222</v>
      </c>
    </row>
    <row r="2949" spans="1:23" ht="22.35" customHeight="1">
      <c r="A2949" s="12">
        <v>10063124</v>
      </c>
      <c r="B2949" s="137">
        <v>1120012834</v>
      </c>
      <c r="C2949" s="106">
        <v>1002634</v>
      </c>
      <c r="D2949" s="13">
        <v>1011124</v>
      </c>
      <c r="E2949" s="12" t="s">
        <v>3442</v>
      </c>
      <c r="F2949" s="191" t="s">
        <v>4206</v>
      </c>
      <c r="G2949" s="13" t="s">
        <v>21</v>
      </c>
      <c r="H2949" s="15">
        <v>3.5</v>
      </c>
      <c r="I2949" s="105">
        <v>22</v>
      </c>
      <c r="J2949" s="26">
        <f t="shared" si="184"/>
        <v>77</v>
      </c>
      <c r="K2949" s="113">
        <f>IFERROR(SUMIFS(RECEIVING_HISTORY!$H:$H,RECEIVING_HISTORY!$B:$B,MASTER_SHEET!$A2949),0)</f>
        <v>0</v>
      </c>
      <c r="L2949" s="26">
        <f>IFERROR(SUMIFS(RECEIVING_HISTORY!$I:$I,RECEIVING_HISTORY!$B:$B,MASTER_SHEET!$A2949),0)</f>
        <v>0</v>
      </c>
      <c r="M2949" s="35">
        <f>IFERROR(SUMIF(ISSUANCE_HISTORY!$B:$B,A2949,ISSUANCE_HISTORY!$H:$H),0)</f>
        <v>0</v>
      </c>
      <c r="N2949" s="26">
        <f>IFERROR(SUMIF(ISSUANCE_HISTORY!$B:$B,A2949,ISSUANCE_HISTORY!$I:$I),0)</f>
        <v>0</v>
      </c>
      <c r="O2949" s="112">
        <f t="shared" si="185"/>
        <v>22</v>
      </c>
      <c r="P2949" s="26">
        <f t="shared" si="187"/>
        <v>77</v>
      </c>
      <c r="Q2949" s="36" t="s">
        <v>1282</v>
      </c>
      <c r="R2949" s="36" t="s">
        <v>1282</v>
      </c>
      <c r="S2949" s="16">
        <v>20</v>
      </c>
      <c r="T2949" s="37" t="str">
        <f t="shared" si="186"/>
        <v>OK</v>
      </c>
      <c r="U2949" s="12"/>
      <c r="V2949" s="16"/>
      <c r="W2949" s="12" t="s">
        <v>4222</v>
      </c>
    </row>
    <row r="2950" spans="1:23" ht="22.35" customHeight="1">
      <c r="A2950" s="12">
        <v>10063125</v>
      </c>
      <c r="B2950" s="137" t="e">
        <v>#N/A</v>
      </c>
      <c r="C2950" s="106">
        <v>1008264</v>
      </c>
      <c r="D2950" s="13"/>
      <c r="E2950" s="12" t="s">
        <v>3443</v>
      </c>
      <c r="F2950" s="190" t="s">
        <v>4205</v>
      </c>
      <c r="G2950" s="13" t="s">
        <v>21</v>
      </c>
      <c r="H2950" s="15">
        <v>730</v>
      </c>
      <c r="I2950" s="105">
        <v>0</v>
      </c>
      <c r="J2950" s="26">
        <f t="shared" si="184"/>
        <v>0</v>
      </c>
      <c r="K2950" s="113">
        <f>IFERROR(SUMIFS(RECEIVING_HISTORY!$H:$H,RECEIVING_HISTORY!$B:$B,MASTER_SHEET!$A2950),0)</f>
        <v>0</v>
      </c>
      <c r="L2950" s="26">
        <f>IFERROR(SUMIFS(RECEIVING_HISTORY!$I:$I,RECEIVING_HISTORY!$B:$B,MASTER_SHEET!$A2950),0)</f>
        <v>0</v>
      </c>
      <c r="M2950" s="35">
        <f>IFERROR(SUMIF(ISSUANCE_HISTORY!$B:$B,A2950,ISSUANCE_HISTORY!$H:$H),0)</f>
        <v>0</v>
      </c>
      <c r="N2950" s="26">
        <f>IFERROR(SUMIF(ISSUANCE_HISTORY!$B:$B,A2950,ISSUANCE_HISTORY!$I:$I),0)</f>
        <v>0</v>
      </c>
      <c r="O2950" s="112">
        <f t="shared" si="185"/>
        <v>0</v>
      </c>
      <c r="P2950" s="26">
        <f t="shared" si="187"/>
        <v>0</v>
      </c>
      <c r="Q2950" s="36" t="e">
        <v>#N/A</v>
      </c>
      <c r="R2950" s="36" t="e">
        <v>#N/A</v>
      </c>
      <c r="S2950" s="16"/>
      <c r="T2950" s="37" t="str">
        <f t="shared" si="186"/>
        <v/>
      </c>
      <c r="U2950" s="12"/>
      <c r="V2950" s="16"/>
      <c r="W2950" s="12" t="e">
        <v>#N/A</v>
      </c>
    </row>
    <row r="2951" spans="1:23" ht="22.35" customHeight="1">
      <c r="A2951" s="12">
        <v>10063126</v>
      </c>
      <c r="B2951" s="137" t="e">
        <v>#N/A</v>
      </c>
      <c r="C2951" s="106">
        <v>1008265</v>
      </c>
      <c r="D2951" s="13"/>
      <c r="E2951" s="12" t="s">
        <v>3444</v>
      </c>
      <c r="F2951" s="190" t="s">
        <v>4205</v>
      </c>
      <c r="G2951" s="13" t="s">
        <v>21</v>
      </c>
      <c r="H2951" s="15">
        <v>870</v>
      </c>
      <c r="I2951" s="105">
        <v>0</v>
      </c>
      <c r="J2951" s="26">
        <f t="shared" si="184"/>
        <v>0</v>
      </c>
      <c r="K2951" s="113">
        <f>IFERROR(SUMIFS(RECEIVING_HISTORY!$H:$H,RECEIVING_HISTORY!$B:$B,MASTER_SHEET!$A2951),0)</f>
        <v>0</v>
      </c>
      <c r="L2951" s="26">
        <f>IFERROR(SUMIFS(RECEIVING_HISTORY!$I:$I,RECEIVING_HISTORY!$B:$B,MASTER_SHEET!$A2951),0)</f>
        <v>0</v>
      </c>
      <c r="M2951" s="35">
        <f>IFERROR(SUMIF(ISSUANCE_HISTORY!$B:$B,A2951,ISSUANCE_HISTORY!$H:$H),0)</f>
        <v>0</v>
      </c>
      <c r="N2951" s="26">
        <f>IFERROR(SUMIF(ISSUANCE_HISTORY!$B:$B,A2951,ISSUANCE_HISTORY!$I:$I),0)</f>
        <v>0</v>
      </c>
      <c r="O2951" s="112">
        <f t="shared" si="185"/>
        <v>0</v>
      </c>
      <c r="P2951" s="26">
        <f t="shared" si="187"/>
        <v>0</v>
      </c>
      <c r="Q2951" s="36" t="e">
        <v>#N/A</v>
      </c>
      <c r="R2951" s="36" t="e">
        <v>#N/A</v>
      </c>
      <c r="S2951" s="16"/>
      <c r="T2951" s="37" t="str">
        <f t="shared" si="186"/>
        <v/>
      </c>
      <c r="U2951" s="12"/>
      <c r="V2951" s="16"/>
      <c r="W2951" s="12" t="e">
        <v>#N/A</v>
      </c>
    </row>
    <row r="2952" spans="1:23" ht="22.35" customHeight="1">
      <c r="A2952" s="12">
        <v>10063127</v>
      </c>
      <c r="B2952" s="137" t="e">
        <v>#N/A</v>
      </c>
      <c r="C2952" s="106">
        <v>1007876</v>
      </c>
      <c r="D2952" s="13"/>
      <c r="E2952" s="12" t="s">
        <v>3445</v>
      </c>
      <c r="F2952" s="190" t="s">
        <v>2049</v>
      </c>
      <c r="G2952" s="13" t="s">
        <v>21</v>
      </c>
      <c r="H2952" s="15">
        <v>1005</v>
      </c>
      <c r="I2952" s="105">
        <v>20</v>
      </c>
      <c r="J2952" s="26">
        <f t="shared" si="184"/>
        <v>20100</v>
      </c>
      <c r="K2952" s="113">
        <f>IFERROR(SUMIFS(RECEIVING_HISTORY!$H:$H,RECEIVING_HISTORY!$B:$B,MASTER_SHEET!$A2952),0)</f>
        <v>0</v>
      </c>
      <c r="L2952" s="26">
        <f>IFERROR(SUMIFS(RECEIVING_HISTORY!$I:$I,RECEIVING_HISTORY!$B:$B,MASTER_SHEET!$A2952),0)</f>
        <v>0</v>
      </c>
      <c r="M2952" s="35">
        <f>IFERROR(SUMIF(ISSUANCE_HISTORY!$B:$B,A2952,ISSUANCE_HISTORY!$H:$H),0)</f>
        <v>0</v>
      </c>
      <c r="N2952" s="26">
        <f>IFERROR(SUMIF(ISSUANCE_HISTORY!$B:$B,A2952,ISSUANCE_HISTORY!$I:$I),0)</f>
        <v>0</v>
      </c>
      <c r="O2952" s="112">
        <f t="shared" si="185"/>
        <v>20</v>
      </c>
      <c r="P2952" s="26">
        <f t="shared" si="187"/>
        <v>20100</v>
      </c>
      <c r="Q2952" s="36" t="s">
        <v>1189</v>
      </c>
      <c r="R2952" s="36" t="s">
        <v>1189</v>
      </c>
      <c r="S2952" s="16">
        <v>5</v>
      </c>
      <c r="T2952" s="37" t="str">
        <f t="shared" si="186"/>
        <v>OK</v>
      </c>
      <c r="U2952" s="12"/>
      <c r="V2952" s="16"/>
      <c r="W2952" s="12" t="e">
        <v>#N/A</v>
      </c>
    </row>
    <row r="2953" spans="1:23" ht="22.35" customHeight="1">
      <c r="A2953" s="12">
        <v>10063128</v>
      </c>
      <c r="B2953" s="137" t="e">
        <v>#N/A</v>
      </c>
      <c r="C2953" s="106">
        <v>1007877</v>
      </c>
      <c r="D2953" s="13"/>
      <c r="E2953" s="12" t="s">
        <v>3446</v>
      </c>
      <c r="F2953" s="190" t="s">
        <v>2049</v>
      </c>
      <c r="G2953" s="13" t="s">
        <v>21</v>
      </c>
      <c r="H2953" s="15">
        <v>1313</v>
      </c>
      <c r="I2953" s="105">
        <v>20</v>
      </c>
      <c r="J2953" s="26">
        <f t="shared" si="184"/>
        <v>26260</v>
      </c>
      <c r="K2953" s="113">
        <f>IFERROR(SUMIFS(RECEIVING_HISTORY!$H:$H,RECEIVING_HISTORY!$B:$B,MASTER_SHEET!$A2953),0)</f>
        <v>0</v>
      </c>
      <c r="L2953" s="26">
        <f>IFERROR(SUMIFS(RECEIVING_HISTORY!$I:$I,RECEIVING_HISTORY!$B:$B,MASTER_SHEET!$A2953),0)</f>
        <v>0</v>
      </c>
      <c r="M2953" s="35">
        <f>IFERROR(SUMIF(ISSUANCE_HISTORY!$B:$B,A2953,ISSUANCE_HISTORY!$H:$H),0)</f>
        <v>0</v>
      </c>
      <c r="N2953" s="26">
        <f>IFERROR(SUMIF(ISSUANCE_HISTORY!$B:$B,A2953,ISSUANCE_HISTORY!$I:$I),0)</f>
        <v>0</v>
      </c>
      <c r="O2953" s="112">
        <f t="shared" si="185"/>
        <v>20</v>
      </c>
      <c r="P2953" s="26">
        <f t="shared" si="187"/>
        <v>26260</v>
      </c>
      <c r="Q2953" s="36" t="s">
        <v>1189</v>
      </c>
      <c r="R2953" s="36" t="s">
        <v>1189</v>
      </c>
      <c r="S2953" s="16">
        <v>5</v>
      </c>
      <c r="T2953" s="37" t="str">
        <f t="shared" si="186"/>
        <v>OK</v>
      </c>
      <c r="U2953" s="12"/>
      <c r="V2953" s="16"/>
      <c r="W2953" s="12" t="e">
        <v>#N/A</v>
      </c>
    </row>
    <row r="2954" spans="1:23" ht="22.35" customHeight="1">
      <c r="A2954" s="12">
        <v>10063129</v>
      </c>
      <c r="B2954" s="137" t="e">
        <v>#N/A</v>
      </c>
      <c r="C2954" s="106">
        <v>1007884</v>
      </c>
      <c r="D2954" s="13"/>
      <c r="E2954" s="12" t="s">
        <v>3447</v>
      </c>
      <c r="F2954" s="190" t="s">
        <v>2049</v>
      </c>
      <c r="G2954" s="13" t="s">
        <v>21</v>
      </c>
      <c r="H2954" s="15">
        <v>101</v>
      </c>
      <c r="I2954" s="105">
        <v>20</v>
      </c>
      <c r="J2954" s="26">
        <f t="shared" si="184"/>
        <v>2020</v>
      </c>
      <c r="K2954" s="113">
        <f>IFERROR(SUMIFS(RECEIVING_HISTORY!$H:$H,RECEIVING_HISTORY!$B:$B,MASTER_SHEET!$A2954),0)</f>
        <v>0</v>
      </c>
      <c r="L2954" s="26">
        <f>IFERROR(SUMIFS(RECEIVING_HISTORY!$I:$I,RECEIVING_HISTORY!$B:$B,MASTER_SHEET!$A2954),0)</f>
        <v>0</v>
      </c>
      <c r="M2954" s="35">
        <f>IFERROR(SUMIF(ISSUANCE_HISTORY!$B:$B,A2954,ISSUANCE_HISTORY!$H:$H),0)</f>
        <v>0</v>
      </c>
      <c r="N2954" s="26">
        <f>IFERROR(SUMIF(ISSUANCE_HISTORY!$B:$B,A2954,ISSUANCE_HISTORY!$I:$I),0)</f>
        <v>0</v>
      </c>
      <c r="O2954" s="112">
        <f t="shared" si="185"/>
        <v>20</v>
      </c>
      <c r="P2954" s="26">
        <f t="shared" si="187"/>
        <v>2020</v>
      </c>
      <c r="Q2954" s="36" t="s">
        <v>1189</v>
      </c>
      <c r="R2954" s="36" t="s">
        <v>1189</v>
      </c>
      <c r="S2954" s="16">
        <v>10</v>
      </c>
      <c r="T2954" s="37" t="str">
        <f t="shared" si="186"/>
        <v>OK</v>
      </c>
      <c r="U2954" s="12"/>
      <c r="V2954" s="16"/>
      <c r="W2954" s="12" t="e">
        <v>#N/A</v>
      </c>
    </row>
    <row r="2955" spans="1:23" ht="22.35" customHeight="1">
      <c r="A2955" s="12">
        <v>10063130</v>
      </c>
      <c r="B2955" s="137" t="e">
        <v>#N/A</v>
      </c>
      <c r="C2955" s="106">
        <v>1004791</v>
      </c>
      <c r="D2955" s="13"/>
      <c r="E2955" s="12" t="s">
        <v>3448</v>
      </c>
      <c r="F2955" s="190" t="s">
        <v>2049</v>
      </c>
      <c r="G2955" s="13" t="s">
        <v>21</v>
      </c>
      <c r="H2955" s="15">
        <v>18</v>
      </c>
      <c r="I2955" s="105">
        <v>20</v>
      </c>
      <c r="J2955" s="26">
        <f t="shared" si="184"/>
        <v>360</v>
      </c>
      <c r="K2955" s="113">
        <f>IFERROR(SUMIFS(RECEIVING_HISTORY!$H:$H,RECEIVING_HISTORY!$B:$B,MASTER_SHEET!$A2955),0)</f>
        <v>0</v>
      </c>
      <c r="L2955" s="26">
        <f>IFERROR(SUMIFS(RECEIVING_HISTORY!$I:$I,RECEIVING_HISTORY!$B:$B,MASTER_SHEET!$A2955),0)</f>
        <v>0</v>
      </c>
      <c r="M2955" s="35">
        <f>IFERROR(SUMIF(ISSUANCE_HISTORY!$B:$B,A2955,ISSUANCE_HISTORY!$H:$H),0)</f>
        <v>0</v>
      </c>
      <c r="N2955" s="26">
        <f>IFERROR(SUMIF(ISSUANCE_HISTORY!$B:$B,A2955,ISSUANCE_HISTORY!$I:$I),0)</f>
        <v>0</v>
      </c>
      <c r="O2955" s="112">
        <f t="shared" si="185"/>
        <v>20</v>
      </c>
      <c r="P2955" s="26">
        <f t="shared" si="187"/>
        <v>360</v>
      </c>
      <c r="Q2955" s="36" t="s">
        <v>1189</v>
      </c>
      <c r="R2955" s="36" t="s">
        <v>1189</v>
      </c>
      <c r="S2955" s="16">
        <v>10</v>
      </c>
      <c r="T2955" s="37" t="str">
        <f t="shared" si="186"/>
        <v>OK</v>
      </c>
      <c r="U2955" s="12"/>
      <c r="V2955" s="16"/>
      <c r="W2955" s="12" t="e">
        <v>#N/A</v>
      </c>
    </row>
    <row r="2956" spans="1:23" ht="22.35" customHeight="1">
      <c r="A2956" s="12">
        <v>10063131</v>
      </c>
      <c r="B2956" s="137">
        <v>311622002671</v>
      </c>
      <c r="C2956" s="106">
        <v>1008259</v>
      </c>
      <c r="D2956" s="13"/>
      <c r="E2956" s="12" t="s">
        <v>3449</v>
      </c>
      <c r="F2956" s="190" t="s">
        <v>4209</v>
      </c>
      <c r="G2956" s="13" t="s">
        <v>21</v>
      </c>
      <c r="H2956" s="15">
        <v>0.06</v>
      </c>
      <c r="I2956" s="105">
        <v>3000</v>
      </c>
      <c r="J2956" s="26">
        <f t="shared" si="184"/>
        <v>180</v>
      </c>
      <c r="K2956" s="113">
        <f>IFERROR(SUMIFS(RECEIVING_HISTORY!$H:$H,RECEIVING_HISTORY!$B:$B,MASTER_SHEET!$A2956),0)</f>
        <v>0</v>
      </c>
      <c r="L2956" s="26">
        <f>IFERROR(SUMIFS(RECEIVING_HISTORY!$I:$I,RECEIVING_HISTORY!$B:$B,MASTER_SHEET!$A2956),0)</f>
        <v>0</v>
      </c>
      <c r="M2956" s="35">
        <f>IFERROR(SUMIF(ISSUANCE_HISTORY!$B:$B,A2956,ISSUANCE_HISTORY!$H:$H),0)</f>
        <v>0</v>
      </c>
      <c r="N2956" s="26">
        <f>IFERROR(SUMIF(ISSUANCE_HISTORY!$B:$B,A2956,ISSUANCE_HISTORY!$I:$I),0)</f>
        <v>0</v>
      </c>
      <c r="O2956" s="112">
        <f t="shared" si="185"/>
        <v>3000</v>
      </c>
      <c r="P2956" s="26">
        <f t="shared" si="187"/>
        <v>180</v>
      </c>
      <c r="Q2956" s="36" t="s">
        <v>1655</v>
      </c>
      <c r="R2956" s="36" t="s">
        <v>1655</v>
      </c>
      <c r="S2956" s="16">
        <v>1000</v>
      </c>
      <c r="T2956" s="37" t="str">
        <f t="shared" si="186"/>
        <v>OK</v>
      </c>
      <c r="U2956" s="12"/>
      <c r="V2956" s="16"/>
      <c r="W2956" s="12" t="s">
        <v>4222</v>
      </c>
    </row>
    <row r="2957" spans="1:23" ht="22.35" customHeight="1">
      <c r="A2957" s="12">
        <v>10063132</v>
      </c>
      <c r="B2957" s="137">
        <v>311622007358</v>
      </c>
      <c r="C2957" s="106">
        <v>1008260</v>
      </c>
      <c r="D2957" s="13"/>
      <c r="E2957" s="12" t="s">
        <v>3450</v>
      </c>
      <c r="F2957" s="190" t="s">
        <v>4209</v>
      </c>
      <c r="G2957" s="13" t="s">
        <v>21</v>
      </c>
      <c r="H2957" s="15">
        <v>0.09</v>
      </c>
      <c r="I2957" s="105">
        <v>2000</v>
      </c>
      <c r="J2957" s="26">
        <f t="shared" si="184"/>
        <v>180</v>
      </c>
      <c r="K2957" s="113">
        <f>IFERROR(SUMIFS(RECEIVING_HISTORY!$H:$H,RECEIVING_HISTORY!$B:$B,MASTER_SHEET!$A2957),0)</f>
        <v>0</v>
      </c>
      <c r="L2957" s="26">
        <f>IFERROR(SUMIFS(RECEIVING_HISTORY!$I:$I,RECEIVING_HISTORY!$B:$B,MASTER_SHEET!$A2957),0)</f>
        <v>0</v>
      </c>
      <c r="M2957" s="35">
        <f>IFERROR(SUMIF(ISSUANCE_HISTORY!$B:$B,A2957,ISSUANCE_HISTORY!$H:$H),0)</f>
        <v>0</v>
      </c>
      <c r="N2957" s="26">
        <f>IFERROR(SUMIF(ISSUANCE_HISTORY!$B:$B,A2957,ISSUANCE_HISTORY!$I:$I),0)</f>
        <v>0</v>
      </c>
      <c r="O2957" s="112">
        <f t="shared" si="185"/>
        <v>2000</v>
      </c>
      <c r="P2957" s="26">
        <f t="shared" si="187"/>
        <v>180</v>
      </c>
      <c r="Q2957" s="36" t="s">
        <v>1651</v>
      </c>
      <c r="R2957" s="36" t="s">
        <v>1651</v>
      </c>
      <c r="S2957" s="16">
        <v>500</v>
      </c>
      <c r="T2957" s="37" t="str">
        <f t="shared" si="186"/>
        <v>OK</v>
      </c>
      <c r="U2957" s="12"/>
      <c r="V2957" s="16"/>
      <c r="W2957" s="12" t="s">
        <v>4222</v>
      </c>
    </row>
    <row r="2958" spans="1:23" ht="22.35" customHeight="1">
      <c r="A2958" s="12">
        <v>10063133</v>
      </c>
      <c r="B2958" s="137">
        <v>231534027372</v>
      </c>
      <c r="C2958" s="106">
        <v>1008268</v>
      </c>
      <c r="D2958" s="13"/>
      <c r="E2958" s="12" t="s">
        <v>3451</v>
      </c>
      <c r="F2958" s="190" t="s">
        <v>1262</v>
      </c>
      <c r="G2958" s="13" t="s">
        <v>21</v>
      </c>
      <c r="H2958" s="15">
        <v>600</v>
      </c>
      <c r="I2958" s="105">
        <v>2</v>
      </c>
      <c r="J2958" s="26">
        <f t="shared" si="184"/>
        <v>1200</v>
      </c>
      <c r="K2958" s="113">
        <f>IFERROR(SUMIFS(RECEIVING_HISTORY!$H:$H,RECEIVING_HISTORY!$B:$B,MASTER_SHEET!$A2958),0)</f>
        <v>0</v>
      </c>
      <c r="L2958" s="26">
        <f>IFERROR(SUMIFS(RECEIVING_HISTORY!$I:$I,RECEIVING_HISTORY!$B:$B,MASTER_SHEET!$A2958),0)</f>
        <v>0</v>
      </c>
      <c r="M2958" s="35">
        <f>IFERROR(SUMIF(ISSUANCE_HISTORY!$B:$B,A2958,ISSUANCE_HISTORY!$H:$H),0)</f>
        <v>0</v>
      </c>
      <c r="N2958" s="26">
        <f>IFERROR(SUMIF(ISSUANCE_HISTORY!$B:$B,A2958,ISSUANCE_HISTORY!$I:$I),0)</f>
        <v>0</v>
      </c>
      <c r="O2958" s="112">
        <f t="shared" si="185"/>
        <v>2</v>
      </c>
      <c r="P2958" s="26">
        <f t="shared" si="187"/>
        <v>1200</v>
      </c>
      <c r="Q2958" s="36" t="s">
        <v>3452</v>
      </c>
      <c r="R2958" s="36" t="s">
        <v>3452</v>
      </c>
      <c r="S2958" s="16">
        <v>2</v>
      </c>
      <c r="T2958" s="37" t="str">
        <f t="shared" si="186"/>
        <v>OK</v>
      </c>
      <c r="U2958" s="12"/>
      <c r="V2958" s="16"/>
      <c r="W2958" s="12" t="s">
        <v>4222</v>
      </c>
    </row>
    <row r="2959" spans="1:23" ht="22.35" customHeight="1">
      <c r="A2959" s="12">
        <v>10063134</v>
      </c>
      <c r="B2959" s="137">
        <v>481016087373</v>
      </c>
      <c r="C2959" s="106">
        <v>1008269</v>
      </c>
      <c r="D2959" s="13"/>
      <c r="E2959" s="12" t="s">
        <v>3453</v>
      </c>
      <c r="F2959" s="190" t="s">
        <v>1262</v>
      </c>
      <c r="G2959" s="13" t="s">
        <v>21</v>
      </c>
      <c r="H2959" s="15">
        <v>500</v>
      </c>
      <c r="I2959" s="105">
        <v>3</v>
      </c>
      <c r="J2959" s="26">
        <f t="shared" si="184"/>
        <v>1500</v>
      </c>
      <c r="K2959" s="113">
        <f>IFERROR(SUMIFS(RECEIVING_HISTORY!$H:$H,RECEIVING_HISTORY!$B:$B,MASTER_SHEET!$A2959),0)</f>
        <v>0</v>
      </c>
      <c r="L2959" s="26">
        <f>IFERROR(SUMIFS(RECEIVING_HISTORY!$I:$I,RECEIVING_HISTORY!$B:$B,MASTER_SHEET!$A2959),0)</f>
        <v>0</v>
      </c>
      <c r="M2959" s="35">
        <f>IFERROR(SUMIF(ISSUANCE_HISTORY!$B:$B,A2959,ISSUANCE_HISTORY!$H:$H),0)</f>
        <v>0</v>
      </c>
      <c r="N2959" s="26">
        <f>IFERROR(SUMIF(ISSUANCE_HISTORY!$B:$B,A2959,ISSUANCE_HISTORY!$I:$I),0)</f>
        <v>0</v>
      </c>
      <c r="O2959" s="112">
        <f t="shared" si="185"/>
        <v>3</v>
      </c>
      <c r="P2959" s="26">
        <f t="shared" si="187"/>
        <v>1500</v>
      </c>
      <c r="Q2959" s="36" t="s">
        <v>3902</v>
      </c>
      <c r="R2959" s="36" t="s">
        <v>3902</v>
      </c>
      <c r="S2959" s="16">
        <v>1</v>
      </c>
      <c r="T2959" s="37" t="str">
        <f t="shared" si="186"/>
        <v>OK</v>
      </c>
      <c r="U2959" s="12"/>
      <c r="V2959" s="16"/>
      <c r="W2959" s="12" t="s">
        <v>4222</v>
      </c>
    </row>
    <row r="2960" spans="1:23" ht="22.35" customHeight="1">
      <c r="A2960" s="12">
        <v>10063135</v>
      </c>
      <c r="B2960" s="137" t="e">
        <v>#N/A</v>
      </c>
      <c r="C2960" s="106">
        <v>1008241</v>
      </c>
      <c r="D2960" s="13"/>
      <c r="E2960" s="12" t="s">
        <v>3454</v>
      </c>
      <c r="F2960" s="190" t="s">
        <v>4209</v>
      </c>
      <c r="G2960" s="13" t="s">
        <v>21</v>
      </c>
      <c r="H2960" s="15">
        <v>0.05</v>
      </c>
      <c r="I2960" s="105">
        <v>3000</v>
      </c>
      <c r="J2960" s="26">
        <f t="shared" si="184"/>
        <v>150</v>
      </c>
      <c r="K2960" s="113">
        <f>IFERROR(SUMIFS(RECEIVING_HISTORY!$H:$H,RECEIVING_HISTORY!$B:$B,MASTER_SHEET!$A2960),0)</f>
        <v>0</v>
      </c>
      <c r="L2960" s="26">
        <f>IFERROR(SUMIFS(RECEIVING_HISTORY!$I:$I,RECEIVING_HISTORY!$B:$B,MASTER_SHEET!$A2960),0)</f>
        <v>0</v>
      </c>
      <c r="M2960" s="35">
        <f>IFERROR(SUMIF(ISSUANCE_HISTORY!$B:$B,A2960,ISSUANCE_HISTORY!$H:$H),0)</f>
        <v>0</v>
      </c>
      <c r="N2960" s="26">
        <f>IFERROR(SUMIF(ISSUANCE_HISTORY!$B:$B,A2960,ISSUANCE_HISTORY!$I:$I),0)</f>
        <v>0</v>
      </c>
      <c r="O2960" s="112">
        <f t="shared" si="185"/>
        <v>3000</v>
      </c>
      <c r="P2960" s="26">
        <f t="shared" si="187"/>
        <v>150</v>
      </c>
      <c r="Q2960" s="36" t="s">
        <v>1739</v>
      </c>
      <c r="R2960" s="36" t="s">
        <v>1739</v>
      </c>
      <c r="S2960" s="16">
        <v>200</v>
      </c>
      <c r="T2960" s="37" t="str">
        <f t="shared" si="186"/>
        <v>OK</v>
      </c>
      <c r="U2960" s="12"/>
      <c r="V2960" s="16"/>
      <c r="W2960" s="12" t="e">
        <v>#N/A</v>
      </c>
    </row>
    <row r="2961" spans="1:23" ht="22.35" customHeight="1">
      <c r="A2961" s="12">
        <v>10063136</v>
      </c>
      <c r="B2961" s="137" t="e">
        <v>#N/A</v>
      </c>
      <c r="C2961" s="106">
        <v>1008242</v>
      </c>
      <c r="D2961" s="13"/>
      <c r="E2961" s="12" t="s">
        <v>3455</v>
      </c>
      <c r="F2961" s="190" t="s">
        <v>4209</v>
      </c>
      <c r="G2961" s="13" t="s">
        <v>21</v>
      </c>
      <c r="H2961" s="15">
        <v>0.04</v>
      </c>
      <c r="I2961" s="105">
        <v>2225</v>
      </c>
      <c r="J2961" s="26">
        <f t="shared" si="184"/>
        <v>89</v>
      </c>
      <c r="K2961" s="113">
        <f>IFERROR(SUMIFS(RECEIVING_HISTORY!$H:$H,RECEIVING_HISTORY!$B:$B,MASTER_SHEET!$A2961),0)</f>
        <v>0</v>
      </c>
      <c r="L2961" s="26">
        <f>IFERROR(SUMIFS(RECEIVING_HISTORY!$I:$I,RECEIVING_HISTORY!$B:$B,MASTER_SHEET!$A2961),0)</f>
        <v>0</v>
      </c>
      <c r="M2961" s="35">
        <f>IFERROR(SUMIF(ISSUANCE_HISTORY!$B:$B,A2961,ISSUANCE_HISTORY!$H:$H),0)</f>
        <v>0</v>
      </c>
      <c r="N2961" s="26">
        <f>IFERROR(SUMIF(ISSUANCE_HISTORY!$B:$B,A2961,ISSUANCE_HISTORY!$I:$I),0)</f>
        <v>0</v>
      </c>
      <c r="O2961" s="112">
        <f t="shared" si="185"/>
        <v>2225</v>
      </c>
      <c r="P2961" s="26">
        <f t="shared" si="187"/>
        <v>89</v>
      </c>
      <c r="Q2961" s="36" t="s">
        <v>1739</v>
      </c>
      <c r="R2961" s="36" t="s">
        <v>1739</v>
      </c>
      <c r="S2961" s="16">
        <v>200</v>
      </c>
      <c r="T2961" s="37" t="str">
        <f t="shared" si="186"/>
        <v>OK</v>
      </c>
      <c r="U2961" s="12"/>
      <c r="V2961" s="16"/>
      <c r="W2961" s="12" t="e">
        <v>#N/A</v>
      </c>
    </row>
    <row r="2962" spans="1:23" ht="22.35" customHeight="1">
      <c r="A2962" s="12">
        <v>10063137</v>
      </c>
      <c r="B2962" s="137" t="e">
        <v>#N/A</v>
      </c>
      <c r="C2962" s="106">
        <v>1008243</v>
      </c>
      <c r="D2962" s="13"/>
      <c r="E2962" s="12" t="s">
        <v>3456</v>
      </c>
      <c r="F2962" s="190" t="s">
        <v>4209</v>
      </c>
      <c r="G2962" s="13" t="s">
        <v>21</v>
      </c>
      <c r="H2962" s="15">
        <v>0.2</v>
      </c>
      <c r="I2962" s="105">
        <v>1527</v>
      </c>
      <c r="J2962" s="26">
        <f t="shared" si="184"/>
        <v>305.40000000000003</v>
      </c>
      <c r="K2962" s="113">
        <f>IFERROR(SUMIFS(RECEIVING_HISTORY!$H:$H,RECEIVING_HISTORY!$B:$B,MASTER_SHEET!$A2962),0)</f>
        <v>0</v>
      </c>
      <c r="L2962" s="26">
        <f>IFERROR(SUMIFS(RECEIVING_HISTORY!$I:$I,RECEIVING_HISTORY!$B:$B,MASTER_SHEET!$A2962),0)</f>
        <v>0</v>
      </c>
      <c r="M2962" s="35">
        <f>IFERROR(SUMIF(ISSUANCE_HISTORY!$B:$B,A2962,ISSUANCE_HISTORY!$H:$H),0)</f>
        <v>0</v>
      </c>
      <c r="N2962" s="26">
        <f>IFERROR(SUMIF(ISSUANCE_HISTORY!$B:$B,A2962,ISSUANCE_HISTORY!$I:$I),0)</f>
        <v>0</v>
      </c>
      <c r="O2962" s="112">
        <f t="shared" si="185"/>
        <v>1527</v>
      </c>
      <c r="P2962" s="26">
        <f t="shared" si="187"/>
        <v>305.40000000000003</v>
      </c>
      <c r="Q2962" s="36" t="s">
        <v>1739</v>
      </c>
      <c r="R2962" s="36" t="s">
        <v>1739</v>
      </c>
      <c r="S2962" s="16">
        <v>200</v>
      </c>
      <c r="T2962" s="37" t="str">
        <f t="shared" si="186"/>
        <v>OK</v>
      </c>
      <c r="U2962" s="12"/>
      <c r="V2962" s="16"/>
      <c r="W2962" s="12" t="e">
        <v>#N/A</v>
      </c>
    </row>
    <row r="2963" spans="1:23" ht="22.35" customHeight="1">
      <c r="A2963" s="12">
        <v>10063138</v>
      </c>
      <c r="B2963" s="137">
        <v>391100007895</v>
      </c>
      <c r="C2963" s="106">
        <v>1008266</v>
      </c>
      <c r="D2963" s="13"/>
      <c r="E2963" s="12" t="s">
        <v>3457</v>
      </c>
      <c r="F2963" s="190" t="s">
        <v>2049</v>
      </c>
      <c r="G2963" s="13" t="s">
        <v>37</v>
      </c>
      <c r="H2963" s="15">
        <v>120</v>
      </c>
      <c r="I2963" s="105">
        <v>5</v>
      </c>
      <c r="J2963" s="26">
        <f t="shared" si="184"/>
        <v>600</v>
      </c>
      <c r="K2963" s="113">
        <f>IFERROR(SUMIFS(RECEIVING_HISTORY!$H:$H,RECEIVING_HISTORY!$B:$B,MASTER_SHEET!$A2963),0)</f>
        <v>0</v>
      </c>
      <c r="L2963" s="26">
        <f>IFERROR(SUMIFS(RECEIVING_HISTORY!$I:$I,RECEIVING_HISTORY!$B:$B,MASTER_SHEET!$A2963),0)</f>
        <v>0</v>
      </c>
      <c r="M2963" s="35">
        <f>IFERROR(SUMIF(ISSUANCE_HISTORY!$B:$B,A2963,ISSUANCE_HISTORY!$H:$H),0)</f>
        <v>0</v>
      </c>
      <c r="N2963" s="26">
        <f>IFERROR(SUMIF(ISSUANCE_HISTORY!$B:$B,A2963,ISSUANCE_HISTORY!$I:$I),0)</f>
        <v>0</v>
      </c>
      <c r="O2963" s="112">
        <f t="shared" si="185"/>
        <v>5</v>
      </c>
      <c r="P2963" s="26">
        <f t="shared" si="187"/>
        <v>600</v>
      </c>
      <c r="Q2963" s="36" t="s">
        <v>1124</v>
      </c>
      <c r="R2963" s="36" t="s">
        <v>1124</v>
      </c>
      <c r="S2963" s="16">
        <v>4</v>
      </c>
      <c r="T2963" s="37" t="str">
        <f t="shared" si="186"/>
        <v>OK</v>
      </c>
      <c r="U2963" s="12"/>
      <c r="V2963" s="16"/>
      <c r="W2963" s="12" t="s">
        <v>4223</v>
      </c>
    </row>
    <row r="2964" spans="1:23" ht="22.35" customHeight="1">
      <c r="A2964" s="12">
        <v>10063139</v>
      </c>
      <c r="B2964" s="137" t="e">
        <v>#N/A</v>
      </c>
      <c r="C2964" s="106">
        <v>1008217</v>
      </c>
      <c r="D2964" s="13"/>
      <c r="E2964" s="12" t="s">
        <v>3458</v>
      </c>
      <c r="F2964" s="190" t="s">
        <v>2049</v>
      </c>
      <c r="G2964" s="13" t="s">
        <v>21</v>
      </c>
      <c r="H2964" s="15">
        <v>2150</v>
      </c>
      <c r="I2964" s="105">
        <v>1</v>
      </c>
      <c r="J2964" s="26">
        <f t="shared" si="184"/>
        <v>2150</v>
      </c>
      <c r="K2964" s="113">
        <f>IFERROR(SUMIFS(RECEIVING_HISTORY!$H:$H,RECEIVING_HISTORY!$B:$B,MASTER_SHEET!$A2964),0)</f>
        <v>0</v>
      </c>
      <c r="L2964" s="26">
        <f>IFERROR(SUMIFS(RECEIVING_HISTORY!$I:$I,RECEIVING_HISTORY!$B:$B,MASTER_SHEET!$A2964),0)</f>
        <v>0</v>
      </c>
      <c r="M2964" s="35">
        <f>IFERROR(SUMIF(ISSUANCE_HISTORY!$B:$B,A2964,ISSUANCE_HISTORY!$H:$H),0)</f>
        <v>0</v>
      </c>
      <c r="N2964" s="26">
        <f>IFERROR(SUMIF(ISSUANCE_HISTORY!$B:$B,A2964,ISSUANCE_HISTORY!$I:$I),0)</f>
        <v>0</v>
      </c>
      <c r="O2964" s="112">
        <f t="shared" si="185"/>
        <v>1</v>
      </c>
      <c r="P2964" s="26">
        <f t="shared" si="187"/>
        <v>2150</v>
      </c>
      <c r="Q2964" s="36" t="s">
        <v>1856</v>
      </c>
      <c r="R2964" s="36" t="s">
        <v>1856</v>
      </c>
      <c r="S2964" s="16">
        <v>1</v>
      </c>
      <c r="T2964" s="37" t="str">
        <f t="shared" si="186"/>
        <v>OK</v>
      </c>
      <c r="U2964" s="12"/>
      <c r="V2964" s="16"/>
      <c r="W2964" s="12" t="e">
        <v>#N/A</v>
      </c>
    </row>
    <row r="2965" spans="1:23" ht="22.35" customHeight="1">
      <c r="A2965" s="12">
        <v>10063140</v>
      </c>
      <c r="B2965" s="137" t="e">
        <v>#N/A</v>
      </c>
      <c r="C2965" s="106">
        <v>1007968</v>
      </c>
      <c r="D2965" s="13"/>
      <c r="E2965" s="12" t="s">
        <v>3459</v>
      </c>
      <c r="F2965" s="190" t="s">
        <v>2049</v>
      </c>
      <c r="G2965" s="13" t="s">
        <v>21</v>
      </c>
      <c r="H2965" s="15">
        <v>160</v>
      </c>
      <c r="I2965" s="105">
        <v>5</v>
      </c>
      <c r="J2965" s="26">
        <f t="shared" si="184"/>
        <v>800</v>
      </c>
      <c r="K2965" s="113">
        <f>IFERROR(SUMIFS(RECEIVING_HISTORY!$H:$H,RECEIVING_HISTORY!$B:$B,MASTER_SHEET!$A2965),0)</f>
        <v>0</v>
      </c>
      <c r="L2965" s="26">
        <f>IFERROR(SUMIFS(RECEIVING_HISTORY!$I:$I,RECEIVING_HISTORY!$B:$B,MASTER_SHEET!$A2965),0)</f>
        <v>0</v>
      </c>
      <c r="M2965" s="35">
        <f>IFERROR(SUMIF(ISSUANCE_HISTORY!$B:$B,A2965,ISSUANCE_HISTORY!$H:$H),0)</f>
        <v>0</v>
      </c>
      <c r="N2965" s="26">
        <f>IFERROR(SUMIF(ISSUANCE_HISTORY!$B:$B,A2965,ISSUANCE_HISTORY!$I:$I),0)</f>
        <v>0</v>
      </c>
      <c r="O2965" s="112">
        <f t="shared" si="185"/>
        <v>5</v>
      </c>
      <c r="P2965" s="26">
        <f t="shared" si="187"/>
        <v>800</v>
      </c>
      <c r="Q2965" s="36" t="s">
        <v>1856</v>
      </c>
      <c r="R2965" s="36" t="s">
        <v>1856</v>
      </c>
      <c r="S2965" s="16">
        <v>4</v>
      </c>
      <c r="T2965" s="37" t="str">
        <f t="shared" si="186"/>
        <v>OK</v>
      </c>
      <c r="U2965" s="12"/>
      <c r="V2965" s="16"/>
      <c r="W2965" s="12" t="e">
        <v>#N/A</v>
      </c>
    </row>
    <row r="2966" spans="1:23" ht="22.35" customHeight="1">
      <c r="A2966" s="12">
        <v>10063141</v>
      </c>
      <c r="B2966" s="137" t="e">
        <v>#N/A</v>
      </c>
      <c r="C2966" s="106">
        <v>1007969</v>
      </c>
      <c r="D2966" s="13"/>
      <c r="E2966" s="12" t="s">
        <v>3460</v>
      </c>
      <c r="F2966" s="190" t="s">
        <v>2049</v>
      </c>
      <c r="G2966" s="13" t="s">
        <v>21</v>
      </c>
      <c r="H2966" s="15">
        <v>160</v>
      </c>
      <c r="I2966" s="105">
        <v>5</v>
      </c>
      <c r="J2966" s="26">
        <f t="shared" si="184"/>
        <v>800</v>
      </c>
      <c r="K2966" s="113">
        <f>IFERROR(SUMIFS(RECEIVING_HISTORY!$H:$H,RECEIVING_HISTORY!$B:$B,MASTER_SHEET!$A2966),0)</f>
        <v>0</v>
      </c>
      <c r="L2966" s="26">
        <f>IFERROR(SUMIFS(RECEIVING_HISTORY!$I:$I,RECEIVING_HISTORY!$B:$B,MASTER_SHEET!$A2966),0)</f>
        <v>0</v>
      </c>
      <c r="M2966" s="35">
        <f>IFERROR(SUMIF(ISSUANCE_HISTORY!$B:$B,A2966,ISSUANCE_HISTORY!$H:$H),0)</f>
        <v>0</v>
      </c>
      <c r="N2966" s="26">
        <f>IFERROR(SUMIF(ISSUANCE_HISTORY!$B:$B,A2966,ISSUANCE_HISTORY!$I:$I),0)</f>
        <v>0</v>
      </c>
      <c r="O2966" s="112">
        <f t="shared" si="185"/>
        <v>5</v>
      </c>
      <c r="P2966" s="26">
        <f t="shared" si="187"/>
        <v>800</v>
      </c>
      <c r="Q2966" s="36" t="s">
        <v>1856</v>
      </c>
      <c r="R2966" s="36" t="s">
        <v>1856</v>
      </c>
      <c r="S2966" s="16">
        <v>4</v>
      </c>
      <c r="T2966" s="37" t="str">
        <f t="shared" si="186"/>
        <v>OK</v>
      </c>
      <c r="U2966" s="12"/>
      <c r="V2966" s="16"/>
      <c r="W2966" s="12" t="e">
        <v>#N/A</v>
      </c>
    </row>
    <row r="2967" spans="1:23" ht="22.35" customHeight="1">
      <c r="A2967" s="12">
        <v>10063142</v>
      </c>
      <c r="B2967" s="137" t="e">
        <v>#N/A</v>
      </c>
      <c r="C2967" s="106">
        <v>1008252</v>
      </c>
      <c r="D2967" s="13"/>
      <c r="E2967" s="12" t="s">
        <v>3461</v>
      </c>
      <c r="F2967" s="190" t="s">
        <v>2049</v>
      </c>
      <c r="G2967" s="13" t="s">
        <v>41</v>
      </c>
      <c r="H2967" s="15">
        <v>950</v>
      </c>
      <c r="I2967" s="105">
        <v>0</v>
      </c>
      <c r="J2967" s="26">
        <f t="shared" si="184"/>
        <v>0</v>
      </c>
      <c r="K2967" s="113">
        <f>IFERROR(SUMIFS(RECEIVING_HISTORY!$H:$H,RECEIVING_HISTORY!$B:$B,MASTER_SHEET!$A2967),0)</f>
        <v>0</v>
      </c>
      <c r="L2967" s="26">
        <f>IFERROR(SUMIFS(RECEIVING_HISTORY!$I:$I,RECEIVING_HISTORY!$B:$B,MASTER_SHEET!$A2967),0)</f>
        <v>0</v>
      </c>
      <c r="M2967" s="35">
        <f>IFERROR(SUMIF(ISSUANCE_HISTORY!$B:$B,A2967,ISSUANCE_HISTORY!$H:$H),0)</f>
        <v>0</v>
      </c>
      <c r="N2967" s="26">
        <f>IFERROR(SUMIF(ISSUANCE_HISTORY!$B:$B,A2967,ISSUANCE_HISTORY!$I:$I),0)</f>
        <v>0</v>
      </c>
      <c r="O2967" s="112">
        <f t="shared" si="185"/>
        <v>0</v>
      </c>
      <c r="P2967" s="26">
        <f t="shared" si="187"/>
        <v>0</v>
      </c>
      <c r="Q2967" s="36" t="e">
        <v>#N/A</v>
      </c>
      <c r="R2967" s="36" t="e">
        <v>#N/A</v>
      </c>
      <c r="S2967" s="16"/>
      <c r="T2967" s="37" t="str">
        <f t="shared" si="186"/>
        <v/>
      </c>
      <c r="U2967" s="12"/>
      <c r="V2967" s="16"/>
      <c r="W2967" s="12" t="e">
        <v>#N/A</v>
      </c>
    </row>
    <row r="2968" spans="1:23" ht="22.35" customHeight="1">
      <c r="A2968" s="12">
        <v>10063143</v>
      </c>
      <c r="B2968" s="137" t="e">
        <v>#N/A</v>
      </c>
      <c r="C2968" s="106">
        <v>1008253</v>
      </c>
      <c r="D2968" s="13"/>
      <c r="E2968" s="12" t="s">
        <v>3462</v>
      </c>
      <c r="F2968" s="190" t="s">
        <v>2049</v>
      </c>
      <c r="G2968" s="13" t="s">
        <v>21</v>
      </c>
      <c r="H2968" s="15">
        <v>200</v>
      </c>
      <c r="I2968" s="105">
        <v>0</v>
      </c>
      <c r="J2968" s="26">
        <f t="shared" si="184"/>
        <v>0</v>
      </c>
      <c r="K2968" s="113">
        <f>IFERROR(SUMIFS(RECEIVING_HISTORY!$H:$H,RECEIVING_HISTORY!$B:$B,MASTER_SHEET!$A2968),0)</f>
        <v>0</v>
      </c>
      <c r="L2968" s="26">
        <f>IFERROR(SUMIFS(RECEIVING_HISTORY!$I:$I,RECEIVING_HISTORY!$B:$B,MASTER_SHEET!$A2968),0)</f>
        <v>0</v>
      </c>
      <c r="M2968" s="35">
        <f>IFERROR(SUMIF(ISSUANCE_HISTORY!$B:$B,A2968,ISSUANCE_HISTORY!$H:$H),0)</f>
        <v>0</v>
      </c>
      <c r="N2968" s="26">
        <f>IFERROR(SUMIF(ISSUANCE_HISTORY!$B:$B,A2968,ISSUANCE_HISTORY!$I:$I),0)</f>
        <v>0</v>
      </c>
      <c r="O2968" s="112">
        <f t="shared" si="185"/>
        <v>0</v>
      </c>
      <c r="P2968" s="26">
        <f t="shared" si="187"/>
        <v>0</v>
      </c>
      <c r="Q2968" s="36" t="e">
        <v>#N/A</v>
      </c>
      <c r="R2968" s="36" t="e">
        <v>#N/A</v>
      </c>
      <c r="S2968" s="16"/>
      <c r="T2968" s="37" t="str">
        <f t="shared" si="186"/>
        <v/>
      </c>
      <c r="U2968" s="12"/>
      <c r="V2968" s="16"/>
      <c r="W2968" s="12" t="e">
        <v>#N/A</v>
      </c>
    </row>
    <row r="2969" spans="1:23" ht="22.35" customHeight="1">
      <c r="A2969" s="12">
        <v>10063144</v>
      </c>
      <c r="B2969" s="137">
        <v>1120013775</v>
      </c>
      <c r="C2969" s="106">
        <v>1007222</v>
      </c>
      <c r="D2969" s="13">
        <v>1017394</v>
      </c>
      <c r="E2969" s="12" t="s">
        <v>3463</v>
      </c>
      <c r="F2969" s="190" t="s">
        <v>4209</v>
      </c>
      <c r="G2969" s="13" t="s">
        <v>21</v>
      </c>
      <c r="H2969" s="15">
        <v>2185</v>
      </c>
      <c r="I2969" s="105">
        <v>30</v>
      </c>
      <c r="J2969" s="26">
        <f t="shared" si="184"/>
        <v>65550</v>
      </c>
      <c r="K2969" s="113">
        <f>IFERROR(SUMIFS(RECEIVING_HISTORY!$H:$H,RECEIVING_HISTORY!$B:$B,MASTER_SHEET!$A2969),0)</f>
        <v>0</v>
      </c>
      <c r="L2969" s="26">
        <f>IFERROR(SUMIFS(RECEIVING_HISTORY!$I:$I,RECEIVING_HISTORY!$B:$B,MASTER_SHEET!$A2969),0)</f>
        <v>0</v>
      </c>
      <c r="M2969" s="35">
        <f>IFERROR(SUMIF(ISSUANCE_HISTORY!$B:$B,A2969,ISSUANCE_HISTORY!$H:$H),0)</f>
        <v>0</v>
      </c>
      <c r="N2969" s="26">
        <f>IFERROR(SUMIF(ISSUANCE_HISTORY!$B:$B,A2969,ISSUANCE_HISTORY!$I:$I),0)</f>
        <v>0</v>
      </c>
      <c r="O2969" s="112">
        <f t="shared" si="185"/>
        <v>30</v>
      </c>
      <c r="P2969" s="26">
        <f t="shared" si="187"/>
        <v>65550</v>
      </c>
      <c r="Q2969" s="36" t="s">
        <v>3464</v>
      </c>
      <c r="R2969" s="36" t="s">
        <v>3464</v>
      </c>
      <c r="S2969" s="16">
        <v>10</v>
      </c>
      <c r="T2969" s="37" t="str">
        <f t="shared" si="186"/>
        <v>OK</v>
      </c>
      <c r="U2969" s="12"/>
      <c r="V2969" s="16"/>
      <c r="W2969" s="12" t="s">
        <v>4222</v>
      </c>
    </row>
    <row r="2970" spans="1:23" ht="22.35" customHeight="1">
      <c r="A2970" s="12">
        <v>10063145</v>
      </c>
      <c r="B2970" s="137">
        <v>271128002672</v>
      </c>
      <c r="C2970" s="106">
        <v>1001044</v>
      </c>
      <c r="D2970" s="13"/>
      <c r="E2970" s="12" t="s">
        <v>3465</v>
      </c>
      <c r="F2970" s="191" t="s">
        <v>4206</v>
      </c>
      <c r="G2970" s="13" t="s">
        <v>21</v>
      </c>
      <c r="H2970" s="15">
        <v>30</v>
      </c>
      <c r="I2970" s="105">
        <v>14</v>
      </c>
      <c r="J2970" s="26">
        <f t="shared" si="184"/>
        <v>420</v>
      </c>
      <c r="K2970" s="113">
        <f>IFERROR(SUMIFS(RECEIVING_HISTORY!$H:$H,RECEIVING_HISTORY!$B:$B,MASTER_SHEET!$A2970),0)</f>
        <v>0</v>
      </c>
      <c r="L2970" s="26">
        <f>IFERROR(SUMIFS(RECEIVING_HISTORY!$I:$I,RECEIVING_HISTORY!$B:$B,MASTER_SHEET!$A2970),0)</f>
        <v>0</v>
      </c>
      <c r="M2970" s="35">
        <f>IFERROR(SUMIF(ISSUANCE_HISTORY!$B:$B,A2970,ISSUANCE_HISTORY!$H:$H),0)</f>
        <v>0</v>
      </c>
      <c r="N2970" s="26">
        <f>IFERROR(SUMIF(ISSUANCE_HISTORY!$B:$B,A2970,ISSUANCE_HISTORY!$I:$I),0)</f>
        <v>0</v>
      </c>
      <c r="O2970" s="112">
        <f t="shared" si="185"/>
        <v>14</v>
      </c>
      <c r="P2970" s="26">
        <f t="shared" si="187"/>
        <v>420</v>
      </c>
      <c r="Q2970" s="36" t="s">
        <v>2013</v>
      </c>
      <c r="R2970" s="36" t="s">
        <v>2013</v>
      </c>
      <c r="S2970" s="16">
        <v>10</v>
      </c>
      <c r="T2970" s="37" t="str">
        <f t="shared" si="186"/>
        <v>OK</v>
      </c>
      <c r="U2970" s="12"/>
      <c r="V2970" s="16"/>
      <c r="W2970" s="12" t="s">
        <v>4222</v>
      </c>
    </row>
    <row r="2971" spans="1:23" ht="22.35" customHeight="1">
      <c r="A2971" s="12">
        <v>10063146</v>
      </c>
      <c r="B2971" s="137">
        <v>1120013744</v>
      </c>
      <c r="C2971" s="106">
        <v>1001048</v>
      </c>
      <c r="D2971" s="29">
        <v>1012834</v>
      </c>
      <c r="E2971" s="12" t="s">
        <v>3466</v>
      </c>
      <c r="F2971" s="191" t="s">
        <v>4206</v>
      </c>
      <c r="G2971" s="13" t="s">
        <v>21</v>
      </c>
      <c r="H2971" s="15">
        <v>13</v>
      </c>
      <c r="I2971" s="105">
        <v>16</v>
      </c>
      <c r="J2971" s="26">
        <f t="shared" si="184"/>
        <v>208</v>
      </c>
      <c r="K2971" s="113">
        <f>IFERROR(SUMIFS(RECEIVING_HISTORY!$H:$H,RECEIVING_HISTORY!$B:$B,MASTER_SHEET!$A2971),0)</f>
        <v>0</v>
      </c>
      <c r="L2971" s="26">
        <f>IFERROR(SUMIFS(RECEIVING_HISTORY!$I:$I,RECEIVING_HISTORY!$B:$B,MASTER_SHEET!$A2971),0)</f>
        <v>0</v>
      </c>
      <c r="M2971" s="35">
        <f>IFERROR(SUMIF(ISSUANCE_HISTORY!$B:$B,A2971,ISSUANCE_HISTORY!$H:$H),0)</f>
        <v>0</v>
      </c>
      <c r="N2971" s="26">
        <f>IFERROR(SUMIF(ISSUANCE_HISTORY!$B:$B,A2971,ISSUANCE_HISTORY!$I:$I),0)</f>
        <v>0</v>
      </c>
      <c r="O2971" s="112">
        <f t="shared" si="185"/>
        <v>16</v>
      </c>
      <c r="P2971" s="26">
        <f t="shared" si="187"/>
        <v>208</v>
      </c>
      <c r="Q2971" s="36" t="s">
        <v>2013</v>
      </c>
      <c r="R2971" s="36" t="s">
        <v>2013</v>
      </c>
      <c r="S2971" s="16">
        <v>10</v>
      </c>
      <c r="T2971" s="37" t="str">
        <f t="shared" si="186"/>
        <v>OK</v>
      </c>
      <c r="U2971" s="12"/>
      <c r="V2971" s="16"/>
      <c r="W2971" s="12" t="s">
        <v>4222</v>
      </c>
    </row>
    <row r="2972" spans="1:23" ht="22.35" customHeight="1">
      <c r="A2972" s="12">
        <v>10063147</v>
      </c>
      <c r="B2972" s="137">
        <v>1120013747</v>
      </c>
      <c r="C2972" s="106">
        <v>1001050</v>
      </c>
      <c r="D2972" s="13"/>
      <c r="E2972" s="12" t="s">
        <v>3467</v>
      </c>
      <c r="F2972" s="191" t="s">
        <v>4206</v>
      </c>
      <c r="G2972" s="13" t="s">
        <v>21</v>
      </c>
      <c r="H2972" s="15">
        <v>17.5</v>
      </c>
      <c r="I2972" s="105">
        <v>5</v>
      </c>
      <c r="J2972" s="26">
        <f t="shared" si="184"/>
        <v>87.5</v>
      </c>
      <c r="K2972" s="113">
        <f>IFERROR(SUMIFS(RECEIVING_HISTORY!$H:$H,RECEIVING_HISTORY!$B:$B,MASTER_SHEET!$A2972),0)</f>
        <v>0</v>
      </c>
      <c r="L2972" s="26">
        <f>IFERROR(SUMIFS(RECEIVING_HISTORY!$I:$I,RECEIVING_HISTORY!$B:$B,MASTER_SHEET!$A2972),0)</f>
        <v>0</v>
      </c>
      <c r="M2972" s="35">
        <f>IFERROR(SUMIF(ISSUANCE_HISTORY!$B:$B,A2972,ISSUANCE_HISTORY!$H:$H),0)</f>
        <v>0</v>
      </c>
      <c r="N2972" s="26">
        <f>IFERROR(SUMIF(ISSUANCE_HISTORY!$B:$B,A2972,ISSUANCE_HISTORY!$I:$I),0)</f>
        <v>0</v>
      </c>
      <c r="O2972" s="112">
        <f t="shared" si="185"/>
        <v>5</v>
      </c>
      <c r="P2972" s="26">
        <f t="shared" si="187"/>
        <v>87.5</v>
      </c>
      <c r="Q2972" s="36" t="s">
        <v>2013</v>
      </c>
      <c r="R2972" s="36" t="s">
        <v>2013</v>
      </c>
      <c r="S2972" s="16">
        <v>5</v>
      </c>
      <c r="T2972" s="37" t="str">
        <f t="shared" si="186"/>
        <v>OK</v>
      </c>
      <c r="U2972" s="12"/>
      <c r="V2972" s="16"/>
      <c r="W2972" s="12" t="s">
        <v>4222</v>
      </c>
    </row>
    <row r="2973" spans="1:23" ht="22.35" customHeight="1">
      <c r="A2973" s="12">
        <v>10063148</v>
      </c>
      <c r="B2973" s="137">
        <v>1120013776</v>
      </c>
      <c r="C2973" s="106">
        <v>1001051</v>
      </c>
      <c r="D2973" s="13"/>
      <c r="E2973" s="12" t="s">
        <v>3468</v>
      </c>
      <c r="F2973" s="191" t="s">
        <v>4206</v>
      </c>
      <c r="G2973" s="13" t="s">
        <v>21</v>
      </c>
      <c r="H2973" s="15">
        <v>22</v>
      </c>
      <c r="I2973" s="105">
        <v>14</v>
      </c>
      <c r="J2973" s="26">
        <f t="shared" si="184"/>
        <v>308</v>
      </c>
      <c r="K2973" s="113">
        <f>IFERROR(SUMIFS(RECEIVING_HISTORY!$H:$H,RECEIVING_HISTORY!$B:$B,MASTER_SHEET!$A2973),0)</f>
        <v>0</v>
      </c>
      <c r="L2973" s="26">
        <f>IFERROR(SUMIFS(RECEIVING_HISTORY!$I:$I,RECEIVING_HISTORY!$B:$B,MASTER_SHEET!$A2973),0)</f>
        <v>0</v>
      </c>
      <c r="M2973" s="35">
        <f>IFERROR(SUMIF(ISSUANCE_HISTORY!$B:$B,A2973,ISSUANCE_HISTORY!$H:$H),0)</f>
        <v>0</v>
      </c>
      <c r="N2973" s="26">
        <f>IFERROR(SUMIF(ISSUANCE_HISTORY!$B:$B,A2973,ISSUANCE_HISTORY!$I:$I),0)</f>
        <v>0</v>
      </c>
      <c r="O2973" s="112">
        <f t="shared" si="185"/>
        <v>14</v>
      </c>
      <c r="P2973" s="26">
        <f t="shared" si="187"/>
        <v>308</v>
      </c>
      <c r="Q2973" s="36" t="s">
        <v>2013</v>
      </c>
      <c r="R2973" s="36" t="s">
        <v>2013</v>
      </c>
      <c r="S2973" s="16">
        <v>5</v>
      </c>
      <c r="T2973" s="37" t="str">
        <f t="shared" si="186"/>
        <v>OK</v>
      </c>
      <c r="U2973" s="12"/>
      <c r="V2973" s="16"/>
      <c r="W2973" s="12" t="s">
        <v>4222</v>
      </c>
    </row>
    <row r="2974" spans="1:23" ht="22.35" customHeight="1">
      <c r="A2974" s="12">
        <v>10063149</v>
      </c>
      <c r="B2974" s="137">
        <v>1120013743</v>
      </c>
      <c r="C2974" s="106">
        <v>1001052</v>
      </c>
      <c r="D2974" s="13"/>
      <c r="E2974" s="12" t="s">
        <v>3469</v>
      </c>
      <c r="F2974" s="191" t="s">
        <v>4206</v>
      </c>
      <c r="G2974" s="13" t="s">
        <v>21</v>
      </c>
      <c r="H2974" s="15">
        <v>27</v>
      </c>
      <c r="I2974" s="105">
        <v>5</v>
      </c>
      <c r="J2974" s="26">
        <f t="shared" si="184"/>
        <v>135</v>
      </c>
      <c r="K2974" s="113">
        <f>IFERROR(SUMIFS(RECEIVING_HISTORY!$H:$H,RECEIVING_HISTORY!$B:$B,MASTER_SHEET!$A2974),0)</f>
        <v>0</v>
      </c>
      <c r="L2974" s="26">
        <f>IFERROR(SUMIFS(RECEIVING_HISTORY!$I:$I,RECEIVING_HISTORY!$B:$B,MASTER_SHEET!$A2974),0)</f>
        <v>0</v>
      </c>
      <c r="M2974" s="35">
        <f>IFERROR(SUMIF(ISSUANCE_HISTORY!$B:$B,A2974,ISSUANCE_HISTORY!$H:$H),0)</f>
        <v>0</v>
      </c>
      <c r="N2974" s="26">
        <f>IFERROR(SUMIF(ISSUANCE_HISTORY!$B:$B,A2974,ISSUANCE_HISTORY!$I:$I),0)</f>
        <v>0</v>
      </c>
      <c r="O2974" s="112">
        <f t="shared" si="185"/>
        <v>5</v>
      </c>
      <c r="P2974" s="26">
        <f t="shared" si="187"/>
        <v>135</v>
      </c>
      <c r="Q2974" s="36" t="s">
        <v>2013</v>
      </c>
      <c r="R2974" s="36" t="s">
        <v>2013</v>
      </c>
      <c r="S2974" s="16">
        <v>5</v>
      </c>
      <c r="T2974" s="37" t="str">
        <f t="shared" si="186"/>
        <v>OK</v>
      </c>
      <c r="U2974" s="12"/>
      <c r="V2974" s="16"/>
      <c r="W2974" s="12" t="s">
        <v>4222</v>
      </c>
    </row>
    <row r="2975" spans="1:23" ht="22.35" customHeight="1">
      <c r="A2975" s="12">
        <v>10063150</v>
      </c>
      <c r="B2975" s="137">
        <v>1670030413</v>
      </c>
      <c r="C2975" s="106">
        <v>1008293</v>
      </c>
      <c r="D2975" s="13"/>
      <c r="E2975" s="12" t="s">
        <v>3470</v>
      </c>
      <c r="F2975" s="190" t="s">
        <v>4205</v>
      </c>
      <c r="G2975" s="13" t="s">
        <v>21</v>
      </c>
      <c r="H2975" s="15">
        <v>14.5</v>
      </c>
      <c r="I2975" s="105">
        <v>6</v>
      </c>
      <c r="J2975" s="26">
        <f t="shared" si="184"/>
        <v>87</v>
      </c>
      <c r="K2975" s="113">
        <f>IFERROR(SUMIFS(RECEIVING_HISTORY!$H:$H,RECEIVING_HISTORY!$B:$B,MASTER_SHEET!$A2975),0)</f>
        <v>0</v>
      </c>
      <c r="L2975" s="26">
        <f>IFERROR(SUMIFS(RECEIVING_HISTORY!$I:$I,RECEIVING_HISTORY!$B:$B,MASTER_SHEET!$A2975),0)</f>
        <v>0</v>
      </c>
      <c r="M2975" s="35">
        <f>IFERROR(SUMIF(ISSUANCE_HISTORY!$B:$B,A2975,ISSUANCE_HISTORY!$H:$H),0)</f>
        <v>0</v>
      </c>
      <c r="N2975" s="26">
        <f>IFERROR(SUMIF(ISSUANCE_HISTORY!$B:$B,A2975,ISSUANCE_HISTORY!$I:$I),0)</f>
        <v>0</v>
      </c>
      <c r="O2975" s="112">
        <f t="shared" si="185"/>
        <v>6</v>
      </c>
      <c r="P2975" s="26">
        <f t="shared" si="187"/>
        <v>87</v>
      </c>
      <c r="Q2975" s="36" t="s">
        <v>4074</v>
      </c>
      <c r="R2975" s="36" t="s">
        <v>4074</v>
      </c>
      <c r="S2975" s="16">
        <v>5</v>
      </c>
      <c r="T2975" s="37" t="str">
        <f t="shared" si="186"/>
        <v>OK</v>
      </c>
      <c r="U2975" s="12"/>
      <c r="V2975" s="16"/>
      <c r="W2975" s="12" t="s">
        <v>4222</v>
      </c>
    </row>
    <row r="2976" spans="1:23" ht="22.35" customHeight="1">
      <c r="A2976" s="12">
        <v>10063151</v>
      </c>
      <c r="B2976" s="137">
        <v>1670030541</v>
      </c>
      <c r="C2976" s="106">
        <v>1001699</v>
      </c>
      <c r="D2976" s="13">
        <v>1012114</v>
      </c>
      <c r="E2976" s="12" t="s">
        <v>3471</v>
      </c>
      <c r="F2976" s="190" t="s">
        <v>4205</v>
      </c>
      <c r="G2976" s="13" t="s">
        <v>21</v>
      </c>
      <c r="H2976" s="15">
        <v>14.5</v>
      </c>
      <c r="I2976" s="105">
        <v>5</v>
      </c>
      <c r="J2976" s="26">
        <f t="shared" si="184"/>
        <v>72.5</v>
      </c>
      <c r="K2976" s="113">
        <f>IFERROR(SUMIFS(RECEIVING_HISTORY!$H:$H,RECEIVING_HISTORY!$B:$B,MASTER_SHEET!$A2976),0)</f>
        <v>0</v>
      </c>
      <c r="L2976" s="26">
        <f>IFERROR(SUMIFS(RECEIVING_HISTORY!$I:$I,RECEIVING_HISTORY!$B:$B,MASTER_SHEET!$A2976),0)</f>
        <v>0</v>
      </c>
      <c r="M2976" s="35">
        <f>IFERROR(SUMIF(ISSUANCE_HISTORY!$B:$B,A2976,ISSUANCE_HISTORY!$H:$H),0)</f>
        <v>0</v>
      </c>
      <c r="N2976" s="26">
        <f>IFERROR(SUMIF(ISSUANCE_HISTORY!$B:$B,A2976,ISSUANCE_HISTORY!$I:$I),0)</f>
        <v>0</v>
      </c>
      <c r="O2976" s="112">
        <f t="shared" si="185"/>
        <v>5</v>
      </c>
      <c r="P2976" s="26">
        <f t="shared" si="187"/>
        <v>72.5</v>
      </c>
      <c r="Q2976" s="36" t="s">
        <v>4075</v>
      </c>
      <c r="R2976" s="36" t="s">
        <v>4075</v>
      </c>
      <c r="S2976" s="16">
        <v>5</v>
      </c>
      <c r="T2976" s="37" t="str">
        <f t="shared" si="186"/>
        <v>OK</v>
      </c>
      <c r="U2976" s="12"/>
      <c r="V2976" s="16"/>
      <c r="W2976" s="12" t="s">
        <v>4222</v>
      </c>
    </row>
    <row r="2977" spans="1:23" ht="22.35" customHeight="1">
      <c r="A2977" s="12">
        <v>10063152</v>
      </c>
      <c r="B2977" s="137" t="e">
        <v>#N/A</v>
      </c>
      <c r="C2977" s="106">
        <v>1007193</v>
      </c>
      <c r="D2977" s="13">
        <v>1017365</v>
      </c>
      <c r="E2977" s="12" t="s">
        <v>3472</v>
      </c>
      <c r="F2977" s="190" t="s">
        <v>4205</v>
      </c>
      <c r="G2977" s="13" t="s">
        <v>21</v>
      </c>
      <c r="H2977" s="15">
        <v>465</v>
      </c>
      <c r="I2977" s="105">
        <v>9</v>
      </c>
      <c r="J2977" s="26">
        <f t="shared" si="184"/>
        <v>4185</v>
      </c>
      <c r="K2977" s="113">
        <f>IFERROR(SUMIFS(RECEIVING_HISTORY!$H:$H,RECEIVING_HISTORY!$B:$B,MASTER_SHEET!$A2977),0)</f>
        <v>0</v>
      </c>
      <c r="L2977" s="26">
        <f>IFERROR(SUMIFS(RECEIVING_HISTORY!$I:$I,RECEIVING_HISTORY!$B:$B,MASTER_SHEET!$A2977),0)</f>
        <v>0</v>
      </c>
      <c r="M2977" s="35">
        <f>IFERROR(SUMIF(ISSUANCE_HISTORY!$B:$B,A2977,ISSUANCE_HISTORY!$H:$H),0)</f>
        <v>0</v>
      </c>
      <c r="N2977" s="26">
        <f>IFERROR(SUMIF(ISSUANCE_HISTORY!$B:$B,A2977,ISSUANCE_HISTORY!$I:$I),0)</f>
        <v>0</v>
      </c>
      <c r="O2977" s="112">
        <f t="shared" si="185"/>
        <v>9</v>
      </c>
      <c r="P2977" s="26">
        <f t="shared" si="187"/>
        <v>4185</v>
      </c>
      <c r="Q2977" s="36" t="s">
        <v>4195</v>
      </c>
      <c r="R2977" s="36" t="s">
        <v>4195</v>
      </c>
      <c r="S2977" s="16">
        <v>4</v>
      </c>
      <c r="T2977" s="37" t="str">
        <f t="shared" si="186"/>
        <v>OK</v>
      </c>
      <c r="U2977" s="12"/>
      <c r="V2977" s="16"/>
      <c r="W2977" s="12" t="e">
        <v>#N/A</v>
      </c>
    </row>
    <row r="2978" spans="1:23" ht="22.35" customHeight="1">
      <c r="A2978" s="12">
        <v>10063153</v>
      </c>
      <c r="B2978" s="137" t="e">
        <v>#N/A</v>
      </c>
      <c r="C2978" s="106">
        <v>1007195</v>
      </c>
      <c r="D2978" s="13">
        <v>1017367</v>
      </c>
      <c r="E2978" s="12" t="s">
        <v>3473</v>
      </c>
      <c r="F2978" s="190" t="s">
        <v>4205</v>
      </c>
      <c r="G2978" s="13" t="s">
        <v>21</v>
      </c>
      <c r="H2978" s="15">
        <v>555</v>
      </c>
      <c r="I2978" s="105">
        <v>3</v>
      </c>
      <c r="J2978" s="26">
        <f t="shared" si="184"/>
        <v>1665</v>
      </c>
      <c r="K2978" s="113">
        <f>IFERROR(SUMIFS(RECEIVING_HISTORY!$H:$H,RECEIVING_HISTORY!$B:$B,MASTER_SHEET!$A2978),0)</f>
        <v>0</v>
      </c>
      <c r="L2978" s="26">
        <f>IFERROR(SUMIFS(RECEIVING_HISTORY!$I:$I,RECEIVING_HISTORY!$B:$B,MASTER_SHEET!$A2978),0)</f>
        <v>0</v>
      </c>
      <c r="M2978" s="35">
        <f>IFERROR(SUMIF(ISSUANCE_HISTORY!$B:$B,A2978,ISSUANCE_HISTORY!$H:$H),0)</f>
        <v>0</v>
      </c>
      <c r="N2978" s="26">
        <f>IFERROR(SUMIF(ISSUANCE_HISTORY!$B:$B,A2978,ISSUANCE_HISTORY!$I:$I),0)</f>
        <v>0</v>
      </c>
      <c r="O2978" s="112">
        <f t="shared" si="185"/>
        <v>3</v>
      </c>
      <c r="P2978" s="26">
        <f t="shared" si="187"/>
        <v>1665</v>
      </c>
      <c r="Q2978" s="36" t="s">
        <v>963</v>
      </c>
      <c r="R2978" s="36" t="s">
        <v>963</v>
      </c>
      <c r="S2978" s="16">
        <v>3</v>
      </c>
      <c r="T2978" s="37" t="str">
        <f t="shared" si="186"/>
        <v>OK</v>
      </c>
      <c r="U2978" s="12"/>
      <c r="V2978" s="16"/>
      <c r="W2978" s="12" t="e">
        <v>#N/A</v>
      </c>
    </row>
    <row r="2979" spans="1:23" ht="22.35" customHeight="1">
      <c r="A2979" s="12">
        <v>10063154</v>
      </c>
      <c r="B2979" s="137" t="e">
        <v>#N/A</v>
      </c>
      <c r="C2979" s="106">
        <v>1007199</v>
      </c>
      <c r="D2979" s="13">
        <v>1017371</v>
      </c>
      <c r="E2979" s="12" t="s">
        <v>3474</v>
      </c>
      <c r="F2979" s="190" t="s">
        <v>4205</v>
      </c>
      <c r="G2979" s="13" t="s">
        <v>21</v>
      </c>
      <c r="H2979" s="15">
        <v>92</v>
      </c>
      <c r="I2979" s="105">
        <v>49</v>
      </c>
      <c r="J2979" s="26">
        <f t="shared" si="184"/>
        <v>4508</v>
      </c>
      <c r="K2979" s="113">
        <f>IFERROR(SUMIFS(RECEIVING_HISTORY!$H:$H,RECEIVING_HISTORY!$B:$B,MASTER_SHEET!$A2979),0)</f>
        <v>0</v>
      </c>
      <c r="L2979" s="26">
        <f>IFERROR(SUMIFS(RECEIVING_HISTORY!$I:$I,RECEIVING_HISTORY!$B:$B,MASTER_SHEET!$A2979),0)</f>
        <v>0</v>
      </c>
      <c r="M2979" s="35">
        <f>IFERROR(SUMIF(ISSUANCE_HISTORY!$B:$B,A2979,ISSUANCE_HISTORY!$H:$H),0)</f>
        <v>0</v>
      </c>
      <c r="N2979" s="26">
        <f>IFERROR(SUMIF(ISSUANCE_HISTORY!$B:$B,A2979,ISSUANCE_HISTORY!$I:$I),0)</f>
        <v>0</v>
      </c>
      <c r="O2979" s="112">
        <f t="shared" si="185"/>
        <v>49</v>
      </c>
      <c r="P2979" s="26">
        <f t="shared" si="187"/>
        <v>4508</v>
      </c>
      <c r="Q2979" s="36" t="s">
        <v>4197</v>
      </c>
      <c r="R2979" s="36" t="s">
        <v>4197</v>
      </c>
      <c r="S2979" s="16">
        <v>20</v>
      </c>
      <c r="T2979" s="37" t="str">
        <f t="shared" si="186"/>
        <v>OK</v>
      </c>
      <c r="U2979" s="12"/>
      <c r="V2979" s="16"/>
      <c r="W2979" s="12" t="e">
        <v>#N/A</v>
      </c>
    </row>
    <row r="2980" spans="1:23" ht="22.35" customHeight="1">
      <c r="A2980" s="12">
        <v>10063155</v>
      </c>
      <c r="B2980" s="137" t="e">
        <v>#N/A</v>
      </c>
      <c r="C2980" s="106">
        <v>1007201</v>
      </c>
      <c r="D2980" s="13">
        <v>1017373</v>
      </c>
      <c r="E2980" s="12" t="s">
        <v>3475</v>
      </c>
      <c r="F2980" s="190" t="s">
        <v>4205</v>
      </c>
      <c r="G2980" s="13" t="s">
        <v>21</v>
      </c>
      <c r="H2980" s="15">
        <v>270</v>
      </c>
      <c r="I2980" s="105">
        <v>50</v>
      </c>
      <c r="J2980" s="26">
        <f t="shared" si="184"/>
        <v>13500</v>
      </c>
      <c r="K2980" s="113">
        <f>IFERROR(SUMIFS(RECEIVING_HISTORY!$H:$H,RECEIVING_HISTORY!$B:$B,MASTER_SHEET!$A2980),0)</f>
        <v>0</v>
      </c>
      <c r="L2980" s="26">
        <f>IFERROR(SUMIFS(RECEIVING_HISTORY!$I:$I,RECEIVING_HISTORY!$B:$B,MASTER_SHEET!$A2980),0)</f>
        <v>0</v>
      </c>
      <c r="M2980" s="35">
        <f>IFERROR(SUMIF(ISSUANCE_HISTORY!$B:$B,A2980,ISSUANCE_HISTORY!$H:$H),0)</f>
        <v>0</v>
      </c>
      <c r="N2980" s="26">
        <f>IFERROR(SUMIF(ISSUANCE_HISTORY!$B:$B,A2980,ISSUANCE_HISTORY!$I:$I),0)</f>
        <v>0</v>
      </c>
      <c r="O2980" s="112">
        <f t="shared" si="185"/>
        <v>50</v>
      </c>
      <c r="P2980" s="26">
        <f t="shared" si="187"/>
        <v>13500</v>
      </c>
      <c r="Q2980" s="36" t="s">
        <v>814</v>
      </c>
      <c r="R2980" s="36" t="s">
        <v>814</v>
      </c>
      <c r="S2980" s="16">
        <v>20</v>
      </c>
      <c r="T2980" s="37" t="str">
        <f t="shared" si="186"/>
        <v>OK</v>
      </c>
      <c r="U2980" s="12"/>
      <c r="V2980" s="16"/>
      <c r="W2980" s="12" t="e">
        <v>#N/A</v>
      </c>
    </row>
    <row r="2981" spans="1:23" ht="22.35" customHeight="1">
      <c r="A2981" s="12">
        <v>10063156</v>
      </c>
      <c r="B2981" s="137" t="e">
        <v>#N/A</v>
      </c>
      <c r="C2981" s="106">
        <v>1007207</v>
      </c>
      <c r="D2981" s="13">
        <v>1017379</v>
      </c>
      <c r="E2981" s="12" t="s">
        <v>3476</v>
      </c>
      <c r="F2981" s="190" t="s">
        <v>4205</v>
      </c>
      <c r="G2981" s="13" t="s">
        <v>21</v>
      </c>
      <c r="H2981" s="15">
        <v>883</v>
      </c>
      <c r="I2981" s="105">
        <v>3</v>
      </c>
      <c r="J2981" s="26">
        <f t="shared" si="184"/>
        <v>2649</v>
      </c>
      <c r="K2981" s="113">
        <f>IFERROR(SUMIFS(RECEIVING_HISTORY!$H:$H,RECEIVING_HISTORY!$B:$B,MASTER_SHEET!$A2981),0)</f>
        <v>0</v>
      </c>
      <c r="L2981" s="26">
        <f>IFERROR(SUMIFS(RECEIVING_HISTORY!$I:$I,RECEIVING_HISTORY!$B:$B,MASTER_SHEET!$A2981),0)</f>
        <v>0</v>
      </c>
      <c r="M2981" s="35">
        <f>IFERROR(SUMIF(ISSUANCE_HISTORY!$B:$B,A2981,ISSUANCE_HISTORY!$H:$H),0)</f>
        <v>0</v>
      </c>
      <c r="N2981" s="26">
        <f>IFERROR(SUMIF(ISSUANCE_HISTORY!$B:$B,A2981,ISSUANCE_HISTORY!$I:$I),0)</f>
        <v>0</v>
      </c>
      <c r="O2981" s="112">
        <f t="shared" si="185"/>
        <v>3</v>
      </c>
      <c r="P2981" s="26">
        <f t="shared" si="187"/>
        <v>2649</v>
      </c>
      <c r="Q2981" s="36" t="s">
        <v>4094</v>
      </c>
      <c r="R2981" s="36" t="s">
        <v>4094</v>
      </c>
      <c r="S2981" s="16">
        <v>3</v>
      </c>
      <c r="T2981" s="37" t="str">
        <f t="shared" si="186"/>
        <v>OK</v>
      </c>
      <c r="U2981" s="12"/>
      <c r="V2981" s="16"/>
      <c r="W2981" s="12" t="e">
        <v>#N/A</v>
      </c>
    </row>
    <row r="2982" spans="1:23" ht="22.35" customHeight="1">
      <c r="A2982" s="12">
        <v>10063157</v>
      </c>
      <c r="B2982" s="137">
        <v>221017037359</v>
      </c>
      <c r="C2982" s="106">
        <v>1008237</v>
      </c>
      <c r="D2982" s="13"/>
      <c r="E2982" s="12" t="s">
        <v>3477</v>
      </c>
      <c r="F2982" s="191" t="s">
        <v>4206</v>
      </c>
      <c r="G2982" s="13" t="s">
        <v>21</v>
      </c>
      <c r="H2982" s="15">
        <v>190</v>
      </c>
      <c r="I2982" s="105">
        <v>10</v>
      </c>
      <c r="J2982" s="26">
        <f t="shared" si="184"/>
        <v>1900</v>
      </c>
      <c r="K2982" s="113">
        <f>IFERROR(SUMIFS(RECEIVING_HISTORY!$H:$H,RECEIVING_HISTORY!$B:$B,MASTER_SHEET!$A2982),0)</f>
        <v>0</v>
      </c>
      <c r="L2982" s="26">
        <f>IFERROR(SUMIFS(RECEIVING_HISTORY!$I:$I,RECEIVING_HISTORY!$B:$B,MASTER_SHEET!$A2982),0)</f>
        <v>0</v>
      </c>
      <c r="M2982" s="35">
        <f>IFERROR(SUMIF(ISSUANCE_HISTORY!$B:$B,A2982,ISSUANCE_HISTORY!$H:$H),0)</f>
        <v>0</v>
      </c>
      <c r="N2982" s="26">
        <f>IFERROR(SUMIF(ISSUANCE_HISTORY!$B:$B,A2982,ISSUANCE_HISTORY!$I:$I),0)</f>
        <v>0</v>
      </c>
      <c r="O2982" s="112">
        <f t="shared" si="185"/>
        <v>10</v>
      </c>
      <c r="P2982" s="26">
        <f t="shared" si="187"/>
        <v>1900</v>
      </c>
      <c r="Q2982" s="36" t="s">
        <v>2365</v>
      </c>
      <c r="R2982" s="36" t="s">
        <v>2365</v>
      </c>
      <c r="S2982" s="16">
        <v>4</v>
      </c>
      <c r="T2982" s="37" t="str">
        <f t="shared" si="186"/>
        <v>OK</v>
      </c>
      <c r="U2982" s="12"/>
      <c r="V2982" s="16"/>
      <c r="W2982" s="12" t="s">
        <v>4222</v>
      </c>
    </row>
    <row r="2983" spans="1:23" ht="22.35" customHeight="1">
      <c r="A2983" s="12">
        <v>10063158</v>
      </c>
      <c r="B2983" s="137" t="e">
        <v>#N/A</v>
      </c>
      <c r="C2983" s="106">
        <v>1008294</v>
      </c>
      <c r="D2983" s="13"/>
      <c r="E2983" s="12" t="s">
        <v>3478</v>
      </c>
      <c r="F2983" s="190" t="s">
        <v>2049</v>
      </c>
      <c r="G2983" s="13" t="s">
        <v>21</v>
      </c>
      <c r="H2983" s="15">
        <v>330</v>
      </c>
      <c r="I2983" s="105">
        <v>2</v>
      </c>
      <c r="J2983" s="26">
        <f t="shared" si="184"/>
        <v>660</v>
      </c>
      <c r="K2983" s="113">
        <f>IFERROR(SUMIFS(RECEIVING_HISTORY!$H:$H,RECEIVING_HISTORY!$B:$B,MASTER_SHEET!$A2983),0)</f>
        <v>0</v>
      </c>
      <c r="L2983" s="26">
        <f>IFERROR(SUMIFS(RECEIVING_HISTORY!$I:$I,RECEIVING_HISTORY!$B:$B,MASTER_SHEET!$A2983),0)</f>
        <v>0</v>
      </c>
      <c r="M2983" s="35">
        <f>IFERROR(SUMIF(ISSUANCE_HISTORY!$B:$B,A2983,ISSUANCE_HISTORY!$H:$H),0)</f>
        <v>0</v>
      </c>
      <c r="N2983" s="26">
        <f>IFERROR(SUMIF(ISSUANCE_HISTORY!$B:$B,A2983,ISSUANCE_HISTORY!$I:$I),0)</f>
        <v>0</v>
      </c>
      <c r="O2983" s="112">
        <f t="shared" si="185"/>
        <v>2</v>
      </c>
      <c r="P2983" s="26">
        <f t="shared" si="187"/>
        <v>660</v>
      </c>
      <c r="Q2983" s="36" t="s">
        <v>2217</v>
      </c>
      <c r="R2983" s="36" t="s">
        <v>2217</v>
      </c>
      <c r="S2983" s="16">
        <v>2</v>
      </c>
      <c r="T2983" s="37" t="str">
        <f t="shared" si="186"/>
        <v>OK</v>
      </c>
      <c r="U2983" s="12"/>
      <c r="V2983" s="16"/>
      <c r="W2983" s="12" t="e">
        <v>#N/A</v>
      </c>
    </row>
    <row r="2984" spans="1:23" ht="22.35" customHeight="1">
      <c r="A2984" s="12">
        <v>10063159</v>
      </c>
      <c r="B2984" s="137" t="e">
        <v>#N/A</v>
      </c>
      <c r="C2984" s="106">
        <v>1008320</v>
      </c>
      <c r="D2984" s="13"/>
      <c r="E2984" s="12" t="s">
        <v>3479</v>
      </c>
      <c r="F2984" s="190" t="s">
        <v>2049</v>
      </c>
      <c r="G2984" s="13" t="s">
        <v>21</v>
      </c>
      <c r="H2984" s="15">
        <v>243</v>
      </c>
      <c r="I2984" s="105">
        <v>0</v>
      </c>
      <c r="J2984" s="26">
        <f t="shared" si="184"/>
        <v>0</v>
      </c>
      <c r="K2984" s="113">
        <f>IFERROR(SUMIFS(RECEIVING_HISTORY!$H:$H,RECEIVING_HISTORY!$B:$B,MASTER_SHEET!$A2984),0)</f>
        <v>0</v>
      </c>
      <c r="L2984" s="26">
        <f>IFERROR(SUMIFS(RECEIVING_HISTORY!$I:$I,RECEIVING_HISTORY!$B:$B,MASTER_SHEET!$A2984),0)</f>
        <v>0</v>
      </c>
      <c r="M2984" s="35">
        <f>IFERROR(SUMIF(ISSUANCE_HISTORY!$B:$B,A2984,ISSUANCE_HISTORY!$H:$H),0)</f>
        <v>0</v>
      </c>
      <c r="N2984" s="26">
        <f>IFERROR(SUMIF(ISSUANCE_HISTORY!$B:$B,A2984,ISSUANCE_HISTORY!$I:$I),0)</f>
        <v>0</v>
      </c>
      <c r="O2984" s="112">
        <f t="shared" si="185"/>
        <v>0</v>
      </c>
      <c r="P2984" s="26">
        <f t="shared" si="187"/>
        <v>0</v>
      </c>
      <c r="Q2984" s="36" t="e">
        <v>#N/A</v>
      </c>
      <c r="R2984" s="36" t="e">
        <v>#N/A</v>
      </c>
      <c r="S2984" s="16"/>
      <c r="T2984" s="37" t="str">
        <f t="shared" si="186"/>
        <v/>
      </c>
      <c r="U2984" s="12"/>
      <c r="V2984" s="16"/>
      <c r="W2984" s="12" t="e">
        <v>#N/A</v>
      </c>
    </row>
    <row r="2985" spans="1:23" ht="22.35" customHeight="1">
      <c r="A2985" s="12">
        <v>10063160</v>
      </c>
      <c r="B2985" s="137" t="e">
        <v>#N/A</v>
      </c>
      <c r="C2985" s="106">
        <v>1008250</v>
      </c>
      <c r="D2985" s="13"/>
      <c r="E2985" s="12" t="s">
        <v>3480</v>
      </c>
      <c r="F2985" s="190" t="s">
        <v>2049</v>
      </c>
      <c r="G2985" s="13" t="s">
        <v>21</v>
      </c>
      <c r="H2985" s="15">
        <v>55</v>
      </c>
      <c r="I2985" s="105">
        <v>6</v>
      </c>
      <c r="J2985" s="26">
        <f t="shared" si="184"/>
        <v>330</v>
      </c>
      <c r="K2985" s="113">
        <f>IFERROR(SUMIFS(RECEIVING_HISTORY!$H:$H,RECEIVING_HISTORY!$B:$B,MASTER_SHEET!$A2985),0)</f>
        <v>0</v>
      </c>
      <c r="L2985" s="26">
        <f>IFERROR(SUMIFS(RECEIVING_HISTORY!$I:$I,RECEIVING_HISTORY!$B:$B,MASTER_SHEET!$A2985),0)</f>
        <v>0</v>
      </c>
      <c r="M2985" s="35">
        <f>IFERROR(SUMIF(ISSUANCE_HISTORY!$B:$B,A2985,ISSUANCE_HISTORY!$H:$H),0)</f>
        <v>0</v>
      </c>
      <c r="N2985" s="26">
        <f>IFERROR(SUMIF(ISSUANCE_HISTORY!$B:$B,A2985,ISSUANCE_HISTORY!$I:$I),0)</f>
        <v>0</v>
      </c>
      <c r="O2985" s="112">
        <f t="shared" si="185"/>
        <v>6</v>
      </c>
      <c r="P2985" s="26">
        <f t="shared" si="187"/>
        <v>330</v>
      </c>
      <c r="Q2985" s="36" t="s">
        <v>2133</v>
      </c>
      <c r="R2985" s="36" t="s">
        <v>2133</v>
      </c>
      <c r="S2985" s="16">
        <v>4</v>
      </c>
      <c r="T2985" s="37" t="str">
        <f t="shared" si="186"/>
        <v>OK</v>
      </c>
      <c r="U2985" s="12"/>
      <c r="V2985" s="16"/>
      <c r="W2985" s="12" t="e">
        <v>#N/A</v>
      </c>
    </row>
    <row r="2986" spans="1:23" ht="22.35" customHeight="1">
      <c r="A2986" s="12">
        <v>10063161</v>
      </c>
      <c r="B2986" s="137" t="e">
        <v>#N/A</v>
      </c>
      <c r="C2986" s="106">
        <v>1008339</v>
      </c>
      <c r="D2986" s="13"/>
      <c r="E2986" s="12" t="s">
        <v>3481</v>
      </c>
      <c r="F2986" s="190" t="s">
        <v>4205</v>
      </c>
      <c r="G2986" s="13" t="s">
        <v>37</v>
      </c>
      <c r="H2986" s="15">
        <v>605</v>
      </c>
      <c r="I2986" s="105">
        <v>2</v>
      </c>
      <c r="J2986" s="26">
        <f t="shared" si="184"/>
        <v>1210</v>
      </c>
      <c r="K2986" s="113">
        <f>IFERROR(SUMIFS(RECEIVING_HISTORY!$H:$H,RECEIVING_HISTORY!$B:$B,MASTER_SHEET!$A2986),0)</f>
        <v>6</v>
      </c>
      <c r="L2986" s="26">
        <f>IFERROR(SUMIFS(RECEIVING_HISTORY!$I:$I,RECEIVING_HISTORY!$B:$B,MASTER_SHEET!$A2986),0)</f>
        <v>3630</v>
      </c>
      <c r="M2986" s="35">
        <f>IFERROR(SUMIF(ISSUANCE_HISTORY!$B:$B,A2986,ISSUANCE_HISTORY!$H:$H),0)</f>
        <v>0</v>
      </c>
      <c r="N2986" s="26">
        <f>IFERROR(SUMIF(ISSUANCE_HISTORY!$B:$B,A2986,ISSUANCE_HISTORY!$I:$I),0)</f>
        <v>0</v>
      </c>
      <c r="O2986" s="112">
        <f t="shared" si="185"/>
        <v>8</v>
      </c>
      <c r="P2986" s="26">
        <f t="shared" si="187"/>
        <v>4840</v>
      </c>
      <c r="Q2986" s="36" t="s">
        <v>4544</v>
      </c>
      <c r="R2986" s="36" t="s">
        <v>4544</v>
      </c>
      <c r="S2986" s="16">
        <v>3</v>
      </c>
      <c r="T2986" s="37" t="str">
        <f t="shared" si="186"/>
        <v>OK</v>
      </c>
      <c r="U2986" s="12"/>
      <c r="V2986" s="16"/>
      <c r="W2986" s="12" t="e">
        <v>#N/A</v>
      </c>
    </row>
    <row r="2987" spans="1:23" ht="22.35" customHeight="1">
      <c r="A2987" s="12">
        <v>10063162</v>
      </c>
      <c r="B2987" s="137" t="e">
        <v>#N/A</v>
      </c>
      <c r="C2987" s="106">
        <v>1008340</v>
      </c>
      <c r="D2987" s="13"/>
      <c r="E2987" s="12" t="s">
        <v>3482</v>
      </c>
      <c r="F2987" s="190" t="s">
        <v>4205</v>
      </c>
      <c r="G2987" s="13" t="s">
        <v>21</v>
      </c>
      <c r="H2987" s="15">
        <v>306</v>
      </c>
      <c r="I2987" s="105">
        <v>5</v>
      </c>
      <c r="J2987" s="26">
        <f t="shared" si="184"/>
        <v>1530</v>
      </c>
      <c r="K2987" s="113">
        <f>IFERROR(SUMIFS(RECEIVING_HISTORY!$H:$H,RECEIVING_HISTORY!$B:$B,MASTER_SHEET!$A2987),0)</f>
        <v>0</v>
      </c>
      <c r="L2987" s="26">
        <f>IFERROR(SUMIFS(RECEIVING_HISTORY!$I:$I,RECEIVING_HISTORY!$B:$B,MASTER_SHEET!$A2987),0)</f>
        <v>0</v>
      </c>
      <c r="M2987" s="35">
        <f>IFERROR(SUMIF(ISSUANCE_HISTORY!$B:$B,A2987,ISSUANCE_HISTORY!$H:$H),0)</f>
        <v>0</v>
      </c>
      <c r="N2987" s="26">
        <f>IFERROR(SUMIF(ISSUANCE_HISTORY!$B:$B,A2987,ISSUANCE_HISTORY!$I:$I),0)</f>
        <v>0</v>
      </c>
      <c r="O2987" s="112">
        <f t="shared" si="185"/>
        <v>5</v>
      </c>
      <c r="P2987" s="26">
        <f t="shared" si="187"/>
        <v>1530</v>
      </c>
      <c r="Q2987" s="36" t="s">
        <v>4543</v>
      </c>
      <c r="R2987" s="36" t="s">
        <v>4543</v>
      </c>
      <c r="S2987" s="16">
        <v>3</v>
      </c>
      <c r="T2987" s="37" t="str">
        <f t="shared" si="186"/>
        <v>OK</v>
      </c>
      <c r="U2987" s="12"/>
      <c r="V2987" s="16"/>
      <c r="W2987" s="12" t="e">
        <v>#N/A</v>
      </c>
    </row>
    <row r="2988" spans="1:23" ht="22.35" customHeight="1">
      <c r="A2988" s="12">
        <v>10063163</v>
      </c>
      <c r="B2988" s="137" t="e">
        <v>#N/A</v>
      </c>
      <c r="C2988" s="106">
        <v>1008341</v>
      </c>
      <c r="D2988" s="13"/>
      <c r="E2988" s="12" t="s">
        <v>3483</v>
      </c>
      <c r="F2988" s="190" t="s">
        <v>4205</v>
      </c>
      <c r="G2988" s="13" t="s">
        <v>21</v>
      </c>
      <c r="H2988" s="15">
        <v>394</v>
      </c>
      <c r="I2988" s="105">
        <v>4</v>
      </c>
      <c r="J2988" s="26">
        <f t="shared" si="184"/>
        <v>1576</v>
      </c>
      <c r="K2988" s="113">
        <f>IFERROR(SUMIFS(RECEIVING_HISTORY!$H:$H,RECEIVING_HISTORY!$B:$B,MASTER_SHEET!$A2988),0)</f>
        <v>0</v>
      </c>
      <c r="L2988" s="26">
        <f>IFERROR(SUMIFS(RECEIVING_HISTORY!$I:$I,RECEIVING_HISTORY!$B:$B,MASTER_SHEET!$A2988),0)</f>
        <v>0</v>
      </c>
      <c r="M2988" s="35">
        <f>IFERROR(SUMIF(ISSUANCE_HISTORY!$B:$B,A2988,ISSUANCE_HISTORY!$H:$H),0)</f>
        <v>0</v>
      </c>
      <c r="N2988" s="26">
        <f>IFERROR(SUMIF(ISSUANCE_HISTORY!$B:$B,A2988,ISSUANCE_HISTORY!$I:$I),0)</f>
        <v>0</v>
      </c>
      <c r="O2988" s="112">
        <f t="shared" si="185"/>
        <v>4</v>
      </c>
      <c r="P2988" s="26">
        <f t="shared" si="187"/>
        <v>1576</v>
      </c>
      <c r="Q2988" s="36" t="s">
        <v>4542</v>
      </c>
      <c r="R2988" s="36" t="s">
        <v>4542</v>
      </c>
      <c r="S2988" s="16">
        <v>3</v>
      </c>
      <c r="T2988" s="37" t="str">
        <f t="shared" si="186"/>
        <v>OK</v>
      </c>
      <c r="U2988" s="12"/>
      <c r="V2988" s="16"/>
      <c r="W2988" s="12" t="e">
        <v>#N/A</v>
      </c>
    </row>
    <row r="2989" spans="1:23" ht="22.35" customHeight="1">
      <c r="A2989" s="12">
        <v>10063164</v>
      </c>
      <c r="B2989" s="137" t="e">
        <v>#N/A</v>
      </c>
      <c r="C2989" s="106">
        <v>1008342</v>
      </c>
      <c r="D2989" s="13"/>
      <c r="E2989" s="12" t="s">
        <v>3484</v>
      </c>
      <c r="F2989" s="190" t="s">
        <v>4205</v>
      </c>
      <c r="G2989" s="13" t="s">
        <v>21</v>
      </c>
      <c r="H2989" s="15">
        <v>221</v>
      </c>
      <c r="I2989" s="105">
        <v>1</v>
      </c>
      <c r="J2989" s="26">
        <f t="shared" si="184"/>
        <v>221</v>
      </c>
      <c r="K2989" s="113">
        <f>IFERROR(SUMIFS(RECEIVING_HISTORY!$H:$H,RECEIVING_HISTORY!$B:$B,MASTER_SHEET!$A2989),0)</f>
        <v>6</v>
      </c>
      <c r="L2989" s="26">
        <f>IFERROR(SUMIFS(RECEIVING_HISTORY!$I:$I,RECEIVING_HISTORY!$B:$B,MASTER_SHEET!$A2989),0)</f>
        <v>1326</v>
      </c>
      <c r="M2989" s="35">
        <f>IFERROR(SUMIF(ISSUANCE_HISTORY!$B:$B,A2989,ISSUANCE_HISTORY!$H:$H),0)</f>
        <v>0</v>
      </c>
      <c r="N2989" s="26">
        <f>IFERROR(SUMIF(ISSUANCE_HISTORY!$B:$B,A2989,ISSUANCE_HISTORY!$I:$I),0)</f>
        <v>0</v>
      </c>
      <c r="O2989" s="112">
        <f t="shared" si="185"/>
        <v>7</v>
      </c>
      <c r="P2989" s="26">
        <f t="shared" si="187"/>
        <v>1547</v>
      </c>
      <c r="Q2989" s="36" t="s">
        <v>4542</v>
      </c>
      <c r="R2989" s="36" t="s">
        <v>4542</v>
      </c>
      <c r="S2989" s="16">
        <v>3</v>
      </c>
      <c r="T2989" s="37" t="str">
        <f t="shared" si="186"/>
        <v>OK</v>
      </c>
      <c r="U2989" s="12"/>
      <c r="V2989" s="16"/>
      <c r="W2989" s="12" t="e">
        <v>#N/A</v>
      </c>
    </row>
    <row r="2990" spans="1:23" ht="22.35" customHeight="1">
      <c r="A2990" s="12">
        <v>10063165</v>
      </c>
      <c r="B2990" s="137" t="e">
        <v>#N/A</v>
      </c>
      <c r="C2990" s="106">
        <v>1008343</v>
      </c>
      <c r="D2990" s="13"/>
      <c r="E2990" s="12" t="s">
        <v>3485</v>
      </c>
      <c r="F2990" s="190" t="s">
        <v>4205</v>
      </c>
      <c r="G2990" s="13" t="s">
        <v>21</v>
      </c>
      <c r="H2990" s="15">
        <v>956</v>
      </c>
      <c r="I2990" s="105">
        <v>3</v>
      </c>
      <c r="J2990" s="26">
        <f t="shared" si="184"/>
        <v>2868</v>
      </c>
      <c r="K2990" s="113">
        <f>IFERROR(SUMIFS(RECEIVING_HISTORY!$H:$H,RECEIVING_HISTORY!$B:$B,MASTER_SHEET!$A2990),0)</f>
        <v>0</v>
      </c>
      <c r="L2990" s="26">
        <f>IFERROR(SUMIFS(RECEIVING_HISTORY!$I:$I,RECEIVING_HISTORY!$B:$B,MASTER_SHEET!$A2990),0)</f>
        <v>0</v>
      </c>
      <c r="M2990" s="35">
        <f>IFERROR(SUMIF(ISSUANCE_HISTORY!$B:$B,A2990,ISSUANCE_HISTORY!$H:$H),0)</f>
        <v>0</v>
      </c>
      <c r="N2990" s="26">
        <f>IFERROR(SUMIF(ISSUANCE_HISTORY!$B:$B,A2990,ISSUANCE_HISTORY!$I:$I),0)</f>
        <v>0</v>
      </c>
      <c r="O2990" s="112">
        <f t="shared" si="185"/>
        <v>3</v>
      </c>
      <c r="P2990" s="26">
        <f t="shared" si="187"/>
        <v>2868</v>
      </c>
      <c r="Q2990" s="36" t="s">
        <v>4200</v>
      </c>
      <c r="R2990" s="36" t="s">
        <v>4200</v>
      </c>
      <c r="S2990" s="16">
        <v>3</v>
      </c>
      <c r="T2990" s="37" t="str">
        <f t="shared" si="186"/>
        <v>OK</v>
      </c>
      <c r="U2990" s="12"/>
      <c r="V2990" s="16"/>
      <c r="W2990" s="12" t="e">
        <v>#N/A</v>
      </c>
    </row>
    <row r="2991" spans="1:23" ht="22.35" customHeight="1">
      <c r="A2991" s="12">
        <v>10063166</v>
      </c>
      <c r="B2991" s="137" t="e">
        <v>#N/A</v>
      </c>
      <c r="C2991" s="106">
        <v>1008344</v>
      </c>
      <c r="D2991" s="13"/>
      <c r="E2991" s="12" t="s">
        <v>3486</v>
      </c>
      <c r="F2991" s="190" t="s">
        <v>4205</v>
      </c>
      <c r="G2991" s="13" t="s">
        <v>21</v>
      </c>
      <c r="H2991" s="15">
        <v>681</v>
      </c>
      <c r="I2991" s="105">
        <v>3</v>
      </c>
      <c r="J2991" s="26">
        <f t="shared" si="184"/>
        <v>2043</v>
      </c>
      <c r="K2991" s="113">
        <f>IFERROR(SUMIFS(RECEIVING_HISTORY!$H:$H,RECEIVING_HISTORY!$B:$B,MASTER_SHEET!$A2991),0)</f>
        <v>0</v>
      </c>
      <c r="L2991" s="26">
        <f>IFERROR(SUMIFS(RECEIVING_HISTORY!$I:$I,RECEIVING_HISTORY!$B:$B,MASTER_SHEET!$A2991),0)</f>
        <v>0</v>
      </c>
      <c r="M2991" s="35">
        <f>IFERROR(SUMIF(ISSUANCE_HISTORY!$B:$B,A2991,ISSUANCE_HISTORY!$H:$H),0)</f>
        <v>0</v>
      </c>
      <c r="N2991" s="26">
        <f>IFERROR(SUMIF(ISSUANCE_HISTORY!$B:$B,A2991,ISSUANCE_HISTORY!$I:$I),0)</f>
        <v>0</v>
      </c>
      <c r="O2991" s="112">
        <f t="shared" si="185"/>
        <v>3</v>
      </c>
      <c r="P2991" s="26">
        <f t="shared" si="187"/>
        <v>2043</v>
      </c>
      <c r="Q2991" s="36" t="s">
        <v>4480</v>
      </c>
      <c r="R2991" s="36" t="s">
        <v>4480</v>
      </c>
      <c r="S2991" s="16">
        <v>3</v>
      </c>
      <c r="T2991" s="37" t="str">
        <f t="shared" si="186"/>
        <v>OK</v>
      </c>
      <c r="U2991" s="12"/>
      <c r="V2991" s="16"/>
      <c r="W2991" s="12" t="e">
        <v>#N/A</v>
      </c>
    </row>
    <row r="2992" spans="1:23" ht="22.35" customHeight="1">
      <c r="A2992" s="12">
        <v>10063167</v>
      </c>
      <c r="B2992" s="137" t="e">
        <v>#N/A</v>
      </c>
      <c r="C2992" s="106">
        <v>1008263</v>
      </c>
      <c r="D2992" s="13"/>
      <c r="E2992" s="12" t="s">
        <v>3487</v>
      </c>
      <c r="F2992" s="190" t="s">
        <v>1262</v>
      </c>
      <c r="G2992" s="13" t="s">
        <v>21</v>
      </c>
      <c r="H2992" s="15">
        <v>2485</v>
      </c>
      <c r="I2992" s="105">
        <v>4</v>
      </c>
      <c r="J2992" s="26">
        <f t="shared" si="184"/>
        <v>9940</v>
      </c>
      <c r="K2992" s="113">
        <f>IFERROR(SUMIFS(RECEIVING_HISTORY!$H:$H,RECEIVING_HISTORY!$B:$B,MASTER_SHEET!$A2992),0)</f>
        <v>0</v>
      </c>
      <c r="L2992" s="26">
        <f>IFERROR(SUMIFS(RECEIVING_HISTORY!$I:$I,RECEIVING_HISTORY!$B:$B,MASTER_SHEET!$A2992),0)</f>
        <v>0</v>
      </c>
      <c r="M2992" s="35">
        <f>IFERROR(SUMIF(ISSUANCE_HISTORY!$B:$B,A2992,ISSUANCE_HISTORY!$H:$H),0)</f>
        <v>0</v>
      </c>
      <c r="N2992" s="26">
        <f>IFERROR(SUMIF(ISSUANCE_HISTORY!$B:$B,A2992,ISSUANCE_HISTORY!$I:$I),0)</f>
        <v>0</v>
      </c>
      <c r="O2992" s="112">
        <f t="shared" si="185"/>
        <v>4</v>
      </c>
      <c r="P2992" s="26">
        <f t="shared" si="187"/>
        <v>9940</v>
      </c>
      <c r="Q2992" s="36" t="s">
        <v>3488</v>
      </c>
      <c r="R2992" s="36" t="s">
        <v>3488</v>
      </c>
      <c r="S2992" s="16">
        <v>4</v>
      </c>
      <c r="T2992" s="37" t="str">
        <f t="shared" si="186"/>
        <v>OK</v>
      </c>
      <c r="U2992" s="12"/>
      <c r="V2992" s="16"/>
      <c r="W2992" s="12" t="e">
        <v>#N/A</v>
      </c>
    </row>
    <row r="2993" spans="1:23" ht="22.35" customHeight="1">
      <c r="A2993" s="12">
        <v>10063168</v>
      </c>
      <c r="B2993" s="137" t="e">
        <v>#N/A</v>
      </c>
      <c r="C2993" s="106">
        <v>1004578</v>
      </c>
      <c r="D2993" s="13">
        <v>1016337</v>
      </c>
      <c r="E2993" s="12" t="s">
        <v>3489</v>
      </c>
      <c r="F2993" s="190" t="s">
        <v>1262</v>
      </c>
      <c r="G2993" s="13" t="s">
        <v>81</v>
      </c>
      <c r="H2993" s="15">
        <v>472</v>
      </c>
      <c r="I2993" s="105">
        <v>0</v>
      </c>
      <c r="J2993" s="26">
        <f t="shared" si="184"/>
        <v>0</v>
      </c>
      <c r="K2993" s="113">
        <f>IFERROR(SUMIFS(RECEIVING_HISTORY!$H:$H,RECEIVING_HISTORY!$B:$B,MASTER_SHEET!$A2993),0)</f>
        <v>0</v>
      </c>
      <c r="L2993" s="26">
        <f>IFERROR(SUMIFS(RECEIVING_HISTORY!$I:$I,RECEIVING_HISTORY!$B:$B,MASTER_SHEET!$A2993),0)</f>
        <v>0</v>
      </c>
      <c r="M2993" s="35">
        <f>IFERROR(SUMIF(ISSUANCE_HISTORY!$B:$B,A2993,ISSUANCE_HISTORY!$H:$H),0)</f>
        <v>0</v>
      </c>
      <c r="N2993" s="26">
        <f>IFERROR(SUMIF(ISSUANCE_HISTORY!$B:$B,A2993,ISSUANCE_HISTORY!$I:$I),0)</f>
        <v>0</v>
      </c>
      <c r="O2993" s="112">
        <f t="shared" si="185"/>
        <v>0</v>
      </c>
      <c r="P2993" s="26">
        <f t="shared" si="187"/>
        <v>0</v>
      </c>
      <c r="Q2993" s="36" t="e">
        <v>#N/A</v>
      </c>
      <c r="R2993" s="36" t="e">
        <v>#N/A</v>
      </c>
      <c r="S2993" s="16"/>
      <c r="T2993" s="37" t="str">
        <f t="shared" si="186"/>
        <v/>
      </c>
      <c r="U2993" s="12"/>
      <c r="V2993" s="16"/>
      <c r="W2993" s="12" t="e">
        <v>#N/A</v>
      </c>
    </row>
    <row r="2994" spans="1:23" ht="22.35" customHeight="1">
      <c r="A2994" s="12">
        <v>10063169</v>
      </c>
      <c r="B2994" s="137" t="e">
        <v>#N/A</v>
      </c>
      <c r="C2994" s="106">
        <v>1008705</v>
      </c>
      <c r="D2994" s="13"/>
      <c r="E2994" s="12" t="s">
        <v>3490</v>
      </c>
      <c r="F2994" s="190" t="s">
        <v>4214</v>
      </c>
      <c r="G2994" s="13" t="s">
        <v>21</v>
      </c>
      <c r="H2994" s="15">
        <v>10</v>
      </c>
      <c r="I2994" s="105">
        <v>466</v>
      </c>
      <c r="J2994" s="26">
        <f t="shared" si="184"/>
        <v>4660</v>
      </c>
      <c r="K2994" s="113">
        <f>IFERROR(SUMIFS(RECEIVING_HISTORY!$H:$H,RECEIVING_HISTORY!$B:$B,MASTER_SHEET!$A2994),0)</f>
        <v>0</v>
      </c>
      <c r="L2994" s="26">
        <f>IFERROR(SUMIFS(RECEIVING_HISTORY!$I:$I,RECEIVING_HISTORY!$B:$B,MASTER_SHEET!$A2994),0)</f>
        <v>0</v>
      </c>
      <c r="M2994" s="35">
        <f>IFERROR(SUMIF(ISSUANCE_HISTORY!$B:$B,A2994,ISSUANCE_HISTORY!$H:$H),0)</f>
        <v>288</v>
      </c>
      <c r="N2994" s="26">
        <f>IFERROR(SUMIF(ISSUANCE_HISTORY!$B:$B,A2994,ISSUANCE_HISTORY!$I:$I),0)</f>
        <v>2880</v>
      </c>
      <c r="O2994" s="112">
        <f t="shared" si="185"/>
        <v>178</v>
      </c>
      <c r="P2994" s="26">
        <f t="shared" si="187"/>
        <v>1780</v>
      </c>
      <c r="Q2994" s="36" t="s">
        <v>525</v>
      </c>
      <c r="R2994" s="36" t="s">
        <v>525</v>
      </c>
      <c r="S2994" s="16">
        <v>400</v>
      </c>
      <c r="T2994" s="37" t="str">
        <f t="shared" si="186"/>
        <v>Re-Order Now</v>
      </c>
      <c r="U2994" s="12"/>
      <c r="V2994" s="16" t="s">
        <v>4000</v>
      </c>
      <c r="W2994" s="12" t="e">
        <v>#N/A</v>
      </c>
    </row>
    <row r="2995" spans="1:23" ht="22.35" customHeight="1">
      <c r="A2995" s="12">
        <v>10063170</v>
      </c>
      <c r="B2995" s="137" t="e">
        <v>#N/A</v>
      </c>
      <c r="C2995" s="106">
        <v>1008348</v>
      </c>
      <c r="D2995" s="13"/>
      <c r="E2995" s="12" t="s">
        <v>3491</v>
      </c>
      <c r="F2995" s="190" t="s">
        <v>2049</v>
      </c>
      <c r="G2995" s="13" t="s">
        <v>21</v>
      </c>
      <c r="H2995" s="15">
        <v>106</v>
      </c>
      <c r="I2995" s="105">
        <v>1</v>
      </c>
      <c r="J2995" s="26">
        <f t="shared" si="184"/>
        <v>106</v>
      </c>
      <c r="K2995" s="113">
        <f>IFERROR(SUMIFS(RECEIVING_HISTORY!$H:$H,RECEIVING_HISTORY!$B:$B,MASTER_SHEET!$A2995),0)</f>
        <v>10</v>
      </c>
      <c r="L2995" s="26">
        <f>IFERROR(SUMIFS(RECEIVING_HISTORY!$I:$I,RECEIVING_HISTORY!$B:$B,MASTER_SHEET!$A2995),0)</f>
        <v>1060</v>
      </c>
      <c r="M2995" s="35">
        <f>IFERROR(SUMIF(ISSUANCE_HISTORY!$B:$B,A2995,ISSUANCE_HISTORY!$H:$H),0)</f>
        <v>0</v>
      </c>
      <c r="N2995" s="26">
        <f>IFERROR(SUMIF(ISSUANCE_HISTORY!$B:$B,A2995,ISSUANCE_HISTORY!$I:$I),0)</f>
        <v>0</v>
      </c>
      <c r="O2995" s="112">
        <f t="shared" si="185"/>
        <v>11</v>
      </c>
      <c r="P2995" s="26">
        <f t="shared" si="187"/>
        <v>1166</v>
      </c>
      <c r="Q2995" s="36" t="s">
        <v>1184</v>
      </c>
      <c r="R2995" s="36" t="s">
        <v>1184</v>
      </c>
      <c r="S2995" s="16">
        <v>3</v>
      </c>
      <c r="T2995" s="37" t="str">
        <f t="shared" si="186"/>
        <v>OK</v>
      </c>
      <c r="U2995" s="12"/>
      <c r="V2995" s="16"/>
      <c r="W2995" s="12" t="e">
        <v>#N/A</v>
      </c>
    </row>
    <row r="2996" spans="1:23" ht="22.35" customHeight="1">
      <c r="A2996" s="12">
        <v>10063171</v>
      </c>
      <c r="B2996" s="137" t="e">
        <v>#N/A</v>
      </c>
      <c r="C2996" s="106">
        <v>1008349</v>
      </c>
      <c r="D2996" s="13"/>
      <c r="E2996" s="12" t="s">
        <v>3492</v>
      </c>
      <c r="F2996" s="190" t="s">
        <v>2049</v>
      </c>
      <c r="G2996" s="13" t="s">
        <v>21</v>
      </c>
      <c r="H2996" s="15">
        <v>28</v>
      </c>
      <c r="I2996" s="105">
        <v>8</v>
      </c>
      <c r="J2996" s="26">
        <f t="shared" si="184"/>
        <v>224</v>
      </c>
      <c r="K2996" s="113">
        <f>IFERROR(SUMIFS(RECEIVING_HISTORY!$H:$H,RECEIVING_HISTORY!$B:$B,MASTER_SHEET!$A2996),0)</f>
        <v>0</v>
      </c>
      <c r="L2996" s="26">
        <f>IFERROR(SUMIFS(RECEIVING_HISTORY!$I:$I,RECEIVING_HISTORY!$B:$B,MASTER_SHEET!$A2996),0)</f>
        <v>0</v>
      </c>
      <c r="M2996" s="35">
        <f>IFERROR(SUMIF(ISSUANCE_HISTORY!$B:$B,A2996,ISSUANCE_HISTORY!$H:$H),0)</f>
        <v>0</v>
      </c>
      <c r="N2996" s="26">
        <f>IFERROR(SUMIF(ISSUANCE_HISTORY!$B:$B,A2996,ISSUANCE_HISTORY!$I:$I),0)</f>
        <v>0</v>
      </c>
      <c r="O2996" s="112">
        <f t="shared" si="185"/>
        <v>8</v>
      </c>
      <c r="P2996" s="26">
        <f t="shared" si="187"/>
        <v>224</v>
      </c>
      <c r="Q2996" s="36" t="s">
        <v>1879</v>
      </c>
      <c r="R2996" s="36" t="s">
        <v>1879</v>
      </c>
      <c r="S2996" s="16">
        <v>3</v>
      </c>
      <c r="T2996" s="37" t="str">
        <f t="shared" si="186"/>
        <v>OK</v>
      </c>
      <c r="U2996" s="12"/>
      <c r="V2996" s="16"/>
      <c r="W2996" s="12" t="e">
        <v>#N/A</v>
      </c>
    </row>
    <row r="2997" spans="1:23" ht="22.35" customHeight="1">
      <c r="A2997" s="12">
        <v>10063172</v>
      </c>
      <c r="B2997" s="137" t="e">
        <v>#N/A</v>
      </c>
      <c r="C2997" s="106">
        <v>1008350</v>
      </c>
      <c r="D2997" s="13"/>
      <c r="E2997" s="12" t="s">
        <v>3493</v>
      </c>
      <c r="F2997" s="190" t="s">
        <v>2049</v>
      </c>
      <c r="G2997" s="13" t="s">
        <v>21</v>
      </c>
      <c r="H2997" s="15">
        <v>150</v>
      </c>
      <c r="I2997" s="105">
        <v>1</v>
      </c>
      <c r="J2997" s="26">
        <f t="shared" si="184"/>
        <v>150</v>
      </c>
      <c r="K2997" s="113">
        <f>IFERROR(SUMIFS(RECEIVING_HISTORY!$H:$H,RECEIVING_HISTORY!$B:$B,MASTER_SHEET!$A2997),0)</f>
        <v>2</v>
      </c>
      <c r="L2997" s="26">
        <f>IFERROR(SUMIFS(RECEIVING_HISTORY!$I:$I,RECEIVING_HISTORY!$B:$B,MASTER_SHEET!$A2997),0)</f>
        <v>300</v>
      </c>
      <c r="M2997" s="35">
        <f>IFERROR(SUMIF(ISSUANCE_HISTORY!$B:$B,A2997,ISSUANCE_HISTORY!$H:$H),0)</f>
        <v>0</v>
      </c>
      <c r="N2997" s="26">
        <f>IFERROR(SUMIF(ISSUANCE_HISTORY!$B:$B,A2997,ISSUANCE_HISTORY!$I:$I),0)</f>
        <v>0</v>
      </c>
      <c r="O2997" s="112">
        <f t="shared" si="185"/>
        <v>3</v>
      </c>
      <c r="P2997" s="26">
        <f t="shared" si="187"/>
        <v>450</v>
      </c>
      <c r="Q2997" s="36" t="s">
        <v>1184</v>
      </c>
      <c r="R2997" s="36" t="s">
        <v>1184</v>
      </c>
      <c r="S2997" s="16">
        <v>3</v>
      </c>
      <c r="T2997" s="37" t="str">
        <f t="shared" si="186"/>
        <v>OK</v>
      </c>
      <c r="U2997" s="12"/>
      <c r="V2997" s="16"/>
      <c r="W2997" s="12" t="e">
        <v>#N/A</v>
      </c>
    </row>
    <row r="2998" spans="1:23" ht="22.35" customHeight="1">
      <c r="A2998" s="12">
        <v>10063173</v>
      </c>
      <c r="B2998" s="137" t="e">
        <v>#N/A</v>
      </c>
      <c r="C2998" s="106">
        <v>1008303</v>
      </c>
      <c r="D2998" s="13"/>
      <c r="E2998" s="12" t="s">
        <v>3494</v>
      </c>
      <c r="F2998" s="190" t="s">
        <v>4205</v>
      </c>
      <c r="G2998" s="13" t="s">
        <v>21</v>
      </c>
      <c r="H2998" s="15">
        <v>940.59</v>
      </c>
      <c r="I2998" s="105">
        <v>1</v>
      </c>
      <c r="J2998" s="26">
        <f t="shared" si="184"/>
        <v>940.59</v>
      </c>
      <c r="K2998" s="113">
        <f>IFERROR(SUMIFS(RECEIVING_HISTORY!$H:$H,RECEIVING_HISTORY!$B:$B,MASTER_SHEET!$A2998),0)</f>
        <v>0</v>
      </c>
      <c r="L2998" s="26">
        <f>IFERROR(SUMIFS(RECEIVING_HISTORY!$I:$I,RECEIVING_HISTORY!$B:$B,MASTER_SHEET!$A2998),0)</f>
        <v>0</v>
      </c>
      <c r="M2998" s="35">
        <f>IFERROR(SUMIF(ISSUANCE_HISTORY!$B:$B,A2998,ISSUANCE_HISTORY!$H:$H),0)</f>
        <v>0</v>
      </c>
      <c r="N2998" s="26">
        <f>IFERROR(SUMIF(ISSUANCE_HISTORY!$B:$B,A2998,ISSUANCE_HISTORY!$I:$I),0)</f>
        <v>0</v>
      </c>
      <c r="O2998" s="112">
        <f t="shared" si="185"/>
        <v>1</v>
      </c>
      <c r="P2998" s="26">
        <f t="shared" si="187"/>
        <v>940.59</v>
      </c>
      <c r="Q2998" s="36" t="s">
        <v>933</v>
      </c>
      <c r="R2998" s="36" t="s">
        <v>933</v>
      </c>
      <c r="S2998" s="16">
        <v>1</v>
      </c>
      <c r="T2998" s="37" t="str">
        <f t="shared" si="186"/>
        <v>OK</v>
      </c>
      <c r="U2998" s="12"/>
      <c r="V2998" s="16"/>
      <c r="W2998" s="12" t="e">
        <v>#N/A</v>
      </c>
    </row>
    <row r="2999" spans="1:23" ht="22.35" customHeight="1">
      <c r="A2999" s="12">
        <v>10063174</v>
      </c>
      <c r="B2999" s="137" t="e">
        <v>#N/A</v>
      </c>
      <c r="C2999" s="106">
        <v>1008304</v>
      </c>
      <c r="D2999" s="13"/>
      <c r="E2999" s="12" t="s">
        <v>3495</v>
      </c>
      <c r="F2999" s="190" t="s">
        <v>4205</v>
      </c>
      <c r="G2999" s="13" t="s">
        <v>21</v>
      </c>
      <c r="H2999" s="15">
        <v>1287.1300000000001</v>
      </c>
      <c r="I2999" s="105">
        <v>2</v>
      </c>
      <c r="J2999" s="26">
        <f t="shared" si="184"/>
        <v>2574.2600000000002</v>
      </c>
      <c r="K2999" s="113">
        <f>IFERROR(SUMIFS(RECEIVING_HISTORY!$H:$H,RECEIVING_HISTORY!$B:$B,MASTER_SHEET!$A2999),0)</f>
        <v>0</v>
      </c>
      <c r="L2999" s="26">
        <f>IFERROR(SUMIFS(RECEIVING_HISTORY!$I:$I,RECEIVING_HISTORY!$B:$B,MASTER_SHEET!$A2999),0)</f>
        <v>0</v>
      </c>
      <c r="M2999" s="35">
        <f>IFERROR(SUMIF(ISSUANCE_HISTORY!$B:$B,A2999,ISSUANCE_HISTORY!$H:$H),0)</f>
        <v>0</v>
      </c>
      <c r="N2999" s="26">
        <f>IFERROR(SUMIF(ISSUANCE_HISTORY!$B:$B,A2999,ISSUANCE_HISTORY!$I:$I),0)</f>
        <v>0</v>
      </c>
      <c r="O2999" s="112">
        <f t="shared" si="185"/>
        <v>2</v>
      </c>
      <c r="P2999" s="26">
        <f t="shared" si="187"/>
        <v>2574.2600000000002</v>
      </c>
      <c r="Q2999" s="36" t="s">
        <v>728</v>
      </c>
      <c r="R2999" s="36" t="s">
        <v>728</v>
      </c>
      <c r="S2999" s="16">
        <v>2</v>
      </c>
      <c r="T2999" s="37" t="str">
        <f t="shared" si="186"/>
        <v>OK</v>
      </c>
      <c r="U2999" s="12"/>
      <c r="V2999" s="16"/>
      <c r="W2999" s="12" t="e">
        <v>#N/A</v>
      </c>
    </row>
    <row r="3000" spans="1:23" ht="22.35" customHeight="1">
      <c r="A3000" s="12">
        <v>10063175</v>
      </c>
      <c r="B3000" s="137" t="e">
        <v>#N/A</v>
      </c>
      <c r="C3000" s="106">
        <v>1008305</v>
      </c>
      <c r="D3000" s="13"/>
      <c r="E3000" s="12" t="s">
        <v>3496</v>
      </c>
      <c r="F3000" s="190" t="s">
        <v>4205</v>
      </c>
      <c r="G3000" s="13" t="s">
        <v>21</v>
      </c>
      <c r="H3000" s="15">
        <v>1009.9</v>
      </c>
      <c r="I3000" s="105">
        <v>1</v>
      </c>
      <c r="J3000" s="26">
        <f t="shared" si="184"/>
        <v>1009.9</v>
      </c>
      <c r="K3000" s="113">
        <f>IFERROR(SUMIFS(RECEIVING_HISTORY!$H:$H,RECEIVING_HISTORY!$B:$B,MASTER_SHEET!$A3000),0)</f>
        <v>0</v>
      </c>
      <c r="L3000" s="26">
        <f>IFERROR(SUMIFS(RECEIVING_HISTORY!$I:$I,RECEIVING_HISTORY!$B:$B,MASTER_SHEET!$A3000),0)</f>
        <v>0</v>
      </c>
      <c r="M3000" s="35">
        <f>IFERROR(SUMIF(ISSUANCE_HISTORY!$B:$B,A3000,ISSUANCE_HISTORY!$H:$H),0)</f>
        <v>0</v>
      </c>
      <c r="N3000" s="26">
        <f>IFERROR(SUMIF(ISSUANCE_HISTORY!$B:$B,A3000,ISSUANCE_HISTORY!$I:$I),0)</f>
        <v>0</v>
      </c>
      <c r="O3000" s="112">
        <f t="shared" si="185"/>
        <v>1</v>
      </c>
      <c r="P3000" s="26">
        <f t="shared" si="187"/>
        <v>1009.9</v>
      </c>
      <c r="Q3000" s="36" t="s">
        <v>728</v>
      </c>
      <c r="R3000" s="36" t="s">
        <v>728</v>
      </c>
      <c r="S3000" s="16">
        <v>1</v>
      </c>
      <c r="T3000" s="37" t="str">
        <f t="shared" si="186"/>
        <v>OK</v>
      </c>
      <c r="U3000" s="12"/>
      <c r="V3000" s="16"/>
      <c r="W3000" s="12" t="e">
        <v>#N/A</v>
      </c>
    </row>
    <row r="3001" spans="1:23" ht="22.35" customHeight="1">
      <c r="A3001" s="12">
        <v>10063176</v>
      </c>
      <c r="B3001" s="137" t="e">
        <v>#N/A</v>
      </c>
      <c r="C3001" s="106">
        <v>1008306</v>
      </c>
      <c r="D3001" s="13"/>
      <c r="E3001" s="12" t="s">
        <v>3497</v>
      </c>
      <c r="F3001" s="190" t="s">
        <v>4205</v>
      </c>
      <c r="G3001" s="13" t="s">
        <v>21</v>
      </c>
      <c r="H3001" s="15">
        <v>227.72</v>
      </c>
      <c r="I3001" s="105">
        <v>5</v>
      </c>
      <c r="J3001" s="26">
        <f t="shared" si="184"/>
        <v>1138.5999999999999</v>
      </c>
      <c r="K3001" s="113">
        <f>IFERROR(SUMIFS(RECEIVING_HISTORY!$H:$H,RECEIVING_HISTORY!$B:$B,MASTER_SHEET!$A3001),0)</f>
        <v>0</v>
      </c>
      <c r="L3001" s="26">
        <f>IFERROR(SUMIFS(RECEIVING_HISTORY!$I:$I,RECEIVING_HISTORY!$B:$B,MASTER_SHEET!$A3001),0)</f>
        <v>0</v>
      </c>
      <c r="M3001" s="35">
        <f>IFERROR(SUMIF(ISSUANCE_HISTORY!$B:$B,A3001,ISSUANCE_HISTORY!$H:$H),0)</f>
        <v>0</v>
      </c>
      <c r="N3001" s="26">
        <f>IFERROR(SUMIF(ISSUANCE_HISTORY!$B:$B,A3001,ISSUANCE_HISTORY!$I:$I),0)</f>
        <v>0</v>
      </c>
      <c r="O3001" s="112">
        <f t="shared" si="185"/>
        <v>5</v>
      </c>
      <c r="P3001" s="26">
        <f t="shared" si="187"/>
        <v>1138.5999999999999</v>
      </c>
      <c r="Q3001" s="36" t="s">
        <v>859</v>
      </c>
      <c r="R3001" s="36" t="s">
        <v>859</v>
      </c>
      <c r="S3001" s="16">
        <v>5</v>
      </c>
      <c r="T3001" s="37" t="str">
        <f t="shared" si="186"/>
        <v>OK</v>
      </c>
      <c r="U3001" s="12"/>
      <c r="V3001" s="16"/>
      <c r="W3001" s="12" t="e">
        <v>#N/A</v>
      </c>
    </row>
    <row r="3002" spans="1:23" ht="22.35" customHeight="1">
      <c r="A3002" s="12">
        <v>10063177</v>
      </c>
      <c r="B3002" s="137" t="e">
        <v>#N/A</v>
      </c>
      <c r="C3002" s="106">
        <v>1008308</v>
      </c>
      <c r="D3002" s="13"/>
      <c r="E3002" s="12" t="s">
        <v>3498</v>
      </c>
      <c r="F3002" s="190" t="s">
        <v>4205</v>
      </c>
      <c r="G3002" s="13" t="s">
        <v>21</v>
      </c>
      <c r="H3002" s="15">
        <v>257.43</v>
      </c>
      <c r="I3002" s="105">
        <v>5</v>
      </c>
      <c r="J3002" s="26">
        <f t="shared" si="184"/>
        <v>1287.1500000000001</v>
      </c>
      <c r="K3002" s="113">
        <f>IFERROR(SUMIFS(RECEIVING_HISTORY!$H:$H,RECEIVING_HISTORY!$B:$B,MASTER_SHEET!$A3002),0)</f>
        <v>0</v>
      </c>
      <c r="L3002" s="26">
        <f>IFERROR(SUMIFS(RECEIVING_HISTORY!$I:$I,RECEIVING_HISTORY!$B:$B,MASTER_SHEET!$A3002),0)</f>
        <v>0</v>
      </c>
      <c r="M3002" s="35">
        <f>IFERROR(SUMIF(ISSUANCE_HISTORY!$B:$B,A3002,ISSUANCE_HISTORY!$H:$H),0)</f>
        <v>0</v>
      </c>
      <c r="N3002" s="26">
        <f>IFERROR(SUMIF(ISSUANCE_HISTORY!$B:$B,A3002,ISSUANCE_HISTORY!$I:$I),0)</f>
        <v>0</v>
      </c>
      <c r="O3002" s="112">
        <f t="shared" si="185"/>
        <v>5</v>
      </c>
      <c r="P3002" s="26">
        <f t="shared" si="187"/>
        <v>1287.1500000000001</v>
      </c>
      <c r="Q3002" s="36" t="s">
        <v>859</v>
      </c>
      <c r="R3002" s="36" t="s">
        <v>859</v>
      </c>
      <c r="S3002" s="16">
        <v>5</v>
      </c>
      <c r="T3002" s="37" t="str">
        <f t="shared" si="186"/>
        <v>OK</v>
      </c>
      <c r="U3002" s="12"/>
      <c r="V3002" s="16"/>
      <c r="W3002" s="12" t="e">
        <v>#N/A</v>
      </c>
    </row>
    <row r="3003" spans="1:23" ht="22.35" customHeight="1">
      <c r="A3003" s="12">
        <v>10063178</v>
      </c>
      <c r="B3003" s="137" t="e">
        <v>#N/A</v>
      </c>
      <c r="C3003" s="106">
        <v>1008310</v>
      </c>
      <c r="D3003" s="13"/>
      <c r="E3003" s="12" t="s">
        <v>3499</v>
      </c>
      <c r="F3003" s="190" t="s">
        <v>4205</v>
      </c>
      <c r="G3003" s="13" t="s">
        <v>21</v>
      </c>
      <c r="H3003" s="15">
        <v>336.63</v>
      </c>
      <c r="I3003" s="105">
        <v>1</v>
      </c>
      <c r="J3003" s="26">
        <f t="shared" si="184"/>
        <v>336.63</v>
      </c>
      <c r="K3003" s="113">
        <f>IFERROR(SUMIFS(RECEIVING_HISTORY!$H:$H,RECEIVING_HISTORY!$B:$B,MASTER_SHEET!$A3003),0)</f>
        <v>0</v>
      </c>
      <c r="L3003" s="26">
        <f>IFERROR(SUMIFS(RECEIVING_HISTORY!$I:$I,RECEIVING_HISTORY!$B:$B,MASTER_SHEET!$A3003),0)</f>
        <v>0</v>
      </c>
      <c r="M3003" s="35">
        <f>IFERROR(SUMIF(ISSUANCE_HISTORY!$B:$B,A3003,ISSUANCE_HISTORY!$H:$H),0)</f>
        <v>0</v>
      </c>
      <c r="N3003" s="26">
        <f>IFERROR(SUMIF(ISSUANCE_HISTORY!$B:$B,A3003,ISSUANCE_HISTORY!$I:$I),0)</f>
        <v>0</v>
      </c>
      <c r="O3003" s="112">
        <f t="shared" si="185"/>
        <v>1</v>
      </c>
      <c r="P3003" s="26">
        <f t="shared" si="187"/>
        <v>336.63</v>
      </c>
      <c r="Q3003" s="36" t="s">
        <v>859</v>
      </c>
      <c r="R3003" s="36" t="s">
        <v>859</v>
      </c>
      <c r="S3003" s="16">
        <v>1</v>
      </c>
      <c r="T3003" s="37" t="str">
        <f t="shared" si="186"/>
        <v>OK</v>
      </c>
      <c r="U3003" s="12"/>
      <c r="V3003" s="16"/>
      <c r="W3003" s="12" t="e">
        <v>#N/A</v>
      </c>
    </row>
    <row r="3004" spans="1:23" ht="22.35" customHeight="1">
      <c r="A3004" s="12">
        <v>10063179</v>
      </c>
      <c r="B3004" s="137" t="e">
        <v>#N/A</v>
      </c>
      <c r="C3004" s="106">
        <v>1008311</v>
      </c>
      <c r="D3004" s="13"/>
      <c r="E3004" s="12" t="s">
        <v>3500</v>
      </c>
      <c r="F3004" s="190" t="s">
        <v>4205</v>
      </c>
      <c r="G3004" s="13" t="s">
        <v>21</v>
      </c>
      <c r="H3004" s="15">
        <v>584.16</v>
      </c>
      <c r="I3004" s="105">
        <v>5</v>
      </c>
      <c r="J3004" s="26">
        <f t="shared" si="184"/>
        <v>2920.7999999999997</v>
      </c>
      <c r="K3004" s="113">
        <f>IFERROR(SUMIFS(RECEIVING_HISTORY!$H:$H,RECEIVING_HISTORY!$B:$B,MASTER_SHEET!$A3004),0)</f>
        <v>0</v>
      </c>
      <c r="L3004" s="26">
        <f>IFERROR(SUMIFS(RECEIVING_HISTORY!$I:$I,RECEIVING_HISTORY!$B:$B,MASTER_SHEET!$A3004),0)</f>
        <v>0</v>
      </c>
      <c r="M3004" s="35">
        <f>IFERROR(SUMIF(ISSUANCE_HISTORY!$B:$B,A3004,ISSUANCE_HISTORY!$H:$H),0)</f>
        <v>0</v>
      </c>
      <c r="N3004" s="26">
        <f>IFERROR(SUMIF(ISSUANCE_HISTORY!$B:$B,A3004,ISSUANCE_HISTORY!$I:$I),0)</f>
        <v>0</v>
      </c>
      <c r="O3004" s="112">
        <f t="shared" si="185"/>
        <v>5</v>
      </c>
      <c r="P3004" s="26">
        <f t="shared" si="187"/>
        <v>2920.7999999999997</v>
      </c>
      <c r="Q3004" s="36" t="s">
        <v>933</v>
      </c>
      <c r="R3004" s="36" t="s">
        <v>933</v>
      </c>
      <c r="S3004" s="16">
        <v>5</v>
      </c>
      <c r="T3004" s="37" t="str">
        <f t="shared" si="186"/>
        <v>OK</v>
      </c>
      <c r="U3004" s="12"/>
      <c r="V3004" s="16"/>
      <c r="W3004" s="12" t="e">
        <v>#N/A</v>
      </c>
    </row>
    <row r="3005" spans="1:23" ht="22.35" customHeight="1">
      <c r="A3005" s="12">
        <v>10063180</v>
      </c>
      <c r="B3005" s="137" t="e">
        <v>#N/A</v>
      </c>
      <c r="C3005" s="106">
        <v>1008312</v>
      </c>
      <c r="D3005" s="13"/>
      <c r="E3005" s="12" t="s">
        <v>3501</v>
      </c>
      <c r="F3005" s="190" t="s">
        <v>4205</v>
      </c>
      <c r="G3005" s="13" t="s">
        <v>21</v>
      </c>
      <c r="H3005" s="15">
        <v>554.46</v>
      </c>
      <c r="I3005" s="105">
        <v>2</v>
      </c>
      <c r="J3005" s="26">
        <f t="shared" ref="J3005:J3068" si="188">I3005*H3005</f>
        <v>1108.92</v>
      </c>
      <c r="K3005" s="113">
        <f>IFERROR(SUMIFS(RECEIVING_HISTORY!$H:$H,RECEIVING_HISTORY!$B:$B,MASTER_SHEET!$A3005),0)</f>
        <v>0</v>
      </c>
      <c r="L3005" s="26">
        <f>IFERROR(SUMIFS(RECEIVING_HISTORY!$I:$I,RECEIVING_HISTORY!$B:$B,MASTER_SHEET!$A3005),0)</f>
        <v>0</v>
      </c>
      <c r="M3005" s="35">
        <f>IFERROR(SUMIF(ISSUANCE_HISTORY!$B:$B,A3005,ISSUANCE_HISTORY!$H:$H),0)</f>
        <v>0</v>
      </c>
      <c r="N3005" s="26">
        <f>IFERROR(SUMIF(ISSUANCE_HISTORY!$B:$B,A3005,ISSUANCE_HISTORY!$I:$I),0)</f>
        <v>0</v>
      </c>
      <c r="O3005" s="112">
        <f t="shared" ref="O3005:O3068" si="189">N(I3005)+N(K3005)-N(M3005)</f>
        <v>2</v>
      </c>
      <c r="P3005" s="26">
        <f t="shared" si="187"/>
        <v>1108.92</v>
      </c>
      <c r="Q3005" s="36" t="s">
        <v>859</v>
      </c>
      <c r="R3005" s="36" t="s">
        <v>859</v>
      </c>
      <c r="S3005" s="16">
        <v>2</v>
      </c>
      <c r="T3005" s="37" t="str">
        <f t="shared" si="186"/>
        <v>OK</v>
      </c>
      <c r="U3005" s="12"/>
      <c r="V3005" s="16"/>
      <c r="W3005" s="12" t="e">
        <v>#N/A</v>
      </c>
    </row>
    <row r="3006" spans="1:23" ht="22.35" customHeight="1">
      <c r="A3006" s="12">
        <v>10063181</v>
      </c>
      <c r="B3006" s="137" t="e">
        <v>#N/A</v>
      </c>
      <c r="C3006" s="106">
        <v>1008313</v>
      </c>
      <c r="D3006" s="13"/>
      <c r="E3006" s="12" t="s">
        <v>3502</v>
      </c>
      <c r="F3006" s="190" t="s">
        <v>4205</v>
      </c>
      <c r="G3006" s="13" t="s">
        <v>21</v>
      </c>
      <c r="H3006" s="15">
        <v>851.49</v>
      </c>
      <c r="I3006" s="105">
        <v>2</v>
      </c>
      <c r="J3006" s="26">
        <f t="shared" si="188"/>
        <v>1702.98</v>
      </c>
      <c r="K3006" s="113">
        <f>IFERROR(SUMIFS(RECEIVING_HISTORY!$H:$H,RECEIVING_HISTORY!$B:$B,MASTER_SHEET!$A3006),0)</f>
        <v>0</v>
      </c>
      <c r="L3006" s="26">
        <f>IFERROR(SUMIFS(RECEIVING_HISTORY!$I:$I,RECEIVING_HISTORY!$B:$B,MASTER_SHEET!$A3006),0)</f>
        <v>0</v>
      </c>
      <c r="M3006" s="35">
        <f>IFERROR(SUMIF(ISSUANCE_HISTORY!$B:$B,A3006,ISSUANCE_HISTORY!$H:$H),0)</f>
        <v>0</v>
      </c>
      <c r="N3006" s="26">
        <f>IFERROR(SUMIF(ISSUANCE_HISTORY!$B:$B,A3006,ISSUANCE_HISTORY!$I:$I),0)</f>
        <v>0</v>
      </c>
      <c r="O3006" s="112">
        <f t="shared" si="189"/>
        <v>2</v>
      </c>
      <c r="P3006" s="26">
        <f t="shared" si="187"/>
        <v>1702.98</v>
      </c>
      <c r="Q3006" s="36" t="s">
        <v>859</v>
      </c>
      <c r="R3006" s="36" t="s">
        <v>859</v>
      </c>
      <c r="S3006" s="16">
        <v>2</v>
      </c>
      <c r="T3006" s="37" t="str">
        <f t="shared" si="186"/>
        <v>OK</v>
      </c>
      <c r="U3006" s="12"/>
      <c r="V3006" s="16"/>
      <c r="W3006" s="12" t="e">
        <v>#N/A</v>
      </c>
    </row>
    <row r="3007" spans="1:23" ht="22.35" customHeight="1">
      <c r="A3007" s="12">
        <v>10063182</v>
      </c>
      <c r="B3007" s="137" t="e">
        <v>#N/A</v>
      </c>
      <c r="C3007" s="106">
        <v>1008314</v>
      </c>
      <c r="D3007" s="13"/>
      <c r="E3007" s="12" t="s">
        <v>3503</v>
      </c>
      <c r="F3007" s="190" t="s">
        <v>4205</v>
      </c>
      <c r="G3007" s="13" t="s">
        <v>21</v>
      </c>
      <c r="H3007" s="15">
        <v>752.48</v>
      </c>
      <c r="I3007" s="105">
        <v>2</v>
      </c>
      <c r="J3007" s="26">
        <f t="shared" si="188"/>
        <v>1504.96</v>
      </c>
      <c r="K3007" s="113">
        <f>IFERROR(SUMIFS(RECEIVING_HISTORY!$H:$H,RECEIVING_HISTORY!$B:$B,MASTER_SHEET!$A3007),0)</f>
        <v>0</v>
      </c>
      <c r="L3007" s="26">
        <f>IFERROR(SUMIFS(RECEIVING_HISTORY!$I:$I,RECEIVING_HISTORY!$B:$B,MASTER_SHEET!$A3007),0)</f>
        <v>0</v>
      </c>
      <c r="M3007" s="35">
        <f>IFERROR(SUMIF(ISSUANCE_HISTORY!$B:$B,A3007,ISSUANCE_HISTORY!$H:$H),0)</f>
        <v>0</v>
      </c>
      <c r="N3007" s="26">
        <f>IFERROR(SUMIF(ISSUANCE_HISTORY!$B:$B,A3007,ISSUANCE_HISTORY!$I:$I),0)</f>
        <v>0</v>
      </c>
      <c r="O3007" s="112">
        <f t="shared" si="189"/>
        <v>2</v>
      </c>
      <c r="P3007" s="26">
        <f t="shared" si="187"/>
        <v>1504.96</v>
      </c>
      <c r="Q3007" s="36" t="s">
        <v>859</v>
      </c>
      <c r="R3007" s="36" t="s">
        <v>859</v>
      </c>
      <c r="S3007" s="16">
        <v>2</v>
      </c>
      <c r="T3007" s="37" t="str">
        <f t="shared" si="186"/>
        <v>OK</v>
      </c>
      <c r="U3007" s="12"/>
      <c r="V3007" s="16"/>
      <c r="W3007" s="12" t="e">
        <v>#N/A</v>
      </c>
    </row>
    <row r="3008" spans="1:23" ht="22.35" customHeight="1">
      <c r="A3008" s="12">
        <v>10063183</v>
      </c>
      <c r="B3008" s="137" t="e">
        <v>#N/A</v>
      </c>
      <c r="C3008" s="106">
        <v>1008315</v>
      </c>
      <c r="D3008" s="13"/>
      <c r="E3008" s="12" t="s">
        <v>3504</v>
      </c>
      <c r="F3008" s="190" t="s">
        <v>4205</v>
      </c>
      <c r="G3008" s="13" t="s">
        <v>21</v>
      </c>
      <c r="H3008" s="15">
        <v>514.85</v>
      </c>
      <c r="I3008" s="105">
        <v>1</v>
      </c>
      <c r="J3008" s="26">
        <f t="shared" si="188"/>
        <v>514.85</v>
      </c>
      <c r="K3008" s="113">
        <f>IFERROR(SUMIFS(RECEIVING_HISTORY!$H:$H,RECEIVING_HISTORY!$B:$B,MASTER_SHEET!$A3008),0)</f>
        <v>0</v>
      </c>
      <c r="L3008" s="26">
        <f>IFERROR(SUMIFS(RECEIVING_HISTORY!$I:$I,RECEIVING_HISTORY!$B:$B,MASTER_SHEET!$A3008),0)</f>
        <v>0</v>
      </c>
      <c r="M3008" s="35">
        <f>IFERROR(SUMIF(ISSUANCE_HISTORY!$B:$B,A3008,ISSUANCE_HISTORY!$H:$H),0)</f>
        <v>0</v>
      </c>
      <c r="N3008" s="26">
        <f>IFERROR(SUMIF(ISSUANCE_HISTORY!$B:$B,A3008,ISSUANCE_HISTORY!$I:$I),0)</f>
        <v>0</v>
      </c>
      <c r="O3008" s="112">
        <f t="shared" si="189"/>
        <v>1</v>
      </c>
      <c r="P3008" s="26">
        <f t="shared" si="187"/>
        <v>514.85</v>
      </c>
      <c r="Q3008" s="36" t="s">
        <v>859</v>
      </c>
      <c r="R3008" s="36" t="s">
        <v>859</v>
      </c>
      <c r="S3008" s="16">
        <v>1</v>
      </c>
      <c r="T3008" s="37" t="str">
        <f t="shared" si="186"/>
        <v>OK</v>
      </c>
      <c r="U3008" s="12"/>
      <c r="V3008" s="16"/>
      <c r="W3008" s="12" t="e">
        <v>#N/A</v>
      </c>
    </row>
    <row r="3009" spans="1:23" ht="22.35" customHeight="1">
      <c r="A3009" s="12">
        <v>10063184</v>
      </c>
      <c r="B3009" s="137" t="e">
        <v>#N/A</v>
      </c>
      <c r="C3009" s="106">
        <v>1008316</v>
      </c>
      <c r="D3009" s="13"/>
      <c r="E3009" s="12" t="s">
        <v>3505</v>
      </c>
      <c r="F3009" s="190" t="s">
        <v>4205</v>
      </c>
      <c r="G3009" s="13" t="s">
        <v>21</v>
      </c>
      <c r="H3009" s="15">
        <v>415.84</v>
      </c>
      <c r="I3009" s="105">
        <v>5</v>
      </c>
      <c r="J3009" s="26">
        <f t="shared" si="188"/>
        <v>2079.1999999999998</v>
      </c>
      <c r="K3009" s="113">
        <f>IFERROR(SUMIFS(RECEIVING_HISTORY!$H:$H,RECEIVING_HISTORY!$B:$B,MASTER_SHEET!$A3009),0)</f>
        <v>0</v>
      </c>
      <c r="L3009" s="26">
        <f>IFERROR(SUMIFS(RECEIVING_HISTORY!$I:$I,RECEIVING_HISTORY!$B:$B,MASTER_SHEET!$A3009),0)</f>
        <v>0</v>
      </c>
      <c r="M3009" s="35">
        <f>IFERROR(SUMIF(ISSUANCE_HISTORY!$B:$B,A3009,ISSUANCE_HISTORY!$H:$H),0)</f>
        <v>0</v>
      </c>
      <c r="N3009" s="26">
        <f>IFERROR(SUMIF(ISSUANCE_HISTORY!$B:$B,A3009,ISSUANCE_HISTORY!$I:$I),0)</f>
        <v>0</v>
      </c>
      <c r="O3009" s="112">
        <f t="shared" si="189"/>
        <v>5</v>
      </c>
      <c r="P3009" s="26">
        <f t="shared" si="187"/>
        <v>2079.1999999999998</v>
      </c>
      <c r="Q3009" s="36" t="s">
        <v>1151</v>
      </c>
      <c r="R3009" s="36" t="s">
        <v>1151</v>
      </c>
      <c r="S3009" s="16">
        <v>4</v>
      </c>
      <c r="T3009" s="37" t="str">
        <f t="shared" si="186"/>
        <v>OK</v>
      </c>
      <c r="U3009" s="12"/>
      <c r="V3009" s="16"/>
      <c r="W3009" s="12" t="e">
        <v>#N/A</v>
      </c>
    </row>
    <row r="3010" spans="1:23" ht="22.35" customHeight="1">
      <c r="A3010" s="12">
        <v>10063185</v>
      </c>
      <c r="B3010" s="137" t="e">
        <v>#N/A</v>
      </c>
      <c r="C3010" s="106">
        <v>1008317</v>
      </c>
      <c r="D3010" s="13"/>
      <c r="E3010" s="12" t="s">
        <v>3506</v>
      </c>
      <c r="F3010" s="190" t="s">
        <v>4205</v>
      </c>
      <c r="G3010" s="13" t="s">
        <v>21</v>
      </c>
      <c r="H3010" s="15">
        <v>42</v>
      </c>
      <c r="I3010" s="105">
        <v>5</v>
      </c>
      <c r="J3010" s="26">
        <f t="shared" si="188"/>
        <v>210</v>
      </c>
      <c r="K3010" s="113">
        <f>IFERROR(SUMIFS(RECEIVING_HISTORY!$H:$H,RECEIVING_HISTORY!$B:$B,MASTER_SHEET!$A3010),0)</f>
        <v>0</v>
      </c>
      <c r="L3010" s="26">
        <f>IFERROR(SUMIFS(RECEIVING_HISTORY!$I:$I,RECEIVING_HISTORY!$B:$B,MASTER_SHEET!$A3010),0)</f>
        <v>0</v>
      </c>
      <c r="M3010" s="35">
        <f>IFERROR(SUMIF(ISSUANCE_HISTORY!$B:$B,A3010,ISSUANCE_HISTORY!$H:$H),0)</f>
        <v>0</v>
      </c>
      <c r="N3010" s="26">
        <f>IFERROR(SUMIF(ISSUANCE_HISTORY!$B:$B,A3010,ISSUANCE_HISTORY!$I:$I),0)</f>
        <v>0</v>
      </c>
      <c r="O3010" s="112">
        <f t="shared" si="189"/>
        <v>5</v>
      </c>
      <c r="P3010" s="26">
        <f t="shared" si="187"/>
        <v>210</v>
      </c>
      <c r="Q3010" s="36" t="s">
        <v>859</v>
      </c>
      <c r="R3010" s="36" t="s">
        <v>859</v>
      </c>
      <c r="S3010" s="16">
        <v>5</v>
      </c>
      <c r="T3010" s="37" t="str">
        <f t="shared" ref="T3010:T3073" si="190">IF(S3010="", "", IF(U3010&lt;&gt;"", "BSR in Process", IF(O3010&lt;S3010, "Re-Order Now", "OK")))</f>
        <v>OK</v>
      </c>
      <c r="U3010" s="12"/>
      <c r="V3010" s="16"/>
      <c r="W3010" s="12" t="e">
        <v>#N/A</v>
      </c>
    </row>
    <row r="3011" spans="1:23" ht="22.35" customHeight="1">
      <c r="A3011" s="12">
        <v>10063186</v>
      </c>
      <c r="B3011" s="137" t="e">
        <v>#N/A</v>
      </c>
      <c r="C3011" s="106">
        <v>1008318</v>
      </c>
      <c r="D3011" s="13"/>
      <c r="E3011" s="12" t="s">
        <v>3507</v>
      </c>
      <c r="F3011" s="190" t="s">
        <v>4205</v>
      </c>
      <c r="G3011" s="13" t="s">
        <v>21</v>
      </c>
      <c r="H3011" s="15">
        <v>841.58</v>
      </c>
      <c r="I3011" s="105">
        <v>1</v>
      </c>
      <c r="J3011" s="26">
        <f t="shared" si="188"/>
        <v>841.58</v>
      </c>
      <c r="K3011" s="113">
        <f>IFERROR(SUMIFS(RECEIVING_HISTORY!$H:$H,RECEIVING_HISTORY!$B:$B,MASTER_SHEET!$A3011),0)</f>
        <v>0</v>
      </c>
      <c r="L3011" s="26">
        <f>IFERROR(SUMIFS(RECEIVING_HISTORY!$I:$I,RECEIVING_HISTORY!$B:$B,MASTER_SHEET!$A3011),0)</f>
        <v>0</v>
      </c>
      <c r="M3011" s="35">
        <f>IFERROR(SUMIF(ISSUANCE_HISTORY!$B:$B,A3011,ISSUANCE_HISTORY!$H:$H),0)</f>
        <v>0</v>
      </c>
      <c r="N3011" s="26">
        <f>IFERROR(SUMIF(ISSUANCE_HISTORY!$B:$B,A3011,ISSUANCE_HISTORY!$I:$I),0)</f>
        <v>0</v>
      </c>
      <c r="O3011" s="112">
        <f t="shared" si="189"/>
        <v>1</v>
      </c>
      <c r="P3011" s="26">
        <f t="shared" ref="P3011:P3074" si="191">N(J3011)+N(L3011)-N(N3011)</f>
        <v>841.58</v>
      </c>
      <c r="Q3011" s="36" t="s">
        <v>933</v>
      </c>
      <c r="R3011" s="36" t="s">
        <v>933</v>
      </c>
      <c r="S3011" s="16">
        <v>1</v>
      </c>
      <c r="T3011" s="37" t="str">
        <f t="shared" si="190"/>
        <v>OK</v>
      </c>
      <c r="U3011" s="12"/>
      <c r="V3011" s="16"/>
      <c r="W3011" s="12" t="e">
        <v>#N/A</v>
      </c>
    </row>
    <row r="3012" spans="1:23" ht="22.35" customHeight="1">
      <c r="A3012" s="12">
        <v>10063187</v>
      </c>
      <c r="B3012" s="137" t="e">
        <v>#N/A</v>
      </c>
      <c r="C3012" s="106">
        <v>1008319</v>
      </c>
      <c r="D3012" s="13"/>
      <c r="E3012" s="12" t="s">
        <v>3508</v>
      </c>
      <c r="F3012" s="190" t="s">
        <v>4205</v>
      </c>
      <c r="G3012" s="13" t="s">
        <v>21</v>
      </c>
      <c r="H3012" s="15">
        <v>613.86</v>
      </c>
      <c r="I3012" s="105">
        <v>1</v>
      </c>
      <c r="J3012" s="26">
        <f t="shared" si="188"/>
        <v>613.86</v>
      </c>
      <c r="K3012" s="113">
        <f>IFERROR(SUMIFS(RECEIVING_HISTORY!$H:$H,RECEIVING_HISTORY!$B:$B,MASTER_SHEET!$A3012),0)</f>
        <v>0</v>
      </c>
      <c r="L3012" s="26">
        <f>IFERROR(SUMIFS(RECEIVING_HISTORY!$I:$I,RECEIVING_HISTORY!$B:$B,MASTER_SHEET!$A3012),0)</f>
        <v>0</v>
      </c>
      <c r="M3012" s="35">
        <f>IFERROR(SUMIF(ISSUANCE_HISTORY!$B:$B,A3012,ISSUANCE_HISTORY!$H:$H),0)</f>
        <v>0</v>
      </c>
      <c r="N3012" s="26">
        <f>IFERROR(SUMIF(ISSUANCE_HISTORY!$B:$B,A3012,ISSUANCE_HISTORY!$I:$I),0)</f>
        <v>0</v>
      </c>
      <c r="O3012" s="112">
        <f t="shared" si="189"/>
        <v>1</v>
      </c>
      <c r="P3012" s="26">
        <f t="shared" si="191"/>
        <v>613.86</v>
      </c>
      <c r="Q3012" s="36" t="s">
        <v>859</v>
      </c>
      <c r="R3012" s="36" t="s">
        <v>859</v>
      </c>
      <c r="S3012" s="16">
        <v>1</v>
      </c>
      <c r="T3012" s="37" t="str">
        <f t="shared" si="190"/>
        <v>OK</v>
      </c>
      <c r="U3012" s="12"/>
      <c r="V3012" s="16"/>
      <c r="W3012" s="12" t="e">
        <v>#N/A</v>
      </c>
    </row>
    <row r="3013" spans="1:23" ht="22.35" customHeight="1">
      <c r="A3013" s="12">
        <v>10063188</v>
      </c>
      <c r="B3013" s="137" t="e">
        <v>#N/A</v>
      </c>
      <c r="C3013" s="106">
        <v>1007924</v>
      </c>
      <c r="D3013" s="13"/>
      <c r="E3013" s="12" t="s">
        <v>3509</v>
      </c>
      <c r="F3013" s="190" t="s">
        <v>1262</v>
      </c>
      <c r="G3013" s="13" t="s">
        <v>21</v>
      </c>
      <c r="H3013" s="15">
        <v>835</v>
      </c>
      <c r="I3013" s="105">
        <v>0</v>
      </c>
      <c r="J3013" s="26">
        <f t="shared" si="188"/>
        <v>0</v>
      </c>
      <c r="K3013" s="113">
        <f>IFERROR(SUMIFS(RECEIVING_HISTORY!$H:$H,RECEIVING_HISTORY!$B:$B,MASTER_SHEET!$A3013),0)</f>
        <v>0</v>
      </c>
      <c r="L3013" s="26">
        <f>IFERROR(SUMIFS(RECEIVING_HISTORY!$I:$I,RECEIVING_HISTORY!$B:$B,MASTER_SHEET!$A3013),0)</f>
        <v>0</v>
      </c>
      <c r="M3013" s="35">
        <f>IFERROR(SUMIF(ISSUANCE_HISTORY!$B:$B,A3013,ISSUANCE_HISTORY!$H:$H),0)</f>
        <v>0</v>
      </c>
      <c r="N3013" s="26">
        <f>IFERROR(SUMIF(ISSUANCE_HISTORY!$B:$B,A3013,ISSUANCE_HISTORY!$I:$I),0)</f>
        <v>0</v>
      </c>
      <c r="O3013" s="112">
        <f t="shared" si="189"/>
        <v>0</v>
      </c>
      <c r="P3013" s="26">
        <f t="shared" si="191"/>
        <v>0</v>
      </c>
      <c r="Q3013" s="168" t="s">
        <v>2659</v>
      </c>
      <c r="R3013" s="168" t="s">
        <v>2659</v>
      </c>
      <c r="S3013" s="16"/>
      <c r="T3013" s="37" t="str">
        <f t="shared" si="190"/>
        <v/>
      </c>
      <c r="U3013" s="12"/>
      <c r="V3013" s="16"/>
      <c r="W3013" s="12" t="e">
        <v>#N/A</v>
      </c>
    </row>
    <row r="3014" spans="1:23" ht="22.35" customHeight="1">
      <c r="A3014" s="12">
        <v>10063189</v>
      </c>
      <c r="B3014" s="137" t="e">
        <v>#N/A</v>
      </c>
      <c r="C3014" s="106">
        <v>1007272</v>
      </c>
      <c r="D3014" s="13"/>
      <c r="E3014" s="12" t="s">
        <v>3510</v>
      </c>
      <c r="F3014" s="190" t="s">
        <v>2049</v>
      </c>
      <c r="G3014" s="13" t="s">
        <v>21</v>
      </c>
      <c r="H3014" s="15">
        <v>322</v>
      </c>
      <c r="I3014" s="105">
        <v>2</v>
      </c>
      <c r="J3014" s="26">
        <f t="shared" si="188"/>
        <v>644</v>
      </c>
      <c r="K3014" s="113">
        <f>IFERROR(SUMIFS(RECEIVING_HISTORY!$H:$H,RECEIVING_HISTORY!$B:$B,MASTER_SHEET!$A3014),0)</f>
        <v>0</v>
      </c>
      <c r="L3014" s="26">
        <f>IFERROR(SUMIFS(RECEIVING_HISTORY!$I:$I,RECEIVING_HISTORY!$B:$B,MASTER_SHEET!$A3014),0)</f>
        <v>0</v>
      </c>
      <c r="M3014" s="35">
        <f>IFERROR(SUMIF(ISSUANCE_HISTORY!$B:$B,A3014,ISSUANCE_HISTORY!$H:$H),0)</f>
        <v>0</v>
      </c>
      <c r="N3014" s="26">
        <f>IFERROR(SUMIF(ISSUANCE_HISTORY!$B:$B,A3014,ISSUANCE_HISTORY!$I:$I),0)</f>
        <v>0</v>
      </c>
      <c r="O3014" s="112">
        <f t="shared" si="189"/>
        <v>2</v>
      </c>
      <c r="P3014" s="26">
        <f t="shared" si="191"/>
        <v>644</v>
      </c>
      <c r="Q3014" s="36" t="s">
        <v>970</v>
      </c>
      <c r="R3014" s="36" t="s">
        <v>970</v>
      </c>
      <c r="S3014" s="16"/>
      <c r="T3014" s="37" t="str">
        <f t="shared" si="190"/>
        <v/>
      </c>
      <c r="U3014" s="12"/>
      <c r="V3014" s="16"/>
      <c r="W3014" s="12" t="e">
        <v>#N/A</v>
      </c>
    </row>
    <row r="3015" spans="1:23" ht="22.35" customHeight="1">
      <c r="A3015" s="12">
        <v>10063190</v>
      </c>
      <c r="B3015" s="137" t="e">
        <v>#N/A</v>
      </c>
      <c r="C3015" s="106">
        <v>1007271</v>
      </c>
      <c r="D3015" s="13"/>
      <c r="E3015" s="12" t="s">
        <v>3511</v>
      </c>
      <c r="F3015" s="190" t="s">
        <v>2049</v>
      </c>
      <c r="G3015" s="13" t="s">
        <v>21</v>
      </c>
      <c r="H3015" s="15">
        <v>212</v>
      </c>
      <c r="I3015" s="105">
        <v>3</v>
      </c>
      <c r="J3015" s="26">
        <f t="shared" si="188"/>
        <v>636</v>
      </c>
      <c r="K3015" s="113">
        <f>IFERROR(SUMIFS(RECEIVING_HISTORY!$H:$H,RECEIVING_HISTORY!$B:$B,MASTER_SHEET!$A3015),0)</f>
        <v>0</v>
      </c>
      <c r="L3015" s="26">
        <f>IFERROR(SUMIFS(RECEIVING_HISTORY!$I:$I,RECEIVING_HISTORY!$B:$B,MASTER_SHEET!$A3015),0)</f>
        <v>0</v>
      </c>
      <c r="M3015" s="35">
        <f>IFERROR(SUMIF(ISSUANCE_HISTORY!$B:$B,A3015,ISSUANCE_HISTORY!$H:$H),0)</f>
        <v>0</v>
      </c>
      <c r="N3015" s="26">
        <f>IFERROR(SUMIF(ISSUANCE_HISTORY!$B:$B,A3015,ISSUANCE_HISTORY!$I:$I),0)</f>
        <v>0</v>
      </c>
      <c r="O3015" s="112">
        <f t="shared" si="189"/>
        <v>3</v>
      </c>
      <c r="P3015" s="26">
        <f t="shared" si="191"/>
        <v>636</v>
      </c>
      <c r="Q3015" s="36" t="s">
        <v>1156</v>
      </c>
      <c r="R3015" s="36" t="s">
        <v>1156</v>
      </c>
      <c r="S3015" s="16">
        <v>3</v>
      </c>
      <c r="T3015" s="37" t="str">
        <f t="shared" si="190"/>
        <v>OK</v>
      </c>
      <c r="U3015" s="12"/>
      <c r="V3015" s="16"/>
      <c r="W3015" s="12" t="e">
        <v>#N/A</v>
      </c>
    </row>
    <row r="3016" spans="1:23" ht="22.35" customHeight="1">
      <c r="A3016" s="12">
        <v>10063191</v>
      </c>
      <c r="B3016" s="137" t="e">
        <v>#N/A</v>
      </c>
      <c r="C3016" s="106">
        <v>1007269</v>
      </c>
      <c r="D3016" s="13"/>
      <c r="E3016" s="12" t="s">
        <v>3512</v>
      </c>
      <c r="F3016" s="190" t="s">
        <v>2049</v>
      </c>
      <c r="G3016" s="13" t="s">
        <v>21</v>
      </c>
      <c r="H3016" s="15">
        <v>1782.5</v>
      </c>
      <c r="I3016" s="105">
        <v>3</v>
      </c>
      <c r="J3016" s="26">
        <f t="shared" si="188"/>
        <v>5347.5</v>
      </c>
      <c r="K3016" s="113">
        <f>IFERROR(SUMIFS(RECEIVING_HISTORY!$H:$H,RECEIVING_HISTORY!$B:$B,MASTER_SHEET!$A3016),0)</f>
        <v>0</v>
      </c>
      <c r="L3016" s="26">
        <f>IFERROR(SUMIFS(RECEIVING_HISTORY!$I:$I,RECEIVING_HISTORY!$B:$B,MASTER_SHEET!$A3016),0)</f>
        <v>0</v>
      </c>
      <c r="M3016" s="35">
        <f>IFERROR(SUMIF(ISSUANCE_HISTORY!$B:$B,A3016,ISSUANCE_HISTORY!$H:$H),0)</f>
        <v>0</v>
      </c>
      <c r="N3016" s="26">
        <f>IFERROR(SUMIF(ISSUANCE_HISTORY!$B:$B,A3016,ISSUANCE_HISTORY!$I:$I),0)</f>
        <v>0</v>
      </c>
      <c r="O3016" s="112">
        <f t="shared" si="189"/>
        <v>3</v>
      </c>
      <c r="P3016" s="26">
        <f t="shared" si="191"/>
        <v>5347.5</v>
      </c>
      <c r="Q3016" s="36" t="s">
        <v>1156</v>
      </c>
      <c r="R3016" s="36" t="s">
        <v>1156</v>
      </c>
      <c r="S3016" s="16">
        <v>3</v>
      </c>
      <c r="T3016" s="37" t="str">
        <f t="shared" si="190"/>
        <v>OK</v>
      </c>
      <c r="U3016" s="12"/>
      <c r="V3016" s="16"/>
      <c r="W3016" s="12" t="e">
        <v>#N/A</v>
      </c>
    </row>
    <row r="3017" spans="1:23" ht="22.35" customHeight="1">
      <c r="A3017" s="12">
        <v>10063192</v>
      </c>
      <c r="B3017" s="137" t="e">
        <v>#N/A</v>
      </c>
      <c r="C3017" s="106">
        <v>1007270</v>
      </c>
      <c r="D3017" s="13"/>
      <c r="E3017" s="12" t="s">
        <v>3513</v>
      </c>
      <c r="F3017" s="190" t="s">
        <v>2049</v>
      </c>
      <c r="G3017" s="13" t="s">
        <v>21</v>
      </c>
      <c r="H3017" s="15">
        <v>110</v>
      </c>
      <c r="I3017" s="105">
        <v>2</v>
      </c>
      <c r="J3017" s="26">
        <f t="shared" si="188"/>
        <v>220</v>
      </c>
      <c r="K3017" s="113">
        <f>IFERROR(SUMIFS(RECEIVING_HISTORY!$H:$H,RECEIVING_HISTORY!$B:$B,MASTER_SHEET!$A3017),0)</f>
        <v>0</v>
      </c>
      <c r="L3017" s="26">
        <f>IFERROR(SUMIFS(RECEIVING_HISTORY!$I:$I,RECEIVING_HISTORY!$B:$B,MASTER_SHEET!$A3017),0)</f>
        <v>0</v>
      </c>
      <c r="M3017" s="35">
        <f>IFERROR(SUMIF(ISSUANCE_HISTORY!$B:$B,A3017,ISSUANCE_HISTORY!$H:$H),0)</f>
        <v>0</v>
      </c>
      <c r="N3017" s="26">
        <f>IFERROR(SUMIF(ISSUANCE_HISTORY!$B:$B,A3017,ISSUANCE_HISTORY!$I:$I),0)</f>
        <v>0</v>
      </c>
      <c r="O3017" s="112">
        <f t="shared" si="189"/>
        <v>2</v>
      </c>
      <c r="P3017" s="26">
        <f t="shared" si="191"/>
        <v>220</v>
      </c>
      <c r="Q3017" s="36" t="s">
        <v>1156</v>
      </c>
      <c r="R3017" s="36" t="s">
        <v>1156</v>
      </c>
      <c r="S3017" s="16">
        <v>2</v>
      </c>
      <c r="T3017" s="37" t="str">
        <f t="shared" si="190"/>
        <v>OK</v>
      </c>
      <c r="U3017" s="12"/>
      <c r="V3017" s="16"/>
      <c r="W3017" s="12" t="e">
        <v>#N/A</v>
      </c>
    </row>
    <row r="3018" spans="1:23" ht="22.35" customHeight="1">
      <c r="A3018" s="12">
        <v>10063193</v>
      </c>
      <c r="B3018" s="137" t="e">
        <v>#N/A</v>
      </c>
      <c r="C3018" s="106">
        <v>1004012</v>
      </c>
      <c r="D3018" s="13"/>
      <c r="E3018" s="12" t="s">
        <v>3514</v>
      </c>
      <c r="F3018" s="190" t="s">
        <v>2049</v>
      </c>
      <c r="G3018" s="13" t="s">
        <v>21</v>
      </c>
      <c r="H3018" s="15">
        <v>322</v>
      </c>
      <c r="I3018" s="105">
        <v>8</v>
      </c>
      <c r="J3018" s="26">
        <f t="shared" si="188"/>
        <v>2576</v>
      </c>
      <c r="K3018" s="113">
        <f>IFERROR(SUMIFS(RECEIVING_HISTORY!$H:$H,RECEIVING_HISTORY!$B:$B,MASTER_SHEET!$A3018),0)</f>
        <v>0</v>
      </c>
      <c r="L3018" s="26">
        <f>IFERROR(SUMIFS(RECEIVING_HISTORY!$I:$I,RECEIVING_HISTORY!$B:$B,MASTER_SHEET!$A3018),0)</f>
        <v>0</v>
      </c>
      <c r="M3018" s="35">
        <f>IFERROR(SUMIF(ISSUANCE_HISTORY!$B:$B,A3018,ISSUANCE_HISTORY!$H:$H),0)</f>
        <v>0</v>
      </c>
      <c r="N3018" s="26">
        <f>IFERROR(SUMIF(ISSUANCE_HISTORY!$B:$B,A3018,ISSUANCE_HISTORY!$I:$I),0)</f>
        <v>0</v>
      </c>
      <c r="O3018" s="112">
        <f t="shared" si="189"/>
        <v>8</v>
      </c>
      <c r="P3018" s="26">
        <f t="shared" si="191"/>
        <v>2576</v>
      </c>
      <c r="Q3018" s="36" t="s">
        <v>970</v>
      </c>
      <c r="R3018" s="36" t="s">
        <v>970</v>
      </c>
      <c r="S3018" s="16">
        <v>5</v>
      </c>
      <c r="T3018" s="37" t="str">
        <f t="shared" si="190"/>
        <v>OK</v>
      </c>
      <c r="U3018" s="12"/>
      <c r="V3018" s="16"/>
      <c r="W3018" s="12" t="e">
        <v>#N/A</v>
      </c>
    </row>
    <row r="3019" spans="1:23" ht="22.35" customHeight="1">
      <c r="A3019" s="12">
        <v>10063194</v>
      </c>
      <c r="B3019" s="137" t="e">
        <v>#N/A</v>
      </c>
      <c r="C3019" s="106">
        <v>1008734</v>
      </c>
      <c r="D3019" s="13"/>
      <c r="E3019" s="12" t="s">
        <v>3515</v>
      </c>
      <c r="F3019" s="190" t="s">
        <v>4209</v>
      </c>
      <c r="G3019" s="16" t="s">
        <v>21</v>
      </c>
      <c r="H3019" s="15">
        <v>0.42</v>
      </c>
      <c r="I3019" s="105">
        <v>1000</v>
      </c>
      <c r="J3019" s="26">
        <f t="shared" si="188"/>
        <v>420</v>
      </c>
      <c r="K3019" s="113">
        <f>IFERROR(SUMIFS(RECEIVING_HISTORY!$H:$H,RECEIVING_HISTORY!$B:$B,MASTER_SHEET!$A3019),0)</f>
        <v>0</v>
      </c>
      <c r="L3019" s="26">
        <f>IFERROR(SUMIFS(RECEIVING_HISTORY!$I:$I,RECEIVING_HISTORY!$B:$B,MASTER_SHEET!$A3019),0)</f>
        <v>0</v>
      </c>
      <c r="M3019" s="35">
        <f>IFERROR(SUMIF(ISSUANCE_HISTORY!$B:$B,A3019,ISSUANCE_HISTORY!$H:$H),0)</f>
        <v>0</v>
      </c>
      <c r="N3019" s="26">
        <f>IFERROR(SUMIF(ISSUANCE_HISTORY!$B:$B,A3019,ISSUANCE_HISTORY!$I:$I),0)</f>
        <v>0</v>
      </c>
      <c r="O3019" s="112">
        <f t="shared" si="189"/>
        <v>1000</v>
      </c>
      <c r="P3019" s="26">
        <f t="shared" si="191"/>
        <v>420</v>
      </c>
      <c r="Q3019" s="36" t="s">
        <v>1707</v>
      </c>
      <c r="R3019" s="36" t="s">
        <v>1707</v>
      </c>
      <c r="S3019" s="16">
        <v>500</v>
      </c>
      <c r="T3019" s="37" t="str">
        <f t="shared" si="190"/>
        <v>OK</v>
      </c>
      <c r="U3019" s="12"/>
      <c r="V3019" s="16"/>
      <c r="W3019" s="12" t="e">
        <v>#N/A</v>
      </c>
    </row>
    <row r="3020" spans="1:23" ht="22.35" customHeight="1">
      <c r="A3020" s="12">
        <v>10063195</v>
      </c>
      <c r="B3020" s="137">
        <v>1240050411</v>
      </c>
      <c r="C3020" s="106">
        <v>1002912</v>
      </c>
      <c r="D3020" s="13">
        <v>1010748</v>
      </c>
      <c r="E3020" s="12" t="s">
        <v>3516</v>
      </c>
      <c r="F3020" s="191" t="s">
        <v>4206</v>
      </c>
      <c r="G3020" s="13" t="s">
        <v>21</v>
      </c>
      <c r="H3020" s="15">
        <v>1.1499999999999999</v>
      </c>
      <c r="I3020" s="105">
        <v>66</v>
      </c>
      <c r="J3020" s="26">
        <f t="shared" si="188"/>
        <v>75.899999999999991</v>
      </c>
      <c r="K3020" s="113">
        <f>IFERROR(SUMIFS(RECEIVING_HISTORY!$H:$H,RECEIVING_HISTORY!$B:$B,MASTER_SHEET!$A3020),0)</f>
        <v>0</v>
      </c>
      <c r="L3020" s="26">
        <f>IFERROR(SUMIFS(RECEIVING_HISTORY!$I:$I,RECEIVING_HISTORY!$B:$B,MASTER_SHEET!$A3020),0)</f>
        <v>0</v>
      </c>
      <c r="M3020" s="35">
        <f>IFERROR(SUMIF(ISSUANCE_HISTORY!$B:$B,A3020,ISSUANCE_HISTORY!$H:$H),0)</f>
        <v>0</v>
      </c>
      <c r="N3020" s="26">
        <f>IFERROR(SUMIF(ISSUANCE_HISTORY!$B:$B,A3020,ISSUANCE_HISTORY!$I:$I),0)</f>
        <v>0</v>
      </c>
      <c r="O3020" s="112">
        <f t="shared" si="189"/>
        <v>66</v>
      </c>
      <c r="P3020" s="26">
        <f t="shared" si="191"/>
        <v>75.899999999999991</v>
      </c>
      <c r="Q3020" s="36" t="s">
        <v>468</v>
      </c>
      <c r="R3020" s="36" t="s">
        <v>468</v>
      </c>
      <c r="S3020" s="16">
        <v>60</v>
      </c>
      <c r="T3020" s="37" t="str">
        <f t="shared" si="190"/>
        <v>OK</v>
      </c>
      <c r="U3020" s="12"/>
      <c r="V3020" s="16"/>
      <c r="W3020" s="12" t="s">
        <v>4222</v>
      </c>
    </row>
    <row r="3021" spans="1:23" ht="21" customHeight="1">
      <c r="A3021" s="12">
        <v>10063196</v>
      </c>
      <c r="B3021" s="137" t="e">
        <v>#N/A</v>
      </c>
      <c r="C3021" s="106">
        <v>1008730</v>
      </c>
      <c r="D3021" s="13"/>
      <c r="E3021" s="12" t="s">
        <v>3517</v>
      </c>
      <c r="F3021" s="190" t="s">
        <v>4205</v>
      </c>
      <c r="G3021" s="13" t="s">
        <v>21</v>
      </c>
      <c r="H3021" s="15">
        <v>845</v>
      </c>
      <c r="I3021" s="105">
        <v>2</v>
      </c>
      <c r="J3021" s="26">
        <f t="shared" si="188"/>
        <v>1690</v>
      </c>
      <c r="K3021" s="113">
        <f>IFERROR(SUMIFS(RECEIVING_HISTORY!$H:$H,RECEIVING_HISTORY!$B:$B,MASTER_SHEET!$A3021),0)</f>
        <v>0</v>
      </c>
      <c r="L3021" s="26">
        <f>IFERROR(SUMIFS(RECEIVING_HISTORY!$I:$I,RECEIVING_HISTORY!$B:$B,MASTER_SHEET!$A3021),0)</f>
        <v>0</v>
      </c>
      <c r="M3021" s="35">
        <f>IFERROR(SUMIF(ISSUANCE_HISTORY!$B:$B,A3021,ISSUANCE_HISTORY!$H:$H),0)</f>
        <v>0</v>
      </c>
      <c r="N3021" s="26">
        <f>IFERROR(SUMIF(ISSUANCE_HISTORY!$B:$B,A3021,ISSUANCE_HISTORY!$I:$I),0)</f>
        <v>0</v>
      </c>
      <c r="O3021" s="112">
        <f t="shared" si="189"/>
        <v>2</v>
      </c>
      <c r="P3021" s="26">
        <f t="shared" si="191"/>
        <v>1690</v>
      </c>
      <c r="Q3021" s="36" t="s">
        <v>995</v>
      </c>
      <c r="R3021" s="36" t="s">
        <v>995</v>
      </c>
      <c r="S3021" s="16">
        <v>2</v>
      </c>
      <c r="T3021" s="37" t="str">
        <f t="shared" si="190"/>
        <v>OK</v>
      </c>
      <c r="U3021" s="12"/>
      <c r="V3021" s="16"/>
      <c r="W3021" s="12" t="e">
        <v>#N/A</v>
      </c>
    </row>
    <row r="3022" spans="1:23" ht="22.35" customHeight="1">
      <c r="A3022" s="12">
        <v>10063197</v>
      </c>
      <c r="B3022" s="137" t="e">
        <v>#N/A</v>
      </c>
      <c r="C3022" s="106">
        <v>1008731</v>
      </c>
      <c r="D3022" s="13"/>
      <c r="E3022" s="12" t="s">
        <v>3518</v>
      </c>
      <c r="F3022" s="190" t="s">
        <v>4205</v>
      </c>
      <c r="G3022" s="13" t="s">
        <v>21</v>
      </c>
      <c r="H3022" s="15">
        <v>485</v>
      </c>
      <c r="I3022" s="105">
        <v>0</v>
      </c>
      <c r="J3022" s="26">
        <f t="shared" si="188"/>
        <v>0</v>
      </c>
      <c r="K3022" s="113">
        <f>IFERROR(SUMIFS(RECEIVING_HISTORY!$H:$H,RECEIVING_HISTORY!$B:$B,MASTER_SHEET!$A3022),0)</f>
        <v>0</v>
      </c>
      <c r="L3022" s="26">
        <f>IFERROR(SUMIFS(RECEIVING_HISTORY!$I:$I,RECEIVING_HISTORY!$B:$B,MASTER_SHEET!$A3022),0)</f>
        <v>0</v>
      </c>
      <c r="M3022" s="35">
        <f>IFERROR(SUMIF(ISSUANCE_HISTORY!$B:$B,A3022,ISSUANCE_HISTORY!$H:$H),0)</f>
        <v>0</v>
      </c>
      <c r="N3022" s="26">
        <f>IFERROR(SUMIF(ISSUANCE_HISTORY!$B:$B,A3022,ISSUANCE_HISTORY!$I:$I),0)</f>
        <v>0</v>
      </c>
      <c r="O3022" s="112">
        <f t="shared" si="189"/>
        <v>0</v>
      </c>
      <c r="P3022" s="26">
        <f t="shared" si="191"/>
        <v>0</v>
      </c>
      <c r="Q3022" s="36" t="e">
        <v>#N/A</v>
      </c>
      <c r="R3022" s="36" t="e">
        <v>#N/A</v>
      </c>
      <c r="S3022" s="16">
        <v>2</v>
      </c>
      <c r="T3022" s="37" t="str">
        <f t="shared" si="190"/>
        <v>BSR in Process</v>
      </c>
      <c r="U3022" s="12">
        <v>47</v>
      </c>
      <c r="V3022" s="16"/>
      <c r="W3022" s="12" t="e">
        <v>#N/A</v>
      </c>
    </row>
    <row r="3023" spans="1:23" ht="22.35" customHeight="1">
      <c r="A3023" s="12">
        <v>10063198</v>
      </c>
      <c r="B3023" s="137" t="e">
        <v>#N/A</v>
      </c>
      <c r="C3023" s="106">
        <v>1007487</v>
      </c>
      <c r="D3023" s="13">
        <v>1017260</v>
      </c>
      <c r="E3023" s="12" t="s">
        <v>3519</v>
      </c>
      <c r="F3023" s="190" t="s">
        <v>4205</v>
      </c>
      <c r="G3023" s="13" t="s">
        <v>21</v>
      </c>
      <c r="H3023" s="15">
        <v>720</v>
      </c>
      <c r="I3023" s="105">
        <v>0</v>
      </c>
      <c r="J3023" s="26">
        <f t="shared" si="188"/>
        <v>0</v>
      </c>
      <c r="K3023" s="113">
        <f>IFERROR(SUMIFS(RECEIVING_HISTORY!$H:$H,RECEIVING_HISTORY!$B:$B,MASTER_SHEET!$A3023),0)</f>
        <v>0</v>
      </c>
      <c r="L3023" s="26">
        <f>IFERROR(SUMIFS(RECEIVING_HISTORY!$I:$I,RECEIVING_HISTORY!$B:$B,MASTER_SHEET!$A3023),0)</f>
        <v>0</v>
      </c>
      <c r="M3023" s="35">
        <f>IFERROR(SUMIF(ISSUANCE_HISTORY!$B:$B,A3023,ISSUANCE_HISTORY!$H:$H),0)</f>
        <v>0</v>
      </c>
      <c r="N3023" s="26">
        <f>IFERROR(SUMIF(ISSUANCE_HISTORY!$B:$B,A3023,ISSUANCE_HISTORY!$I:$I),0)</f>
        <v>0</v>
      </c>
      <c r="O3023" s="112">
        <f t="shared" si="189"/>
        <v>0</v>
      </c>
      <c r="P3023" s="26">
        <f t="shared" si="191"/>
        <v>0</v>
      </c>
      <c r="Q3023" s="36" t="e">
        <v>#N/A</v>
      </c>
      <c r="R3023" s="36" t="e">
        <v>#N/A</v>
      </c>
      <c r="S3023" s="16"/>
      <c r="T3023" s="37" t="str">
        <f t="shared" si="190"/>
        <v/>
      </c>
      <c r="U3023" s="12"/>
      <c r="V3023" s="16"/>
      <c r="W3023" s="12" t="e">
        <v>#N/A</v>
      </c>
    </row>
    <row r="3024" spans="1:23" ht="22.35" customHeight="1">
      <c r="A3024" s="12">
        <v>10063199</v>
      </c>
      <c r="B3024" s="137" t="e">
        <v>#N/A</v>
      </c>
      <c r="C3024" s="106">
        <v>1004166</v>
      </c>
      <c r="D3024" s="13">
        <v>1016877</v>
      </c>
      <c r="E3024" s="12" t="s">
        <v>3520</v>
      </c>
      <c r="F3024" s="190" t="s">
        <v>4205</v>
      </c>
      <c r="G3024" s="13" t="s">
        <v>21</v>
      </c>
      <c r="H3024" s="15">
        <v>885</v>
      </c>
      <c r="I3024" s="105">
        <v>0</v>
      </c>
      <c r="J3024" s="26">
        <f t="shared" si="188"/>
        <v>0</v>
      </c>
      <c r="K3024" s="113">
        <f>IFERROR(SUMIFS(RECEIVING_HISTORY!$H:$H,RECEIVING_HISTORY!$B:$B,MASTER_SHEET!$A3024),0)</f>
        <v>0</v>
      </c>
      <c r="L3024" s="26">
        <f>IFERROR(SUMIFS(RECEIVING_HISTORY!$I:$I,RECEIVING_HISTORY!$B:$B,MASTER_SHEET!$A3024),0)</f>
        <v>0</v>
      </c>
      <c r="M3024" s="35">
        <f>IFERROR(SUMIF(ISSUANCE_HISTORY!$B:$B,A3024,ISSUANCE_HISTORY!$H:$H),0)</f>
        <v>0</v>
      </c>
      <c r="N3024" s="26">
        <f>IFERROR(SUMIF(ISSUANCE_HISTORY!$B:$B,A3024,ISSUANCE_HISTORY!$I:$I),0)</f>
        <v>0</v>
      </c>
      <c r="O3024" s="112">
        <f t="shared" si="189"/>
        <v>0</v>
      </c>
      <c r="P3024" s="26">
        <f t="shared" si="191"/>
        <v>0</v>
      </c>
      <c r="Q3024" s="36" t="e">
        <v>#N/A</v>
      </c>
      <c r="R3024" s="36" t="e">
        <v>#N/A</v>
      </c>
      <c r="S3024" s="16"/>
      <c r="T3024" s="37" t="str">
        <f t="shared" si="190"/>
        <v/>
      </c>
      <c r="U3024" s="12"/>
      <c r="V3024" s="16"/>
      <c r="W3024" s="12" t="e">
        <v>#N/A</v>
      </c>
    </row>
    <row r="3025" spans="1:23" ht="22.35" customHeight="1">
      <c r="A3025" s="12">
        <v>10063200</v>
      </c>
      <c r="B3025" s="137">
        <v>221016157896</v>
      </c>
      <c r="C3025" s="106">
        <v>1007725</v>
      </c>
      <c r="D3025" s="13">
        <v>1017115</v>
      </c>
      <c r="E3025" s="12" t="s">
        <v>3521</v>
      </c>
      <c r="F3025" s="190" t="s">
        <v>2049</v>
      </c>
      <c r="G3025" s="13" t="s">
        <v>21</v>
      </c>
      <c r="H3025" s="15">
        <v>330.75</v>
      </c>
      <c r="I3025" s="105">
        <v>5</v>
      </c>
      <c r="J3025" s="26">
        <f t="shared" si="188"/>
        <v>1653.75</v>
      </c>
      <c r="K3025" s="113">
        <f>IFERROR(SUMIFS(RECEIVING_HISTORY!$H:$H,RECEIVING_HISTORY!$B:$B,MASTER_SHEET!$A3025),0)</f>
        <v>0</v>
      </c>
      <c r="L3025" s="26">
        <f>IFERROR(SUMIFS(RECEIVING_HISTORY!$I:$I,RECEIVING_HISTORY!$B:$B,MASTER_SHEET!$A3025),0)</f>
        <v>0</v>
      </c>
      <c r="M3025" s="35">
        <f>IFERROR(SUMIF(ISSUANCE_HISTORY!$B:$B,A3025,ISSUANCE_HISTORY!$H:$H),0)</f>
        <v>0</v>
      </c>
      <c r="N3025" s="26">
        <f>IFERROR(SUMIF(ISSUANCE_HISTORY!$B:$B,A3025,ISSUANCE_HISTORY!$I:$I),0)</f>
        <v>0</v>
      </c>
      <c r="O3025" s="112">
        <f t="shared" si="189"/>
        <v>5</v>
      </c>
      <c r="P3025" s="26">
        <f t="shared" si="191"/>
        <v>1653.75</v>
      </c>
      <c r="Q3025" s="36" t="s">
        <v>2325</v>
      </c>
      <c r="R3025" s="36" t="s">
        <v>2325</v>
      </c>
      <c r="S3025" s="16">
        <v>5</v>
      </c>
      <c r="T3025" s="37" t="str">
        <f t="shared" si="190"/>
        <v>OK</v>
      </c>
      <c r="U3025" s="12"/>
      <c r="V3025" s="16"/>
      <c r="W3025" s="12" t="s">
        <v>4222</v>
      </c>
    </row>
    <row r="3026" spans="1:23" ht="22.35" customHeight="1">
      <c r="A3026" s="12">
        <v>10063201</v>
      </c>
      <c r="B3026" s="137">
        <v>1240050412</v>
      </c>
      <c r="C3026" s="106">
        <v>1007726</v>
      </c>
      <c r="D3026" s="13">
        <v>1017116</v>
      </c>
      <c r="E3026" s="12" t="s">
        <v>3522</v>
      </c>
      <c r="F3026" s="190" t="s">
        <v>2049</v>
      </c>
      <c r="G3026" s="13" t="s">
        <v>21</v>
      </c>
      <c r="H3026" s="15">
        <v>330.75</v>
      </c>
      <c r="I3026" s="105">
        <v>5</v>
      </c>
      <c r="J3026" s="26">
        <f t="shared" si="188"/>
        <v>1653.75</v>
      </c>
      <c r="K3026" s="113">
        <f>IFERROR(SUMIFS(RECEIVING_HISTORY!$H:$H,RECEIVING_HISTORY!$B:$B,MASTER_SHEET!$A3026),0)</f>
        <v>0</v>
      </c>
      <c r="L3026" s="26">
        <f>IFERROR(SUMIFS(RECEIVING_HISTORY!$I:$I,RECEIVING_HISTORY!$B:$B,MASTER_SHEET!$A3026),0)</f>
        <v>0</v>
      </c>
      <c r="M3026" s="35">
        <f>IFERROR(SUMIF(ISSUANCE_HISTORY!$B:$B,A3026,ISSUANCE_HISTORY!$H:$H),0)</f>
        <v>0</v>
      </c>
      <c r="N3026" s="26">
        <f>IFERROR(SUMIF(ISSUANCE_HISTORY!$B:$B,A3026,ISSUANCE_HISTORY!$I:$I),0)</f>
        <v>0</v>
      </c>
      <c r="O3026" s="112">
        <f t="shared" si="189"/>
        <v>5</v>
      </c>
      <c r="P3026" s="26">
        <f t="shared" si="191"/>
        <v>1653.75</v>
      </c>
      <c r="Q3026" s="36" t="s">
        <v>2325</v>
      </c>
      <c r="R3026" s="36" t="s">
        <v>2325</v>
      </c>
      <c r="S3026" s="16">
        <v>5</v>
      </c>
      <c r="T3026" s="37" t="str">
        <f t="shared" si="190"/>
        <v>OK</v>
      </c>
      <c r="U3026" s="12"/>
      <c r="V3026" s="16"/>
      <c r="W3026" s="12" t="s">
        <v>4222</v>
      </c>
    </row>
    <row r="3027" spans="1:23" ht="22.35" customHeight="1">
      <c r="A3027" s="12">
        <v>10063202</v>
      </c>
      <c r="B3027" s="137">
        <v>1240050413</v>
      </c>
      <c r="C3027" s="106">
        <v>1007727</v>
      </c>
      <c r="D3027" s="13">
        <v>1017117</v>
      </c>
      <c r="E3027" s="12" t="s">
        <v>3523</v>
      </c>
      <c r="F3027" s="190" t="s">
        <v>2049</v>
      </c>
      <c r="G3027" s="13" t="s">
        <v>21</v>
      </c>
      <c r="H3027" s="15">
        <v>359.1</v>
      </c>
      <c r="I3027" s="105">
        <v>5</v>
      </c>
      <c r="J3027" s="26">
        <f t="shared" si="188"/>
        <v>1795.5</v>
      </c>
      <c r="K3027" s="113">
        <f>IFERROR(SUMIFS(RECEIVING_HISTORY!$H:$H,RECEIVING_HISTORY!$B:$B,MASTER_SHEET!$A3027),0)</f>
        <v>0</v>
      </c>
      <c r="L3027" s="26">
        <f>IFERROR(SUMIFS(RECEIVING_HISTORY!$I:$I,RECEIVING_HISTORY!$B:$B,MASTER_SHEET!$A3027),0)</f>
        <v>0</v>
      </c>
      <c r="M3027" s="35">
        <f>IFERROR(SUMIF(ISSUANCE_HISTORY!$B:$B,A3027,ISSUANCE_HISTORY!$H:$H),0)</f>
        <v>0</v>
      </c>
      <c r="N3027" s="26">
        <f>IFERROR(SUMIF(ISSUANCE_HISTORY!$B:$B,A3027,ISSUANCE_HISTORY!$I:$I),0)</f>
        <v>0</v>
      </c>
      <c r="O3027" s="112">
        <f t="shared" si="189"/>
        <v>5</v>
      </c>
      <c r="P3027" s="26">
        <f t="shared" si="191"/>
        <v>1795.5</v>
      </c>
      <c r="Q3027" s="36" t="s">
        <v>2325</v>
      </c>
      <c r="R3027" s="36" t="s">
        <v>2325</v>
      </c>
      <c r="S3027" s="16">
        <v>5</v>
      </c>
      <c r="T3027" s="37" t="str">
        <f t="shared" si="190"/>
        <v>OK</v>
      </c>
      <c r="U3027" s="12"/>
      <c r="V3027" s="16"/>
      <c r="W3027" s="12" t="s">
        <v>4222</v>
      </c>
    </row>
    <row r="3028" spans="1:23" ht="22.35" customHeight="1">
      <c r="A3028" s="12">
        <v>10063203</v>
      </c>
      <c r="B3028" s="137">
        <v>1240050414</v>
      </c>
      <c r="C3028" s="106">
        <v>1007728</v>
      </c>
      <c r="D3028" s="13">
        <v>1017118</v>
      </c>
      <c r="E3028" s="12" t="s">
        <v>3524</v>
      </c>
      <c r="F3028" s="190" t="s">
        <v>2049</v>
      </c>
      <c r="G3028" s="13" t="s">
        <v>21</v>
      </c>
      <c r="H3028" s="15">
        <v>283.5</v>
      </c>
      <c r="I3028" s="105">
        <v>5</v>
      </c>
      <c r="J3028" s="26">
        <f t="shared" si="188"/>
        <v>1417.5</v>
      </c>
      <c r="K3028" s="113">
        <f>IFERROR(SUMIFS(RECEIVING_HISTORY!$H:$H,RECEIVING_HISTORY!$B:$B,MASTER_SHEET!$A3028),0)</f>
        <v>0</v>
      </c>
      <c r="L3028" s="26">
        <f>IFERROR(SUMIFS(RECEIVING_HISTORY!$I:$I,RECEIVING_HISTORY!$B:$B,MASTER_SHEET!$A3028),0)</f>
        <v>0</v>
      </c>
      <c r="M3028" s="35">
        <f>IFERROR(SUMIF(ISSUANCE_HISTORY!$B:$B,A3028,ISSUANCE_HISTORY!$H:$H),0)</f>
        <v>0</v>
      </c>
      <c r="N3028" s="26">
        <f>IFERROR(SUMIF(ISSUANCE_HISTORY!$B:$B,A3028,ISSUANCE_HISTORY!$I:$I),0)</f>
        <v>0</v>
      </c>
      <c r="O3028" s="112">
        <f t="shared" si="189"/>
        <v>5</v>
      </c>
      <c r="P3028" s="26">
        <f t="shared" si="191"/>
        <v>1417.5</v>
      </c>
      <c r="Q3028" s="36" t="s">
        <v>2325</v>
      </c>
      <c r="R3028" s="36" t="s">
        <v>2325</v>
      </c>
      <c r="S3028" s="16">
        <v>5</v>
      </c>
      <c r="T3028" s="37" t="str">
        <f t="shared" si="190"/>
        <v>OK</v>
      </c>
      <c r="U3028" s="12"/>
      <c r="V3028" s="16"/>
      <c r="W3028" s="12" t="s">
        <v>4222</v>
      </c>
    </row>
    <row r="3029" spans="1:23" ht="22.35" customHeight="1">
      <c r="A3029" s="12">
        <v>10063204</v>
      </c>
      <c r="B3029" s="137">
        <v>1240050415</v>
      </c>
      <c r="C3029" s="106">
        <v>1007729</v>
      </c>
      <c r="D3029" s="13">
        <v>1017119</v>
      </c>
      <c r="E3029" s="12" t="s">
        <v>3525</v>
      </c>
      <c r="F3029" s="190" t="s">
        <v>2049</v>
      </c>
      <c r="G3029" s="13" t="s">
        <v>21</v>
      </c>
      <c r="H3029" s="15">
        <v>453.6</v>
      </c>
      <c r="I3029" s="105">
        <v>4</v>
      </c>
      <c r="J3029" s="26">
        <f t="shared" si="188"/>
        <v>1814.4</v>
      </c>
      <c r="K3029" s="113">
        <f>IFERROR(SUMIFS(RECEIVING_HISTORY!$H:$H,RECEIVING_HISTORY!$B:$B,MASTER_SHEET!$A3029),0)</f>
        <v>0</v>
      </c>
      <c r="L3029" s="26">
        <f>IFERROR(SUMIFS(RECEIVING_HISTORY!$I:$I,RECEIVING_HISTORY!$B:$B,MASTER_SHEET!$A3029),0)</f>
        <v>0</v>
      </c>
      <c r="M3029" s="35">
        <f>IFERROR(SUMIF(ISSUANCE_HISTORY!$B:$B,A3029,ISSUANCE_HISTORY!$H:$H),0)</f>
        <v>0</v>
      </c>
      <c r="N3029" s="26">
        <f>IFERROR(SUMIF(ISSUANCE_HISTORY!$B:$B,A3029,ISSUANCE_HISTORY!$I:$I),0)</f>
        <v>0</v>
      </c>
      <c r="O3029" s="112">
        <f t="shared" si="189"/>
        <v>4</v>
      </c>
      <c r="P3029" s="26">
        <f t="shared" si="191"/>
        <v>1814.4</v>
      </c>
      <c r="Q3029" s="36" t="s">
        <v>2325</v>
      </c>
      <c r="R3029" s="36" t="s">
        <v>2325</v>
      </c>
      <c r="S3029" s="16">
        <v>3</v>
      </c>
      <c r="T3029" s="37" t="str">
        <f t="shared" si="190"/>
        <v>OK</v>
      </c>
      <c r="U3029" s="12"/>
      <c r="V3029" s="16"/>
      <c r="W3029" s="12" t="s">
        <v>4222</v>
      </c>
    </row>
    <row r="3030" spans="1:23" ht="22.35" customHeight="1">
      <c r="A3030" s="12">
        <v>10063205</v>
      </c>
      <c r="B3030" s="137">
        <v>1240050371</v>
      </c>
      <c r="C3030" s="106">
        <v>1007734</v>
      </c>
      <c r="D3030" s="13">
        <v>1017124</v>
      </c>
      <c r="E3030" s="12" t="s">
        <v>3526</v>
      </c>
      <c r="F3030" s="190" t="s">
        <v>2049</v>
      </c>
      <c r="G3030" s="13" t="s">
        <v>21</v>
      </c>
      <c r="H3030" s="15">
        <v>453.6</v>
      </c>
      <c r="I3030" s="105">
        <v>1</v>
      </c>
      <c r="J3030" s="26">
        <f t="shared" si="188"/>
        <v>453.6</v>
      </c>
      <c r="K3030" s="113">
        <f>IFERROR(SUMIFS(RECEIVING_HISTORY!$H:$H,RECEIVING_HISTORY!$B:$B,MASTER_SHEET!$A3030),0)</f>
        <v>0</v>
      </c>
      <c r="L3030" s="26">
        <f>IFERROR(SUMIFS(RECEIVING_HISTORY!$I:$I,RECEIVING_HISTORY!$B:$B,MASTER_SHEET!$A3030),0)</f>
        <v>0</v>
      </c>
      <c r="M3030" s="35">
        <f>IFERROR(SUMIF(ISSUANCE_HISTORY!$B:$B,A3030,ISSUANCE_HISTORY!$H:$H),0)</f>
        <v>0</v>
      </c>
      <c r="N3030" s="26">
        <f>IFERROR(SUMIF(ISSUANCE_HISTORY!$B:$B,A3030,ISSUANCE_HISTORY!$I:$I),0)</f>
        <v>0</v>
      </c>
      <c r="O3030" s="112">
        <f t="shared" si="189"/>
        <v>1</v>
      </c>
      <c r="P3030" s="26">
        <f t="shared" si="191"/>
        <v>453.6</v>
      </c>
      <c r="Q3030" s="36" t="s">
        <v>1778</v>
      </c>
      <c r="R3030" s="36" t="s">
        <v>1778</v>
      </c>
      <c r="S3030" s="16">
        <v>1</v>
      </c>
      <c r="T3030" s="37" t="str">
        <f t="shared" si="190"/>
        <v>OK</v>
      </c>
      <c r="U3030" s="12"/>
      <c r="V3030" s="16"/>
      <c r="W3030" s="12" t="s">
        <v>4222</v>
      </c>
    </row>
    <row r="3031" spans="1:23" ht="22.35" customHeight="1">
      <c r="A3031" s="12">
        <v>10063206</v>
      </c>
      <c r="B3031" s="137">
        <v>1240050438</v>
      </c>
      <c r="C3031" s="106">
        <v>1007736</v>
      </c>
      <c r="D3031" s="13">
        <v>1017126</v>
      </c>
      <c r="E3031" s="12" t="s">
        <v>3527</v>
      </c>
      <c r="F3031" s="190" t="s">
        <v>2049</v>
      </c>
      <c r="G3031" s="13" t="s">
        <v>21</v>
      </c>
      <c r="H3031" s="15">
        <v>359.1</v>
      </c>
      <c r="I3031" s="105">
        <v>2</v>
      </c>
      <c r="J3031" s="26">
        <f t="shared" si="188"/>
        <v>718.2</v>
      </c>
      <c r="K3031" s="113">
        <f>IFERROR(SUMIFS(RECEIVING_HISTORY!$H:$H,RECEIVING_HISTORY!$B:$B,MASTER_SHEET!$A3031),0)</f>
        <v>0</v>
      </c>
      <c r="L3031" s="26">
        <f>IFERROR(SUMIFS(RECEIVING_HISTORY!$I:$I,RECEIVING_HISTORY!$B:$B,MASTER_SHEET!$A3031),0)</f>
        <v>0</v>
      </c>
      <c r="M3031" s="35">
        <f>IFERROR(SUMIF(ISSUANCE_HISTORY!$B:$B,A3031,ISSUANCE_HISTORY!$H:$H),0)</f>
        <v>0</v>
      </c>
      <c r="N3031" s="26">
        <f>IFERROR(SUMIF(ISSUANCE_HISTORY!$B:$B,A3031,ISSUANCE_HISTORY!$I:$I),0)</f>
        <v>0</v>
      </c>
      <c r="O3031" s="112">
        <f t="shared" si="189"/>
        <v>2</v>
      </c>
      <c r="P3031" s="26">
        <f t="shared" si="191"/>
        <v>718.2</v>
      </c>
      <c r="Q3031" s="36" t="s">
        <v>1778</v>
      </c>
      <c r="R3031" s="36" t="s">
        <v>1778</v>
      </c>
      <c r="S3031" s="16">
        <v>2</v>
      </c>
      <c r="T3031" s="37" t="str">
        <f t="shared" si="190"/>
        <v>OK</v>
      </c>
      <c r="U3031" s="12"/>
      <c r="V3031" s="16"/>
      <c r="W3031" s="12" t="s">
        <v>4222</v>
      </c>
    </row>
    <row r="3032" spans="1:23" ht="22.35" customHeight="1">
      <c r="A3032" s="12">
        <v>10063207</v>
      </c>
      <c r="B3032" s="137">
        <v>1240050439</v>
      </c>
      <c r="C3032" s="106">
        <v>1007737</v>
      </c>
      <c r="D3032" s="13">
        <v>1017127</v>
      </c>
      <c r="E3032" s="12" t="s">
        <v>3528</v>
      </c>
      <c r="F3032" s="190" t="s">
        <v>2049</v>
      </c>
      <c r="G3032" s="13" t="s">
        <v>21</v>
      </c>
      <c r="H3032" s="15">
        <v>453.6</v>
      </c>
      <c r="I3032" s="105">
        <v>2</v>
      </c>
      <c r="J3032" s="26">
        <f t="shared" si="188"/>
        <v>907.2</v>
      </c>
      <c r="K3032" s="113">
        <f>IFERROR(SUMIFS(RECEIVING_HISTORY!$H:$H,RECEIVING_HISTORY!$B:$B,MASTER_SHEET!$A3032),0)</f>
        <v>0</v>
      </c>
      <c r="L3032" s="26">
        <f>IFERROR(SUMIFS(RECEIVING_HISTORY!$I:$I,RECEIVING_HISTORY!$B:$B,MASTER_SHEET!$A3032),0)</f>
        <v>0</v>
      </c>
      <c r="M3032" s="35">
        <f>IFERROR(SUMIF(ISSUANCE_HISTORY!$B:$B,A3032,ISSUANCE_HISTORY!$H:$H),0)</f>
        <v>0</v>
      </c>
      <c r="N3032" s="26">
        <f>IFERROR(SUMIF(ISSUANCE_HISTORY!$B:$B,A3032,ISSUANCE_HISTORY!$I:$I),0)</f>
        <v>0</v>
      </c>
      <c r="O3032" s="112">
        <f t="shared" si="189"/>
        <v>2</v>
      </c>
      <c r="P3032" s="26">
        <f t="shared" si="191"/>
        <v>907.2</v>
      </c>
      <c r="Q3032" s="36" t="s">
        <v>2325</v>
      </c>
      <c r="R3032" s="36" t="s">
        <v>2325</v>
      </c>
      <c r="S3032" s="16">
        <v>2</v>
      </c>
      <c r="T3032" s="37" t="str">
        <f t="shared" si="190"/>
        <v>OK</v>
      </c>
      <c r="U3032" s="12"/>
      <c r="V3032" s="16"/>
      <c r="W3032" s="12" t="s">
        <v>4222</v>
      </c>
    </row>
    <row r="3033" spans="1:23" ht="22.35" customHeight="1">
      <c r="A3033" s="12">
        <v>10063208</v>
      </c>
      <c r="B3033" s="137">
        <v>1240050440</v>
      </c>
      <c r="C3033" s="106">
        <v>1007738</v>
      </c>
      <c r="D3033" s="13">
        <v>1017128</v>
      </c>
      <c r="E3033" s="12" t="s">
        <v>3529</v>
      </c>
      <c r="F3033" s="190" t="s">
        <v>2049</v>
      </c>
      <c r="G3033" s="13" t="s">
        <v>21</v>
      </c>
      <c r="H3033" s="15">
        <v>453.6</v>
      </c>
      <c r="I3033" s="105">
        <v>2</v>
      </c>
      <c r="J3033" s="26">
        <f t="shared" si="188"/>
        <v>907.2</v>
      </c>
      <c r="K3033" s="113">
        <f>IFERROR(SUMIFS(RECEIVING_HISTORY!$H:$H,RECEIVING_HISTORY!$B:$B,MASTER_SHEET!$A3033),0)</f>
        <v>0</v>
      </c>
      <c r="L3033" s="26">
        <f>IFERROR(SUMIFS(RECEIVING_HISTORY!$I:$I,RECEIVING_HISTORY!$B:$B,MASTER_SHEET!$A3033),0)</f>
        <v>0</v>
      </c>
      <c r="M3033" s="35">
        <f>IFERROR(SUMIF(ISSUANCE_HISTORY!$B:$B,A3033,ISSUANCE_HISTORY!$H:$H),0)</f>
        <v>0</v>
      </c>
      <c r="N3033" s="26">
        <f>IFERROR(SUMIF(ISSUANCE_HISTORY!$B:$B,A3033,ISSUANCE_HISTORY!$I:$I),0)</f>
        <v>0</v>
      </c>
      <c r="O3033" s="112">
        <f t="shared" si="189"/>
        <v>2</v>
      </c>
      <c r="P3033" s="26">
        <f t="shared" si="191"/>
        <v>907.2</v>
      </c>
      <c r="Q3033" s="36" t="s">
        <v>1778</v>
      </c>
      <c r="R3033" s="36" t="s">
        <v>1778</v>
      </c>
      <c r="S3033" s="16">
        <v>2</v>
      </c>
      <c r="T3033" s="37" t="str">
        <f t="shared" si="190"/>
        <v>OK</v>
      </c>
      <c r="U3033" s="12"/>
      <c r="V3033" s="16"/>
      <c r="W3033" s="12" t="s">
        <v>4222</v>
      </c>
    </row>
    <row r="3034" spans="1:23" ht="22.35" customHeight="1">
      <c r="A3034" s="12">
        <v>10063209</v>
      </c>
      <c r="B3034" s="137">
        <v>1240050441</v>
      </c>
      <c r="C3034" s="106">
        <v>1007739</v>
      </c>
      <c r="D3034" s="13">
        <v>1017129</v>
      </c>
      <c r="E3034" s="12" t="s">
        <v>3530</v>
      </c>
      <c r="F3034" s="190" t="s">
        <v>2049</v>
      </c>
      <c r="G3034" s="13" t="s">
        <v>21</v>
      </c>
      <c r="H3034" s="15">
        <v>453.6</v>
      </c>
      <c r="I3034" s="105">
        <v>2</v>
      </c>
      <c r="J3034" s="26">
        <f t="shared" si="188"/>
        <v>907.2</v>
      </c>
      <c r="K3034" s="113">
        <f>IFERROR(SUMIFS(RECEIVING_HISTORY!$H:$H,RECEIVING_HISTORY!$B:$B,MASTER_SHEET!$A3034),0)</f>
        <v>0</v>
      </c>
      <c r="L3034" s="26">
        <f>IFERROR(SUMIFS(RECEIVING_HISTORY!$I:$I,RECEIVING_HISTORY!$B:$B,MASTER_SHEET!$A3034),0)</f>
        <v>0</v>
      </c>
      <c r="M3034" s="35">
        <f>IFERROR(SUMIF(ISSUANCE_HISTORY!$B:$B,A3034,ISSUANCE_HISTORY!$H:$H),0)</f>
        <v>0</v>
      </c>
      <c r="N3034" s="26">
        <f>IFERROR(SUMIF(ISSUANCE_HISTORY!$B:$B,A3034,ISSUANCE_HISTORY!$I:$I),0)</f>
        <v>0</v>
      </c>
      <c r="O3034" s="112">
        <f t="shared" si="189"/>
        <v>2</v>
      </c>
      <c r="P3034" s="26">
        <f t="shared" si="191"/>
        <v>907.2</v>
      </c>
      <c r="Q3034" s="36" t="s">
        <v>1778</v>
      </c>
      <c r="R3034" s="36" t="s">
        <v>1778</v>
      </c>
      <c r="S3034" s="16">
        <v>2</v>
      </c>
      <c r="T3034" s="37" t="str">
        <f t="shared" si="190"/>
        <v>OK</v>
      </c>
      <c r="U3034" s="12"/>
      <c r="V3034" s="16"/>
      <c r="W3034" s="12" t="s">
        <v>4222</v>
      </c>
    </row>
    <row r="3035" spans="1:23" ht="22.35" customHeight="1">
      <c r="A3035" s="12">
        <v>10063210</v>
      </c>
      <c r="B3035" s="137">
        <v>1240050442</v>
      </c>
      <c r="C3035" s="106">
        <v>1007740</v>
      </c>
      <c r="D3035" s="13">
        <v>1017130</v>
      </c>
      <c r="E3035" s="12" t="s">
        <v>3531</v>
      </c>
      <c r="F3035" s="190" t="s">
        <v>2049</v>
      </c>
      <c r="G3035" s="13" t="s">
        <v>21</v>
      </c>
      <c r="H3035" s="15">
        <v>453.6</v>
      </c>
      <c r="I3035" s="105">
        <v>1</v>
      </c>
      <c r="J3035" s="26">
        <f t="shared" si="188"/>
        <v>453.6</v>
      </c>
      <c r="K3035" s="113">
        <f>IFERROR(SUMIFS(RECEIVING_HISTORY!$H:$H,RECEIVING_HISTORY!$B:$B,MASTER_SHEET!$A3035),0)</f>
        <v>0</v>
      </c>
      <c r="L3035" s="26">
        <f>IFERROR(SUMIFS(RECEIVING_HISTORY!$I:$I,RECEIVING_HISTORY!$B:$B,MASTER_SHEET!$A3035),0)</f>
        <v>0</v>
      </c>
      <c r="M3035" s="35">
        <f>IFERROR(SUMIF(ISSUANCE_HISTORY!$B:$B,A3035,ISSUANCE_HISTORY!$H:$H),0)</f>
        <v>0</v>
      </c>
      <c r="N3035" s="26">
        <f>IFERROR(SUMIF(ISSUANCE_HISTORY!$B:$B,A3035,ISSUANCE_HISTORY!$I:$I),0)</f>
        <v>0</v>
      </c>
      <c r="O3035" s="112">
        <f t="shared" si="189"/>
        <v>1</v>
      </c>
      <c r="P3035" s="26">
        <f t="shared" si="191"/>
        <v>453.6</v>
      </c>
      <c r="Q3035" s="36" t="s">
        <v>1778</v>
      </c>
      <c r="R3035" s="36" t="s">
        <v>1778</v>
      </c>
      <c r="S3035" s="16">
        <v>1</v>
      </c>
      <c r="T3035" s="37" t="str">
        <f t="shared" si="190"/>
        <v>OK</v>
      </c>
      <c r="U3035" s="12"/>
      <c r="V3035" s="16"/>
      <c r="W3035" s="12" t="s">
        <v>4222</v>
      </c>
    </row>
    <row r="3036" spans="1:23" ht="22.35" customHeight="1">
      <c r="A3036" s="12">
        <v>10063211</v>
      </c>
      <c r="B3036" s="137">
        <v>1240050457</v>
      </c>
      <c r="C3036" s="106">
        <v>1007742</v>
      </c>
      <c r="D3036" s="13">
        <v>1017132</v>
      </c>
      <c r="E3036" s="12" t="s">
        <v>3532</v>
      </c>
      <c r="F3036" s="190" t="s">
        <v>2049</v>
      </c>
      <c r="G3036" s="13" t="s">
        <v>21</v>
      </c>
      <c r="H3036" s="15">
        <v>359.1</v>
      </c>
      <c r="I3036" s="105">
        <v>2</v>
      </c>
      <c r="J3036" s="26">
        <f t="shared" si="188"/>
        <v>718.2</v>
      </c>
      <c r="K3036" s="113">
        <f>IFERROR(SUMIFS(RECEIVING_HISTORY!$H:$H,RECEIVING_HISTORY!$B:$B,MASTER_SHEET!$A3036),0)</f>
        <v>0</v>
      </c>
      <c r="L3036" s="26">
        <f>IFERROR(SUMIFS(RECEIVING_HISTORY!$I:$I,RECEIVING_HISTORY!$B:$B,MASTER_SHEET!$A3036),0)</f>
        <v>0</v>
      </c>
      <c r="M3036" s="35">
        <f>IFERROR(SUMIF(ISSUANCE_HISTORY!$B:$B,A3036,ISSUANCE_HISTORY!$H:$H),0)</f>
        <v>0</v>
      </c>
      <c r="N3036" s="26">
        <f>IFERROR(SUMIF(ISSUANCE_HISTORY!$B:$B,A3036,ISSUANCE_HISTORY!$I:$I),0)</f>
        <v>0</v>
      </c>
      <c r="O3036" s="112">
        <f t="shared" si="189"/>
        <v>2</v>
      </c>
      <c r="P3036" s="26">
        <f t="shared" si="191"/>
        <v>718.2</v>
      </c>
      <c r="Q3036" s="36" t="s">
        <v>1778</v>
      </c>
      <c r="R3036" s="36" t="s">
        <v>1778</v>
      </c>
      <c r="S3036" s="16">
        <v>2</v>
      </c>
      <c r="T3036" s="37" t="str">
        <f t="shared" si="190"/>
        <v>OK</v>
      </c>
      <c r="U3036" s="12"/>
      <c r="V3036" s="16"/>
      <c r="W3036" s="12" t="s">
        <v>4222</v>
      </c>
    </row>
    <row r="3037" spans="1:23" ht="22.35" customHeight="1">
      <c r="A3037" s="12">
        <v>10063212</v>
      </c>
      <c r="B3037" s="137">
        <v>1240050459</v>
      </c>
      <c r="C3037" s="106">
        <v>1007744</v>
      </c>
      <c r="D3037" s="13">
        <v>1017134</v>
      </c>
      <c r="E3037" s="12" t="s">
        <v>3533</v>
      </c>
      <c r="F3037" s="190" t="s">
        <v>2049</v>
      </c>
      <c r="G3037" s="13" t="s">
        <v>21</v>
      </c>
      <c r="H3037" s="15">
        <v>264.60000000000002</v>
      </c>
      <c r="I3037" s="105">
        <v>3</v>
      </c>
      <c r="J3037" s="26">
        <f t="shared" si="188"/>
        <v>793.80000000000007</v>
      </c>
      <c r="K3037" s="113">
        <f>IFERROR(SUMIFS(RECEIVING_HISTORY!$H:$H,RECEIVING_HISTORY!$B:$B,MASTER_SHEET!$A3037),0)</f>
        <v>0</v>
      </c>
      <c r="L3037" s="26">
        <f>IFERROR(SUMIFS(RECEIVING_HISTORY!$I:$I,RECEIVING_HISTORY!$B:$B,MASTER_SHEET!$A3037),0)</f>
        <v>0</v>
      </c>
      <c r="M3037" s="35">
        <f>IFERROR(SUMIF(ISSUANCE_HISTORY!$B:$B,A3037,ISSUANCE_HISTORY!$H:$H),0)</f>
        <v>0</v>
      </c>
      <c r="N3037" s="26">
        <f>IFERROR(SUMIF(ISSUANCE_HISTORY!$B:$B,A3037,ISSUANCE_HISTORY!$I:$I),0)</f>
        <v>0</v>
      </c>
      <c r="O3037" s="112">
        <f t="shared" si="189"/>
        <v>3</v>
      </c>
      <c r="P3037" s="26">
        <f t="shared" si="191"/>
        <v>793.80000000000007</v>
      </c>
      <c r="Q3037" s="36" t="s">
        <v>1778</v>
      </c>
      <c r="R3037" s="36" t="s">
        <v>1778</v>
      </c>
      <c r="S3037" s="16">
        <v>3</v>
      </c>
      <c r="T3037" s="37" t="str">
        <f t="shared" si="190"/>
        <v>OK</v>
      </c>
      <c r="U3037" s="12"/>
      <c r="V3037" s="16"/>
      <c r="W3037" s="12" t="s">
        <v>4222</v>
      </c>
    </row>
    <row r="3038" spans="1:23" ht="22.35" customHeight="1">
      <c r="A3038" s="12">
        <v>10063213</v>
      </c>
      <c r="B3038" s="137">
        <v>1240050461</v>
      </c>
      <c r="C3038" s="106">
        <v>1007746</v>
      </c>
      <c r="D3038" s="13">
        <v>1017136</v>
      </c>
      <c r="E3038" s="12" t="s">
        <v>3534</v>
      </c>
      <c r="F3038" s="190" t="s">
        <v>2049</v>
      </c>
      <c r="G3038" s="13" t="s">
        <v>21</v>
      </c>
      <c r="H3038" s="15">
        <v>380</v>
      </c>
      <c r="I3038" s="105">
        <v>12</v>
      </c>
      <c r="J3038" s="26">
        <f t="shared" si="188"/>
        <v>4560</v>
      </c>
      <c r="K3038" s="113">
        <f>IFERROR(SUMIFS(RECEIVING_HISTORY!$H:$H,RECEIVING_HISTORY!$B:$B,MASTER_SHEET!$A3038),0)</f>
        <v>0</v>
      </c>
      <c r="L3038" s="26">
        <f>IFERROR(SUMIFS(RECEIVING_HISTORY!$I:$I,RECEIVING_HISTORY!$B:$B,MASTER_SHEET!$A3038),0)</f>
        <v>0</v>
      </c>
      <c r="M3038" s="35">
        <f>IFERROR(SUMIF(ISSUANCE_HISTORY!$B:$B,A3038,ISSUANCE_HISTORY!$H:$H),0)</f>
        <v>0</v>
      </c>
      <c r="N3038" s="26">
        <f>IFERROR(SUMIF(ISSUANCE_HISTORY!$B:$B,A3038,ISSUANCE_HISTORY!$I:$I),0)</f>
        <v>0</v>
      </c>
      <c r="O3038" s="112">
        <f t="shared" si="189"/>
        <v>12</v>
      </c>
      <c r="P3038" s="26">
        <f t="shared" si="191"/>
        <v>4560</v>
      </c>
      <c r="Q3038" s="36" t="s">
        <v>1900</v>
      </c>
      <c r="R3038" s="36" t="s">
        <v>1900</v>
      </c>
      <c r="S3038" s="16">
        <v>2</v>
      </c>
      <c r="T3038" s="37" t="str">
        <f t="shared" si="190"/>
        <v>OK</v>
      </c>
      <c r="U3038" s="12"/>
      <c r="V3038" s="16"/>
      <c r="W3038" s="12" t="s">
        <v>4222</v>
      </c>
    </row>
    <row r="3039" spans="1:23" ht="22.35" customHeight="1">
      <c r="A3039" s="12">
        <v>10063214</v>
      </c>
      <c r="B3039" s="137">
        <v>1240050462</v>
      </c>
      <c r="C3039" s="106">
        <v>1007747</v>
      </c>
      <c r="D3039" s="13">
        <v>1017137</v>
      </c>
      <c r="E3039" s="12" t="s">
        <v>3535</v>
      </c>
      <c r="F3039" s="190" t="s">
        <v>2049</v>
      </c>
      <c r="G3039" s="13" t="s">
        <v>21</v>
      </c>
      <c r="H3039" s="15">
        <v>1067.8499999999999</v>
      </c>
      <c r="I3039" s="105">
        <v>3</v>
      </c>
      <c r="J3039" s="26">
        <f t="shared" si="188"/>
        <v>3203.5499999999997</v>
      </c>
      <c r="K3039" s="113">
        <f>IFERROR(SUMIFS(RECEIVING_HISTORY!$H:$H,RECEIVING_HISTORY!$B:$B,MASTER_SHEET!$A3039),0)</f>
        <v>0</v>
      </c>
      <c r="L3039" s="26">
        <f>IFERROR(SUMIFS(RECEIVING_HISTORY!$I:$I,RECEIVING_HISTORY!$B:$B,MASTER_SHEET!$A3039),0)</f>
        <v>0</v>
      </c>
      <c r="M3039" s="35">
        <f>IFERROR(SUMIF(ISSUANCE_HISTORY!$B:$B,A3039,ISSUANCE_HISTORY!$H:$H),0)</f>
        <v>0</v>
      </c>
      <c r="N3039" s="26">
        <f>IFERROR(SUMIF(ISSUANCE_HISTORY!$B:$B,A3039,ISSUANCE_HISTORY!$I:$I),0)</f>
        <v>0</v>
      </c>
      <c r="O3039" s="112">
        <f t="shared" si="189"/>
        <v>3</v>
      </c>
      <c r="P3039" s="26">
        <f t="shared" si="191"/>
        <v>3203.5499999999997</v>
      </c>
      <c r="Q3039" s="36" t="s">
        <v>2325</v>
      </c>
      <c r="R3039" s="36" t="s">
        <v>2325</v>
      </c>
      <c r="S3039" s="16">
        <v>3</v>
      </c>
      <c r="T3039" s="37" t="str">
        <f t="shared" si="190"/>
        <v>OK</v>
      </c>
      <c r="U3039" s="12"/>
      <c r="V3039" s="16"/>
      <c r="W3039" s="12" t="s">
        <v>4222</v>
      </c>
    </row>
    <row r="3040" spans="1:23" ht="22.35" customHeight="1">
      <c r="A3040" s="12">
        <v>10063215</v>
      </c>
      <c r="B3040" s="137">
        <v>1240050465</v>
      </c>
      <c r="C3040" s="106">
        <v>1007367</v>
      </c>
      <c r="D3040" s="13">
        <v>1017140</v>
      </c>
      <c r="E3040" s="12" t="s">
        <v>3536</v>
      </c>
      <c r="F3040" s="190" t="s">
        <v>2049</v>
      </c>
      <c r="G3040" s="13" t="s">
        <v>21</v>
      </c>
      <c r="H3040" s="15">
        <v>364.6</v>
      </c>
      <c r="I3040" s="105">
        <v>5</v>
      </c>
      <c r="J3040" s="26">
        <f t="shared" si="188"/>
        <v>1823</v>
      </c>
      <c r="K3040" s="113">
        <f>IFERROR(SUMIFS(RECEIVING_HISTORY!$H:$H,RECEIVING_HISTORY!$B:$B,MASTER_SHEET!$A3040),0)</f>
        <v>0</v>
      </c>
      <c r="L3040" s="26">
        <f>IFERROR(SUMIFS(RECEIVING_HISTORY!$I:$I,RECEIVING_HISTORY!$B:$B,MASTER_SHEET!$A3040),0)</f>
        <v>0</v>
      </c>
      <c r="M3040" s="35">
        <f>IFERROR(SUMIF(ISSUANCE_HISTORY!$B:$B,A3040,ISSUANCE_HISTORY!$H:$H),0)</f>
        <v>0</v>
      </c>
      <c r="N3040" s="26">
        <f>IFERROR(SUMIF(ISSUANCE_HISTORY!$B:$B,A3040,ISSUANCE_HISTORY!$I:$I),0)</f>
        <v>0</v>
      </c>
      <c r="O3040" s="112">
        <f t="shared" si="189"/>
        <v>5</v>
      </c>
      <c r="P3040" s="26">
        <f t="shared" si="191"/>
        <v>1823</v>
      </c>
      <c r="Q3040" s="36" t="s">
        <v>1778</v>
      </c>
      <c r="R3040" s="36" t="s">
        <v>1778</v>
      </c>
      <c r="S3040" s="16">
        <v>5</v>
      </c>
      <c r="T3040" s="37" t="str">
        <f t="shared" si="190"/>
        <v>OK</v>
      </c>
      <c r="U3040" s="12"/>
      <c r="V3040" s="16"/>
      <c r="W3040" s="12" t="s">
        <v>4222</v>
      </c>
    </row>
    <row r="3041" spans="1:23" ht="22.35" customHeight="1">
      <c r="A3041" s="12">
        <v>10063216</v>
      </c>
      <c r="B3041" s="137">
        <v>1240050473</v>
      </c>
      <c r="C3041" s="106">
        <v>1007372</v>
      </c>
      <c r="D3041" s="13">
        <v>1017145</v>
      </c>
      <c r="E3041" s="12" t="s">
        <v>3537</v>
      </c>
      <c r="F3041" s="190" t="s">
        <v>2049</v>
      </c>
      <c r="G3041" s="13" t="s">
        <v>21</v>
      </c>
      <c r="H3041" s="15">
        <v>44.15</v>
      </c>
      <c r="I3041" s="105">
        <v>5</v>
      </c>
      <c r="J3041" s="26">
        <f t="shared" si="188"/>
        <v>220.75</v>
      </c>
      <c r="K3041" s="113">
        <f>IFERROR(SUMIFS(RECEIVING_HISTORY!$H:$H,RECEIVING_HISTORY!$B:$B,MASTER_SHEET!$A3041),0)</f>
        <v>0</v>
      </c>
      <c r="L3041" s="26">
        <f>IFERROR(SUMIFS(RECEIVING_HISTORY!$I:$I,RECEIVING_HISTORY!$B:$B,MASTER_SHEET!$A3041),0)</f>
        <v>0</v>
      </c>
      <c r="M3041" s="35">
        <f>IFERROR(SUMIF(ISSUANCE_HISTORY!$B:$B,A3041,ISSUANCE_HISTORY!$H:$H),0)</f>
        <v>0</v>
      </c>
      <c r="N3041" s="26">
        <f>IFERROR(SUMIF(ISSUANCE_HISTORY!$B:$B,A3041,ISSUANCE_HISTORY!$I:$I),0)</f>
        <v>0</v>
      </c>
      <c r="O3041" s="112">
        <f t="shared" si="189"/>
        <v>5</v>
      </c>
      <c r="P3041" s="26">
        <f t="shared" si="191"/>
        <v>220.75</v>
      </c>
      <c r="Q3041" s="36" t="s">
        <v>1778</v>
      </c>
      <c r="R3041" s="36" t="s">
        <v>1778</v>
      </c>
      <c r="S3041" s="16">
        <v>5</v>
      </c>
      <c r="T3041" s="37" t="str">
        <f t="shared" si="190"/>
        <v>OK</v>
      </c>
      <c r="U3041" s="12"/>
      <c r="V3041" s="16"/>
      <c r="W3041" s="12" t="s">
        <v>4222</v>
      </c>
    </row>
    <row r="3042" spans="1:23" ht="22.35" customHeight="1">
      <c r="A3042" s="12">
        <v>10063217</v>
      </c>
      <c r="B3042" s="137">
        <v>1240050409</v>
      </c>
      <c r="C3042" s="106">
        <v>1005263</v>
      </c>
      <c r="D3042" s="13">
        <v>1015635</v>
      </c>
      <c r="E3042" s="12" t="s">
        <v>3538</v>
      </c>
      <c r="F3042" s="190" t="s">
        <v>2049</v>
      </c>
      <c r="G3042" s="13" t="s">
        <v>21</v>
      </c>
      <c r="H3042" s="15">
        <v>245.7</v>
      </c>
      <c r="I3042" s="105">
        <v>16</v>
      </c>
      <c r="J3042" s="26">
        <f t="shared" si="188"/>
        <v>3931.2</v>
      </c>
      <c r="K3042" s="113">
        <f>IFERROR(SUMIFS(RECEIVING_HISTORY!$H:$H,RECEIVING_HISTORY!$B:$B,MASTER_SHEET!$A3042),0)</f>
        <v>0</v>
      </c>
      <c r="L3042" s="26">
        <f>IFERROR(SUMIFS(RECEIVING_HISTORY!$I:$I,RECEIVING_HISTORY!$B:$B,MASTER_SHEET!$A3042),0)</f>
        <v>0</v>
      </c>
      <c r="M3042" s="35">
        <f>IFERROR(SUMIF(ISSUANCE_HISTORY!$B:$B,A3042,ISSUANCE_HISTORY!$H:$H),0)</f>
        <v>0</v>
      </c>
      <c r="N3042" s="26">
        <f>IFERROR(SUMIF(ISSUANCE_HISTORY!$B:$B,A3042,ISSUANCE_HISTORY!$I:$I),0)</f>
        <v>0</v>
      </c>
      <c r="O3042" s="112">
        <f t="shared" si="189"/>
        <v>16</v>
      </c>
      <c r="P3042" s="26">
        <f t="shared" si="191"/>
        <v>3931.2</v>
      </c>
      <c r="Q3042" s="36" t="s">
        <v>1778</v>
      </c>
      <c r="R3042" s="36" t="s">
        <v>1778</v>
      </c>
      <c r="S3042" s="16">
        <v>2</v>
      </c>
      <c r="T3042" s="37" t="str">
        <f t="shared" si="190"/>
        <v>OK</v>
      </c>
      <c r="U3042" s="12"/>
      <c r="V3042" s="16"/>
      <c r="W3042" s="12" t="s">
        <v>4222</v>
      </c>
    </row>
    <row r="3043" spans="1:23" ht="22.35" customHeight="1">
      <c r="A3043" s="12">
        <v>10063218</v>
      </c>
      <c r="B3043" s="137">
        <v>231531000661</v>
      </c>
      <c r="C3043" s="106">
        <v>1004032</v>
      </c>
      <c r="D3043" s="13">
        <v>1016990</v>
      </c>
      <c r="E3043" s="12" t="s">
        <v>3539</v>
      </c>
      <c r="F3043" s="190" t="s">
        <v>2049</v>
      </c>
      <c r="G3043" s="13" t="s">
        <v>21</v>
      </c>
      <c r="H3043" s="15">
        <v>1451.25</v>
      </c>
      <c r="I3043" s="105">
        <v>10</v>
      </c>
      <c r="J3043" s="26">
        <f t="shared" si="188"/>
        <v>14512.5</v>
      </c>
      <c r="K3043" s="113">
        <f>IFERROR(SUMIFS(RECEIVING_HISTORY!$H:$H,RECEIVING_HISTORY!$B:$B,MASTER_SHEET!$A3043),0)</f>
        <v>0</v>
      </c>
      <c r="L3043" s="26">
        <f>IFERROR(SUMIFS(RECEIVING_HISTORY!$I:$I,RECEIVING_HISTORY!$B:$B,MASTER_SHEET!$A3043),0)</f>
        <v>0</v>
      </c>
      <c r="M3043" s="35">
        <f>IFERROR(SUMIF(ISSUANCE_HISTORY!$B:$B,A3043,ISSUANCE_HISTORY!$H:$H),0)</f>
        <v>0</v>
      </c>
      <c r="N3043" s="26">
        <f>IFERROR(SUMIF(ISSUANCE_HISTORY!$B:$B,A3043,ISSUANCE_HISTORY!$I:$I),0)</f>
        <v>0</v>
      </c>
      <c r="O3043" s="112">
        <f t="shared" si="189"/>
        <v>10</v>
      </c>
      <c r="P3043" s="26">
        <f t="shared" si="191"/>
        <v>14512.5</v>
      </c>
      <c r="Q3043" s="36" t="s">
        <v>1886</v>
      </c>
      <c r="R3043" s="36" t="s">
        <v>1886</v>
      </c>
      <c r="S3043" s="16">
        <v>5</v>
      </c>
      <c r="T3043" s="37" t="str">
        <f t="shared" si="190"/>
        <v>OK</v>
      </c>
      <c r="U3043" s="12"/>
      <c r="V3043" s="16"/>
      <c r="W3043" s="12" t="s">
        <v>4222</v>
      </c>
    </row>
    <row r="3044" spans="1:23" ht="22.35" customHeight="1">
      <c r="A3044" s="12">
        <v>10063219</v>
      </c>
      <c r="B3044" s="137">
        <v>231531000660</v>
      </c>
      <c r="C3044" s="106">
        <v>1004033</v>
      </c>
      <c r="D3044" s="13">
        <v>1016991</v>
      </c>
      <c r="E3044" s="12" t="s">
        <v>3540</v>
      </c>
      <c r="F3044" s="190" t="s">
        <v>2049</v>
      </c>
      <c r="G3044" s="13" t="s">
        <v>21</v>
      </c>
      <c r="H3044" s="15">
        <v>1451.25</v>
      </c>
      <c r="I3044" s="105">
        <v>10</v>
      </c>
      <c r="J3044" s="26">
        <f t="shared" si="188"/>
        <v>14512.5</v>
      </c>
      <c r="K3044" s="113">
        <f>IFERROR(SUMIFS(RECEIVING_HISTORY!$H:$H,RECEIVING_HISTORY!$B:$B,MASTER_SHEET!$A3044),0)</f>
        <v>0</v>
      </c>
      <c r="L3044" s="26">
        <f>IFERROR(SUMIFS(RECEIVING_HISTORY!$I:$I,RECEIVING_HISTORY!$B:$B,MASTER_SHEET!$A3044),0)</f>
        <v>0</v>
      </c>
      <c r="M3044" s="35">
        <f>IFERROR(SUMIF(ISSUANCE_HISTORY!$B:$B,A3044,ISSUANCE_HISTORY!$H:$H),0)</f>
        <v>0</v>
      </c>
      <c r="N3044" s="26">
        <f>IFERROR(SUMIF(ISSUANCE_HISTORY!$B:$B,A3044,ISSUANCE_HISTORY!$I:$I),0)</f>
        <v>0</v>
      </c>
      <c r="O3044" s="112">
        <f t="shared" si="189"/>
        <v>10</v>
      </c>
      <c r="P3044" s="26">
        <f t="shared" si="191"/>
        <v>14512.5</v>
      </c>
      <c r="Q3044" s="36" t="s">
        <v>1973</v>
      </c>
      <c r="R3044" s="36" t="s">
        <v>1973</v>
      </c>
      <c r="S3044" s="16">
        <v>5</v>
      </c>
      <c r="T3044" s="37" t="str">
        <f t="shared" si="190"/>
        <v>OK</v>
      </c>
      <c r="U3044" s="12"/>
      <c r="V3044" s="16"/>
      <c r="W3044" s="12" t="s">
        <v>4222</v>
      </c>
    </row>
    <row r="3045" spans="1:23" ht="22.35" customHeight="1">
      <c r="A3045" s="12">
        <v>10063220</v>
      </c>
      <c r="B3045" s="137">
        <v>391210027899</v>
      </c>
      <c r="C3045" s="106">
        <v>1004043</v>
      </c>
      <c r="D3045" s="13">
        <v>1017001</v>
      </c>
      <c r="E3045" s="12" t="s">
        <v>3541</v>
      </c>
      <c r="F3045" s="190" t="s">
        <v>2049</v>
      </c>
      <c r="G3045" s="13" t="s">
        <v>21</v>
      </c>
      <c r="H3045" s="15">
        <v>1434.38</v>
      </c>
      <c r="I3045" s="105">
        <v>9</v>
      </c>
      <c r="J3045" s="26">
        <f t="shared" si="188"/>
        <v>12909.420000000002</v>
      </c>
      <c r="K3045" s="113">
        <f>IFERROR(SUMIFS(RECEIVING_HISTORY!$H:$H,RECEIVING_HISTORY!$B:$B,MASTER_SHEET!$A3045),0)</f>
        <v>0</v>
      </c>
      <c r="L3045" s="26">
        <f>IFERROR(SUMIFS(RECEIVING_HISTORY!$I:$I,RECEIVING_HISTORY!$B:$B,MASTER_SHEET!$A3045),0)</f>
        <v>0</v>
      </c>
      <c r="M3045" s="35">
        <f>IFERROR(SUMIF(ISSUANCE_HISTORY!$B:$B,A3045,ISSUANCE_HISTORY!$H:$H),0)</f>
        <v>0</v>
      </c>
      <c r="N3045" s="26">
        <f>IFERROR(SUMIF(ISSUANCE_HISTORY!$B:$B,A3045,ISSUANCE_HISTORY!$I:$I),0)</f>
        <v>0</v>
      </c>
      <c r="O3045" s="112">
        <f t="shared" si="189"/>
        <v>9</v>
      </c>
      <c r="P3045" s="26">
        <f t="shared" si="191"/>
        <v>12909.420000000002</v>
      </c>
      <c r="Q3045" s="36" t="s">
        <v>3542</v>
      </c>
      <c r="R3045" s="36" t="s">
        <v>3542</v>
      </c>
      <c r="S3045" s="16">
        <v>5</v>
      </c>
      <c r="T3045" s="37" t="str">
        <f t="shared" si="190"/>
        <v>OK</v>
      </c>
      <c r="U3045" s="12"/>
      <c r="V3045" s="16"/>
      <c r="W3045" s="12" t="s">
        <v>4222</v>
      </c>
    </row>
    <row r="3046" spans="1:23" ht="22.35" customHeight="1">
      <c r="A3046" s="12">
        <v>10063221</v>
      </c>
      <c r="B3046" s="137" t="e">
        <v>#N/A</v>
      </c>
      <c r="C3046" s="106">
        <v>1004876</v>
      </c>
      <c r="D3046" s="13">
        <v>1015991</v>
      </c>
      <c r="E3046" s="12" t="s">
        <v>3543</v>
      </c>
      <c r="F3046" s="190" t="s">
        <v>2049</v>
      </c>
      <c r="G3046" s="13" t="s">
        <v>21</v>
      </c>
      <c r="H3046" s="15">
        <v>1980</v>
      </c>
      <c r="I3046" s="105">
        <v>1</v>
      </c>
      <c r="J3046" s="26">
        <f t="shared" si="188"/>
        <v>1980</v>
      </c>
      <c r="K3046" s="113">
        <f>IFERROR(SUMIFS(RECEIVING_HISTORY!$H:$H,RECEIVING_HISTORY!$B:$B,MASTER_SHEET!$A3046),0)</f>
        <v>0</v>
      </c>
      <c r="L3046" s="26">
        <f>IFERROR(SUMIFS(RECEIVING_HISTORY!$I:$I,RECEIVING_HISTORY!$B:$B,MASTER_SHEET!$A3046),0)</f>
        <v>0</v>
      </c>
      <c r="M3046" s="35">
        <f>IFERROR(SUMIF(ISSUANCE_HISTORY!$B:$B,A3046,ISSUANCE_HISTORY!$H:$H),0)</f>
        <v>0</v>
      </c>
      <c r="N3046" s="26">
        <f>IFERROR(SUMIF(ISSUANCE_HISTORY!$B:$B,A3046,ISSUANCE_HISTORY!$I:$I),0)</f>
        <v>0</v>
      </c>
      <c r="O3046" s="112">
        <f t="shared" si="189"/>
        <v>1</v>
      </c>
      <c r="P3046" s="26">
        <f t="shared" si="191"/>
        <v>1980</v>
      </c>
      <c r="Q3046" s="36" t="s">
        <v>1843</v>
      </c>
      <c r="R3046" s="36" t="s">
        <v>1843</v>
      </c>
      <c r="S3046" s="16">
        <v>1</v>
      </c>
      <c r="T3046" s="37" t="str">
        <f t="shared" si="190"/>
        <v>OK</v>
      </c>
      <c r="U3046" s="12"/>
      <c r="V3046" s="16"/>
      <c r="W3046" s="12" t="e">
        <v>#N/A</v>
      </c>
    </row>
    <row r="3047" spans="1:23" ht="22.35" customHeight="1">
      <c r="A3047" s="12">
        <v>10063222</v>
      </c>
      <c r="B3047" s="137">
        <v>1230130051</v>
      </c>
      <c r="C3047" s="106">
        <v>1007704</v>
      </c>
      <c r="D3047" s="13">
        <v>1017094</v>
      </c>
      <c r="E3047" s="12" t="s">
        <v>3544</v>
      </c>
      <c r="F3047" s="190" t="s">
        <v>2049</v>
      </c>
      <c r="G3047" s="13" t="s">
        <v>21</v>
      </c>
      <c r="H3047" s="15">
        <v>1687.5</v>
      </c>
      <c r="I3047" s="105">
        <v>2</v>
      </c>
      <c r="J3047" s="26">
        <f t="shared" si="188"/>
        <v>3375</v>
      </c>
      <c r="K3047" s="113">
        <f>IFERROR(SUMIFS(RECEIVING_HISTORY!$H:$H,RECEIVING_HISTORY!$B:$B,MASTER_SHEET!$A3047),0)</f>
        <v>0</v>
      </c>
      <c r="L3047" s="26">
        <f>IFERROR(SUMIFS(RECEIVING_HISTORY!$I:$I,RECEIVING_HISTORY!$B:$B,MASTER_SHEET!$A3047),0)</f>
        <v>0</v>
      </c>
      <c r="M3047" s="35">
        <f>IFERROR(SUMIF(ISSUANCE_HISTORY!$B:$B,A3047,ISSUANCE_HISTORY!$H:$H),0)</f>
        <v>0</v>
      </c>
      <c r="N3047" s="26">
        <f>IFERROR(SUMIF(ISSUANCE_HISTORY!$B:$B,A3047,ISSUANCE_HISTORY!$I:$I),0)</f>
        <v>0</v>
      </c>
      <c r="O3047" s="112">
        <f t="shared" si="189"/>
        <v>2</v>
      </c>
      <c r="P3047" s="26">
        <f t="shared" si="191"/>
        <v>3375</v>
      </c>
      <c r="Q3047" s="36" t="s">
        <v>1778</v>
      </c>
      <c r="R3047" s="36" t="s">
        <v>1778</v>
      </c>
      <c r="S3047" s="16">
        <v>2</v>
      </c>
      <c r="T3047" s="37" t="str">
        <f t="shared" si="190"/>
        <v>OK</v>
      </c>
      <c r="U3047" s="12"/>
      <c r="V3047" s="16"/>
      <c r="W3047" s="12" t="s">
        <v>4222</v>
      </c>
    </row>
    <row r="3048" spans="1:23" ht="22.35" customHeight="1">
      <c r="A3048" s="12">
        <v>10063223</v>
      </c>
      <c r="B3048" s="137">
        <v>391216177900</v>
      </c>
      <c r="C3048" s="106">
        <v>1004081</v>
      </c>
      <c r="D3048" s="13">
        <v>1017039</v>
      </c>
      <c r="E3048" s="12" t="s">
        <v>3545</v>
      </c>
      <c r="F3048" s="190" t="s">
        <v>2049</v>
      </c>
      <c r="G3048" s="13" t="s">
        <v>21</v>
      </c>
      <c r="H3048" s="15">
        <v>270</v>
      </c>
      <c r="I3048" s="105">
        <v>20</v>
      </c>
      <c r="J3048" s="26">
        <f t="shared" si="188"/>
        <v>5400</v>
      </c>
      <c r="K3048" s="113">
        <f>IFERROR(SUMIFS(RECEIVING_HISTORY!$H:$H,RECEIVING_HISTORY!$B:$B,MASTER_SHEET!$A3048),0)</f>
        <v>0</v>
      </c>
      <c r="L3048" s="26">
        <f>IFERROR(SUMIFS(RECEIVING_HISTORY!$I:$I,RECEIVING_HISTORY!$B:$B,MASTER_SHEET!$A3048),0)</f>
        <v>0</v>
      </c>
      <c r="M3048" s="35">
        <f>IFERROR(SUMIF(ISSUANCE_HISTORY!$B:$B,A3048,ISSUANCE_HISTORY!$H:$H),0)</f>
        <v>0</v>
      </c>
      <c r="N3048" s="26">
        <f>IFERROR(SUMIF(ISSUANCE_HISTORY!$B:$B,A3048,ISSUANCE_HISTORY!$I:$I),0)</f>
        <v>0</v>
      </c>
      <c r="O3048" s="112">
        <f t="shared" si="189"/>
        <v>20</v>
      </c>
      <c r="P3048" s="26">
        <f t="shared" si="191"/>
        <v>5400</v>
      </c>
      <c r="Q3048" s="36" t="s">
        <v>1151</v>
      </c>
      <c r="R3048" s="36" t="s">
        <v>1151</v>
      </c>
      <c r="S3048" s="16">
        <v>5</v>
      </c>
      <c r="T3048" s="37" t="str">
        <f t="shared" si="190"/>
        <v>OK</v>
      </c>
      <c r="U3048" s="12"/>
      <c r="V3048" s="16"/>
      <c r="W3048" s="12" t="s">
        <v>4222</v>
      </c>
    </row>
    <row r="3049" spans="1:23" ht="22.35" customHeight="1">
      <c r="A3049" s="12">
        <v>10063224</v>
      </c>
      <c r="B3049" s="137">
        <v>391216177901</v>
      </c>
      <c r="C3049" s="106">
        <v>1004082</v>
      </c>
      <c r="D3049" s="13">
        <v>1017040</v>
      </c>
      <c r="E3049" s="12" t="s">
        <v>3546</v>
      </c>
      <c r="F3049" s="190" t="s">
        <v>2049</v>
      </c>
      <c r="G3049" s="13" t="s">
        <v>21</v>
      </c>
      <c r="H3049" s="15">
        <v>337.5</v>
      </c>
      <c r="I3049" s="105">
        <v>5</v>
      </c>
      <c r="J3049" s="26">
        <f t="shared" si="188"/>
        <v>1687.5</v>
      </c>
      <c r="K3049" s="113">
        <f>IFERROR(SUMIFS(RECEIVING_HISTORY!$H:$H,RECEIVING_HISTORY!$B:$B,MASTER_SHEET!$A3049),0)</f>
        <v>0</v>
      </c>
      <c r="L3049" s="26">
        <f>IFERROR(SUMIFS(RECEIVING_HISTORY!$I:$I,RECEIVING_HISTORY!$B:$B,MASTER_SHEET!$A3049),0)</f>
        <v>0</v>
      </c>
      <c r="M3049" s="35">
        <f>IFERROR(SUMIF(ISSUANCE_HISTORY!$B:$B,A3049,ISSUANCE_HISTORY!$H:$H),0)</f>
        <v>0</v>
      </c>
      <c r="N3049" s="26">
        <f>IFERROR(SUMIF(ISSUANCE_HISTORY!$B:$B,A3049,ISSUANCE_HISTORY!$I:$I),0)</f>
        <v>0</v>
      </c>
      <c r="O3049" s="112">
        <f t="shared" si="189"/>
        <v>5</v>
      </c>
      <c r="P3049" s="26">
        <f t="shared" si="191"/>
        <v>1687.5</v>
      </c>
      <c r="Q3049" s="36" t="s">
        <v>1843</v>
      </c>
      <c r="R3049" s="36" t="s">
        <v>1843</v>
      </c>
      <c r="S3049" s="16">
        <v>5</v>
      </c>
      <c r="T3049" s="37" t="str">
        <f t="shared" si="190"/>
        <v>OK</v>
      </c>
      <c r="U3049" s="12"/>
      <c r="V3049" s="16"/>
      <c r="W3049" s="12" t="s">
        <v>4222</v>
      </c>
    </row>
    <row r="3050" spans="1:23" ht="22.35" customHeight="1">
      <c r="A3050" s="12">
        <v>10063225</v>
      </c>
      <c r="B3050" s="137">
        <v>401717007902</v>
      </c>
      <c r="C3050" s="106">
        <v>1004084</v>
      </c>
      <c r="D3050" s="13">
        <v>1017042</v>
      </c>
      <c r="E3050" s="12" t="s">
        <v>3547</v>
      </c>
      <c r="F3050" s="190" t="s">
        <v>2049</v>
      </c>
      <c r="G3050" s="13" t="s">
        <v>21</v>
      </c>
      <c r="H3050" s="15">
        <v>1282.5</v>
      </c>
      <c r="I3050" s="105">
        <v>5</v>
      </c>
      <c r="J3050" s="26">
        <f t="shared" si="188"/>
        <v>6412.5</v>
      </c>
      <c r="K3050" s="113">
        <f>IFERROR(SUMIFS(RECEIVING_HISTORY!$H:$H,RECEIVING_HISTORY!$B:$B,MASTER_SHEET!$A3050),0)</f>
        <v>0</v>
      </c>
      <c r="L3050" s="26">
        <f>IFERROR(SUMIFS(RECEIVING_HISTORY!$I:$I,RECEIVING_HISTORY!$B:$B,MASTER_SHEET!$A3050),0)</f>
        <v>0</v>
      </c>
      <c r="M3050" s="35">
        <f>IFERROR(SUMIF(ISSUANCE_HISTORY!$B:$B,A3050,ISSUANCE_HISTORY!$H:$H),0)</f>
        <v>0</v>
      </c>
      <c r="N3050" s="26">
        <f>IFERROR(SUMIF(ISSUANCE_HISTORY!$B:$B,A3050,ISSUANCE_HISTORY!$I:$I),0)</f>
        <v>0</v>
      </c>
      <c r="O3050" s="112">
        <f t="shared" si="189"/>
        <v>5</v>
      </c>
      <c r="P3050" s="26">
        <f t="shared" si="191"/>
        <v>6412.5</v>
      </c>
      <c r="Q3050" s="36" t="s">
        <v>1151</v>
      </c>
      <c r="R3050" s="36" t="s">
        <v>1151</v>
      </c>
      <c r="S3050" s="16">
        <v>5</v>
      </c>
      <c r="T3050" s="37" t="str">
        <f t="shared" si="190"/>
        <v>OK</v>
      </c>
      <c r="U3050" s="12"/>
      <c r="V3050" s="16"/>
      <c r="W3050" s="12" t="s">
        <v>4222</v>
      </c>
    </row>
    <row r="3051" spans="1:23" ht="22.35" customHeight="1">
      <c r="A3051" s="12">
        <v>10063226</v>
      </c>
      <c r="B3051" s="137">
        <v>311516097903</v>
      </c>
      <c r="C3051" s="106">
        <v>1004105</v>
      </c>
      <c r="D3051" s="13">
        <v>1017063</v>
      </c>
      <c r="E3051" s="12" t="s">
        <v>3548</v>
      </c>
      <c r="F3051" s="190" t="s">
        <v>2049</v>
      </c>
      <c r="G3051" s="13" t="s">
        <v>21</v>
      </c>
      <c r="H3051" s="15">
        <v>405</v>
      </c>
      <c r="I3051" s="105">
        <v>5</v>
      </c>
      <c r="J3051" s="26">
        <f t="shared" si="188"/>
        <v>2025</v>
      </c>
      <c r="K3051" s="113">
        <f>IFERROR(SUMIFS(RECEIVING_HISTORY!$H:$H,RECEIVING_HISTORY!$B:$B,MASTER_SHEET!$A3051),0)</f>
        <v>0</v>
      </c>
      <c r="L3051" s="26">
        <f>IFERROR(SUMIFS(RECEIVING_HISTORY!$I:$I,RECEIVING_HISTORY!$B:$B,MASTER_SHEET!$A3051),0)</f>
        <v>0</v>
      </c>
      <c r="M3051" s="35">
        <f>IFERROR(SUMIF(ISSUANCE_HISTORY!$B:$B,A3051,ISSUANCE_HISTORY!$H:$H),0)</f>
        <v>0</v>
      </c>
      <c r="N3051" s="26">
        <f>IFERROR(SUMIF(ISSUANCE_HISTORY!$B:$B,A3051,ISSUANCE_HISTORY!$I:$I),0)</f>
        <v>0</v>
      </c>
      <c r="O3051" s="112">
        <f t="shared" si="189"/>
        <v>5</v>
      </c>
      <c r="P3051" s="26">
        <f t="shared" si="191"/>
        <v>2025</v>
      </c>
      <c r="Q3051" s="36" t="s">
        <v>1843</v>
      </c>
      <c r="R3051" s="36" t="s">
        <v>1843</v>
      </c>
      <c r="S3051" s="16">
        <v>5</v>
      </c>
      <c r="T3051" s="37" t="str">
        <f t="shared" si="190"/>
        <v>OK</v>
      </c>
      <c r="U3051" s="12"/>
      <c r="V3051" s="16"/>
      <c r="W3051" s="12" t="s">
        <v>4222</v>
      </c>
    </row>
    <row r="3052" spans="1:23" ht="22.35" customHeight="1">
      <c r="A3052" s="12">
        <v>10063227</v>
      </c>
      <c r="B3052" s="137">
        <v>311718047904</v>
      </c>
      <c r="C3052" s="106">
        <v>1008737</v>
      </c>
      <c r="D3052" s="13"/>
      <c r="E3052" s="12" t="s">
        <v>3549</v>
      </c>
      <c r="F3052" s="190" t="s">
        <v>4215</v>
      </c>
      <c r="G3052" s="13" t="s">
        <v>21</v>
      </c>
      <c r="H3052" s="15">
        <v>450</v>
      </c>
      <c r="I3052" s="105">
        <v>1</v>
      </c>
      <c r="J3052" s="26">
        <f t="shared" si="188"/>
        <v>450</v>
      </c>
      <c r="K3052" s="113">
        <f>IFERROR(SUMIFS(RECEIVING_HISTORY!$H:$H,RECEIVING_HISTORY!$B:$B,MASTER_SHEET!$A3052),0)</f>
        <v>0</v>
      </c>
      <c r="L3052" s="26">
        <f>IFERROR(SUMIFS(RECEIVING_HISTORY!$I:$I,RECEIVING_HISTORY!$B:$B,MASTER_SHEET!$A3052),0)</f>
        <v>0</v>
      </c>
      <c r="M3052" s="35">
        <f>IFERROR(SUMIF(ISSUANCE_HISTORY!$B:$B,A3052,ISSUANCE_HISTORY!$H:$H),0)</f>
        <v>0</v>
      </c>
      <c r="N3052" s="26">
        <f>IFERROR(SUMIF(ISSUANCE_HISTORY!$B:$B,A3052,ISSUANCE_HISTORY!$I:$I),0)</f>
        <v>0</v>
      </c>
      <c r="O3052" s="112">
        <f t="shared" si="189"/>
        <v>1</v>
      </c>
      <c r="P3052" s="26">
        <f t="shared" si="191"/>
        <v>450</v>
      </c>
      <c r="Q3052" s="36" t="s">
        <v>998</v>
      </c>
      <c r="R3052" s="36" t="s">
        <v>998</v>
      </c>
      <c r="S3052" s="16">
        <v>1</v>
      </c>
      <c r="T3052" s="37" t="str">
        <f t="shared" si="190"/>
        <v>OK</v>
      </c>
      <c r="U3052" s="12"/>
      <c r="V3052" s="16"/>
      <c r="W3052" s="12" t="s">
        <v>4222</v>
      </c>
    </row>
    <row r="3053" spans="1:23" ht="22.35" customHeight="1">
      <c r="A3053" s="12">
        <v>10063228</v>
      </c>
      <c r="B3053" s="137" t="e">
        <v>#N/A</v>
      </c>
      <c r="C3053" s="106">
        <v>1007816</v>
      </c>
      <c r="D3053" s="13"/>
      <c r="E3053" s="12" t="s">
        <v>3550</v>
      </c>
      <c r="F3053" s="190" t="s">
        <v>4205</v>
      </c>
      <c r="G3053" s="13" t="s">
        <v>21</v>
      </c>
      <c r="H3053" s="15">
        <v>1200</v>
      </c>
      <c r="I3053" s="105">
        <v>1</v>
      </c>
      <c r="J3053" s="26">
        <f t="shared" si="188"/>
        <v>1200</v>
      </c>
      <c r="K3053" s="113">
        <f>IFERROR(SUMIFS(RECEIVING_HISTORY!$H:$H,RECEIVING_HISTORY!$B:$B,MASTER_SHEET!$A3053),0)</f>
        <v>0</v>
      </c>
      <c r="L3053" s="26">
        <f>IFERROR(SUMIFS(RECEIVING_HISTORY!$I:$I,RECEIVING_HISTORY!$B:$B,MASTER_SHEET!$A3053),0)</f>
        <v>0</v>
      </c>
      <c r="M3053" s="35">
        <f>IFERROR(SUMIF(ISSUANCE_HISTORY!$B:$B,A3053,ISSUANCE_HISTORY!$H:$H),0)</f>
        <v>0</v>
      </c>
      <c r="N3053" s="26">
        <f>IFERROR(SUMIF(ISSUANCE_HISTORY!$B:$B,A3053,ISSUANCE_HISTORY!$I:$I),0)</f>
        <v>0</v>
      </c>
      <c r="O3053" s="112">
        <f t="shared" si="189"/>
        <v>1</v>
      </c>
      <c r="P3053" s="26">
        <f t="shared" si="191"/>
        <v>1200</v>
      </c>
      <c r="Q3053" s="36" t="s">
        <v>728</v>
      </c>
      <c r="R3053" s="36" t="s">
        <v>728</v>
      </c>
      <c r="S3053" s="16">
        <v>1</v>
      </c>
      <c r="T3053" s="37" t="str">
        <f t="shared" si="190"/>
        <v>OK</v>
      </c>
      <c r="U3053" s="12"/>
      <c r="V3053" s="16"/>
      <c r="W3053" s="12" t="e">
        <v>#N/A</v>
      </c>
    </row>
    <row r="3054" spans="1:23" ht="22.35" customHeight="1">
      <c r="A3054" s="12">
        <v>10063229</v>
      </c>
      <c r="B3054" s="137" t="e">
        <v>#N/A</v>
      </c>
      <c r="C3054" s="106">
        <v>1007810</v>
      </c>
      <c r="D3054" s="13"/>
      <c r="E3054" s="12" t="s">
        <v>3551</v>
      </c>
      <c r="F3054" s="190" t="s">
        <v>4205</v>
      </c>
      <c r="G3054" s="13" t="s">
        <v>21</v>
      </c>
      <c r="H3054" s="15">
        <v>430</v>
      </c>
      <c r="I3054" s="105">
        <v>0</v>
      </c>
      <c r="J3054" s="26">
        <f t="shared" si="188"/>
        <v>0</v>
      </c>
      <c r="K3054" s="113">
        <f>IFERROR(SUMIFS(RECEIVING_HISTORY!$H:$H,RECEIVING_HISTORY!$B:$B,MASTER_SHEET!$A3054),0)</f>
        <v>5</v>
      </c>
      <c r="L3054" s="26">
        <f>IFERROR(SUMIFS(RECEIVING_HISTORY!$I:$I,RECEIVING_HISTORY!$B:$B,MASTER_SHEET!$A3054),0)</f>
        <v>2150</v>
      </c>
      <c r="M3054" s="35">
        <f>IFERROR(SUMIF(ISSUANCE_HISTORY!$B:$B,A3054,ISSUANCE_HISTORY!$H:$H),0)</f>
        <v>0</v>
      </c>
      <c r="N3054" s="26">
        <f>IFERROR(SUMIF(ISSUANCE_HISTORY!$B:$B,A3054,ISSUANCE_HISTORY!$I:$I),0)</f>
        <v>0</v>
      </c>
      <c r="O3054" s="112">
        <f t="shared" si="189"/>
        <v>5</v>
      </c>
      <c r="P3054" s="26">
        <f t="shared" si="191"/>
        <v>2150</v>
      </c>
      <c r="Q3054" s="36" t="s">
        <v>2988</v>
      </c>
      <c r="R3054" s="36" t="s">
        <v>2988</v>
      </c>
      <c r="S3054" s="16">
        <v>1</v>
      </c>
      <c r="T3054" s="37" t="str">
        <f t="shared" si="190"/>
        <v>OK</v>
      </c>
      <c r="U3054" s="12"/>
      <c r="V3054" s="16"/>
      <c r="W3054" s="12"/>
    </row>
    <row r="3055" spans="1:23" ht="22.35" customHeight="1">
      <c r="A3055" s="12">
        <v>10063230</v>
      </c>
      <c r="B3055" s="137">
        <v>411100007905</v>
      </c>
      <c r="C3055" s="106">
        <v>1004039</v>
      </c>
      <c r="D3055" s="13">
        <v>1016997</v>
      </c>
      <c r="E3055" s="12" t="s">
        <v>3552</v>
      </c>
      <c r="F3055" s="190" t="s">
        <v>2049</v>
      </c>
      <c r="G3055" s="13" t="s">
        <v>21</v>
      </c>
      <c r="H3055" s="15">
        <v>2058.75</v>
      </c>
      <c r="I3055" s="105">
        <v>5</v>
      </c>
      <c r="J3055" s="26">
        <f t="shared" si="188"/>
        <v>10293.75</v>
      </c>
      <c r="K3055" s="113">
        <f>IFERROR(SUMIFS(RECEIVING_HISTORY!$H:$H,RECEIVING_HISTORY!$B:$B,MASTER_SHEET!$A3055),0)</f>
        <v>0</v>
      </c>
      <c r="L3055" s="26">
        <f>IFERROR(SUMIFS(RECEIVING_HISTORY!$I:$I,RECEIVING_HISTORY!$B:$B,MASTER_SHEET!$A3055),0)</f>
        <v>0</v>
      </c>
      <c r="M3055" s="35">
        <f>IFERROR(SUMIF(ISSUANCE_HISTORY!$B:$B,A3055,ISSUANCE_HISTORY!$H:$H),0)</f>
        <v>0</v>
      </c>
      <c r="N3055" s="26">
        <f>IFERROR(SUMIF(ISSUANCE_HISTORY!$B:$B,A3055,ISSUANCE_HISTORY!$I:$I),0)</f>
        <v>0</v>
      </c>
      <c r="O3055" s="112">
        <f t="shared" si="189"/>
        <v>5</v>
      </c>
      <c r="P3055" s="26">
        <f t="shared" si="191"/>
        <v>10293.75</v>
      </c>
      <c r="Q3055" s="36" t="s">
        <v>1151</v>
      </c>
      <c r="R3055" s="36" t="s">
        <v>1151</v>
      </c>
      <c r="S3055" s="16">
        <v>5</v>
      </c>
      <c r="T3055" s="37" t="str">
        <f t="shared" si="190"/>
        <v>OK</v>
      </c>
      <c r="U3055" s="12"/>
      <c r="V3055" s="16"/>
      <c r="W3055" s="12" t="s">
        <v>4222</v>
      </c>
    </row>
    <row r="3056" spans="1:23" ht="22.35" customHeight="1">
      <c r="A3056" s="12">
        <v>10063231</v>
      </c>
      <c r="B3056" s="137">
        <v>391222177906</v>
      </c>
      <c r="C3056" s="106">
        <v>1004041</v>
      </c>
      <c r="D3056" s="13">
        <v>1016999</v>
      </c>
      <c r="E3056" s="12" t="s">
        <v>3553</v>
      </c>
      <c r="F3056" s="190" t="s">
        <v>2049</v>
      </c>
      <c r="G3056" s="13" t="s">
        <v>21</v>
      </c>
      <c r="H3056" s="15">
        <v>2025</v>
      </c>
      <c r="I3056" s="105">
        <v>5</v>
      </c>
      <c r="J3056" s="26">
        <f t="shared" si="188"/>
        <v>10125</v>
      </c>
      <c r="K3056" s="113">
        <f>IFERROR(SUMIFS(RECEIVING_HISTORY!$H:$H,RECEIVING_HISTORY!$B:$B,MASTER_SHEET!$A3056),0)</f>
        <v>0</v>
      </c>
      <c r="L3056" s="26">
        <f>IFERROR(SUMIFS(RECEIVING_HISTORY!$I:$I,RECEIVING_HISTORY!$B:$B,MASTER_SHEET!$A3056),0)</f>
        <v>0</v>
      </c>
      <c r="M3056" s="35">
        <f>IFERROR(SUMIF(ISSUANCE_HISTORY!$B:$B,A3056,ISSUANCE_HISTORY!$H:$H),0)</f>
        <v>0</v>
      </c>
      <c r="N3056" s="26">
        <f>IFERROR(SUMIF(ISSUANCE_HISTORY!$B:$B,A3056,ISSUANCE_HISTORY!$I:$I),0)</f>
        <v>0</v>
      </c>
      <c r="O3056" s="112">
        <f t="shared" si="189"/>
        <v>5</v>
      </c>
      <c r="P3056" s="26">
        <f t="shared" si="191"/>
        <v>10125</v>
      </c>
      <c r="Q3056" s="36" t="s">
        <v>1148</v>
      </c>
      <c r="R3056" s="36" t="s">
        <v>1148</v>
      </c>
      <c r="S3056" s="16">
        <v>5</v>
      </c>
      <c r="T3056" s="37" t="str">
        <f t="shared" si="190"/>
        <v>OK</v>
      </c>
      <c r="U3056" s="12"/>
      <c r="V3056" s="16"/>
      <c r="W3056" s="12" t="s">
        <v>4222</v>
      </c>
    </row>
    <row r="3057" spans="1:23" ht="22.35" customHeight="1">
      <c r="A3057" s="12">
        <v>10063232</v>
      </c>
      <c r="B3057" s="137">
        <v>1240370848</v>
      </c>
      <c r="C3057" s="106">
        <v>1007708</v>
      </c>
      <c r="D3057" s="13">
        <v>1017098</v>
      </c>
      <c r="E3057" s="12" t="s">
        <v>3554</v>
      </c>
      <c r="F3057" s="190" t="s">
        <v>2049</v>
      </c>
      <c r="G3057" s="13" t="s">
        <v>21</v>
      </c>
      <c r="H3057" s="15">
        <v>1312.5</v>
      </c>
      <c r="I3057" s="105">
        <v>1</v>
      </c>
      <c r="J3057" s="26">
        <f t="shared" si="188"/>
        <v>1312.5</v>
      </c>
      <c r="K3057" s="113">
        <f>IFERROR(SUMIFS(RECEIVING_HISTORY!$H:$H,RECEIVING_HISTORY!$B:$B,MASTER_SHEET!$A3057),0)</f>
        <v>0</v>
      </c>
      <c r="L3057" s="26">
        <f>IFERROR(SUMIFS(RECEIVING_HISTORY!$I:$I,RECEIVING_HISTORY!$B:$B,MASTER_SHEET!$A3057),0)</f>
        <v>0</v>
      </c>
      <c r="M3057" s="35">
        <f>IFERROR(SUMIF(ISSUANCE_HISTORY!$B:$B,A3057,ISSUANCE_HISTORY!$H:$H),0)</f>
        <v>0</v>
      </c>
      <c r="N3057" s="26">
        <f>IFERROR(SUMIF(ISSUANCE_HISTORY!$B:$B,A3057,ISSUANCE_HISTORY!$I:$I),0)</f>
        <v>0</v>
      </c>
      <c r="O3057" s="112">
        <f t="shared" si="189"/>
        <v>1</v>
      </c>
      <c r="P3057" s="26">
        <f t="shared" si="191"/>
        <v>1312.5</v>
      </c>
      <c r="Q3057" s="36" t="s">
        <v>1957</v>
      </c>
      <c r="R3057" s="36" t="s">
        <v>1957</v>
      </c>
      <c r="S3057" s="16">
        <v>1</v>
      </c>
      <c r="T3057" s="37" t="str">
        <f t="shared" si="190"/>
        <v>OK</v>
      </c>
      <c r="U3057" s="12"/>
      <c r="V3057" s="16"/>
      <c r="W3057" s="12" t="s">
        <v>4222</v>
      </c>
    </row>
    <row r="3058" spans="1:23" ht="22.35" customHeight="1">
      <c r="A3058" s="12">
        <v>10063233</v>
      </c>
      <c r="B3058" s="137">
        <v>1240180514</v>
      </c>
      <c r="C3058" s="106">
        <v>1004901</v>
      </c>
      <c r="D3058" s="13">
        <v>1016016</v>
      </c>
      <c r="E3058" s="12" t="s">
        <v>3555</v>
      </c>
      <c r="F3058" s="190" t="s">
        <v>2049</v>
      </c>
      <c r="G3058" s="13" t="s">
        <v>21</v>
      </c>
      <c r="H3058" s="15">
        <v>415</v>
      </c>
      <c r="I3058" s="105">
        <v>5</v>
      </c>
      <c r="J3058" s="26">
        <f t="shared" si="188"/>
        <v>2075</v>
      </c>
      <c r="K3058" s="113">
        <f>IFERROR(SUMIFS(RECEIVING_HISTORY!$H:$H,RECEIVING_HISTORY!$B:$B,MASTER_SHEET!$A3058),0)</f>
        <v>0</v>
      </c>
      <c r="L3058" s="26">
        <f>IFERROR(SUMIFS(RECEIVING_HISTORY!$I:$I,RECEIVING_HISTORY!$B:$B,MASTER_SHEET!$A3058),0)</f>
        <v>0</v>
      </c>
      <c r="M3058" s="35">
        <f>IFERROR(SUMIF(ISSUANCE_HISTORY!$B:$B,A3058,ISSUANCE_HISTORY!$H:$H),0)</f>
        <v>0</v>
      </c>
      <c r="N3058" s="26">
        <f>IFERROR(SUMIF(ISSUANCE_HISTORY!$B:$B,A3058,ISSUANCE_HISTORY!$I:$I),0)</f>
        <v>0</v>
      </c>
      <c r="O3058" s="112">
        <f t="shared" si="189"/>
        <v>5</v>
      </c>
      <c r="P3058" s="26">
        <f t="shared" si="191"/>
        <v>2075</v>
      </c>
      <c r="Q3058" s="36" t="s">
        <v>3556</v>
      </c>
      <c r="R3058" s="36" t="s">
        <v>3556</v>
      </c>
      <c r="S3058" s="16">
        <v>5</v>
      </c>
      <c r="T3058" s="37" t="str">
        <f t="shared" si="190"/>
        <v>OK</v>
      </c>
      <c r="U3058" s="12"/>
      <c r="V3058" s="16"/>
      <c r="W3058" s="12" t="s">
        <v>4222</v>
      </c>
    </row>
    <row r="3059" spans="1:23" ht="22.35" customHeight="1">
      <c r="A3059" s="12">
        <v>10063234</v>
      </c>
      <c r="B3059" s="137">
        <v>1240180550</v>
      </c>
      <c r="C3059" s="106">
        <v>1004797</v>
      </c>
      <c r="D3059" s="13">
        <v>1016238</v>
      </c>
      <c r="E3059" s="12" t="s">
        <v>3557</v>
      </c>
      <c r="F3059" s="190" t="s">
        <v>2049</v>
      </c>
      <c r="G3059" s="13" t="s">
        <v>21</v>
      </c>
      <c r="H3059" s="15">
        <v>281</v>
      </c>
      <c r="I3059" s="105">
        <v>5</v>
      </c>
      <c r="J3059" s="26">
        <f t="shared" si="188"/>
        <v>1405</v>
      </c>
      <c r="K3059" s="113">
        <f>IFERROR(SUMIFS(RECEIVING_HISTORY!$H:$H,RECEIVING_HISTORY!$B:$B,MASTER_SHEET!$A3059),0)</f>
        <v>0</v>
      </c>
      <c r="L3059" s="26">
        <f>IFERROR(SUMIFS(RECEIVING_HISTORY!$I:$I,RECEIVING_HISTORY!$B:$B,MASTER_SHEET!$A3059),0)</f>
        <v>0</v>
      </c>
      <c r="M3059" s="35">
        <f>IFERROR(SUMIF(ISSUANCE_HISTORY!$B:$B,A3059,ISSUANCE_HISTORY!$H:$H),0)</f>
        <v>0</v>
      </c>
      <c r="N3059" s="26">
        <f>IFERROR(SUMIF(ISSUANCE_HISTORY!$B:$B,A3059,ISSUANCE_HISTORY!$I:$I),0)</f>
        <v>0</v>
      </c>
      <c r="O3059" s="112">
        <f t="shared" si="189"/>
        <v>5</v>
      </c>
      <c r="P3059" s="26">
        <f t="shared" si="191"/>
        <v>1405</v>
      </c>
      <c r="Q3059" s="36" t="s">
        <v>3556</v>
      </c>
      <c r="R3059" s="36" t="s">
        <v>3556</v>
      </c>
      <c r="S3059" s="16">
        <v>5</v>
      </c>
      <c r="T3059" s="37" t="str">
        <f t="shared" si="190"/>
        <v>OK</v>
      </c>
      <c r="U3059" s="12"/>
      <c r="V3059" s="16"/>
      <c r="W3059" s="12" t="s">
        <v>4222</v>
      </c>
    </row>
    <row r="3060" spans="1:23" ht="22.35" customHeight="1">
      <c r="A3060" s="12">
        <v>10063235</v>
      </c>
      <c r="B3060" s="137">
        <v>1240180551</v>
      </c>
      <c r="C3060" s="106">
        <v>1004798</v>
      </c>
      <c r="D3060" s="13">
        <v>1016239</v>
      </c>
      <c r="E3060" s="12" t="s">
        <v>3558</v>
      </c>
      <c r="F3060" s="190" t="s">
        <v>2049</v>
      </c>
      <c r="G3060" s="13" t="s">
        <v>21</v>
      </c>
      <c r="H3060" s="15">
        <v>243</v>
      </c>
      <c r="I3060" s="105">
        <v>5</v>
      </c>
      <c r="J3060" s="26">
        <f t="shared" si="188"/>
        <v>1215</v>
      </c>
      <c r="K3060" s="113">
        <f>IFERROR(SUMIFS(RECEIVING_HISTORY!$H:$H,RECEIVING_HISTORY!$B:$B,MASTER_SHEET!$A3060),0)</f>
        <v>0</v>
      </c>
      <c r="L3060" s="26">
        <f>IFERROR(SUMIFS(RECEIVING_HISTORY!$I:$I,RECEIVING_HISTORY!$B:$B,MASTER_SHEET!$A3060),0)</f>
        <v>0</v>
      </c>
      <c r="M3060" s="35">
        <f>IFERROR(SUMIF(ISSUANCE_HISTORY!$B:$B,A3060,ISSUANCE_HISTORY!$H:$H),0)</f>
        <v>0</v>
      </c>
      <c r="N3060" s="26">
        <f>IFERROR(SUMIF(ISSUANCE_HISTORY!$B:$B,A3060,ISSUANCE_HISTORY!$I:$I),0)</f>
        <v>0</v>
      </c>
      <c r="O3060" s="112">
        <f t="shared" si="189"/>
        <v>5</v>
      </c>
      <c r="P3060" s="26">
        <f t="shared" si="191"/>
        <v>1215</v>
      </c>
      <c r="Q3060" s="36" t="s">
        <v>3556</v>
      </c>
      <c r="R3060" s="36" t="s">
        <v>3556</v>
      </c>
      <c r="S3060" s="16">
        <v>5</v>
      </c>
      <c r="T3060" s="37" t="str">
        <f t="shared" si="190"/>
        <v>OK</v>
      </c>
      <c r="U3060" s="12"/>
      <c r="V3060" s="16"/>
      <c r="W3060" s="12" t="s">
        <v>4222</v>
      </c>
    </row>
    <row r="3061" spans="1:23" ht="22.35" customHeight="1">
      <c r="A3061" s="12">
        <v>10063236</v>
      </c>
      <c r="B3061" s="137">
        <v>1650130022</v>
      </c>
      <c r="C3061" s="106">
        <v>1004026</v>
      </c>
      <c r="D3061" s="13">
        <v>1016984</v>
      </c>
      <c r="E3061" s="12" t="s">
        <v>3559</v>
      </c>
      <c r="F3061" s="190" t="s">
        <v>2049</v>
      </c>
      <c r="G3061" s="13" t="s">
        <v>21</v>
      </c>
      <c r="H3061" s="15">
        <v>468</v>
      </c>
      <c r="I3061" s="105">
        <v>1</v>
      </c>
      <c r="J3061" s="26">
        <f t="shared" si="188"/>
        <v>468</v>
      </c>
      <c r="K3061" s="113">
        <f>IFERROR(SUMIFS(RECEIVING_HISTORY!$H:$H,RECEIVING_HISTORY!$B:$B,MASTER_SHEET!$A3061),0)</f>
        <v>0</v>
      </c>
      <c r="L3061" s="26">
        <f>IFERROR(SUMIFS(RECEIVING_HISTORY!$I:$I,RECEIVING_HISTORY!$B:$B,MASTER_SHEET!$A3061),0)</f>
        <v>0</v>
      </c>
      <c r="M3061" s="35">
        <f>IFERROR(SUMIF(ISSUANCE_HISTORY!$B:$B,A3061,ISSUANCE_HISTORY!$H:$H),0)</f>
        <v>0</v>
      </c>
      <c r="N3061" s="26">
        <f>IFERROR(SUMIF(ISSUANCE_HISTORY!$B:$B,A3061,ISSUANCE_HISTORY!$I:$I),0)</f>
        <v>0</v>
      </c>
      <c r="O3061" s="112">
        <f t="shared" si="189"/>
        <v>1</v>
      </c>
      <c r="P3061" s="26">
        <f t="shared" si="191"/>
        <v>468</v>
      </c>
      <c r="Q3061" s="36" t="s">
        <v>1973</v>
      </c>
      <c r="R3061" s="36" t="s">
        <v>1973</v>
      </c>
      <c r="S3061" s="16">
        <v>1</v>
      </c>
      <c r="T3061" s="37" t="str">
        <f t="shared" si="190"/>
        <v>OK</v>
      </c>
      <c r="U3061" s="12"/>
      <c r="V3061" s="16"/>
      <c r="W3061" s="12" t="s">
        <v>4222</v>
      </c>
    </row>
    <row r="3062" spans="1:23" ht="22.35" customHeight="1">
      <c r="A3062" s="12">
        <v>10063237</v>
      </c>
      <c r="B3062" s="137">
        <v>1650130023</v>
      </c>
      <c r="C3062" s="106">
        <v>1004027</v>
      </c>
      <c r="D3062" s="13">
        <v>1016985</v>
      </c>
      <c r="E3062" s="12" t="s">
        <v>3560</v>
      </c>
      <c r="F3062" s="190" t="s">
        <v>2049</v>
      </c>
      <c r="G3062" s="13" t="s">
        <v>21</v>
      </c>
      <c r="H3062" s="15">
        <v>468</v>
      </c>
      <c r="I3062" s="105">
        <v>5</v>
      </c>
      <c r="J3062" s="26">
        <f t="shared" si="188"/>
        <v>2340</v>
      </c>
      <c r="K3062" s="113">
        <f>IFERROR(SUMIFS(RECEIVING_HISTORY!$H:$H,RECEIVING_HISTORY!$B:$B,MASTER_SHEET!$A3062),0)</f>
        <v>0</v>
      </c>
      <c r="L3062" s="26">
        <f>IFERROR(SUMIFS(RECEIVING_HISTORY!$I:$I,RECEIVING_HISTORY!$B:$B,MASTER_SHEET!$A3062),0)</f>
        <v>0</v>
      </c>
      <c r="M3062" s="35">
        <f>IFERROR(SUMIF(ISSUANCE_HISTORY!$B:$B,A3062,ISSUANCE_HISTORY!$H:$H),0)</f>
        <v>0</v>
      </c>
      <c r="N3062" s="26">
        <f>IFERROR(SUMIF(ISSUANCE_HISTORY!$B:$B,A3062,ISSUANCE_HISTORY!$I:$I),0)</f>
        <v>0</v>
      </c>
      <c r="O3062" s="112">
        <f t="shared" si="189"/>
        <v>5</v>
      </c>
      <c r="P3062" s="26">
        <f t="shared" si="191"/>
        <v>2340</v>
      </c>
      <c r="Q3062" s="36" t="s">
        <v>1973</v>
      </c>
      <c r="R3062" s="36" t="s">
        <v>1973</v>
      </c>
      <c r="S3062" s="16">
        <v>5</v>
      </c>
      <c r="T3062" s="37" t="str">
        <f t="shared" si="190"/>
        <v>OK</v>
      </c>
      <c r="U3062" s="12"/>
      <c r="V3062" s="16"/>
      <c r="W3062" s="12" t="s">
        <v>4222</v>
      </c>
    </row>
    <row r="3063" spans="1:23" ht="22.35" customHeight="1">
      <c r="A3063" s="12">
        <v>10063238</v>
      </c>
      <c r="B3063" s="137">
        <v>1650130024</v>
      </c>
      <c r="C3063" s="106">
        <v>1004028</v>
      </c>
      <c r="D3063" s="13">
        <v>1016986</v>
      </c>
      <c r="E3063" s="12" t="s">
        <v>3561</v>
      </c>
      <c r="F3063" s="190" t="s">
        <v>2049</v>
      </c>
      <c r="G3063" s="13" t="s">
        <v>21</v>
      </c>
      <c r="H3063" s="15">
        <v>506</v>
      </c>
      <c r="I3063" s="105">
        <v>5</v>
      </c>
      <c r="J3063" s="26">
        <f t="shared" si="188"/>
        <v>2530</v>
      </c>
      <c r="K3063" s="113">
        <f>IFERROR(SUMIFS(RECEIVING_HISTORY!$H:$H,RECEIVING_HISTORY!$B:$B,MASTER_SHEET!$A3063),0)</f>
        <v>0</v>
      </c>
      <c r="L3063" s="26">
        <f>IFERROR(SUMIFS(RECEIVING_HISTORY!$I:$I,RECEIVING_HISTORY!$B:$B,MASTER_SHEET!$A3063),0)</f>
        <v>0</v>
      </c>
      <c r="M3063" s="35">
        <f>IFERROR(SUMIF(ISSUANCE_HISTORY!$B:$B,A3063,ISSUANCE_HISTORY!$H:$H),0)</f>
        <v>0</v>
      </c>
      <c r="N3063" s="26">
        <f>IFERROR(SUMIF(ISSUANCE_HISTORY!$B:$B,A3063,ISSUANCE_HISTORY!$I:$I),0)</f>
        <v>0</v>
      </c>
      <c r="O3063" s="112">
        <f t="shared" si="189"/>
        <v>5</v>
      </c>
      <c r="P3063" s="26">
        <f t="shared" si="191"/>
        <v>2530</v>
      </c>
      <c r="Q3063" s="36" t="s">
        <v>1973</v>
      </c>
      <c r="R3063" s="36" t="s">
        <v>1973</v>
      </c>
      <c r="S3063" s="16">
        <v>5</v>
      </c>
      <c r="T3063" s="37" t="str">
        <f t="shared" si="190"/>
        <v>OK</v>
      </c>
      <c r="U3063" s="12"/>
      <c r="V3063" s="16"/>
      <c r="W3063" s="12" t="s">
        <v>4222</v>
      </c>
    </row>
    <row r="3064" spans="1:23" ht="22.35" customHeight="1">
      <c r="A3064" s="12">
        <v>10063239</v>
      </c>
      <c r="B3064" s="137">
        <v>1650130025</v>
      </c>
      <c r="C3064" s="106">
        <v>1004029</v>
      </c>
      <c r="D3064" s="13">
        <v>1016987</v>
      </c>
      <c r="E3064" s="12" t="s">
        <v>3562</v>
      </c>
      <c r="F3064" s="190" t="s">
        <v>2049</v>
      </c>
      <c r="G3064" s="13" t="s">
        <v>21</v>
      </c>
      <c r="H3064" s="15">
        <v>506</v>
      </c>
      <c r="I3064" s="105">
        <v>5</v>
      </c>
      <c r="J3064" s="26">
        <f t="shared" si="188"/>
        <v>2530</v>
      </c>
      <c r="K3064" s="113">
        <f>IFERROR(SUMIFS(RECEIVING_HISTORY!$H:$H,RECEIVING_HISTORY!$B:$B,MASTER_SHEET!$A3064),0)</f>
        <v>0</v>
      </c>
      <c r="L3064" s="26">
        <f>IFERROR(SUMIFS(RECEIVING_HISTORY!$I:$I,RECEIVING_HISTORY!$B:$B,MASTER_SHEET!$A3064),0)</f>
        <v>0</v>
      </c>
      <c r="M3064" s="35">
        <f>IFERROR(SUMIF(ISSUANCE_HISTORY!$B:$B,A3064,ISSUANCE_HISTORY!$H:$H),0)</f>
        <v>0</v>
      </c>
      <c r="N3064" s="26">
        <f>IFERROR(SUMIF(ISSUANCE_HISTORY!$B:$B,A3064,ISSUANCE_HISTORY!$I:$I),0)</f>
        <v>0</v>
      </c>
      <c r="O3064" s="112">
        <f t="shared" si="189"/>
        <v>5</v>
      </c>
      <c r="P3064" s="26">
        <f t="shared" si="191"/>
        <v>2530</v>
      </c>
      <c r="Q3064" s="36" t="s">
        <v>1973</v>
      </c>
      <c r="R3064" s="36" t="s">
        <v>1973</v>
      </c>
      <c r="S3064" s="16">
        <v>5</v>
      </c>
      <c r="T3064" s="37" t="str">
        <f t="shared" si="190"/>
        <v>OK</v>
      </c>
      <c r="U3064" s="12"/>
      <c r="V3064" s="16"/>
      <c r="W3064" s="12" t="s">
        <v>4222</v>
      </c>
    </row>
    <row r="3065" spans="1:23" ht="22.35" customHeight="1">
      <c r="A3065" s="12">
        <v>10063240</v>
      </c>
      <c r="B3065" s="137">
        <v>1240050405</v>
      </c>
      <c r="C3065" s="106">
        <v>1007722</v>
      </c>
      <c r="D3065" s="13">
        <v>1017112</v>
      </c>
      <c r="E3065" s="12" t="s">
        <v>3563</v>
      </c>
      <c r="F3065" s="190" t="s">
        <v>2049</v>
      </c>
      <c r="G3065" s="13" t="s">
        <v>21</v>
      </c>
      <c r="H3065" s="15">
        <v>1880.55</v>
      </c>
      <c r="I3065" s="105">
        <v>2</v>
      </c>
      <c r="J3065" s="26">
        <f t="shared" si="188"/>
        <v>3761.1</v>
      </c>
      <c r="K3065" s="113">
        <f>IFERROR(SUMIFS(RECEIVING_HISTORY!$H:$H,RECEIVING_HISTORY!$B:$B,MASTER_SHEET!$A3065),0)</f>
        <v>0</v>
      </c>
      <c r="L3065" s="26">
        <f>IFERROR(SUMIFS(RECEIVING_HISTORY!$I:$I,RECEIVING_HISTORY!$B:$B,MASTER_SHEET!$A3065),0)</f>
        <v>0</v>
      </c>
      <c r="M3065" s="35">
        <f>IFERROR(SUMIF(ISSUANCE_HISTORY!$B:$B,A3065,ISSUANCE_HISTORY!$H:$H),0)</f>
        <v>0</v>
      </c>
      <c r="N3065" s="26">
        <f>IFERROR(SUMIF(ISSUANCE_HISTORY!$B:$B,A3065,ISSUANCE_HISTORY!$I:$I),0)</f>
        <v>0</v>
      </c>
      <c r="O3065" s="112">
        <f t="shared" si="189"/>
        <v>2</v>
      </c>
      <c r="P3065" s="26">
        <f t="shared" si="191"/>
        <v>3761.1</v>
      </c>
      <c r="Q3065" s="36" t="s">
        <v>2325</v>
      </c>
      <c r="R3065" s="36" t="s">
        <v>2325</v>
      </c>
      <c r="S3065" s="16">
        <v>2</v>
      </c>
      <c r="T3065" s="37" t="str">
        <f t="shared" si="190"/>
        <v>OK</v>
      </c>
      <c r="U3065" s="12"/>
      <c r="V3065" s="16"/>
      <c r="W3065" s="12" t="s">
        <v>4222</v>
      </c>
    </row>
    <row r="3066" spans="1:23" ht="22.35" customHeight="1">
      <c r="A3066" s="12">
        <v>10063241</v>
      </c>
      <c r="B3066" s="137">
        <v>1240050437</v>
      </c>
      <c r="C3066" s="106">
        <v>1007735</v>
      </c>
      <c r="D3066" s="13">
        <v>1017125</v>
      </c>
      <c r="E3066" s="12" t="s">
        <v>3564</v>
      </c>
      <c r="F3066" s="190" t="s">
        <v>2049</v>
      </c>
      <c r="G3066" s="13" t="s">
        <v>21</v>
      </c>
      <c r="H3066" s="15">
        <v>359</v>
      </c>
      <c r="I3066" s="105">
        <v>6</v>
      </c>
      <c r="J3066" s="26">
        <f t="shared" si="188"/>
        <v>2154</v>
      </c>
      <c r="K3066" s="113">
        <f>IFERROR(SUMIFS(RECEIVING_HISTORY!$H:$H,RECEIVING_HISTORY!$B:$B,MASTER_SHEET!$A3066),0)</f>
        <v>0</v>
      </c>
      <c r="L3066" s="26">
        <f>IFERROR(SUMIFS(RECEIVING_HISTORY!$I:$I,RECEIVING_HISTORY!$B:$B,MASTER_SHEET!$A3066),0)</f>
        <v>0</v>
      </c>
      <c r="M3066" s="35">
        <f>IFERROR(SUMIF(ISSUANCE_HISTORY!$B:$B,A3066,ISSUANCE_HISTORY!$H:$H),0)</f>
        <v>0</v>
      </c>
      <c r="N3066" s="26">
        <f>IFERROR(SUMIF(ISSUANCE_HISTORY!$B:$B,A3066,ISSUANCE_HISTORY!$I:$I),0)</f>
        <v>0</v>
      </c>
      <c r="O3066" s="112">
        <f t="shared" si="189"/>
        <v>6</v>
      </c>
      <c r="P3066" s="26">
        <f t="shared" si="191"/>
        <v>2154</v>
      </c>
      <c r="Q3066" s="36" t="s">
        <v>2325</v>
      </c>
      <c r="R3066" s="36" t="s">
        <v>2325</v>
      </c>
      <c r="S3066" s="16">
        <v>5</v>
      </c>
      <c r="T3066" s="37" t="str">
        <f t="shared" si="190"/>
        <v>OK</v>
      </c>
      <c r="U3066" s="12"/>
      <c r="V3066" s="16"/>
      <c r="W3066" s="12" t="s">
        <v>4222</v>
      </c>
    </row>
    <row r="3067" spans="1:23" ht="22.35" customHeight="1">
      <c r="A3067" s="12">
        <v>10063242</v>
      </c>
      <c r="B3067" s="137">
        <v>1240050466</v>
      </c>
      <c r="C3067" s="106">
        <v>1007368</v>
      </c>
      <c r="D3067" s="13">
        <v>1017141</v>
      </c>
      <c r="E3067" s="12" t="s">
        <v>3565</v>
      </c>
      <c r="F3067" s="190" t="s">
        <v>2049</v>
      </c>
      <c r="G3067" s="13" t="s">
        <v>21</v>
      </c>
      <c r="H3067" s="15">
        <v>406.35</v>
      </c>
      <c r="I3067" s="105">
        <v>5</v>
      </c>
      <c r="J3067" s="26">
        <f t="shared" si="188"/>
        <v>2031.75</v>
      </c>
      <c r="K3067" s="113">
        <f>IFERROR(SUMIFS(RECEIVING_HISTORY!$H:$H,RECEIVING_HISTORY!$B:$B,MASTER_SHEET!$A3067),0)</f>
        <v>0</v>
      </c>
      <c r="L3067" s="26">
        <f>IFERROR(SUMIFS(RECEIVING_HISTORY!$I:$I,RECEIVING_HISTORY!$B:$B,MASTER_SHEET!$A3067),0)</f>
        <v>0</v>
      </c>
      <c r="M3067" s="35">
        <f>IFERROR(SUMIF(ISSUANCE_HISTORY!$B:$B,A3067,ISSUANCE_HISTORY!$H:$H),0)</f>
        <v>0</v>
      </c>
      <c r="N3067" s="26">
        <f>IFERROR(SUMIF(ISSUANCE_HISTORY!$B:$B,A3067,ISSUANCE_HISTORY!$I:$I),0)</f>
        <v>0</v>
      </c>
      <c r="O3067" s="112">
        <f t="shared" si="189"/>
        <v>5</v>
      </c>
      <c r="P3067" s="26">
        <f t="shared" si="191"/>
        <v>2031.75</v>
      </c>
      <c r="Q3067" s="36" t="s">
        <v>510</v>
      </c>
      <c r="R3067" s="36" t="s">
        <v>510</v>
      </c>
      <c r="S3067" s="16">
        <v>5</v>
      </c>
      <c r="T3067" s="37" t="str">
        <f t="shared" si="190"/>
        <v>OK</v>
      </c>
      <c r="U3067" s="12"/>
      <c r="V3067" s="16"/>
      <c r="W3067" s="12" t="s">
        <v>4222</v>
      </c>
    </row>
    <row r="3068" spans="1:23" ht="22.35" customHeight="1">
      <c r="A3068" s="12">
        <v>10063243</v>
      </c>
      <c r="B3068" s="137" t="e">
        <v>#N/A</v>
      </c>
      <c r="C3068" s="106">
        <v>1008740</v>
      </c>
      <c r="D3068" s="13"/>
      <c r="E3068" s="12" t="s">
        <v>3566</v>
      </c>
      <c r="F3068" s="190" t="s">
        <v>4205</v>
      </c>
      <c r="G3068" s="13" t="s">
        <v>21</v>
      </c>
      <c r="H3068" s="15">
        <v>345</v>
      </c>
      <c r="I3068" s="105">
        <v>2</v>
      </c>
      <c r="J3068" s="26">
        <f t="shared" si="188"/>
        <v>690</v>
      </c>
      <c r="K3068" s="113">
        <f>IFERROR(SUMIFS(RECEIVING_HISTORY!$H:$H,RECEIVING_HISTORY!$B:$B,MASTER_SHEET!$A3068),0)</f>
        <v>0</v>
      </c>
      <c r="L3068" s="26">
        <f>IFERROR(SUMIFS(RECEIVING_HISTORY!$I:$I,RECEIVING_HISTORY!$B:$B,MASTER_SHEET!$A3068),0)</f>
        <v>0</v>
      </c>
      <c r="M3068" s="35">
        <f>IFERROR(SUMIF(ISSUANCE_HISTORY!$B:$B,A3068,ISSUANCE_HISTORY!$H:$H),0)</f>
        <v>0</v>
      </c>
      <c r="N3068" s="26">
        <f>IFERROR(SUMIF(ISSUANCE_HISTORY!$B:$B,A3068,ISSUANCE_HISTORY!$I:$I),0)</f>
        <v>0</v>
      </c>
      <c r="O3068" s="112">
        <f t="shared" si="189"/>
        <v>2</v>
      </c>
      <c r="P3068" s="26">
        <f t="shared" si="191"/>
        <v>690</v>
      </c>
      <c r="Q3068" s="36" t="s">
        <v>3093</v>
      </c>
      <c r="R3068" s="36" t="s">
        <v>3093</v>
      </c>
      <c r="S3068" s="16">
        <v>2</v>
      </c>
      <c r="T3068" s="37" t="str">
        <f t="shared" si="190"/>
        <v>OK</v>
      </c>
      <c r="U3068" s="12"/>
      <c r="V3068" s="16"/>
      <c r="W3068" s="12" t="e">
        <v>#N/A</v>
      </c>
    </row>
    <row r="3069" spans="1:23" ht="22.35" customHeight="1">
      <c r="A3069" s="12">
        <v>10063244</v>
      </c>
      <c r="B3069" s="137" t="e">
        <v>#N/A</v>
      </c>
      <c r="C3069" s="106">
        <v>1008741</v>
      </c>
      <c r="D3069" s="13"/>
      <c r="E3069" s="12" t="s">
        <v>3567</v>
      </c>
      <c r="F3069" s="190" t="s">
        <v>4205</v>
      </c>
      <c r="G3069" s="13" t="s">
        <v>21</v>
      </c>
      <c r="H3069" s="15">
        <v>448</v>
      </c>
      <c r="I3069" s="105">
        <v>3</v>
      </c>
      <c r="J3069" s="26">
        <f t="shared" ref="J3069:J3132" si="192">I3069*H3069</f>
        <v>1344</v>
      </c>
      <c r="K3069" s="113">
        <f>IFERROR(SUMIFS(RECEIVING_HISTORY!$H:$H,RECEIVING_HISTORY!$B:$B,MASTER_SHEET!$A3069),0)</f>
        <v>0</v>
      </c>
      <c r="L3069" s="26">
        <f>IFERROR(SUMIFS(RECEIVING_HISTORY!$I:$I,RECEIVING_HISTORY!$B:$B,MASTER_SHEET!$A3069),0)</f>
        <v>0</v>
      </c>
      <c r="M3069" s="35">
        <f>IFERROR(SUMIF(ISSUANCE_HISTORY!$B:$B,A3069,ISSUANCE_HISTORY!$H:$H),0)</f>
        <v>0</v>
      </c>
      <c r="N3069" s="26">
        <f>IFERROR(SUMIF(ISSUANCE_HISTORY!$B:$B,A3069,ISSUANCE_HISTORY!$I:$I),0)</f>
        <v>0</v>
      </c>
      <c r="O3069" s="112">
        <f t="shared" ref="O3069:O3132" si="193">N(I3069)+N(K3069)-N(M3069)</f>
        <v>3</v>
      </c>
      <c r="P3069" s="26">
        <f t="shared" si="191"/>
        <v>1344</v>
      </c>
      <c r="Q3069" s="36" t="s">
        <v>3093</v>
      </c>
      <c r="R3069" s="36" t="s">
        <v>3093</v>
      </c>
      <c r="S3069" s="16">
        <v>3</v>
      </c>
      <c r="T3069" s="37" t="str">
        <f t="shared" si="190"/>
        <v>OK</v>
      </c>
      <c r="U3069" s="12"/>
      <c r="V3069" s="16"/>
      <c r="W3069" s="12" t="e">
        <v>#N/A</v>
      </c>
    </row>
    <row r="3070" spans="1:23" ht="22.35" customHeight="1">
      <c r="A3070" s="12">
        <v>10063245</v>
      </c>
      <c r="B3070" s="137" t="e">
        <v>#N/A</v>
      </c>
      <c r="C3070" s="106">
        <v>1008742</v>
      </c>
      <c r="D3070" s="13"/>
      <c r="E3070" s="12" t="s">
        <v>3568</v>
      </c>
      <c r="F3070" s="190" t="s">
        <v>4205</v>
      </c>
      <c r="G3070" s="13" t="s">
        <v>21</v>
      </c>
      <c r="H3070" s="15">
        <v>1312</v>
      </c>
      <c r="I3070" s="105">
        <v>10</v>
      </c>
      <c r="J3070" s="26">
        <f t="shared" si="192"/>
        <v>13120</v>
      </c>
      <c r="K3070" s="113">
        <f>IFERROR(SUMIFS(RECEIVING_HISTORY!$H:$H,RECEIVING_HISTORY!$B:$B,MASTER_SHEET!$A3070),0)</f>
        <v>0</v>
      </c>
      <c r="L3070" s="26">
        <f>IFERROR(SUMIFS(RECEIVING_HISTORY!$I:$I,RECEIVING_HISTORY!$B:$B,MASTER_SHEET!$A3070),0)</f>
        <v>0</v>
      </c>
      <c r="M3070" s="35">
        <f>IFERROR(SUMIF(ISSUANCE_HISTORY!$B:$B,A3070,ISSUANCE_HISTORY!$H:$H),0)</f>
        <v>0</v>
      </c>
      <c r="N3070" s="26">
        <f>IFERROR(SUMIF(ISSUANCE_HISTORY!$B:$B,A3070,ISSUANCE_HISTORY!$I:$I),0)</f>
        <v>0</v>
      </c>
      <c r="O3070" s="112">
        <f t="shared" si="193"/>
        <v>10</v>
      </c>
      <c r="P3070" s="26">
        <f t="shared" si="191"/>
        <v>13120</v>
      </c>
      <c r="Q3070" s="36" t="s">
        <v>886</v>
      </c>
      <c r="R3070" s="36" t="s">
        <v>886</v>
      </c>
      <c r="S3070" s="16">
        <v>5</v>
      </c>
      <c r="T3070" s="37" t="str">
        <f t="shared" si="190"/>
        <v>OK</v>
      </c>
      <c r="U3070" s="12"/>
      <c r="V3070" s="16"/>
      <c r="W3070" s="12" t="e">
        <v>#N/A</v>
      </c>
    </row>
    <row r="3071" spans="1:23" ht="22.35" customHeight="1">
      <c r="A3071" s="12">
        <v>10063246</v>
      </c>
      <c r="B3071" s="137" t="e">
        <v>#N/A</v>
      </c>
      <c r="C3071" s="106">
        <v>1008743</v>
      </c>
      <c r="D3071" s="13"/>
      <c r="E3071" s="12" t="s">
        <v>3569</v>
      </c>
      <c r="F3071" s="190" t="s">
        <v>4205</v>
      </c>
      <c r="G3071" s="13" t="s">
        <v>21</v>
      </c>
      <c r="H3071" s="15">
        <v>1256</v>
      </c>
      <c r="I3071" s="105">
        <v>2</v>
      </c>
      <c r="J3071" s="26">
        <f t="shared" si="192"/>
        <v>2512</v>
      </c>
      <c r="K3071" s="113">
        <f>IFERROR(SUMIFS(RECEIVING_HISTORY!$H:$H,RECEIVING_HISTORY!$B:$B,MASTER_SHEET!$A3071),0)</f>
        <v>0</v>
      </c>
      <c r="L3071" s="26">
        <f>IFERROR(SUMIFS(RECEIVING_HISTORY!$I:$I,RECEIVING_HISTORY!$B:$B,MASTER_SHEET!$A3071),0)</f>
        <v>0</v>
      </c>
      <c r="M3071" s="35">
        <f>IFERROR(SUMIF(ISSUANCE_HISTORY!$B:$B,A3071,ISSUANCE_HISTORY!$H:$H),0)</f>
        <v>0</v>
      </c>
      <c r="N3071" s="26">
        <f>IFERROR(SUMIF(ISSUANCE_HISTORY!$B:$B,A3071,ISSUANCE_HISTORY!$I:$I),0)</f>
        <v>0</v>
      </c>
      <c r="O3071" s="112">
        <f t="shared" si="193"/>
        <v>2</v>
      </c>
      <c r="P3071" s="26">
        <f t="shared" si="191"/>
        <v>2512</v>
      </c>
      <c r="Q3071" s="36" t="s">
        <v>886</v>
      </c>
      <c r="R3071" s="36" t="s">
        <v>886</v>
      </c>
      <c r="S3071" s="16">
        <v>2</v>
      </c>
      <c r="T3071" s="37" t="str">
        <f t="shared" si="190"/>
        <v>OK</v>
      </c>
      <c r="U3071" s="12"/>
      <c r="V3071" s="16"/>
      <c r="W3071" s="12" t="e">
        <v>#N/A</v>
      </c>
    </row>
    <row r="3072" spans="1:23" ht="22.35" customHeight="1">
      <c r="A3072" s="12">
        <v>10063247</v>
      </c>
      <c r="B3072" s="137">
        <v>301022007907</v>
      </c>
      <c r="C3072" s="106">
        <v>1008782</v>
      </c>
      <c r="D3072" s="13"/>
      <c r="E3072" s="12" t="s">
        <v>3570</v>
      </c>
      <c r="F3072" s="190" t="s">
        <v>2049</v>
      </c>
      <c r="G3072" s="13" t="s">
        <v>21</v>
      </c>
      <c r="H3072" s="15">
        <v>1.5</v>
      </c>
      <c r="I3072" s="105">
        <v>22</v>
      </c>
      <c r="J3072" s="26">
        <f t="shared" si="192"/>
        <v>33</v>
      </c>
      <c r="K3072" s="113">
        <f>IFERROR(SUMIFS(RECEIVING_HISTORY!$H:$H,RECEIVING_HISTORY!$B:$B,MASTER_SHEET!$A3072),0)</f>
        <v>0</v>
      </c>
      <c r="L3072" s="26">
        <f>IFERROR(SUMIFS(RECEIVING_HISTORY!$I:$I,RECEIVING_HISTORY!$B:$B,MASTER_SHEET!$A3072),0)</f>
        <v>0</v>
      </c>
      <c r="M3072" s="35">
        <f>IFERROR(SUMIF(ISSUANCE_HISTORY!$B:$B,A3072,ISSUANCE_HISTORY!$H:$H),0)</f>
        <v>0</v>
      </c>
      <c r="N3072" s="26">
        <f>IFERROR(SUMIF(ISSUANCE_HISTORY!$B:$B,A3072,ISSUANCE_HISTORY!$I:$I),0)</f>
        <v>0</v>
      </c>
      <c r="O3072" s="112">
        <f t="shared" si="193"/>
        <v>22</v>
      </c>
      <c r="P3072" s="26">
        <f t="shared" si="191"/>
        <v>33</v>
      </c>
      <c r="Q3072" s="36" t="s">
        <v>1988</v>
      </c>
      <c r="R3072" s="36" t="s">
        <v>1988</v>
      </c>
      <c r="S3072" s="16">
        <v>10</v>
      </c>
      <c r="T3072" s="37" t="str">
        <f t="shared" si="190"/>
        <v>OK</v>
      </c>
      <c r="U3072" s="12"/>
      <c r="V3072" s="16"/>
      <c r="W3072" s="12" t="s">
        <v>4222</v>
      </c>
    </row>
    <row r="3073" spans="1:23" ht="22.35" customHeight="1">
      <c r="A3073" s="12">
        <v>10063248</v>
      </c>
      <c r="B3073" s="137">
        <v>301022007908</v>
      </c>
      <c r="C3073" s="106">
        <v>1008783</v>
      </c>
      <c r="D3073" s="13"/>
      <c r="E3073" s="12" t="s">
        <v>3571</v>
      </c>
      <c r="F3073" s="190" t="s">
        <v>2049</v>
      </c>
      <c r="G3073" s="13" t="s">
        <v>21</v>
      </c>
      <c r="H3073" s="15">
        <v>2</v>
      </c>
      <c r="I3073" s="105">
        <v>25</v>
      </c>
      <c r="J3073" s="26">
        <f t="shared" si="192"/>
        <v>50</v>
      </c>
      <c r="K3073" s="113">
        <f>IFERROR(SUMIFS(RECEIVING_HISTORY!$H:$H,RECEIVING_HISTORY!$B:$B,MASTER_SHEET!$A3073),0)</f>
        <v>0</v>
      </c>
      <c r="L3073" s="26">
        <f>IFERROR(SUMIFS(RECEIVING_HISTORY!$I:$I,RECEIVING_HISTORY!$B:$B,MASTER_SHEET!$A3073),0)</f>
        <v>0</v>
      </c>
      <c r="M3073" s="35">
        <f>IFERROR(SUMIF(ISSUANCE_HISTORY!$B:$B,A3073,ISSUANCE_HISTORY!$H:$H),0)</f>
        <v>0</v>
      </c>
      <c r="N3073" s="26">
        <f>IFERROR(SUMIF(ISSUANCE_HISTORY!$B:$B,A3073,ISSUANCE_HISTORY!$I:$I),0)</f>
        <v>0</v>
      </c>
      <c r="O3073" s="112">
        <f t="shared" si="193"/>
        <v>25</v>
      </c>
      <c r="P3073" s="26">
        <f t="shared" si="191"/>
        <v>50</v>
      </c>
      <c r="Q3073" s="36" t="s">
        <v>1988</v>
      </c>
      <c r="R3073" s="36" t="s">
        <v>1988</v>
      </c>
      <c r="S3073" s="16">
        <v>10</v>
      </c>
      <c r="T3073" s="37" t="str">
        <f t="shared" si="190"/>
        <v>OK</v>
      </c>
      <c r="U3073" s="12"/>
      <c r="V3073" s="16"/>
      <c r="W3073" s="12" t="s">
        <v>4222</v>
      </c>
    </row>
    <row r="3074" spans="1:23" ht="22.35" customHeight="1">
      <c r="A3074" s="12">
        <v>10063249</v>
      </c>
      <c r="B3074" s="137">
        <v>261117107909</v>
      </c>
      <c r="C3074" s="106">
        <v>1008085</v>
      </c>
      <c r="D3074" s="13"/>
      <c r="E3074" s="12" t="s">
        <v>3572</v>
      </c>
      <c r="F3074" s="190" t="s">
        <v>4215</v>
      </c>
      <c r="G3074" s="13" t="s">
        <v>37</v>
      </c>
      <c r="H3074" s="15">
        <v>950</v>
      </c>
      <c r="I3074" s="105">
        <v>1</v>
      </c>
      <c r="J3074" s="26">
        <f t="shared" si="192"/>
        <v>950</v>
      </c>
      <c r="K3074" s="113">
        <f>IFERROR(SUMIFS(RECEIVING_HISTORY!$H:$H,RECEIVING_HISTORY!$B:$B,MASTER_SHEET!$A3074),0)</f>
        <v>0</v>
      </c>
      <c r="L3074" s="26">
        <f>IFERROR(SUMIFS(RECEIVING_HISTORY!$I:$I,RECEIVING_HISTORY!$B:$B,MASTER_SHEET!$A3074),0)</f>
        <v>0</v>
      </c>
      <c r="M3074" s="35">
        <f>IFERROR(SUMIF(ISSUANCE_HISTORY!$B:$B,A3074,ISSUANCE_HISTORY!$H:$H),0)</f>
        <v>0</v>
      </c>
      <c r="N3074" s="26">
        <f>IFERROR(SUMIF(ISSUANCE_HISTORY!$B:$B,A3074,ISSUANCE_HISTORY!$I:$I),0)</f>
        <v>0</v>
      </c>
      <c r="O3074" s="112">
        <f t="shared" si="193"/>
        <v>1</v>
      </c>
      <c r="P3074" s="26">
        <f t="shared" si="191"/>
        <v>950</v>
      </c>
      <c r="Q3074" s="36" t="s">
        <v>726</v>
      </c>
      <c r="R3074" s="36" t="s">
        <v>726</v>
      </c>
      <c r="S3074" s="16">
        <v>1</v>
      </c>
      <c r="T3074" s="37" t="str">
        <f t="shared" ref="T3074:T3137" si="194">IF(S3074="", "", IF(U3074&lt;&gt;"", "BSR in Process", IF(O3074&lt;S3074, "Re-Order Now", "OK")))</f>
        <v>OK</v>
      </c>
      <c r="U3074" s="12"/>
      <c r="V3074" s="16"/>
      <c r="W3074" s="12" t="s">
        <v>4222</v>
      </c>
    </row>
    <row r="3075" spans="1:23" ht="22.35" customHeight="1">
      <c r="A3075" s="12">
        <v>10063250</v>
      </c>
      <c r="B3075" s="137">
        <v>1240120047</v>
      </c>
      <c r="C3075" s="106">
        <v>1004587</v>
      </c>
      <c r="D3075" s="13"/>
      <c r="E3075" s="12" t="s">
        <v>3573</v>
      </c>
      <c r="F3075" s="190" t="s">
        <v>4215</v>
      </c>
      <c r="G3075" s="13" t="s">
        <v>37</v>
      </c>
      <c r="H3075" s="15">
        <v>850</v>
      </c>
      <c r="I3075" s="105">
        <v>11</v>
      </c>
      <c r="J3075" s="26">
        <f t="shared" si="192"/>
        <v>9350</v>
      </c>
      <c r="K3075" s="113">
        <f>IFERROR(SUMIFS(RECEIVING_HISTORY!$H:$H,RECEIVING_HISTORY!$B:$B,MASTER_SHEET!$A3075),0)</f>
        <v>0</v>
      </c>
      <c r="L3075" s="26">
        <f>IFERROR(SUMIFS(RECEIVING_HISTORY!$I:$I,RECEIVING_HISTORY!$B:$B,MASTER_SHEET!$A3075),0)</f>
        <v>0</v>
      </c>
      <c r="M3075" s="35">
        <f>IFERROR(SUMIF(ISSUANCE_HISTORY!$B:$B,A3075,ISSUANCE_HISTORY!$H:$H),0)</f>
        <v>0</v>
      </c>
      <c r="N3075" s="26">
        <f>IFERROR(SUMIF(ISSUANCE_HISTORY!$B:$B,A3075,ISSUANCE_HISTORY!$I:$I),0)</f>
        <v>0</v>
      </c>
      <c r="O3075" s="112">
        <f t="shared" si="193"/>
        <v>11</v>
      </c>
      <c r="P3075" s="26">
        <f t="shared" ref="P3075:P3138" si="195">N(J3075)+N(L3075)-N(N3075)</f>
        <v>9350</v>
      </c>
      <c r="Q3075" s="36" t="s">
        <v>4481</v>
      </c>
      <c r="R3075" s="36" t="s">
        <v>4481</v>
      </c>
      <c r="S3075" s="16">
        <v>5</v>
      </c>
      <c r="T3075" s="37" t="str">
        <f t="shared" si="194"/>
        <v>OK</v>
      </c>
      <c r="U3075" s="12"/>
      <c r="V3075" s="16"/>
      <c r="W3075" s="12" t="s">
        <v>4222</v>
      </c>
    </row>
    <row r="3076" spans="1:23" ht="22.35" customHeight="1">
      <c r="A3076" s="12">
        <v>10063251</v>
      </c>
      <c r="B3076" s="137">
        <v>1230120117</v>
      </c>
      <c r="C3076" s="106">
        <v>1008084</v>
      </c>
      <c r="D3076" s="13"/>
      <c r="E3076" s="12" t="s">
        <v>3574</v>
      </c>
      <c r="F3076" s="190" t="s">
        <v>4215</v>
      </c>
      <c r="G3076" s="13" t="s">
        <v>37</v>
      </c>
      <c r="H3076" s="15">
        <v>75</v>
      </c>
      <c r="I3076" s="105">
        <v>100</v>
      </c>
      <c r="J3076" s="26">
        <f t="shared" si="192"/>
        <v>7500</v>
      </c>
      <c r="K3076" s="113">
        <f>IFERROR(SUMIFS(RECEIVING_HISTORY!$H:$H,RECEIVING_HISTORY!$B:$B,MASTER_SHEET!$A3076),0)</f>
        <v>0</v>
      </c>
      <c r="L3076" s="26">
        <f>IFERROR(SUMIFS(RECEIVING_HISTORY!$I:$I,RECEIVING_HISTORY!$B:$B,MASTER_SHEET!$A3076),0)</f>
        <v>0</v>
      </c>
      <c r="M3076" s="35">
        <f>IFERROR(SUMIF(ISSUANCE_HISTORY!$B:$B,A3076,ISSUANCE_HISTORY!$H:$H),0)</f>
        <v>0</v>
      </c>
      <c r="N3076" s="26">
        <f>IFERROR(SUMIF(ISSUANCE_HISTORY!$B:$B,A3076,ISSUANCE_HISTORY!$I:$I),0)</f>
        <v>0</v>
      </c>
      <c r="O3076" s="112">
        <f t="shared" si="193"/>
        <v>100</v>
      </c>
      <c r="P3076" s="26">
        <f t="shared" si="195"/>
        <v>7500</v>
      </c>
      <c r="Q3076" s="36" t="s">
        <v>836</v>
      </c>
      <c r="R3076" s="36" t="s">
        <v>836</v>
      </c>
      <c r="S3076" s="16">
        <v>40</v>
      </c>
      <c r="T3076" s="37" t="str">
        <f t="shared" si="194"/>
        <v>OK</v>
      </c>
      <c r="U3076" s="12"/>
      <c r="V3076" s="16"/>
      <c r="W3076" s="12" t="s">
        <v>4222</v>
      </c>
    </row>
    <row r="3077" spans="1:23" ht="22.35" customHeight="1">
      <c r="A3077" s="12">
        <v>10063252</v>
      </c>
      <c r="B3077" s="137">
        <v>1240370824</v>
      </c>
      <c r="C3077" s="106">
        <v>1008086</v>
      </c>
      <c r="D3077" s="13"/>
      <c r="E3077" s="12" t="s">
        <v>3575</v>
      </c>
      <c r="F3077" s="190" t="s">
        <v>4215</v>
      </c>
      <c r="G3077" s="13" t="s">
        <v>37</v>
      </c>
      <c r="H3077" s="15">
        <v>1750</v>
      </c>
      <c r="I3077" s="105">
        <v>1</v>
      </c>
      <c r="J3077" s="26">
        <f t="shared" si="192"/>
        <v>1750</v>
      </c>
      <c r="K3077" s="113">
        <f>IFERROR(SUMIFS(RECEIVING_HISTORY!$H:$H,RECEIVING_HISTORY!$B:$B,MASTER_SHEET!$A3077),0)</f>
        <v>0</v>
      </c>
      <c r="L3077" s="26">
        <f>IFERROR(SUMIFS(RECEIVING_HISTORY!$I:$I,RECEIVING_HISTORY!$B:$B,MASTER_SHEET!$A3077),0)</f>
        <v>0</v>
      </c>
      <c r="M3077" s="35">
        <f>IFERROR(SUMIF(ISSUANCE_HISTORY!$B:$B,A3077,ISSUANCE_HISTORY!$H:$H),0)</f>
        <v>0</v>
      </c>
      <c r="N3077" s="26">
        <f>IFERROR(SUMIF(ISSUANCE_HISTORY!$B:$B,A3077,ISSUANCE_HISTORY!$I:$I),0)</f>
        <v>0</v>
      </c>
      <c r="O3077" s="112">
        <f t="shared" si="193"/>
        <v>1</v>
      </c>
      <c r="P3077" s="26">
        <f t="shared" si="195"/>
        <v>1750</v>
      </c>
      <c r="Q3077" s="36" t="s">
        <v>728</v>
      </c>
      <c r="R3077" s="36" t="s">
        <v>728</v>
      </c>
      <c r="S3077" s="16">
        <v>1</v>
      </c>
      <c r="T3077" s="37" t="str">
        <f t="shared" si="194"/>
        <v>OK</v>
      </c>
      <c r="U3077" s="12"/>
      <c r="V3077" s="16"/>
      <c r="W3077" s="12" t="s">
        <v>4222</v>
      </c>
    </row>
    <row r="3078" spans="1:23" ht="22.35" customHeight="1">
      <c r="A3078" s="12">
        <v>10063253</v>
      </c>
      <c r="B3078" s="137" t="e">
        <v>#N/A</v>
      </c>
      <c r="C3078" s="106">
        <v>1008750</v>
      </c>
      <c r="D3078" s="13"/>
      <c r="E3078" s="12" t="s">
        <v>3576</v>
      </c>
      <c r="F3078" s="190" t="s">
        <v>4205</v>
      </c>
      <c r="G3078" s="13" t="s">
        <v>21</v>
      </c>
      <c r="H3078" s="15">
        <v>95</v>
      </c>
      <c r="I3078" s="105">
        <v>0</v>
      </c>
      <c r="J3078" s="26">
        <f t="shared" si="192"/>
        <v>0</v>
      </c>
      <c r="K3078" s="113">
        <f>IFERROR(SUMIFS(RECEIVING_HISTORY!$H:$H,RECEIVING_HISTORY!$B:$B,MASTER_SHEET!$A3078),0)</f>
        <v>0</v>
      </c>
      <c r="L3078" s="26">
        <f>IFERROR(SUMIFS(RECEIVING_HISTORY!$I:$I,RECEIVING_HISTORY!$B:$B,MASTER_SHEET!$A3078),0)</f>
        <v>0</v>
      </c>
      <c r="M3078" s="35">
        <f>IFERROR(SUMIF(ISSUANCE_HISTORY!$B:$B,A3078,ISSUANCE_HISTORY!$H:$H),0)</f>
        <v>0</v>
      </c>
      <c r="N3078" s="26">
        <f>IFERROR(SUMIF(ISSUANCE_HISTORY!$B:$B,A3078,ISSUANCE_HISTORY!$I:$I),0)</f>
        <v>0</v>
      </c>
      <c r="O3078" s="112">
        <f t="shared" si="193"/>
        <v>0</v>
      </c>
      <c r="P3078" s="26">
        <f t="shared" si="195"/>
        <v>0</v>
      </c>
      <c r="Q3078" s="36" t="e">
        <v>#N/A</v>
      </c>
      <c r="R3078" s="36" t="e">
        <v>#N/A</v>
      </c>
      <c r="S3078" s="16"/>
      <c r="T3078" s="37" t="str">
        <f t="shared" si="194"/>
        <v/>
      </c>
      <c r="U3078" s="12"/>
      <c r="V3078" s="16"/>
      <c r="W3078" s="12" t="e">
        <v>#N/A</v>
      </c>
    </row>
    <row r="3079" spans="1:23" ht="22.35" customHeight="1">
      <c r="A3079" s="12">
        <v>10063254</v>
      </c>
      <c r="B3079" s="137" t="e">
        <v>#N/A</v>
      </c>
      <c r="C3079" s="106">
        <v>1008785</v>
      </c>
      <c r="D3079" s="13"/>
      <c r="E3079" s="12" t="s">
        <v>3577</v>
      </c>
      <c r="F3079" s="190" t="s">
        <v>4205</v>
      </c>
      <c r="G3079" s="13" t="s">
        <v>21</v>
      </c>
      <c r="H3079" s="15">
        <v>55</v>
      </c>
      <c r="I3079" s="105">
        <v>8</v>
      </c>
      <c r="J3079" s="26">
        <f t="shared" si="192"/>
        <v>440</v>
      </c>
      <c r="K3079" s="113">
        <f>IFERROR(SUMIFS(RECEIVING_HISTORY!$H:$H,RECEIVING_HISTORY!$B:$B,MASTER_SHEET!$A3079),0)</f>
        <v>0</v>
      </c>
      <c r="L3079" s="26">
        <f>IFERROR(SUMIFS(RECEIVING_HISTORY!$I:$I,RECEIVING_HISTORY!$B:$B,MASTER_SHEET!$A3079),0)</f>
        <v>0</v>
      </c>
      <c r="M3079" s="35">
        <f>IFERROR(SUMIF(ISSUANCE_HISTORY!$B:$B,A3079,ISSUANCE_HISTORY!$H:$H),0)</f>
        <v>0</v>
      </c>
      <c r="N3079" s="26">
        <f>IFERROR(SUMIF(ISSUANCE_HISTORY!$B:$B,A3079,ISSUANCE_HISTORY!$I:$I),0)</f>
        <v>0</v>
      </c>
      <c r="O3079" s="112">
        <f t="shared" si="193"/>
        <v>8</v>
      </c>
      <c r="P3079" s="26">
        <f t="shared" si="195"/>
        <v>440</v>
      </c>
      <c r="Q3079" s="168" t="s">
        <v>4109</v>
      </c>
      <c r="R3079" s="168" t="s">
        <v>4109</v>
      </c>
      <c r="S3079" s="16">
        <v>4</v>
      </c>
      <c r="T3079" s="37" t="str">
        <f t="shared" si="194"/>
        <v>OK</v>
      </c>
      <c r="U3079" s="12"/>
      <c r="V3079" s="16"/>
      <c r="W3079" s="12" t="e">
        <v>#N/A</v>
      </c>
    </row>
    <row r="3080" spans="1:23" ht="22.35" customHeight="1">
      <c r="A3080" s="12">
        <v>10063255</v>
      </c>
      <c r="B3080" s="137" t="e">
        <v>#N/A</v>
      </c>
      <c r="C3080" s="106">
        <v>1008701</v>
      </c>
      <c r="D3080" s="13"/>
      <c r="E3080" s="12" t="s">
        <v>3578</v>
      </c>
      <c r="F3080" s="190" t="s">
        <v>1262</v>
      </c>
      <c r="G3080" s="13" t="s">
        <v>21</v>
      </c>
      <c r="H3080" s="15">
        <v>168</v>
      </c>
      <c r="I3080" s="105">
        <v>12</v>
      </c>
      <c r="J3080" s="26">
        <f t="shared" si="192"/>
        <v>2016</v>
      </c>
      <c r="K3080" s="113">
        <f>IFERROR(SUMIFS(RECEIVING_HISTORY!$H:$H,RECEIVING_HISTORY!$B:$B,MASTER_SHEET!$A3080),0)</f>
        <v>0</v>
      </c>
      <c r="L3080" s="26">
        <f>IFERROR(SUMIFS(RECEIVING_HISTORY!$I:$I,RECEIVING_HISTORY!$B:$B,MASTER_SHEET!$A3080),0)</f>
        <v>0</v>
      </c>
      <c r="M3080" s="35">
        <f>IFERROR(SUMIF(ISSUANCE_HISTORY!$B:$B,A3080,ISSUANCE_HISTORY!$H:$H),0)</f>
        <v>0</v>
      </c>
      <c r="N3080" s="26">
        <f>IFERROR(SUMIF(ISSUANCE_HISTORY!$B:$B,A3080,ISSUANCE_HISTORY!$I:$I),0)</f>
        <v>0</v>
      </c>
      <c r="O3080" s="112">
        <f t="shared" si="193"/>
        <v>12</v>
      </c>
      <c r="P3080" s="26">
        <f t="shared" si="195"/>
        <v>2016</v>
      </c>
      <c r="Q3080" s="168" t="s">
        <v>4119</v>
      </c>
      <c r="R3080" s="168" t="s">
        <v>4119</v>
      </c>
      <c r="S3080" s="16">
        <v>4</v>
      </c>
      <c r="T3080" s="37" t="str">
        <f t="shared" si="194"/>
        <v>OK</v>
      </c>
      <c r="U3080" s="12"/>
      <c r="V3080" s="16"/>
      <c r="W3080" s="12" t="e">
        <v>#N/A</v>
      </c>
    </row>
    <row r="3081" spans="1:23" ht="22.35" customHeight="1">
      <c r="A3081" s="12">
        <v>10063256</v>
      </c>
      <c r="B3081" s="137" t="e">
        <v>#N/A</v>
      </c>
      <c r="C3081" s="106">
        <v>1008703</v>
      </c>
      <c r="D3081" s="13"/>
      <c r="E3081" s="12" t="s">
        <v>3579</v>
      </c>
      <c r="F3081" s="190" t="s">
        <v>1262</v>
      </c>
      <c r="G3081" s="13" t="s">
        <v>21</v>
      </c>
      <c r="H3081" s="15">
        <v>168</v>
      </c>
      <c r="I3081" s="105">
        <v>12</v>
      </c>
      <c r="J3081" s="26">
        <f t="shared" si="192"/>
        <v>2016</v>
      </c>
      <c r="K3081" s="113">
        <f>IFERROR(SUMIFS(RECEIVING_HISTORY!$H:$H,RECEIVING_HISTORY!$B:$B,MASTER_SHEET!$A3081),0)</f>
        <v>0</v>
      </c>
      <c r="L3081" s="26">
        <f>IFERROR(SUMIFS(RECEIVING_HISTORY!$I:$I,RECEIVING_HISTORY!$B:$B,MASTER_SHEET!$A3081),0)</f>
        <v>0</v>
      </c>
      <c r="M3081" s="35">
        <f>IFERROR(SUMIF(ISSUANCE_HISTORY!$B:$B,A3081,ISSUANCE_HISTORY!$H:$H),0)</f>
        <v>0</v>
      </c>
      <c r="N3081" s="26">
        <f>IFERROR(SUMIF(ISSUANCE_HISTORY!$B:$B,A3081,ISSUANCE_HISTORY!$I:$I),0)</f>
        <v>0</v>
      </c>
      <c r="O3081" s="112">
        <f t="shared" si="193"/>
        <v>12</v>
      </c>
      <c r="P3081" s="26">
        <f t="shared" si="195"/>
        <v>2016</v>
      </c>
      <c r="Q3081" s="36" t="s">
        <v>709</v>
      </c>
      <c r="R3081" s="36" t="s">
        <v>709</v>
      </c>
      <c r="S3081" s="16">
        <v>4</v>
      </c>
      <c r="T3081" s="37" t="str">
        <f t="shared" si="194"/>
        <v>OK</v>
      </c>
      <c r="U3081" s="12"/>
      <c r="V3081" s="16"/>
      <c r="W3081" s="12" t="e">
        <v>#N/A</v>
      </c>
    </row>
    <row r="3082" spans="1:23" ht="22.35" customHeight="1">
      <c r="A3082" s="12">
        <v>10063257</v>
      </c>
      <c r="B3082" s="137" t="e">
        <v>#N/A</v>
      </c>
      <c r="C3082" s="106">
        <v>1008816</v>
      </c>
      <c r="D3082" s="13"/>
      <c r="E3082" s="12" t="s">
        <v>3580</v>
      </c>
      <c r="F3082" s="190" t="s">
        <v>1262</v>
      </c>
      <c r="G3082" s="13" t="s">
        <v>21</v>
      </c>
      <c r="H3082" s="15">
        <v>258</v>
      </c>
      <c r="I3082" s="105">
        <v>0</v>
      </c>
      <c r="J3082" s="26">
        <f t="shared" si="192"/>
        <v>0</v>
      </c>
      <c r="K3082" s="113">
        <f>IFERROR(SUMIFS(RECEIVING_HISTORY!$H:$H,RECEIVING_HISTORY!$B:$B,MASTER_SHEET!$A3082),0)</f>
        <v>0</v>
      </c>
      <c r="L3082" s="26">
        <f>IFERROR(SUMIFS(RECEIVING_HISTORY!$I:$I,RECEIVING_HISTORY!$B:$B,MASTER_SHEET!$A3082),0)</f>
        <v>0</v>
      </c>
      <c r="M3082" s="35">
        <f>IFERROR(SUMIF(ISSUANCE_HISTORY!$B:$B,A3082,ISSUANCE_HISTORY!$H:$H),0)</f>
        <v>0</v>
      </c>
      <c r="N3082" s="26">
        <f>IFERROR(SUMIF(ISSUANCE_HISTORY!$B:$B,A3082,ISSUANCE_HISTORY!$I:$I),0)</f>
        <v>0</v>
      </c>
      <c r="O3082" s="112">
        <f t="shared" si="193"/>
        <v>0</v>
      </c>
      <c r="P3082" s="26">
        <f t="shared" si="195"/>
        <v>0</v>
      </c>
      <c r="Q3082" s="36" t="e">
        <v>#N/A</v>
      </c>
      <c r="R3082" s="36" t="e">
        <v>#N/A</v>
      </c>
      <c r="S3082" s="16"/>
      <c r="T3082" s="37" t="str">
        <f t="shared" si="194"/>
        <v/>
      </c>
      <c r="U3082" s="12"/>
      <c r="V3082" s="16"/>
      <c r="W3082" s="12" t="e">
        <v>#N/A</v>
      </c>
    </row>
    <row r="3083" spans="1:23" ht="22.35" customHeight="1">
      <c r="A3083" s="12">
        <v>10063258</v>
      </c>
      <c r="B3083" s="137" t="e">
        <v>#N/A</v>
      </c>
      <c r="C3083" s="106">
        <v>1008818</v>
      </c>
      <c r="D3083" s="13"/>
      <c r="E3083" s="12" t="s">
        <v>3581</v>
      </c>
      <c r="F3083" s="190" t="s">
        <v>1262</v>
      </c>
      <c r="G3083" s="13" t="s">
        <v>21</v>
      </c>
      <c r="H3083" s="15">
        <v>65</v>
      </c>
      <c r="I3083" s="105">
        <v>0</v>
      </c>
      <c r="J3083" s="26">
        <f t="shared" si="192"/>
        <v>0</v>
      </c>
      <c r="K3083" s="113">
        <f>IFERROR(SUMIFS(RECEIVING_HISTORY!$H:$H,RECEIVING_HISTORY!$B:$B,MASTER_SHEET!$A3083),0)</f>
        <v>0</v>
      </c>
      <c r="L3083" s="26">
        <f>IFERROR(SUMIFS(RECEIVING_HISTORY!$I:$I,RECEIVING_HISTORY!$B:$B,MASTER_SHEET!$A3083),0)</f>
        <v>0</v>
      </c>
      <c r="M3083" s="35">
        <f>IFERROR(SUMIF(ISSUANCE_HISTORY!$B:$B,A3083,ISSUANCE_HISTORY!$H:$H),0)</f>
        <v>0</v>
      </c>
      <c r="N3083" s="26">
        <f>IFERROR(SUMIF(ISSUANCE_HISTORY!$B:$B,A3083,ISSUANCE_HISTORY!$I:$I),0)</f>
        <v>0</v>
      </c>
      <c r="O3083" s="112">
        <f t="shared" si="193"/>
        <v>0</v>
      </c>
      <c r="P3083" s="26">
        <f t="shared" si="195"/>
        <v>0</v>
      </c>
      <c r="Q3083" s="36" t="e">
        <v>#N/A</v>
      </c>
      <c r="R3083" s="36" t="e">
        <v>#N/A</v>
      </c>
      <c r="S3083" s="16"/>
      <c r="T3083" s="37" t="str">
        <f t="shared" si="194"/>
        <v/>
      </c>
      <c r="U3083" s="12"/>
      <c r="V3083" s="16"/>
      <c r="W3083" s="12" t="e">
        <v>#N/A</v>
      </c>
    </row>
    <row r="3084" spans="1:23" ht="22.35" customHeight="1">
      <c r="A3084" s="12">
        <v>10063259</v>
      </c>
      <c r="B3084" s="137" t="e">
        <v>#N/A</v>
      </c>
      <c r="C3084" s="106">
        <v>1008819</v>
      </c>
      <c r="D3084" s="13"/>
      <c r="E3084" s="12" t="s">
        <v>3582</v>
      </c>
      <c r="F3084" s="190" t="s">
        <v>1262</v>
      </c>
      <c r="G3084" s="13" t="s">
        <v>21</v>
      </c>
      <c r="H3084" s="15">
        <v>57</v>
      </c>
      <c r="I3084" s="105">
        <v>0</v>
      </c>
      <c r="J3084" s="26">
        <f t="shared" si="192"/>
        <v>0</v>
      </c>
      <c r="K3084" s="113">
        <f>IFERROR(SUMIFS(RECEIVING_HISTORY!$H:$H,RECEIVING_HISTORY!$B:$B,MASTER_SHEET!$A3084),0)</f>
        <v>0</v>
      </c>
      <c r="L3084" s="26">
        <f>IFERROR(SUMIFS(RECEIVING_HISTORY!$I:$I,RECEIVING_HISTORY!$B:$B,MASTER_SHEET!$A3084),0)</f>
        <v>0</v>
      </c>
      <c r="M3084" s="35">
        <f>IFERROR(SUMIF(ISSUANCE_HISTORY!$B:$B,A3084,ISSUANCE_HISTORY!$H:$H),0)</f>
        <v>0</v>
      </c>
      <c r="N3084" s="26">
        <f>IFERROR(SUMIF(ISSUANCE_HISTORY!$B:$B,A3084,ISSUANCE_HISTORY!$I:$I),0)</f>
        <v>0</v>
      </c>
      <c r="O3084" s="112">
        <f t="shared" si="193"/>
        <v>0</v>
      </c>
      <c r="P3084" s="26">
        <f t="shared" si="195"/>
        <v>0</v>
      </c>
      <c r="Q3084" s="36" t="e">
        <v>#N/A</v>
      </c>
      <c r="R3084" s="36" t="e">
        <v>#N/A</v>
      </c>
      <c r="S3084" s="16"/>
      <c r="T3084" s="37" t="str">
        <f t="shared" si="194"/>
        <v/>
      </c>
      <c r="U3084" s="12"/>
      <c r="V3084" s="16"/>
      <c r="W3084" s="12" t="e">
        <v>#N/A</v>
      </c>
    </row>
    <row r="3085" spans="1:23" ht="22.35" customHeight="1">
      <c r="A3085" s="12">
        <v>10063260</v>
      </c>
      <c r="B3085" s="137" t="e">
        <v>#N/A</v>
      </c>
      <c r="C3085" s="106">
        <v>1008823</v>
      </c>
      <c r="D3085" s="13"/>
      <c r="E3085" s="12" t="s">
        <v>3583</v>
      </c>
      <c r="F3085" s="190" t="s">
        <v>1262</v>
      </c>
      <c r="G3085" s="13" t="s">
        <v>21</v>
      </c>
      <c r="H3085" s="15">
        <v>22</v>
      </c>
      <c r="I3085" s="105">
        <v>0</v>
      </c>
      <c r="J3085" s="26">
        <f t="shared" si="192"/>
        <v>0</v>
      </c>
      <c r="K3085" s="113">
        <f>IFERROR(SUMIFS(RECEIVING_HISTORY!$H:$H,RECEIVING_HISTORY!$B:$B,MASTER_SHEET!$A3085),0)</f>
        <v>0</v>
      </c>
      <c r="L3085" s="26">
        <f>IFERROR(SUMIFS(RECEIVING_HISTORY!$I:$I,RECEIVING_HISTORY!$B:$B,MASTER_SHEET!$A3085),0)</f>
        <v>0</v>
      </c>
      <c r="M3085" s="35">
        <f>IFERROR(SUMIF(ISSUANCE_HISTORY!$B:$B,A3085,ISSUANCE_HISTORY!$H:$H),0)</f>
        <v>0</v>
      </c>
      <c r="N3085" s="26">
        <f>IFERROR(SUMIF(ISSUANCE_HISTORY!$B:$B,A3085,ISSUANCE_HISTORY!$I:$I),0)</f>
        <v>0</v>
      </c>
      <c r="O3085" s="112">
        <f t="shared" si="193"/>
        <v>0</v>
      </c>
      <c r="P3085" s="26">
        <f t="shared" si="195"/>
        <v>0</v>
      </c>
      <c r="Q3085" s="36" t="e">
        <v>#N/A</v>
      </c>
      <c r="R3085" s="36" t="e">
        <v>#N/A</v>
      </c>
      <c r="S3085" s="16"/>
      <c r="T3085" s="37" t="str">
        <f t="shared" si="194"/>
        <v/>
      </c>
      <c r="U3085" s="12"/>
      <c r="V3085" s="16"/>
      <c r="W3085" s="12" t="e">
        <v>#N/A</v>
      </c>
    </row>
    <row r="3086" spans="1:23" ht="22.35" customHeight="1">
      <c r="A3086" s="12">
        <v>10063261</v>
      </c>
      <c r="B3086" s="137" t="e">
        <v>#N/A</v>
      </c>
      <c r="C3086" s="106">
        <v>1008825</v>
      </c>
      <c r="D3086" s="13"/>
      <c r="E3086" s="12" t="s">
        <v>3584</v>
      </c>
      <c r="F3086" s="190" t="s">
        <v>1262</v>
      </c>
      <c r="G3086" s="13" t="s">
        <v>21</v>
      </c>
      <c r="H3086" s="15">
        <v>26</v>
      </c>
      <c r="I3086" s="105">
        <v>0</v>
      </c>
      <c r="J3086" s="26">
        <f t="shared" si="192"/>
        <v>0</v>
      </c>
      <c r="K3086" s="113">
        <f>IFERROR(SUMIFS(RECEIVING_HISTORY!$H:$H,RECEIVING_HISTORY!$B:$B,MASTER_SHEET!$A3086),0)</f>
        <v>0</v>
      </c>
      <c r="L3086" s="26">
        <f>IFERROR(SUMIFS(RECEIVING_HISTORY!$I:$I,RECEIVING_HISTORY!$B:$B,MASTER_SHEET!$A3086),0)</f>
        <v>0</v>
      </c>
      <c r="M3086" s="35">
        <f>IFERROR(SUMIF(ISSUANCE_HISTORY!$B:$B,A3086,ISSUANCE_HISTORY!$H:$H),0)</f>
        <v>0</v>
      </c>
      <c r="N3086" s="26">
        <f>IFERROR(SUMIF(ISSUANCE_HISTORY!$B:$B,A3086,ISSUANCE_HISTORY!$I:$I),0)</f>
        <v>0</v>
      </c>
      <c r="O3086" s="112">
        <f t="shared" si="193"/>
        <v>0</v>
      </c>
      <c r="P3086" s="26">
        <f t="shared" si="195"/>
        <v>0</v>
      </c>
      <c r="Q3086" s="36" t="e">
        <v>#N/A</v>
      </c>
      <c r="R3086" s="36" t="e">
        <v>#N/A</v>
      </c>
      <c r="S3086" s="16"/>
      <c r="T3086" s="37" t="str">
        <f t="shared" si="194"/>
        <v/>
      </c>
      <c r="U3086" s="12"/>
      <c r="V3086" s="16"/>
      <c r="W3086" s="12" t="e">
        <v>#N/A</v>
      </c>
    </row>
    <row r="3087" spans="1:23" ht="22.35" customHeight="1">
      <c r="A3087" s="12">
        <v>10063262</v>
      </c>
      <c r="B3087" s="137" t="e">
        <v>#N/A</v>
      </c>
      <c r="C3087" s="106"/>
      <c r="D3087" s="13"/>
      <c r="E3087" s="12" t="s">
        <v>3585</v>
      </c>
      <c r="F3087" s="190" t="s">
        <v>1262</v>
      </c>
      <c r="G3087" s="13" t="s">
        <v>21</v>
      </c>
      <c r="H3087" s="15">
        <v>42</v>
      </c>
      <c r="I3087" s="105">
        <v>0</v>
      </c>
      <c r="J3087" s="26">
        <f t="shared" si="192"/>
        <v>0</v>
      </c>
      <c r="K3087" s="113">
        <f>IFERROR(SUMIFS(RECEIVING_HISTORY!$H:$H,RECEIVING_HISTORY!$B:$B,MASTER_SHEET!$A3087),0)</f>
        <v>0</v>
      </c>
      <c r="L3087" s="26">
        <f>IFERROR(SUMIFS(RECEIVING_HISTORY!$I:$I,RECEIVING_HISTORY!$B:$B,MASTER_SHEET!$A3087),0)</f>
        <v>0</v>
      </c>
      <c r="M3087" s="35">
        <f>IFERROR(SUMIF(ISSUANCE_HISTORY!$B:$B,A3087,ISSUANCE_HISTORY!$H:$H),0)</f>
        <v>0</v>
      </c>
      <c r="N3087" s="26">
        <f>IFERROR(SUMIF(ISSUANCE_HISTORY!$B:$B,A3087,ISSUANCE_HISTORY!$I:$I),0)</f>
        <v>0</v>
      </c>
      <c r="O3087" s="112">
        <f t="shared" si="193"/>
        <v>0</v>
      </c>
      <c r="P3087" s="26">
        <f t="shared" si="195"/>
        <v>0</v>
      </c>
      <c r="Q3087" s="36" t="e">
        <v>#N/A</v>
      </c>
      <c r="R3087" s="36" t="e">
        <v>#N/A</v>
      </c>
      <c r="S3087" s="16"/>
      <c r="T3087" s="37" t="str">
        <f t="shared" si="194"/>
        <v/>
      </c>
      <c r="U3087" s="12"/>
      <c r="V3087" s="16"/>
      <c r="W3087" s="12" t="e">
        <v>#N/A</v>
      </c>
    </row>
    <row r="3088" spans="1:23" ht="22.35" customHeight="1">
      <c r="A3088" s="12">
        <v>10063263</v>
      </c>
      <c r="B3088" s="137" t="e">
        <v>#N/A</v>
      </c>
      <c r="C3088" s="106">
        <v>1008830</v>
      </c>
      <c r="D3088" s="13"/>
      <c r="E3088" s="12" t="s">
        <v>3586</v>
      </c>
      <c r="F3088" s="190" t="s">
        <v>1262</v>
      </c>
      <c r="G3088" s="13" t="s">
        <v>21</v>
      </c>
      <c r="H3088" s="15">
        <v>18</v>
      </c>
      <c r="I3088" s="105">
        <v>0</v>
      </c>
      <c r="J3088" s="26">
        <f t="shared" si="192"/>
        <v>0</v>
      </c>
      <c r="K3088" s="113">
        <f>IFERROR(SUMIFS(RECEIVING_HISTORY!$H:$H,RECEIVING_HISTORY!$B:$B,MASTER_SHEET!$A3088),0)</f>
        <v>0</v>
      </c>
      <c r="L3088" s="26">
        <f>IFERROR(SUMIFS(RECEIVING_HISTORY!$I:$I,RECEIVING_HISTORY!$B:$B,MASTER_SHEET!$A3088),0)</f>
        <v>0</v>
      </c>
      <c r="M3088" s="35">
        <f>IFERROR(SUMIF(ISSUANCE_HISTORY!$B:$B,A3088,ISSUANCE_HISTORY!$H:$H),0)</f>
        <v>0</v>
      </c>
      <c r="N3088" s="26">
        <f>IFERROR(SUMIF(ISSUANCE_HISTORY!$B:$B,A3088,ISSUANCE_HISTORY!$I:$I),0)</f>
        <v>0</v>
      </c>
      <c r="O3088" s="112">
        <f t="shared" si="193"/>
        <v>0</v>
      </c>
      <c r="P3088" s="26">
        <f t="shared" si="195"/>
        <v>0</v>
      </c>
      <c r="Q3088" s="36" t="e">
        <v>#N/A</v>
      </c>
      <c r="R3088" s="36" t="e">
        <v>#N/A</v>
      </c>
      <c r="S3088" s="16"/>
      <c r="T3088" s="37" t="str">
        <f t="shared" si="194"/>
        <v/>
      </c>
      <c r="U3088" s="12"/>
      <c r="V3088" s="16"/>
      <c r="W3088" s="12" t="e">
        <v>#N/A</v>
      </c>
    </row>
    <row r="3089" spans="1:23" ht="22.35" customHeight="1">
      <c r="A3089" s="12">
        <v>10063264</v>
      </c>
      <c r="B3089" s="137" t="e">
        <v>#N/A</v>
      </c>
      <c r="C3089" s="106">
        <v>1008831</v>
      </c>
      <c r="D3089" s="13"/>
      <c r="E3089" s="12" t="s">
        <v>3587</v>
      </c>
      <c r="F3089" s="190" t="s">
        <v>1262</v>
      </c>
      <c r="G3089" s="13" t="s">
        <v>21</v>
      </c>
      <c r="H3089" s="15">
        <v>10</v>
      </c>
      <c r="I3089" s="105">
        <v>0</v>
      </c>
      <c r="J3089" s="26">
        <f t="shared" si="192"/>
        <v>0</v>
      </c>
      <c r="K3089" s="113">
        <f>IFERROR(SUMIFS(RECEIVING_HISTORY!$H:$H,RECEIVING_HISTORY!$B:$B,MASTER_SHEET!$A3089),0)</f>
        <v>0</v>
      </c>
      <c r="L3089" s="26">
        <f>IFERROR(SUMIFS(RECEIVING_HISTORY!$I:$I,RECEIVING_HISTORY!$B:$B,MASTER_SHEET!$A3089),0)</f>
        <v>0</v>
      </c>
      <c r="M3089" s="35">
        <f>IFERROR(SUMIF(ISSUANCE_HISTORY!$B:$B,A3089,ISSUANCE_HISTORY!$H:$H),0)</f>
        <v>0</v>
      </c>
      <c r="N3089" s="26">
        <f>IFERROR(SUMIF(ISSUANCE_HISTORY!$B:$B,A3089,ISSUANCE_HISTORY!$I:$I),0)</f>
        <v>0</v>
      </c>
      <c r="O3089" s="112">
        <f t="shared" si="193"/>
        <v>0</v>
      </c>
      <c r="P3089" s="26">
        <f t="shared" si="195"/>
        <v>0</v>
      </c>
      <c r="Q3089" s="36" t="e">
        <v>#N/A</v>
      </c>
      <c r="R3089" s="36" t="e">
        <v>#N/A</v>
      </c>
      <c r="S3089" s="16"/>
      <c r="T3089" s="37" t="str">
        <f t="shared" si="194"/>
        <v/>
      </c>
      <c r="U3089" s="12"/>
      <c r="V3089" s="16"/>
      <c r="W3089" s="12" t="e">
        <v>#N/A</v>
      </c>
    </row>
    <row r="3090" spans="1:23" ht="22.35" customHeight="1">
      <c r="A3090" s="12">
        <v>10063265</v>
      </c>
      <c r="B3090" s="137" t="e">
        <v>#N/A</v>
      </c>
      <c r="C3090" s="106">
        <v>1008833</v>
      </c>
      <c r="D3090" s="13"/>
      <c r="E3090" s="12" t="s">
        <v>3588</v>
      </c>
      <c r="F3090" s="190" t="s">
        <v>1262</v>
      </c>
      <c r="G3090" s="13" t="s">
        <v>21</v>
      </c>
      <c r="H3090" s="15">
        <v>56</v>
      </c>
      <c r="I3090" s="105">
        <v>0</v>
      </c>
      <c r="J3090" s="26">
        <f t="shared" si="192"/>
        <v>0</v>
      </c>
      <c r="K3090" s="113">
        <f>IFERROR(SUMIFS(RECEIVING_HISTORY!$H:$H,RECEIVING_HISTORY!$B:$B,MASTER_SHEET!$A3090),0)</f>
        <v>0</v>
      </c>
      <c r="L3090" s="26">
        <f>IFERROR(SUMIFS(RECEIVING_HISTORY!$I:$I,RECEIVING_HISTORY!$B:$B,MASTER_SHEET!$A3090),0)</f>
        <v>0</v>
      </c>
      <c r="M3090" s="35">
        <f>IFERROR(SUMIF(ISSUANCE_HISTORY!$B:$B,A3090,ISSUANCE_HISTORY!$H:$H),0)</f>
        <v>0</v>
      </c>
      <c r="N3090" s="26">
        <f>IFERROR(SUMIF(ISSUANCE_HISTORY!$B:$B,A3090,ISSUANCE_HISTORY!$I:$I),0)</f>
        <v>0</v>
      </c>
      <c r="O3090" s="112">
        <f t="shared" si="193"/>
        <v>0</v>
      </c>
      <c r="P3090" s="26">
        <f t="shared" si="195"/>
        <v>0</v>
      </c>
      <c r="Q3090" s="36" t="e">
        <v>#N/A</v>
      </c>
      <c r="R3090" s="36" t="e">
        <v>#N/A</v>
      </c>
      <c r="S3090" s="16"/>
      <c r="T3090" s="37" t="str">
        <f t="shared" si="194"/>
        <v/>
      </c>
      <c r="U3090" s="12"/>
      <c r="V3090" s="16"/>
      <c r="W3090" s="12" t="e">
        <v>#N/A</v>
      </c>
    </row>
    <row r="3091" spans="1:23" ht="22.35" customHeight="1">
      <c r="A3091" s="12">
        <v>10063266</v>
      </c>
      <c r="B3091" s="137" t="e">
        <v>#N/A</v>
      </c>
      <c r="C3091" s="106">
        <v>1008815</v>
      </c>
      <c r="D3091" s="13"/>
      <c r="E3091" s="12" t="s">
        <v>3589</v>
      </c>
      <c r="F3091" s="190" t="s">
        <v>1262</v>
      </c>
      <c r="G3091" s="13" t="s">
        <v>21</v>
      </c>
      <c r="H3091" s="15">
        <v>945</v>
      </c>
      <c r="I3091" s="105">
        <v>0</v>
      </c>
      <c r="J3091" s="26">
        <f t="shared" si="192"/>
        <v>0</v>
      </c>
      <c r="K3091" s="113">
        <f>IFERROR(SUMIFS(RECEIVING_HISTORY!$H:$H,RECEIVING_HISTORY!$B:$B,MASTER_SHEET!$A3091),0)</f>
        <v>0</v>
      </c>
      <c r="L3091" s="26">
        <f>IFERROR(SUMIFS(RECEIVING_HISTORY!$I:$I,RECEIVING_HISTORY!$B:$B,MASTER_SHEET!$A3091),0)</f>
        <v>0</v>
      </c>
      <c r="M3091" s="35">
        <f>IFERROR(SUMIF(ISSUANCE_HISTORY!$B:$B,A3091,ISSUANCE_HISTORY!$H:$H),0)</f>
        <v>0</v>
      </c>
      <c r="N3091" s="26">
        <f>IFERROR(SUMIF(ISSUANCE_HISTORY!$B:$B,A3091,ISSUANCE_HISTORY!$I:$I),0)</f>
        <v>0</v>
      </c>
      <c r="O3091" s="112">
        <f t="shared" si="193"/>
        <v>0</v>
      </c>
      <c r="P3091" s="26">
        <f t="shared" si="195"/>
        <v>0</v>
      </c>
      <c r="Q3091" s="36" t="e">
        <v>#N/A</v>
      </c>
      <c r="R3091" s="36" t="e">
        <v>#N/A</v>
      </c>
      <c r="S3091" s="16"/>
      <c r="T3091" s="37" t="str">
        <f t="shared" si="194"/>
        <v/>
      </c>
      <c r="U3091" s="12"/>
      <c r="V3091" s="16"/>
      <c r="W3091" s="12" t="e">
        <v>#N/A</v>
      </c>
    </row>
    <row r="3092" spans="1:23" ht="22.35" customHeight="1">
      <c r="A3092" s="12">
        <v>10063267</v>
      </c>
      <c r="B3092" s="137" t="e">
        <v>#N/A</v>
      </c>
      <c r="C3092" s="106">
        <v>1008820</v>
      </c>
      <c r="D3092" s="13"/>
      <c r="E3092" s="12" t="s">
        <v>3590</v>
      </c>
      <c r="F3092" s="190" t="s">
        <v>1262</v>
      </c>
      <c r="G3092" s="13" t="s">
        <v>21</v>
      </c>
      <c r="H3092" s="15">
        <v>879</v>
      </c>
      <c r="I3092" s="105">
        <v>0</v>
      </c>
      <c r="J3092" s="26">
        <f t="shared" si="192"/>
        <v>0</v>
      </c>
      <c r="K3092" s="113">
        <f>IFERROR(SUMIFS(RECEIVING_HISTORY!$H:$H,RECEIVING_HISTORY!$B:$B,MASTER_SHEET!$A3092),0)</f>
        <v>0</v>
      </c>
      <c r="L3092" s="26">
        <f>IFERROR(SUMIFS(RECEIVING_HISTORY!$I:$I,RECEIVING_HISTORY!$B:$B,MASTER_SHEET!$A3092),0)</f>
        <v>0</v>
      </c>
      <c r="M3092" s="35">
        <f>IFERROR(SUMIF(ISSUANCE_HISTORY!$B:$B,A3092,ISSUANCE_HISTORY!$H:$H),0)</f>
        <v>0</v>
      </c>
      <c r="N3092" s="26">
        <f>IFERROR(SUMIF(ISSUANCE_HISTORY!$B:$B,A3092,ISSUANCE_HISTORY!$I:$I),0)</f>
        <v>0</v>
      </c>
      <c r="O3092" s="112">
        <f t="shared" si="193"/>
        <v>0</v>
      </c>
      <c r="P3092" s="26">
        <f t="shared" si="195"/>
        <v>0</v>
      </c>
      <c r="Q3092" s="36" t="e">
        <v>#N/A</v>
      </c>
      <c r="R3092" s="36" t="e">
        <v>#N/A</v>
      </c>
      <c r="S3092" s="16"/>
      <c r="T3092" s="37" t="str">
        <f t="shared" si="194"/>
        <v/>
      </c>
      <c r="U3092" s="12"/>
      <c r="V3092" s="16"/>
      <c r="W3092" s="12" t="e">
        <v>#N/A</v>
      </c>
    </row>
    <row r="3093" spans="1:23" ht="22.35" customHeight="1">
      <c r="A3093" s="12">
        <v>10063268</v>
      </c>
      <c r="B3093" s="137" t="e">
        <v>#N/A</v>
      </c>
      <c r="C3093" s="106">
        <v>1008821</v>
      </c>
      <c r="D3093" s="13"/>
      <c r="E3093" s="12" t="s">
        <v>3591</v>
      </c>
      <c r="F3093" s="190" t="s">
        <v>1262</v>
      </c>
      <c r="G3093" s="13" t="s">
        <v>21</v>
      </c>
      <c r="H3093" s="15">
        <v>768</v>
      </c>
      <c r="I3093" s="105">
        <v>0</v>
      </c>
      <c r="J3093" s="26">
        <f t="shared" si="192"/>
        <v>0</v>
      </c>
      <c r="K3093" s="113">
        <f>IFERROR(SUMIFS(RECEIVING_HISTORY!$H:$H,RECEIVING_HISTORY!$B:$B,MASTER_SHEET!$A3093),0)</f>
        <v>0</v>
      </c>
      <c r="L3093" s="26">
        <f>IFERROR(SUMIFS(RECEIVING_HISTORY!$I:$I,RECEIVING_HISTORY!$B:$B,MASTER_SHEET!$A3093),0)</f>
        <v>0</v>
      </c>
      <c r="M3093" s="35">
        <f>IFERROR(SUMIF(ISSUANCE_HISTORY!$B:$B,A3093,ISSUANCE_HISTORY!$H:$H),0)</f>
        <v>0</v>
      </c>
      <c r="N3093" s="26">
        <f>IFERROR(SUMIF(ISSUANCE_HISTORY!$B:$B,A3093,ISSUANCE_HISTORY!$I:$I),0)</f>
        <v>0</v>
      </c>
      <c r="O3093" s="112">
        <f t="shared" si="193"/>
        <v>0</v>
      </c>
      <c r="P3093" s="26">
        <f t="shared" si="195"/>
        <v>0</v>
      </c>
      <c r="Q3093" s="36" t="e">
        <v>#N/A</v>
      </c>
      <c r="R3093" s="36" t="e">
        <v>#N/A</v>
      </c>
      <c r="S3093" s="16"/>
      <c r="T3093" s="37" t="str">
        <f t="shared" si="194"/>
        <v/>
      </c>
      <c r="U3093" s="12"/>
      <c r="V3093" s="16"/>
      <c r="W3093" s="12" t="e">
        <v>#N/A</v>
      </c>
    </row>
    <row r="3094" spans="1:23" ht="22.35" customHeight="1">
      <c r="A3094" s="12">
        <v>10063269</v>
      </c>
      <c r="B3094" s="137" t="e">
        <v>#N/A</v>
      </c>
      <c r="C3094" s="106">
        <v>1008822</v>
      </c>
      <c r="D3094" s="13"/>
      <c r="E3094" s="12" t="s">
        <v>3592</v>
      </c>
      <c r="F3094" s="190" t="s">
        <v>1262</v>
      </c>
      <c r="G3094" s="13" t="s">
        <v>21</v>
      </c>
      <c r="H3094" s="15">
        <v>220</v>
      </c>
      <c r="I3094" s="105">
        <v>0</v>
      </c>
      <c r="J3094" s="26">
        <f t="shared" si="192"/>
        <v>0</v>
      </c>
      <c r="K3094" s="113">
        <f>IFERROR(SUMIFS(RECEIVING_HISTORY!$H:$H,RECEIVING_HISTORY!$B:$B,MASTER_SHEET!$A3094),0)</f>
        <v>0</v>
      </c>
      <c r="L3094" s="26">
        <f>IFERROR(SUMIFS(RECEIVING_HISTORY!$I:$I,RECEIVING_HISTORY!$B:$B,MASTER_SHEET!$A3094),0)</f>
        <v>0</v>
      </c>
      <c r="M3094" s="35">
        <f>IFERROR(SUMIF(ISSUANCE_HISTORY!$B:$B,A3094,ISSUANCE_HISTORY!$H:$H),0)</f>
        <v>0</v>
      </c>
      <c r="N3094" s="26">
        <f>IFERROR(SUMIF(ISSUANCE_HISTORY!$B:$B,A3094,ISSUANCE_HISTORY!$I:$I),0)</f>
        <v>0</v>
      </c>
      <c r="O3094" s="112">
        <f t="shared" si="193"/>
        <v>0</v>
      </c>
      <c r="P3094" s="26">
        <f t="shared" si="195"/>
        <v>0</v>
      </c>
      <c r="Q3094" s="36" t="e">
        <v>#N/A</v>
      </c>
      <c r="R3094" s="36" t="e">
        <v>#N/A</v>
      </c>
      <c r="S3094" s="16"/>
      <c r="T3094" s="37" t="str">
        <f t="shared" si="194"/>
        <v/>
      </c>
      <c r="U3094" s="12"/>
      <c r="V3094" s="16"/>
      <c r="W3094" s="12" t="e">
        <v>#N/A</v>
      </c>
    </row>
    <row r="3095" spans="1:23" ht="22.35" customHeight="1">
      <c r="A3095" s="12">
        <v>10063270</v>
      </c>
      <c r="B3095" s="137" t="e">
        <v>#N/A</v>
      </c>
      <c r="C3095" s="106">
        <v>1008824</v>
      </c>
      <c r="D3095" s="13"/>
      <c r="E3095" s="12" t="s">
        <v>3593</v>
      </c>
      <c r="F3095" s="190" t="s">
        <v>1262</v>
      </c>
      <c r="G3095" s="13" t="s">
        <v>21</v>
      </c>
      <c r="H3095" s="15">
        <v>235</v>
      </c>
      <c r="I3095" s="105">
        <v>0</v>
      </c>
      <c r="J3095" s="26">
        <f t="shared" si="192"/>
        <v>0</v>
      </c>
      <c r="K3095" s="113">
        <f>IFERROR(SUMIFS(RECEIVING_HISTORY!$H:$H,RECEIVING_HISTORY!$B:$B,MASTER_SHEET!$A3095),0)</f>
        <v>0</v>
      </c>
      <c r="L3095" s="26">
        <f>IFERROR(SUMIFS(RECEIVING_HISTORY!$I:$I,RECEIVING_HISTORY!$B:$B,MASTER_SHEET!$A3095),0)</f>
        <v>0</v>
      </c>
      <c r="M3095" s="35">
        <f>IFERROR(SUMIF(ISSUANCE_HISTORY!$B:$B,A3095,ISSUANCE_HISTORY!$H:$H),0)</f>
        <v>0</v>
      </c>
      <c r="N3095" s="26">
        <f>IFERROR(SUMIF(ISSUANCE_HISTORY!$B:$B,A3095,ISSUANCE_HISTORY!$I:$I),0)</f>
        <v>0</v>
      </c>
      <c r="O3095" s="112">
        <f t="shared" si="193"/>
        <v>0</v>
      </c>
      <c r="P3095" s="26">
        <f t="shared" si="195"/>
        <v>0</v>
      </c>
      <c r="Q3095" s="36" t="e">
        <v>#N/A</v>
      </c>
      <c r="R3095" s="36" t="e">
        <v>#N/A</v>
      </c>
      <c r="S3095" s="16"/>
      <c r="T3095" s="37" t="str">
        <f t="shared" si="194"/>
        <v/>
      </c>
      <c r="U3095" s="12"/>
      <c r="V3095" s="16"/>
      <c r="W3095" s="12" t="e">
        <v>#N/A</v>
      </c>
    </row>
    <row r="3096" spans="1:23" ht="22.35" customHeight="1">
      <c r="A3096" s="12">
        <v>10063271</v>
      </c>
      <c r="B3096" s="137" t="e">
        <v>#N/A</v>
      </c>
      <c r="C3096" s="106">
        <v>1008827</v>
      </c>
      <c r="D3096" s="13"/>
      <c r="E3096" s="12" t="s">
        <v>3594</v>
      </c>
      <c r="F3096" s="190" t="s">
        <v>1262</v>
      </c>
      <c r="G3096" s="13" t="s">
        <v>21</v>
      </c>
      <c r="H3096" s="15">
        <v>240</v>
      </c>
      <c r="I3096" s="105">
        <v>0</v>
      </c>
      <c r="J3096" s="26">
        <f t="shared" si="192"/>
        <v>0</v>
      </c>
      <c r="K3096" s="113">
        <f>IFERROR(SUMIFS(RECEIVING_HISTORY!$H:$H,RECEIVING_HISTORY!$B:$B,MASTER_SHEET!$A3096),0)</f>
        <v>0</v>
      </c>
      <c r="L3096" s="26">
        <f>IFERROR(SUMIFS(RECEIVING_HISTORY!$I:$I,RECEIVING_HISTORY!$B:$B,MASTER_SHEET!$A3096),0)</f>
        <v>0</v>
      </c>
      <c r="M3096" s="35">
        <f>IFERROR(SUMIF(ISSUANCE_HISTORY!$B:$B,A3096,ISSUANCE_HISTORY!$H:$H),0)</f>
        <v>0</v>
      </c>
      <c r="N3096" s="26">
        <f>IFERROR(SUMIF(ISSUANCE_HISTORY!$B:$B,A3096,ISSUANCE_HISTORY!$I:$I),0)</f>
        <v>0</v>
      </c>
      <c r="O3096" s="112">
        <f t="shared" si="193"/>
        <v>0</v>
      </c>
      <c r="P3096" s="26">
        <f t="shared" si="195"/>
        <v>0</v>
      </c>
      <c r="Q3096" s="36" t="e">
        <v>#N/A</v>
      </c>
      <c r="R3096" s="36" t="e">
        <v>#N/A</v>
      </c>
      <c r="S3096" s="16"/>
      <c r="T3096" s="37" t="str">
        <f t="shared" si="194"/>
        <v/>
      </c>
      <c r="U3096" s="12"/>
      <c r="V3096" s="16"/>
      <c r="W3096" s="12" t="e">
        <v>#N/A</v>
      </c>
    </row>
    <row r="3097" spans="1:23" ht="22.35" customHeight="1">
      <c r="A3097" s="12">
        <v>10063272</v>
      </c>
      <c r="B3097" s="137" t="e">
        <v>#N/A</v>
      </c>
      <c r="C3097" s="106">
        <v>1008828</v>
      </c>
      <c r="D3097" s="13"/>
      <c r="E3097" s="12" t="s">
        <v>3595</v>
      </c>
      <c r="F3097" s="190" t="s">
        <v>1262</v>
      </c>
      <c r="G3097" s="13" t="s">
        <v>21</v>
      </c>
      <c r="H3097" s="15">
        <v>240</v>
      </c>
      <c r="I3097" s="105">
        <v>0</v>
      </c>
      <c r="J3097" s="26">
        <f t="shared" si="192"/>
        <v>0</v>
      </c>
      <c r="K3097" s="113">
        <f>IFERROR(SUMIFS(RECEIVING_HISTORY!$H:$H,RECEIVING_HISTORY!$B:$B,MASTER_SHEET!$A3097),0)</f>
        <v>0</v>
      </c>
      <c r="L3097" s="26">
        <f>IFERROR(SUMIFS(RECEIVING_HISTORY!$I:$I,RECEIVING_HISTORY!$B:$B,MASTER_SHEET!$A3097),0)</f>
        <v>0</v>
      </c>
      <c r="M3097" s="35">
        <f>IFERROR(SUMIF(ISSUANCE_HISTORY!$B:$B,A3097,ISSUANCE_HISTORY!$H:$H),0)</f>
        <v>0</v>
      </c>
      <c r="N3097" s="26">
        <f>IFERROR(SUMIF(ISSUANCE_HISTORY!$B:$B,A3097,ISSUANCE_HISTORY!$I:$I),0)</f>
        <v>0</v>
      </c>
      <c r="O3097" s="112">
        <f t="shared" si="193"/>
        <v>0</v>
      </c>
      <c r="P3097" s="26">
        <f t="shared" si="195"/>
        <v>0</v>
      </c>
      <c r="Q3097" s="36" t="e">
        <v>#N/A</v>
      </c>
      <c r="R3097" s="36" t="e">
        <v>#N/A</v>
      </c>
      <c r="S3097" s="16"/>
      <c r="T3097" s="37" t="str">
        <f t="shared" si="194"/>
        <v/>
      </c>
      <c r="U3097" s="12"/>
      <c r="V3097" s="16"/>
      <c r="W3097" s="12" t="e">
        <v>#N/A</v>
      </c>
    </row>
    <row r="3098" spans="1:23" ht="22.35" customHeight="1">
      <c r="A3098" s="12">
        <v>10063273</v>
      </c>
      <c r="B3098" s="137" t="e">
        <v>#N/A</v>
      </c>
      <c r="C3098" s="106"/>
      <c r="D3098" s="13"/>
      <c r="E3098" s="12" t="s">
        <v>3596</v>
      </c>
      <c r="F3098" s="190" t="s">
        <v>1262</v>
      </c>
      <c r="G3098" s="13" t="s">
        <v>21</v>
      </c>
      <c r="H3098" s="15">
        <v>750</v>
      </c>
      <c r="I3098" s="105">
        <v>0</v>
      </c>
      <c r="J3098" s="26">
        <f t="shared" si="192"/>
        <v>0</v>
      </c>
      <c r="K3098" s="113">
        <f>IFERROR(SUMIFS(RECEIVING_HISTORY!$H:$H,RECEIVING_HISTORY!$B:$B,MASTER_SHEET!$A3098),0)</f>
        <v>0</v>
      </c>
      <c r="L3098" s="26">
        <f>IFERROR(SUMIFS(RECEIVING_HISTORY!$I:$I,RECEIVING_HISTORY!$B:$B,MASTER_SHEET!$A3098),0)</f>
        <v>0</v>
      </c>
      <c r="M3098" s="35">
        <f>IFERROR(SUMIF(ISSUANCE_HISTORY!$B:$B,A3098,ISSUANCE_HISTORY!$H:$H),0)</f>
        <v>0</v>
      </c>
      <c r="N3098" s="26">
        <f>IFERROR(SUMIF(ISSUANCE_HISTORY!$B:$B,A3098,ISSUANCE_HISTORY!$I:$I),0)</f>
        <v>0</v>
      </c>
      <c r="O3098" s="112">
        <f t="shared" si="193"/>
        <v>0</v>
      </c>
      <c r="P3098" s="26">
        <f t="shared" si="195"/>
        <v>0</v>
      </c>
      <c r="Q3098" s="36" t="e">
        <v>#N/A</v>
      </c>
      <c r="R3098" s="36" t="e">
        <v>#N/A</v>
      </c>
      <c r="S3098" s="16"/>
      <c r="T3098" s="37" t="str">
        <f t="shared" si="194"/>
        <v/>
      </c>
      <c r="U3098" s="12"/>
      <c r="V3098" s="16"/>
      <c r="W3098" s="12" t="e">
        <v>#N/A</v>
      </c>
    </row>
    <row r="3099" spans="1:23" ht="22.35" customHeight="1">
      <c r="A3099" s="12">
        <v>10063274</v>
      </c>
      <c r="B3099" s="137" t="e">
        <v>#N/A</v>
      </c>
      <c r="C3099" s="106">
        <v>1008832</v>
      </c>
      <c r="D3099" s="13"/>
      <c r="E3099" s="12" t="s">
        <v>3597</v>
      </c>
      <c r="F3099" s="190" t="s">
        <v>1262</v>
      </c>
      <c r="G3099" s="13" t="s">
        <v>21</v>
      </c>
      <c r="H3099" s="15">
        <v>145</v>
      </c>
      <c r="I3099" s="105">
        <v>0</v>
      </c>
      <c r="J3099" s="26">
        <f t="shared" si="192"/>
        <v>0</v>
      </c>
      <c r="K3099" s="113">
        <f>IFERROR(SUMIFS(RECEIVING_HISTORY!$H:$H,RECEIVING_HISTORY!$B:$B,MASTER_SHEET!$A3099),0)</f>
        <v>0</v>
      </c>
      <c r="L3099" s="26">
        <f>IFERROR(SUMIFS(RECEIVING_HISTORY!$I:$I,RECEIVING_HISTORY!$B:$B,MASTER_SHEET!$A3099),0)</f>
        <v>0</v>
      </c>
      <c r="M3099" s="35">
        <f>IFERROR(SUMIF(ISSUANCE_HISTORY!$B:$B,A3099,ISSUANCE_HISTORY!$H:$H),0)</f>
        <v>0</v>
      </c>
      <c r="N3099" s="26">
        <f>IFERROR(SUMIF(ISSUANCE_HISTORY!$B:$B,A3099,ISSUANCE_HISTORY!$I:$I),0)</f>
        <v>0</v>
      </c>
      <c r="O3099" s="112">
        <f t="shared" si="193"/>
        <v>0</v>
      </c>
      <c r="P3099" s="26">
        <f t="shared" si="195"/>
        <v>0</v>
      </c>
      <c r="Q3099" s="36" t="e">
        <v>#N/A</v>
      </c>
      <c r="R3099" s="36" t="e">
        <v>#N/A</v>
      </c>
      <c r="S3099" s="16"/>
      <c r="T3099" s="37" t="str">
        <f t="shared" si="194"/>
        <v/>
      </c>
      <c r="U3099" s="12"/>
      <c r="V3099" s="16"/>
      <c r="W3099" s="12" t="e">
        <v>#N/A</v>
      </c>
    </row>
    <row r="3100" spans="1:23" ht="22.35" customHeight="1">
      <c r="A3100" s="12">
        <v>10063275</v>
      </c>
      <c r="B3100" s="137">
        <v>271115002673</v>
      </c>
      <c r="C3100" s="106">
        <v>1008834</v>
      </c>
      <c r="D3100" s="13"/>
      <c r="E3100" s="12" t="s">
        <v>3598</v>
      </c>
      <c r="F3100" s="191" t="s">
        <v>4206</v>
      </c>
      <c r="G3100" s="13" t="s">
        <v>21</v>
      </c>
      <c r="H3100" s="15">
        <v>11</v>
      </c>
      <c r="I3100" s="105">
        <v>102</v>
      </c>
      <c r="J3100" s="26">
        <f t="shared" si="192"/>
        <v>1122</v>
      </c>
      <c r="K3100" s="113">
        <f>IFERROR(SUMIFS(RECEIVING_HISTORY!$H:$H,RECEIVING_HISTORY!$B:$B,MASTER_SHEET!$A3100),0)</f>
        <v>0</v>
      </c>
      <c r="L3100" s="26">
        <f>IFERROR(SUMIFS(RECEIVING_HISTORY!$I:$I,RECEIVING_HISTORY!$B:$B,MASTER_SHEET!$A3100),0)</f>
        <v>0</v>
      </c>
      <c r="M3100" s="35">
        <f>IFERROR(SUMIF(ISSUANCE_HISTORY!$B:$B,A3100,ISSUANCE_HISTORY!$H:$H),0)</f>
        <v>0</v>
      </c>
      <c r="N3100" s="26">
        <f>IFERROR(SUMIF(ISSUANCE_HISTORY!$B:$B,A3100,ISSUANCE_HISTORY!$I:$I),0)</f>
        <v>0</v>
      </c>
      <c r="O3100" s="112">
        <f t="shared" si="193"/>
        <v>102</v>
      </c>
      <c r="P3100" s="26">
        <f t="shared" si="195"/>
        <v>1122</v>
      </c>
      <c r="Q3100" s="36" t="s">
        <v>468</v>
      </c>
      <c r="R3100" s="36" t="s">
        <v>468</v>
      </c>
      <c r="S3100" s="16">
        <v>20</v>
      </c>
      <c r="T3100" s="37" t="str">
        <f t="shared" si="194"/>
        <v>OK</v>
      </c>
      <c r="U3100" s="12"/>
      <c r="V3100" s="16"/>
      <c r="W3100" s="12" t="s">
        <v>4222</v>
      </c>
    </row>
    <row r="3101" spans="1:23" ht="22.35" customHeight="1">
      <c r="A3101" s="12">
        <v>10063276</v>
      </c>
      <c r="B3101" s="137">
        <v>231519017360</v>
      </c>
      <c r="C3101" s="106">
        <v>1008846</v>
      </c>
      <c r="D3101" s="13"/>
      <c r="E3101" s="12" t="s">
        <v>3599</v>
      </c>
      <c r="F3101" s="191" t="s">
        <v>4206</v>
      </c>
      <c r="G3101" s="13" t="s">
        <v>21</v>
      </c>
      <c r="H3101" s="15">
        <v>220</v>
      </c>
      <c r="I3101" s="105">
        <v>14</v>
      </c>
      <c r="J3101" s="26">
        <f t="shared" si="192"/>
        <v>3080</v>
      </c>
      <c r="K3101" s="113">
        <f>IFERROR(SUMIFS(RECEIVING_HISTORY!$H:$H,RECEIVING_HISTORY!$B:$B,MASTER_SHEET!$A3101),0)</f>
        <v>0</v>
      </c>
      <c r="L3101" s="26">
        <f>IFERROR(SUMIFS(RECEIVING_HISTORY!$I:$I,RECEIVING_HISTORY!$B:$B,MASTER_SHEET!$A3101),0)</f>
        <v>0</v>
      </c>
      <c r="M3101" s="35">
        <f>IFERROR(SUMIF(ISSUANCE_HISTORY!$B:$B,A3101,ISSUANCE_HISTORY!$H:$H),0)</f>
        <v>0</v>
      </c>
      <c r="N3101" s="26">
        <f>IFERROR(SUMIF(ISSUANCE_HISTORY!$B:$B,A3101,ISSUANCE_HISTORY!$I:$I),0)</f>
        <v>0</v>
      </c>
      <c r="O3101" s="112">
        <f t="shared" si="193"/>
        <v>14</v>
      </c>
      <c r="P3101" s="26">
        <f t="shared" si="195"/>
        <v>3080</v>
      </c>
      <c r="Q3101" s="36" t="s">
        <v>2372</v>
      </c>
      <c r="R3101" s="36" t="s">
        <v>2372</v>
      </c>
      <c r="S3101" s="16">
        <v>4</v>
      </c>
      <c r="T3101" s="37" t="str">
        <f t="shared" si="194"/>
        <v>OK</v>
      </c>
      <c r="U3101" s="12"/>
      <c r="V3101" s="16"/>
      <c r="W3101" s="12" t="s">
        <v>4222</v>
      </c>
    </row>
    <row r="3102" spans="1:23" ht="22.35" customHeight="1">
      <c r="A3102" s="12">
        <v>10063277</v>
      </c>
      <c r="B3102" s="137">
        <v>311615007361</v>
      </c>
      <c r="C3102" s="106">
        <v>1008838</v>
      </c>
      <c r="D3102" s="13"/>
      <c r="E3102" s="12" t="s">
        <v>3600</v>
      </c>
      <c r="F3102" s="190" t="s">
        <v>4209</v>
      </c>
      <c r="G3102" s="13" t="s">
        <v>169</v>
      </c>
      <c r="H3102" s="15">
        <v>150</v>
      </c>
      <c r="I3102" s="105">
        <v>9</v>
      </c>
      <c r="J3102" s="26">
        <f t="shared" si="192"/>
        <v>1350</v>
      </c>
      <c r="K3102" s="113">
        <f>IFERROR(SUMIFS(RECEIVING_HISTORY!$H:$H,RECEIVING_HISTORY!$B:$B,MASTER_SHEET!$A3102),0)</f>
        <v>0</v>
      </c>
      <c r="L3102" s="26">
        <f>IFERROR(SUMIFS(RECEIVING_HISTORY!$I:$I,RECEIVING_HISTORY!$B:$B,MASTER_SHEET!$A3102),0)</f>
        <v>0</v>
      </c>
      <c r="M3102" s="35">
        <f>IFERROR(SUMIF(ISSUANCE_HISTORY!$B:$B,A3102,ISSUANCE_HISTORY!$H:$H),0)</f>
        <v>0</v>
      </c>
      <c r="N3102" s="26">
        <f>IFERROR(SUMIF(ISSUANCE_HISTORY!$B:$B,A3102,ISSUANCE_HISTORY!$I:$I),0)</f>
        <v>0</v>
      </c>
      <c r="O3102" s="112">
        <f t="shared" si="193"/>
        <v>9</v>
      </c>
      <c r="P3102" s="26">
        <f t="shared" si="195"/>
        <v>1350</v>
      </c>
      <c r="Q3102" s="36" t="s">
        <v>1668</v>
      </c>
      <c r="R3102" s="36" t="s">
        <v>1668</v>
      </c>
      <c r="S3102" s="16">
        <v>4</v>
      </c>
      <c r="T3102" s="37" t="str">
        <f t="shared" si="194"/>
        <v>OK</v>
      </c>
      <c r="U3102" s="12"/>
      <c r="V3102" s="16"/>
      <c r="W3102" s="12" t="s">
        <v>4222</v>
      </c>
    </row>
    <row r="3103" spans="1:23" ht="22.35" customHeight="1">
      <c r="A3103" s="12">
        <v>10063278</v>
      </c>
      <c r="B3103" s="137" t="e">
        <v>#N/A</v>
      </c>
      <c r="C3103" s="106">
        <v>1008786</v>
      </c>
      <c r="D3103" s="13"/>
      <c r="E3103" s="12" t="s">
        <v>3601</v>
      </c>
      <c r="F3103" s="190" t="s">
        <v>2049</v>
      </c>
      <c r="G3103" s="13" t="s">
        <v>21</v>
      </c>
      <c r="H3103" s="15">
        <v>535</v>
      </c>
      <c r="I3103" s="105">
        <v>0</v>
      </c>
      <c r="J3103" s="26">
        <f t="shared" si="192"/>
        <v>0</v>
      </c>
      <c r="K3103" s="113">
        <f>IFERROR(SUMIFS(RECEIVING_HISTORY!$H:$H,RECEIVING_HISTORY!$B:$B,MASTER_SHEET!$A3103),0)</f>
        <v>0</v>
      </c>
      <c r="L3103" s="26">
        <f>IFERROR(SUMIFS(RECEIVING_HISTORY!$I:$I,RECEIVING_HISTORY!$B:$B,MASTER_SHEET!$A3103),0)</f>
        <v>0</v>
      </c>
      <c r="M3103" s="35">
        <f>IFERROR(SUMIF(ISSUANCE_HISTORY!$B:$B,A3103,ISSUANCE_HISTORY!$H:$H),0)</f>
        <v>0</v>
      </c>
      <c r="N3103" s="26">
        <f>IFERROR(SUMIF(ISSUANCE_HISTORY!$B:$B,A3103,ISSUANCE_HISTORY!$I:$I),0)</f>
        <v>0</v>
      </c>
      <c r="O3103" s="112">
        <f t="shared" si="193"/>
        <v>0</v>
      </c>
      <c r="P3103" s="26">
        <f t="shared" si="195"/>
        <v>0</v>
      </c>
      <c r="Q3103" s="36" t="e">
        <v>#N/A</v>
      </c>
      <c r="R3103" s="36" t="e">
        <v>#N/A</v>
      </c>
      <c r="S3103" s="16"/>
      <c r="T3103" s="37" t="str">
        <f t="shared" si="194"/>
        <v/>
      </c>
      <c r="U3103" s="12"/>
      <c r="V3103" s="16"/>
      <c r="W3103" s="12" t="e">
        <v>#N/A</v>
      </c>
    </row>
    <row r="3104" spans="1:23" ht="22.35" customHeight="1">
      <c r="A3104" s="12">
        <v>10063279</v>
      </c>
      <c r="B3104" s="137" t="e">
        <v>#N/A</v>
      </c>
      <c r="C3104" s="106">
        <v>1008787</v>
      </c>
      <c r="D3104" s="13"/>
      <c r="E3104" s="12" t="s">
        <v>3602</v>
      </c>
      <c r="F3104" s="190" t="s">
        <v>2049</v>
      </c>
      <c r="G3104" s="13" t="s">
        <v>21</v>
      </c>
      <c r="H3104" s="15">
        <v>185</v>
      </c>
      <c r="I3104" s="105">
        <v>0</v>
      </c>
      <c r="J3104" s="26">
        <f t="shared" si="192"/>
        <v>0</v>
      </c>
      <c r="K3104" s="113">
        <f>IFERROR(SUMIFS(RECEIVING_HISTORY!$H:$H,RECEIVING_HISTORY!$B:$B,MASTER_SHEET!$A3104),0)</f>
        <v>0</v>
      </c>
      <c r="L3104" s="26">
        <f>IFERROR(SUMIFS(RECEIVING_HISTORY!$I:$I,RECEIVING_HISTORY!$B:$B,MASTER_SHEET!$A3104),0)</f>
        <v>0</v>
      </c>
      <c r="M3104" s="35">
        <f>IFERROR(SUMIF(ISSUANCE_HISTORY!$B:$B,A3104,ISSUANCE_HISTORY!$H:$H),0)</f>
        <v>0</v>
      </c>
      <c r="N3104" s="26">
        <f>IFERROR(SUMIF(ISSUANCE_HISTORY!$B:$B,A3104,ISSUANCE_HISTORY!$I:$I),0)</f>
        <v>0</v>
      </c>
      <c r="O3104" s="112">
        <f t="shared" si="193"/>
        <v>0</v>
      </c>
      <c r="P3104" s="26">
        <f t="shared" si="195"/>
        <v>0</v>
      </c>
      <c r="Q3104" s="36" t="e">
        <v>#N/A</v>
      </c>
      <c r="R3104" s="36" t="e">
        <v>#N/A</v>
      </c>
      <c r="S3104" s="16"/>
      <c r="T3104" s="37" t="str">
        <f t="shared" si="194"/>
        <v/>
      </c>
      <c r="U3104" s="12"/>
      <c r="V3104" s="16"/>
      <c r="W3104" s="12" t="e">
        <v>#N/A</v>
      </c>
    </row>
    <row r="3105" spans="1:23" ht="22.35" customHeight="1">
      <c r="A3105" s="12">
        <v>10063280</v>
      </c>
      <c r="B3105" s="137" t="e">
        <v>#N/A</v>
      </c>
      <c r="C3105" s="106">
        <v>1008837</v>
      </c>
      <c r="D3105" s="13"/>
      <c r="E3105" s="12" t="s">
        <v>3603</v>
      </c>
      <c r="F3105" s="190" t="s">
        <v>4205</v>
      </c>
      <c r="G3105" s="13" t="s">
        <v>21</v>
      </c>
      <c r="H3105" s="15">
        <v>990</v>
      </c>
      <c r="I3105" s="105">
        <v>4</v>
      </c>
      <c r="J3105" s="26">
        <f t="shared" si="192"/>
        <v>3960</v>
      </c>
      <c r="K3105" s="113">
        <f>IFERROR(SUMIFS(RECEIVING_HISTORY!$H:$H,RECEIVING_HISTORY!$B:$B,MASTER_SHEET!$A3105),0)</f>
        <v>0</v>
      </c>
      <c r="L3105" s="26">
        <f>IFERROR(SUMIFS(RECEIVING_HISTORY!$I:$I,RECEIVING_HISTORY!$B:$B,MASTER_SHEET!$A3105),0)</f>
        <v>0</v>
      </c>
      <c r="M3105" s="35">
        <f>IFERROR(SUMIF(ISSUANCE_HISTORY!$B:$B,A3105,ISSUANCE_HISTORY!$H:$H),0)</f>
        <v>0</v>
      </c>
      <c r="N3105" s="26">
        <f>IFERROR(SUMIF(ISSUANCE_HISTORY!$B:$B,A3105,ISSUANCE_HISTORY!$I:$I),0)</f>
        <v>0</v>
      </c>
      <c r="O3105" s="112">
        <f t="shared" si="193"/>
        <v>4</v>
      </c>
      <c r="P3105" s="26">
        <f t="shared" si="195"/>
        <v>3960</v>
      </c>
      <c r="Q3105" s="36" t="s">
        <v>728</v>
      </c>
      <c r="R3105" s="36" t="s">
        <v>728</v>
      </c>
      <c r="S3105" s="16">
        <v>4</v>
      </c>
      <c r="T3105" s="37" t="str">
        <f t="shared" si="194"/>
        <v>OK</v>
      </c>
      <c r="U3105" s="12"/>
      <c r="V3105" s="16"/>
      <c r="W3105" s="12" t="e">
        <v>#N/A</v>
      </c>
    </row>
    <row r="3106" spans="1:23" ht="22.35" customHeight="1">
      <c r="A3106" s="12">
        <v>10063281</v>
      </c>
      <c r="B3106" s="137" t="e">
        <v>#N/A</v>
      </c>
      <c r="C3106" s="106">
        <v>1008842</v>
      </c>
      <c r="D3106" s="13"/>
      <c r="E3106" s="12" t="s">
        <v>3604</v>
      </c>
      <c r="F3106" s="190" t="s">
        <v>1262</v>
      </c>
      <c r="G3106" s="13" t="s">
        <v>21</v>
      </c>
      <c r="H3106" s="15">
        <v>290</v>
      </c>
      <c r="I3106" s="105">
        <v>20</v>
      </c>
      <c r="J3106" s="26">
        <f t="shared" si="192"/>
        <v>5800</v>
      </c>
      <c r="K3106" s="113">
        <f>IFERROR(SUMIFS(RECEIVING_HISTORY!$H:$H,RECEIVING_HISTORY!$B:$B,MASTER_SHEET!$A3106),0)</f>
        <v>0</v>
      </c>
      <c r="L3106" s="26">
        <f>IFERROR(SUMIFS(RECEIVING_HISTORY!$I:$I,RECEIVING_HISTORY!$B:$B,MASTER_SHEET!$A3106),0)</f>
        <v>0</v>
      </c>
      <c r="M3106" s="35">
        <f>IFERROR(SUMIF(ISSUANCE_HISTORY!$B:$B,A3106,ISSUANCE_HISTORY!$H:$H),0)</f>
        <v>0</v>
      </c>
      <c r="N3106" s="26">
        <f>IFERROR(SUMIF(ISSUANCE_HISTORY!$B:$B,A3106,ISSUANCE_HISTORY!$I:$I),0)</f>
        <v>0</v>
      </c>
      <c r="O3106" s="112">
        <f t="shared" si="193"/>
        <v>20</v>
      </c>
      <c r="P3106" s="26">
        <f t="shared" si="195"/>
        <v>5800</v>
      </c>
      <c r="Q3106" s="36" t="s">
        <v>4119</v>
      </c>
      <c r="R3106" s="36" t="s">
        <v>4119</v>
      </c>
      <c r="S3106" s="16">
        <v>4</v>
      </c>
      <c r="T3106" s="37" t="str">
        <f t="shared" si="194"/>
        <v>OK</v>
      </c>
      <c r="U3106" s="12"/>
      <c r="V3106" s="16"/>
      <c r="W3106" s="12" t="e">
        <v>#N/A</v>
      </c>
    </row>
    <row r="3107" spans="1:23" ht="22.35" customHeight="1">
      <c r="A3107" s="12">
        <v>10063282</v>
      </c>
      <c r="B3107" s="140">
        <v>401420007374</v>
      </c>
      <c r="C3107" s="108">
        <v>1002817</v>
      </c>
      <c r="D3107" s="33"/>
      <c r="E3107" s="12" t="s">
        <v>3605</v>
      </c>
      <c r="F3107" s="190" t="s">
        <v>1262</v>
      </c>
      <c r="G3107" s="13" t="s">
        <v>21</v>
      </c>
      <c r="H3107" s="15">
        <v>6</v>
      </c>
      <c r="I3107" s="105">
        <v>41</v>
      </c>
      <c r="J3107" s="26">
        <f t="shared" si="192"/>
        <v>246</v>
      </c>
      <c r="K3107" s="113">
        <f>IFERROR(SUMIFS(RECEIVING_HISTORY!$H:$H,RECEIVING_HISTORY!$B:$B,MASTER_SHEET!$A3107),0)</f>
        <v>0</v>
      </c>
      <c r="L3107" s="26">
        <f>IFERROR(SUMIFS(RECEIVING_HISTORY!$I:$I,RECEIVING_HISTORY!$B:$B,MASTER_SHEET!$A3107),0)</f>
        <v>0</v>
      </c>
      <c r="M3107" s="35">
        <f>IFERROR(SUMIF(ISSUANCE_HISTORY!$B:$B,A3107,ISSUANCE_HISTORY!$H:$H),0)</f>
        <v>4</v>
      </c>
      <c r="N3107" s="26">
        <f>IFERROR(SUMIF(ISSUANCE_HISTORY!$B:$B,A3107,ISSUANCE_HISTORY!$I:$I),0)</f>
        <v>24</v>
      </c>
      <c r="O3107" s="112">
        <f t="shared" si="193"/>
        <v>37</v>
      </c>
      <c r="P3107" s="26">
        <f t="shared" si="195"/>
        <v>222</v>
      </c>
      <c r="Q3107" s="36" t="s">
        <v>280</v>
      </c>
      <c r="R3107" s="36" t="s">
        <v>280</v>
      </c>
      <c r="S3107" s="16">
        <v>20</v>
      </c>
      <c r="T3107" s="37" t="str">
        <f t="shared" si="194"/>
        <v>OK</v>
      </c>
      <c r="U3107" s="12"/>
      <c r="V3107" s="16"/>
      <c r="W3107" s="12" t="s">
        <v>4222</v>
      </c>
    </row>
    <row r="3108" spans="1:23" ht="22.35" customHeight="1">
      <c r="A3108" s="12">
        <v>10063283</v>
      </c>
      <c r="B3108" s="140">
        <v>401716007375</v>
      </c>
      <c r="C3108" s="108">
        <v>1008878</v>
      </c>
      <c r="D3108" s="33"/>
      <c r="E3108" s="12" t="s">
        <v>3606</v>
      </c>
      <c r="F3108" s="190" t="s">
        <v>1262</v>
      </c>
      <c r="G3108" s="13" t="s">
        <v>21</v>
      </c>
      <c r="H3108" s="15">
        <v>6</v>
      </c>
      <c r="I3108" s="105">
        <v>61</v>
      </c>
      <c r="J3108" s="26">
        <f t="shared" si="192"/>
        <v>366</v>
      </c>
      <c r="K3108" s="113">
        <f>IFERROR(SUMIFS(RECEIVING_HISTORY!$H:$H,RECEIVING_HISTORY!$B:$B,MASTER_SHEET!$A3108),0)</f>
        <v>0</v>
      </c>
      <c r="L3108" s="26">
        <f>IFERROR(SUMIFS(RECEIVING_HISTORY!$I:$I,RECEIVING_HISTORY!$B:$B,MASTER_SHEET!$A3108),0)</f>
        <v>0</v>
      </c>
      <c r="M3108" s="35">
        <f>IFERROR(SUMIF(ISSUANCE_HISTORY!$B:$B,A3108,ISSUANCE_HISTORY!$H:$H),0)</f>
        <v>3</v>
      </c>
      <c r="N3108" s="26">
        <f>IFERROR(SUMIF(ISSUANCE_HISTORY!$B:$B,A3108,ISSUANCE_HISTORY!$I:$I),0)</f>
        <v>18</v>
      </c>
      <c r="O3108" s="112">
        <f t="shared" si="193"/>
        <v>58</v>
      </c>
      <c r="P3108" s="26">
        <f t="shared" si="195"/>
        <v>348</v>
      </c>
      <c r="Q3108" s="36" t="s">
        <v>280</v>
      </c>
      <c r="R3108" s="36" t="s">
        <v>280</v>
      </c>
      <c r="S3108" s="16">
        <v>10</v>
      </c>
      <c r="T3108" s="37" t="str">
        <f t="shared" si="194"/>
        <v>OK</v>
      </c>
      <c r="U3108" s="12"/>
      <c r="V3108" s="16"/>
      <c r="W3108" s="12" t="s">
        <v>4222</v>
      </c>
    </row>
    <row r="3109" spans="1:23" ht="22.35" customHeight="1">
      <c r="A3109" s="12">
        <v>10063284</v>
      </c>
      <c r="B3109" s="141">
        <v>1120013738</v>
      </c>
      <c r="C3109" s="109">
        <v>1000671</v>
      </c>
      <c r="D3109" s="13"/>
      <c r="E3109" s="12" t="s">
        <v>3607</v>
      </c>
      <c r="F3109" s="190" t="s">
        <v>4205</v>
      </c>
      <c r="G3109" s="13" t="s">
        <v>37</v>
      </c>
      <c r="H3109" s="15">
        <v>21</v>
      </c>
      <c r="I3109" s="105">
        <v>15</v>
      </c>
      <c r="J3109" s="26">
        <f t="shared" si="192"/>
        <v>315</v>
      </c>
      <c r="K3109" s="113">
        <f>IFERROR(SUMIFS(RECEIVING_HISTORY!$H:$H,RECEIVING_HISTORY!$B:$B,MASTER_SHEET!$A3109),0)</f>
        <v>0</v>
      </c>
      <c r="L3109" s="26">
        <f>IFERROR(SUMIFS(RECEIVING_HISTORY!$I:$I,RECEIVING_HISTORY!$B:$B,MASTER_SHEET!$A3109),0)</f>
        <v>0</v>
      </c>
      <c r="M3109" s="35">
        <f>IFERROR(SUMIF(ISSUANCE_HISTORY!$B:$B,A3109,ISSUANCE_HISTORY!$H:$H),0)</f>
        <v>0</v>
      </c>
      <c r="N3109" s="26">
        <f>IFERROR(SUMIF(ISSUANCE_HISTORY!$B:$B,A3109,ISSUANCE_HISTORY!$I:$I),0)</f>
        <v>0</v>
      </c>
      <c r="O3109" s="112">
        <f t="shared" si="193"/>
        <v>15</v>
      </c>
      <c r="P3109" s="26">
        <f t="shared" si="195"/>
        <v>315</v>
      </c>
      <c r="Q3109" s="168" t="s">
        <v>4034</v>
      </c>
      <c r="R3109" s="168" t="s">
        <v>4034</v>
      </c>
      <c r="S3109" s="16">
        <v>10</v>
      </c>
      <c r="T3109" s="37" t="str">
        <f t="shared" si="194"/>
        <v>OK</v>
      </c>
      <c r="U3109" s="12"/>
      <c r="V3109" s="16"/>
      <c r="W3109" s="12" t="s">
        <v>4222</v>
      </c>
    </row>
    <row r="3110" spans="1:23" ht="22.35" customHeight="1">
      <c r="A3110" s="12">
        <v>10063285</v>
      </c>
      <c r="B3110" s="137" t="e">
        <v>#N/A</v>
      </c>
      <c r="C3110" s="106">
        <v>1008873</v>
      </c>
      <c r="D3110" s="13"/>
      <c r="E3110" s="12" t="s">
        <v>3608</v>
      </c>
      <c r="F3110" s="190" t="s">
        <v>4209</v>
      </c>
      <c r="G3110" s="13" t="s">
        <v>21</v>
      </c>
      <c r="H3110" s="15">
        <v>190</v>
      </c>
      <c r="I3110" s="105">
        <v>8</v>
      </c>
      <c r="J3110" s="26">
        <f t="shared" si="192"/>
        <v>1520</v>
      </c>
      <c r="K3110" s="113">
        <f>IFERROR(SUMIFS(RECEIVING_HISTORY!$H:$H,RECEIVING_HISTORY!$B:$B,MASTER_SHEET!$A3110),0)</f>
        <v>0</v>
      </c>
      <c r="L3110" s="26">
        <f>IFERROR(SUMIFS(RECEIVING_HISTORY!$I:$I,RECEIVING_HISTORY!$B:$B,MASTER_SHEET!$A3110),0)</f>
        <v>0</v>
      </c>
      <c r="M3110" s="35">
        <f>IFERROR(SUMIF(ISSUANCE_HISTORY!$B:$B,A3110,ISSUANCE_HISTORY!$H:$H),0)</f>
        <v>0</v>
      </c>
      <c r="N3110" s="26">
        <f>IFERROR(SUMIF(ISSUANCE_HISTORY!$B:$B,A3110,ISSUANCE_HISTORY!$I:$I),0)</f>
        <v>0</v>
      </c>
      <c r="O3110" s="112">
        <f t="shared" si="193"/>
        <v>8</v>
      </c>
      <c r="P3110" s="26">
        <f t="shared" si="195"/>
        <v>1520</v>
      </c>
      <c r="Q3110" s="36" t="s">
        <v>3356</v>
      </c>
      <c r="R3110" s="36" t="s">
        <v>3356</v>
      </c>
      <c r="S3110" s="16">
        <v>8</v>
      </c>
      <c r="T3110" s="37" t="str">
        <f t="shared" si="194"/>
        <v>OK</v>
      </c>
      <c r="U3110" s="12"/>
      <c r="V3110" s="16"/>
      <c r="W3110" s="12" t="e">
        <v>#N/A</v>
      </c>
    </row>
    <row r="3111" spans="1:23" ht="22.35" customHeight="1">
      <c r="A3111" s="12">
        <v>10063286</v>
      </c>
      <c r="B3111" s="137" t="e">
        <v>#N/A</v>
      </c>
      <c r="C3111" s="106">
        <v>1008874</v>
      </c>
      <c r="D3111" s="13"/>
      <c r="E3111" s="12" t="s">
        <v>3609</v>
      </c>
      <c r="F3111" s="190" t="s">
        <v>4209</v>
      </c>
      <c r="G3111" s="13" t="s">
        <v>21</v>
      </c>
      <c r="H3111" s="15">
        <v>90</v>
      </c>
      <c r="I3111" s="105">
        <v>4</v>
      </c>
      <c r="J3111" s="26">
        <f t="shared" si="192"/>
        <v>360</v>
      </c>
      <c r="K3111" s="113">
        <f>IFERROR(SUMIFS(RECEIVING_HISTORY!$H:$H,RECEIVING_HISTORY!$B:$B,MASTER_SHEET!$A3111),0)</f>
        <v>15</v>
      </c>
      <c r="L3111" s="26">
        <f>IFERROR(SUMIFS(RECEIVING_HISTORY!$I:$I,RECEIVING_HISTORY!$B:$B,MASTER_SHEET!$A3111),0)</f>
        <v>1350</v>
      </c>
      <c r="M3111" s="35">
        <f>IFERROR(SUMIF(ISSUANCE_HISTORY!$B:$B,A3111,ISSUANCE_HISTORY!$H:$H),0)</f>
        <v>0</v>
      </c>
      <c r="N3111" s="26">
        <f>IFERROR(SUMIF(ISSUANCE_HISTORY!$B:$B,A3111,ISSUANCE_HISTORY!$I:$I),0)</f>
        <v>0</v>
      </c>
      <c r="O3111" s="112">
        <f t="shared" si="193"/>
        <v>19</v>
      </c>
      <c r="P3111" s="26">
        <f t="shared" si="195"/>
        <v>1710</v>
      </c>
      <c r="Q3111" s="36" t="s">
        <v>3356</v>
      </c>
      <c r="R3111" s="36" t="s">
        <v>3356</v>
      </c>
      <c r="S3111" s="16">
        <v>8</v>
      </c>
      <c r="T3111" s="37" t="str">
        <f t="shared" si="194"/>
        <v>OK</v>
      </c>
      <c r="U3111" s="12"/>
      <c r="V3111" s="16"/>
      <c r="W3111" s="12" t="e">
        <v>#N/A</v>
      </c>
    </row>
    <row r="3112" spans="1:23" ht="22.35" customHeight="1">
      <c r="A3112" s="12">
        <v>10063287</v>
      </c>
      <c r="B3112" s="137" t="e">
        <v>#N/A</v>
      </c>
      <c r="C3112" s="106">
        <v>1008877</v>
      </c>
      <c r="D3112" s="13"/>
      <c r="E3112" s="12" t="s">
        <v>3610</v>
      </c>
      <c r="F3112" s="190" t="s">
        <v>4209</v>
      </c>
      <c r="G3112" s="13" t="s">
        <v>21</v>
      </c>
      <c r="H3112" s="15">
        <v>90</v>
      </c>
      <c r="I3112" s="105">
        <v>20</v>
      </c>
      <c r="J3112" s="26">
        <f t="shared" si="192"/>
        <v>1800</v>
      </c>
      <c r="K3112" s="113">
        <f>IFERROR(SUMIFS(RECEIVING_HISTORY!$H:$H,RECEIVING_HISTORY!$B:$B,MASTER_SHEET!$A3112),0)</f>
        <v>0</v>
      </c>
      <c r="L3112" s="26">
        <f>IFERROR(SUMIFS(RECEIVING_HISTORY!$I:$I,RECEIVING_HISTORY!$B:$B,MASTER_SHEET!$A3112),0)</f>
        <v>0</v>
      </c>
      <c r="M3112" s="35">
        <f>IFERROR(SUMIF(ISSUANCE_HISTORY!$B:$B,A3112,ISSUANCE_HISTORY!$H:$H),0)</f>
        <v>0</v>
      </c>
      <c r="N3112" s="26">
        <f>IFERROR(SUMIF(ISSUANCE_HISTORY!$B:$B,A3112,ISSUANCE_HISTORY!$I:$I),0)</f>
        <v>0</v>
      </c>
      <c r="O3112" s="112">
        <f t="shared" si="193"/>
        <v>20</v>
      </c>
      <c r="P3112" s="26">
        <f t="shared" si="195"/>
        <v>1800</v>
      </c>
      <c r="Q3112" s="36" t="s">
        <v>3356</v>
      </c>
      <c r="R3112" s="36" t="s">
        <v>3356</v>
      </c>
      <c r="S3112" s="16">
        <v>8</v>
      </c>
      <c r="T3112" s="37" t="str">
        <f t="shared" si="194"/>
        <v>OK</v>
      </c>
      <c r="U3112" s="12"/>
      <c r="V3112" s="16"/>
      <c r="W3112" s="12" t="e">
        <v>#N/A</v>
      </c>
    </row>
    <row r="3113" spans="1:23" ht="22.35" customHeight="1">
      <c r="A3113" s="12">
        <v>10063288</v>
      </c>
      <c r="B3113" s="142" t="e">
        <v>#N/A</v>
      </c>
      <c r="C3113" s="110">
        <v>1008876</v>
      </c>
      <c r="D3113" s="13"/>
      <c r="E3113" s="12" t="s">
        <v>3611</v>
      </c>
      <c r="F3113" s="190" t="s">
        <v>4209</v>
      </c>
      <c r="G3113" s="13" t="s">
        <v>21</v>
      </c>
      <c r="H3113" s="15">
        <v>130</v>
      </c>
      <c r="I3113" s="105">
        <v>12</v>
      </c>
      <c r="J3113" s="26">
        <f t="shared" si="192"/>
        <v>1560</v>
      </c>
      <c r="K3113" s="113">
        <f>IFERROR(SUMIFS(RECEIVING_HISTORY!$H:$H,RECEIVING_HISTORY!$B:$B,MASTER_SHEET!$A3113),0)</f>
        <v>0</v>
      </c>
      <c r="L3113" s="26">
        <f>IFERROR(SUMIFS(RECEIVING_HISTORY!$I:$I,RECEIVING_HISTORY!$B:$B,MASTER_SHEET!$A3113),0)</f>
        <v>0</v>
      </c>
      <c r="M3113" s="35">
        <f>IFERROR(SUMIF(ISSUANCE_HISTORY!$B:$B,A3113,ISSUANCE_HISTORY!$H:$H),0)</f>
        <v>0</v>
      </c>
      <c r="N3113" s="26">
        <f>IFERROR(SUMIF(ISSUANCE_HISTORY!$B:$B,A3113,ISSUANCE_HISTORY!$I:$I),0)</f>
        <v>0</v>
      </c>
      <c r="O3113" s="112">
        <f t="shared" si="193"/>
        <v>12</v>
      </c>
      <c r="P3113" s="26">
        <f t="shared" si="195"/>
        <v>1560</v>
      </c>
      <c r="Q3113" s="36" t="s">
        <v>1671</v>
      </c>
      <c r="R3113" s="36" t="s">
        <v>1671</v>
      </c>
      <c r="S3113" s="16">
        <v>8</v>
      </c>
      <c r="T3113" s="37" t="str">
        <f t="shared" si="194"/>
        <v>OK</v>
      </c>
      <c r="U3113" s="12"/>
      <c r="V3113" s="16"/>
      <c r="W3113" s="12" t="e">
        <v>#N/A</v>
      </c>
    </row>
    <row r="3114" spans="1:23" ht="22.35" customHeight="1">
      <c r="A3114" s="12">
        <v>10063289</v>
      </c>
      <c r="B3114" s="143" t="e">
        <v>#N/A</v>
      </c>
      <c r="C3114" s="111">
        <v>1008843</v>
      </c>
      <c r="D3114" s="13"/>
      <c r="E3114" s="12" t="s">
        <v>3612</v>
      </c>
      <c r="F3114" s="190" t="s">
        <v>1262</v>
      </c>
      <c r="G3114" s="13" t="s">
        <v>21</v>
      </c>
      <c r="H3114" s="15">
        <v>274</v>
      </c>
      <c r="I3114" s="105">
        <v>20</v>
      </c>
      <c r="J3114" s="26">
        <f t="shared" si="192"/>
        <v>5480</v>
      </c>
      <c r="K3114" s="113">
        <f>IFERROR(SUMIFS(RECEIVING_HISTORY!$H:$H,RECEIVING_HISTORY!$B:$B,MASTER_SHEET!$A3114),0)</f>
        <v>0</v>
      </c>
      <c r="L3114" s="26">
        <f>IFERROR(SUMIFS(RECEIVING_HISTORY!$I:$I,RECEIVING_HISTORY!$B:$B,MASTER_SHEET!$A3114),0)</f>
        <v>0</v>
      </c>
      <c r="M3114" s="35">
        <f>IFERROR(SUMIF(ISSUANCE_HISTORY!$B:$B,A3114,ISSUANCE_HISTORY!$H:$H),0)</f>
        <v>0</v>
      </c>
      <c r="N3114" s="26">
        <f>IFERROR(SUMIF(ISSUANCE_HISTORY!$B:$B,A3114,ISSUANCE_HISTORY!$I:$I),0)</f>
        <v>0</v>
      </c>
      <c r="O3114" s="112">
        <f t="shared" si="193"/>
        <v>20</v>
      </c>
      <c r="P3114" s="26">
        <f t="shared" si="195"/>
        <v>5480</v>
      </c>
      <c r="Q3114" s="36" t="s">
        <v>4119</v>
      </c>
      <c r="R3114" s="36" t="s">
        <v>4119</v>
      </c>
      <c r="S3114" s="16">
        <v>4</v>
      </c>
      <c r="T3114" s="37" t="str">
        <f t="shared" si="194"/>
        <v>OK</v>
      </c>
      <c r="U3114" s="12"/>
      <c r="V3114" s="16"/>
      <c r="W3114" s="12" t="e">
        <v>#N/A</v>
      </c>
    </row>
    <row r="3115" spans="1:23" ht="22.35" customHeight="1">
      <c r="A3115" s="12">
        <v>10063290</v>
      </c>
      <c r="B3115" s="143" t="e">
        <v>#N/A</v>
      </c>
      <c r="C3115" s="111">
        <v>1008835</v>
      </c>
      <c r="D3115" s="13"/>
      <c r="E3115" s="12" t="s">
        <v>3613</v>
      </c>
      <c r="F3115" s="190" t="s">
        <v>4208</v>
      </c>
      <c r="G3115" s="13" t="s">
        <v>21</v>
      </c>
      <c r="H3115" s="15">
        <v>660</v>
      </c>
      <c r="I3115" s="105">
        <v>4</v>
      </c>
      <c r="J3115" s="26">
        <f t="shared" si="192"/>
        <v>2640</v>
      </c>
      <c r="K3115" s="113">
        <f>IFERROR(SUMIFS(RECEIVING_HISTORY!$H:$H,RECEIVING_HISTORY!$B:$B,MASTER_SHEET!$A3115),0)</f>
        <v>0</v>
      </c>
      <c r="L3115" s="26">
        <f>IFERROR(SUMIFS(RECEIVING_HISTORY!$I:$I,RECEIVING_HISTORY!$B:$B,MASTER_SHEET!$A3115),0)</f>
        <v>0</v>
      </c>
      <c r="M3115" s="35">
        <f>IFERROR(SUMIF(ISSUANCE_HISTORY!$B:$B,A3115,ISSUANCE_HISTORY!$H:$H),0)</f>
        <v>0</v>
      </c>
      <c r="N3115" s="26">
        <f>IFERROR(SUMIF(ISSUANCE_HISTORY!$B:$B,A3115,ISSUANCE_HISTORY!$I:$I),0)</f>
        <v>0</v>
      </c>
      <c r="O3115" s="112">
        <f t="shared" si="193"/>
        <v>4</v>
      </c>
      <c r="P3115" s="26">
        <f t="shared" si="195"/>
        <v>2640</v>
      </c>
      <c r="Q3115" s="36" t="s">
        <v>711</v>
      </c>
      <c r="R3115" s="36" t="s">
        <v>711</v>
      </c>
      <c r="S3115" s="16">
        <v>4</v>
      </c>
      <c r="T3115" s="37" t="str">
        <f t="shared" si="194"/>
        <v>OK</v>
      </c>
      <c r="U3115" s="12"/>
      <c r="V3115" s="16"/>
      <c r="W3115" s="12" t="e">
        <v>#N/A</v>
      </c>
    </row>
    <row r="3116" spans="1:23" ht="22.35" customHeight="1">
      <c r="A3116" s="12">
        <v>10063291</v>
      </c>
      <c r="B3116" s="142" t="e">
        <v>#N/A</v>
      </c>
      <c r="C3116" s="110">
        <v>1008892</v>
      </c>
      <c r="D3116" s="13"/>
      <c r="E3116" s="12" t="s">
        <v>3614</v>
      </c>
      <c r="F3116" s="190" t="s">
        <v>4209</v>
      </c>
      <c r="G3116" s="13" t="s">
        <v>28</v>
      </c>
      <c r="H3116" s="15">
        <v>60</v>
      </c>
      <c r="I3116" s="105">
        <v>9</v>
      </c>
      <c r="J3116" s="26">
        <f t="shared" si="192"/>
        <v>540</v>
      </c>
      <c r="K3116" s="113">
        <f>IFERROR(SUMIFS(RECEIVING_HISTORY!$H:$H,RECEIVING_HISTORY!$B:$B,MASTER_SHEET!$A3116),0)</f>
        <v>0</v>
      </c>
      <c r="L3116" s="26">
        <f>IFERROR(SUMIFS(RECEIVING_HISTORY!$I:$I,RECEIVING_HISTORY!$B:$B,MASTER_SHEET!$A3116),0)</f>
        <v>0</v>
      </c>
      <c r="M3116" s="35">
        <f>IFERROR(SUMIF(ISSUANCE_HISTORY!$B:$B,A3116,ISSUANCE_HISTORY!$H:$H),0)</f>
        <v>0</v>
      </c>
      <c r="N3116" s="26">
        <f>IFERROR(SUMIF(ISSUANCE_HISTORY!$B:$B,A3116,ISSUANCE_HISTORY!$I:$I),0)</f>
        <v>0</v>
      </c>
      <c r="O3116" s="112">
        <f t="shared" si="193"/>
        <v>9</v>
      </c>
      <c r="P3116" s="26">
        <f t="shared" si="195"/>
        <v>540</v>
      </c>
      <c r="Q3116" s="36" t="s">
        <v>1677</v>
      </c>
      <c r="R3116" s="36" t="s">
        <v>1677</v>
      </c>
      <c r="S3116" s="16">
        <v>4</v>
      </c>
      <c r="T3116" s="37" t="str">
        <f t="shared" si="194"/>
        <v>OK</v>
      </c>
      <c r="U3116" s="12"/>
      <c r="V3116" s="16"/>
      <c r="W3116" s="12" t="e">
        <v>#N/A</v>
      </c>
    </row>
    <row r="3117" spans="1:23" ht="22.35" customHeight="1">
      <c r="A3117" s="12">
        <v>10063292</v>
      </c>
      <c r="B3117" s="142" t="e">
        <v>#N/A</v>
      </c>
      <c r="C3117" s="110">
        <v>1008893</v>
      </c>
      <c r="D3117" s="13"/>
      <c r="E3117" s="12" t="s">
        <v>3615</v>
      </c>
      <c r="F3117" s="190" t="s">
        <v>4209</v>
      </c>
      <c r="G3117" s="13" t="s">
        <v>28</v>
      </c>
      <c r="H3117" s="15">
        <v>60</v>
      </c>
      <c r="I3117" s="105">
        <v>10</v>
      </c>
      <c r="J3117" s="26">
        <f t="shared" si="192"/>
        <v>600</v>
      </c>
      <c r="K3117" s="113">
        <f>IFERROR(SUMIFS(RECEIVING_HISTORY!$H:$H,RECEIVING_HISTORY!$B:$B,MASTER_SHEET!$A3117),0)</f>
        <v>0</v>
      </c>
      <c r="L3117" s="26">
        <f>IFERROR(SUMIFS(RECEIVING_HISTORY!$I:$I,RECEIVING_HISTORY!$B:$B,MASTER_SHEET!$A3117),0)</f>
        <v>0</v>
      </c>
      <c r="M3117" s="35">
        <f>IFERROR(SUMIF(ISSUANCE_HISTORY!$B:$B,A3117,ISSUANCE_HISTORY!$H:$H),0)</f>
        <v>1</v>
      </c>
      <c r="N3117" s="26">
        <f>IFERROR(SUMIF(ISSUANCE_HISTORY!$B:$B,A3117,ISSUANCE_HISTORY!$I:$I),0)</f>
        <v>60</v>
      </c>
      <c r="O3117" s="112">
        <f t="shared" si="193"/>
        <v>9</v>
      </c>
      <c r="P3117" s="26">
        <f t="shared" si="195"/>
        <v>540</v>
      </c>
      <c r="Q3117" s="36" t="s">
        <v>3946</v>
      </c>
      <c r="R3117" s="36" t="s">
        <v>3946</v>
      </c>
      <c r="S3117" s="16">
        <v>4</v>
      </c>
      <c r="T3117" s="37" t="str">
        <f t="shared" si="194"/>
        <v>OK</v>
      </c>
      <c r="U3117" s="12"/>
      <c r="V3117" s="16"/>
      <c r="W3117" s="12" t="e">
        <v>#N/A</v>
      </c>
    </row>
    <row r="3118" spans="1:23" ht="22.35" customHeight="1">
      <c r="A3118" s="12">
        <v>10063293</v>
      </c>
      <c r="B3118" s="142" t="e">
        <v>#N/A</v>
      </c>
      <c r="C3118" s="110">
        <v>1008844</v>
      </c>
      <c r="D3118" s="13"/>
      <c r="E3118" s="12" t="s">
        <v>3616</v>
      </c>
      <c r="F3118" s="190" t="s">
        <v>1262</v>
      </c>
      <c r="G3118" s="13" t="s">
        <v>21</v>
      </c>
      <c r="H3118" s="15">
        <v>312</v>
      </c>
      <c r="I3118" s="105">
        <v>20</v>
      </c>
      <c r="J3118" s="26">
        <f t="shared" si="192"/>
        <v>6240</v>
      </c>
      <c r="K3118" s="113">
        <f>IFERROR(SUMIFS(RECEIVING_HISTORY!$H:$H,RECEIVING_HISTORY!$B:$B,MASTER_SHEET!$A3118),0)</f>
        <v>0</v>
      </c>
      <c r="L3118" s="26">
        <f>IFERROR(SUMIFS(RECEIVING_HISTORY!$I:$I,RECEIVING_HISTORY!$B:$B,MASTER_SHEET!$A3118),0)</f>
        <v>0</v>
      </c>
      <c r="M3118" s="35">
        <f>IFERROR(SUMIF(ISSUANCE_HISTORY!$B:$B,A3118,ISSUANCE_HISTORY!$H:$H),0)</f>
        <v>0</v>
      </c>
      <c r="N3118" s="26">
        <f>IFERROR(SUMIF(ISSUANCE_HISTORY!$B:$B,A3118,ISSUANCE_HISTORY!$I:$I),0)</f>
        <v>0</v>
      </c>
      <c r="O3118" s="112">
        <f t="shared" si="193"/>
        <v>20</v>
      </c>
      <c r="P3118" s="26">
        <f t="shared" si="195"/>
        <v>6240</v>
      </c>
      <c r="Q3118" s="36" t="s">
        <v>3617</v>
      </c>
      <c r="R3118" s="36" t="s">
        <v>3617</v>
      </c>
      <c r="S3118" s="16">
        <v>10</v>
      </c>
      <c r="T3118" s="37" t="str">
        <f t="shared" si="194"/>
        <v>OK</v>
      </c>
      <c r="U3118" s="12"/>
      <c r="V3118" s="16"/>
      <c r="W3118" s="12" t="e">
        <v>#N/A</v>
      </c>
    </row>
    <row r="3119" spans="1:23" ht="22.35" customHeight="1">
      <c r="A3119" s="12">
        <v>10063294</v>
      </c>
      <c r="B3119" s="142" t="e">
        <v>#N/A</v>
      </c>
      <c r="C3119" s="110">
        <v>1008845</v>
      </c>
      <c r="D3119" s="13"/>
      <c r="E3119" s="12" t="s">
        <v>3618</v>
      </c>
      <c r="F3119" s="190" t="s">
        <v>1262</v>
      </c>
      <c r="G3119" s="13" t="s">
        <v>21</v>
      </c>
      <c r="H3119" s="15">
        <v>336</v>
      </c>
      <c r="I3119" s="105">
        <v>20</v>
      </c>
      <c r="J3119" s="26">
        <f t="shared" si="192"/>
        <v>6720</v>
      </c>
      <c r="K3119" s="113">
        <f>IFERROR(SUMIFS(RECEIVING_HISTORY!$H:$H,RECEIVING_HISTORY!$B:$B,MASTER_SHEET!$A3119),0)</f>
        <v>0</v>
      </c>
      <c r="L3119" s="26">
        <f>IFERROR(SUMIFS(RECEIVING_HISTORY!$I:$I,RECEIVING_HISTORY!$B:$B,MASTER_SHEET!$A3119),0)</f>
        <v>0</v>
      </c>
      <c r="M3119" s="35">
        <f>IFERROR(SUMIF(ISSUANCE_HISTORY!$B:$B,A3119,ISSUANCE_HISTORY!$H:$H),0)</f>
        <v>0</v>
      </c>
      <c r="N3119" s="26">
        <f>IFERROR(SUMIF(ISSUANCE_HISTORY!$B:$B,A3119,ISSUANCE_HISTORY!$I:$I),0)</f>
        <v>0</v>
      </c>
      <c r="O3119" s="112">
        <f t="shared" si="193"/>
        <v>20</v>
      </c>
      <c r="P3119" s="26">
        <f t="shared" si="195"/>
        <v>6720</v>
      </c>
      <c r="Q3119" s="36" t="s">
        <v>3617</v>
      </c>
      <c r="R3119" s="36" t="s">
        <v>3617</v>
      </c>
      <c r="S3119" s="16">
        <v>10</v>
      </c>
      <c r="T3119" s="37" t="str">
        <f t="shared" si="194"/>
        <v>OK</v>
      </c>
      <c r="U3119" s="12"/>
      <c r="V3119" s="16"/>
      <c r="W3119" s="12" t="e">
        <v>#N/A</v>
      </c>
    </row>
    <row r="3120" spans="1:23" ht="22.35" customHeight="1">
      <c r="A3120" s="12">
        <v>10063295</v>
      </c>
      <c r="B3120" s="137" t="e">
        <v>#N/A</v>
      </c>
      <c r="C3120" s="106">
        <v>1005193</v>
      </c>
      <c r="D3120" s="13">
        <v>1015811</v>
      </c>
      <c r="E3120" s="12" t="s">
        <v>3619</v>
      </c>
      <c r="F3120" s="190" t="s">
        <v>2049</v>
      </c>
      <c r="G3120" s="13" t="s">
        <v>21</v>
      </c>
      <c r="H3120" s="15">
        <v>1420</v>
      </c>
      <c r="I3120" s="105">
        <v>1</v>
      </c>
      <c r="J3120" s="26">
        <f t="shared" si="192"/>
        <v>1420</v>
      </c>
      <c r="K3120" s="113">
        <f>IFERROR(SUMIFS(RECEIVING_HISTORY!$H:$H,RECEIVING_HISTORY!$B:$B,MASTER_SHEET!$A3120),0)</f>
        <v>0</v>
      </c>
      <c r="L3120" s="26">
        <f>IFERROR(SUMIFS(RECEIVING_HISTORY!$I:$I,RECEIVING_HISTORY!$B:$B,MASTER_SHEET!$A3120),0)</f>
        <v>0</v>
      </c>
      <c r="M3120" s="35">
        <f>IFERROR(SUMIF(ISSUANCE_HISTORY!$B:$B,A3120,ISSUANCE_HISTORY!$H:$H),0)</f>
        <v>0</v>
      </c>
      <c r="N3120" s="26">
        <f>IFERROR(SUMIF(ISSUANCE_HISTORY!$B:$B,A3120,ISSUANCE_HISTORY!$I:$I),0)</f>
        <v>0</v>
      </c>
      <c r="O3120" s="112">
        <f t="shared" si="193"/>
        <v>1</v>
      </c>
      <c r="P3120" s="26">
        <f t="shared" si="195"/>
        <v>1420</v>
      </c>
      <c r="Q3120" s="36" t="s">
        <v>1843</v>
      </c>
      <c r="R3120" s="36" t="s">
        <v>1843</v>
      </c>
      <c r="S3120" s="16">
        <v>1</v>
      </c>
      <c r="T3120" s="37" t="str">
        <f t="shared" si="194"/>
        <v>OK</v>
      </c>
      <c r="U3120" s="12"/>
      <c r="V3120" s="16"/>
      <c r="W3120" s="12" t="e">
        <v>#N/A</v>
      </c>
    </row>
    <row r="3121" spans="1:23" ht="22.35" customHeight="1">
      <c r="A3121" s="12">
        <v>10063296</v>
      </c>
      <c r="B3121" s="137" t="e">
        <v>#N/A</v>
      </c>
      <c r="C3121" s="106">
        <v>1007700</v>
      </c>
      <c r="D3121" s="13">
        <v>1017090</v>
      </c>
      <c r="E3121" s="12" t="s">
        <v>3620</v>
      </c>
      <c r="F3121" s="190" t="s">
        <v>2049</v>
      </c>
      <c r="G3121" s="13" t="s">
        <v>21</v>
      </c>
      <c r="H3121" s="15">
        <v>562.5</v>
      </c>
      <c r="I3121" s="105">
        <v>1</v>
      </c>
      <c r="J3121" s="26">
        <f t="shared" si="192"/>
        <v>562.5</v>
      </c>
      <c r="K3121" s="113">
        <f>IFERROR(SUMIFS(RECEIVING_HISTORY!$H:$H,RECEIVING_HISTORY!$B:$B,MASTER_SHEET!$A3121),0)</f>
        <v>0</v>
      </c>
      <c r="L3121" s="26">
        <f>IFERROR(SUMIFS(RECEIVING_HISTORY!$I:$I,RECEIVING_HISTORY!$B:$B,MASTER_SHEET!$A3121),0)</f>
        <v>0</v>
      </c>
      <c r="M3121" s="35">
        <f>IFERROR(SUMIF(ISSUANCE_HISTORY!$B:$B,A3121,ISSUANCE_HISTORY!$H:$H),0)</f>
        <v>0</v>
      </c>
      <c r="N3121" s="26">
        <f>IFERROR(SUMIF(ISSUANCE_HISTORY!$B:$B,A3121,ISSUANCE_HISTORY!$I:$I),0)</f>
        <v>0</v>
      </c>
      <c r="O3121" s="112">
        <f t="shared" si="193"/>
        <v>1</v>
      </c>
      <c r="P3121" s="26">
        <f t="shared" si="195"/>
        <v>562.5</v>
      </c>
      <c r="Q3121" s="36" t="s">
        <v>1843</v>
      </c>
      <c r="R3121" s="36" t="s">
        <v>1843</v>
      </c>
      <c r="S3121" s="16">
        <v>1</v>
      </c>
      <c r="T3121" s="37" t="str">
        <f t="shared" si="194"/>
        <v>OK</v>
      </c>
      <c r="U3121" s="12"/>
      <c r="V3121" s="16"/>
      <c r="W3121" s="12" t="e">
        <v>#N/A</v>
      </c>
    </row>
    <row r="3122" spans="1:23" ht="22.35" customHeight="1">
      <c r="A3122" s="12">
        <v>10063297</v>
      </c>
      <c r="B3122" s="137" t="e">
        <v>#N/A</v>
      </c>
      <c r="C3122" s="106">
        <v>1007702</v>
      </c>
      <c r="D3122" s="13">
        <v>1017092</v>
      </c>
      <c r="E3122" s="12" t="s">
        <v>3621</v>
      </c>
      <c r="F3122" s="190" t="s">
        <v>2049</v>
      </c>
      <c r="G3122" s="13" t="s">
        <v>21</v>
      </c>
      <c r="H3122" s="15">
        <v>975</v>
      </c>
      <c r="I3122" s="105">
        <v>2</v>
      </c>
      <c r="J3122" s="26">
        <f t="shared" si="192"/>
        <v>1950</v>
      </c>
      <c r="K3122" s="113">
        <f>IFERROR(SUMIFS(RECEIVING_HISTORY!$H:$H,RECEIVING_HISTORY!$B:$B,MASTER_SHEET!$A3122),0)</f>
        <v>0</v>
      </c>
      <c r="L3122" s="26">
        <f>IFERROR(SUMIFS(RECEIVING_HISTORY!$I:$I,RECEIVING_HISTORY!$B:$B,MASTER_SHEET!$A3122),0)</f>
        <v>0</v>
      </c>
      <c r="M3122" s="35">
        <f>IFERROR(SUMIF(ISSUANCE_HISTORY!$B:$B,A3122,ISSUANCE_HISTORY!$H:$H),0)</f>
        <v>0</v>
      </c>
      <c r="N3122" s="26">
        <f>IFERROR(SUMIF(ISSUANCE_HISTORY!$B:$B,A3122,ISSUANCE_HISTORY!$I:$I),0)</f>
        <v>0</v>
      </c>
      <c r="O3122" s="112">
        <f t="shared" si="193"/>
        <v>2</v>
      </c>
      <c r="P3122" s="26">
        <f t="shared" si="195"/>
        <v>1950</v>
      </c>
      <c r="Q3122" s="36" t="s">
        <v>1843</v>
      </c>
      <c r="R3122" s="36" t="s">
        <v>1843</v>
      </c>
      <c r="S3122" s="16">
        <v>2</v>
      </c>
      <c r="T3122" s="37" t="str">
        <f t="shared" si="194"/>
        <v>OK</v>
      </c>
      <c r="U3122" s="12"/>
      <c r="V3122" s="16"/>
      <c r="W3122" s="12" t="e">
        <v>#N/A</v>
      </c>
    </row>
    <row r="3123" spans="1:23" ht="22.35" customHeight="1">
      <c r="A3123" s="12">
        <v>10063298</v>
      </c>
      <c r="B3123" s="137" t="e">
        <v>#N/A</v>
      </c>
      <c r="C3123" s="106">
        <v>1007706</v>
      </c>
      <c r="D3123" s="13">
        <v>1017096</v>
      </c>
      <c r="E3123" s="12" t="s">
        <v>3622</v>
      </c>
      <c r="F3123" s="190" t="s">
        <v>2049</v>
      </c>
      <c r="G3123" s="13" t="s">
        <v>21</v>
      </c>
      <c r="H3123" s="15">
        <v>600</v>
      </c>
      <c r="I3123" s="105">
        <v>1</v>
      </c>
      <c r="J3123" s="26">
        <f t="shared" si="192"/>
        <v>600</v>
      </c>
      <c r="K3123" s="113">
        <f>IFERROR(SUMIFS(RECEIVING_HISTORY!$H:$H,RECEIVING_HISTORY!$B:$B,MASTER_SHEET!$A3123),0)</f>
        <v>0</v>
      </c>
      <c r="L3123" s="26">
        <f>IFERROR(SUMIFS(RECEIVING_HISTORY!$I:$I,RECEIVING_HISTORY!$B:$B,MASTER_SHEET!$A3123),0)</f>
        <v>0</v>
      </c>
      <c r="M3123" s="35">
        <f>IFERROR(SUMIF(ISSUANCE_HISTORY!$B:$B,A3123,ISSUANCE_HISTORY!$H:$H),0)</f>
        <v>0</v>
      </c>
      <c r="N3123" s="26">
        <f>IFERROR(SUMIF(ISSUANCE_HISTORY!$B:$B,A3123,ISSUANCE_HISTORY!$I:$I),0)</f>
        <v>0</v>
      </c>
      <c r="O3123" s="112">
        <f t="shared" si="193"/>
        <v>1</v>
      </c>
      <c r="P3123" s="26">
        <f t="shared" si="195"/>
        <v>600</v>
      </c>
      <c r="Q3123" s="36" t="s">
        <v>1843</v>
      </c>
      <c r="R3123" s="36" t="s">
        <v>1843</v>
      </c>
      <c r="S3123" s="16">
        <v>1</v>
      </c>
      <c r="T3123" s="37" t="str">
        <f t="shared" si="194"/>
        <v>OK</v>
      </c>
      <c r="U3123" s="12"/>
      <c r="V3123" s="16"/>
      <c r="W3123" s="12" t="e">
        <v>#N/A</v>
      </c>
    </row>
    <row r="3124" spans="1:23" ht="22.35" customHeight="1">
      <c r="A3124" s="12">
        <v>10063299</v>
      </c>
      <c r="B3124" s="137" t="e">
        <v>#N/A</v>
      </c>
      <c r="C3124" s="106">
        <v>1004085</v>
      </c>
      <c r="D3124" s="13">
        <v>1017043</v>
      </c>
      <c r="E3124" s="12" t="s">
        <v>3623</v>
      </c>
      <c r="F3124" s="190" t="s">
        <v>2049</v>
      </c>
      <c r="G3124" s="13" t="s">
        <v>21</v>
      </c>
      <c r="H3124" s="15">
        <v>1755</v>
      </c>
      <c r="I3124" s="105">
        <v>0</v>
      </c>
      <c r="J3124" s="26">
        <f t="shared" si="192"/>
        <v>0</v>
      </c>
      <c r="K3124" s="113">
        <f>IFERROR(SUMIFS(RECEIVING_HISTORY!$H:$H,RECEIVING_HISTORY!$B:$B,MASTER_SHEET!$A3124),0)</f>
        <v>0</v>
      </c>
      <c r="L3124" s="26">
        <f>IFERROR(SUMIFS(RECEIVING_HISTORY!$I:$I,RECEIVING_HISTORY!$B:$B,MASTER_SHEET!$A3124),0)</f>
        <v>0</v>
      </c>
      <c r="M3124" s="35">
        <f>IFERROR(SUMIF(ISSUANCE_HISTORY!$B:$B,A3124,ISSUANCE_HISTORY!$H:$H),0)</f>
        <v>0</v>
      </c>
      <c r="N3124" s="26">
        <f>IFERROR(SUMIF(ISSUANCE_HISTORY!$B:$B,A3124,ISSUANCE_HISTORY!$I:$I),0)</f>
        <v>0</v>
      </c>
      <c r="O3124" s="112">
        <f t="shared" si="193"/>
        <v>0</v>
      </c>
      <c r="P3124" s="26">
        <f t="shared" si="195"/>
        <v>0</v>
      </c>
      <c r="Q3124" s="36" t="e">
        <v>#N/A</v>
      </c>
      <c r="R3124" s="36" t="e">
        <v>#N/A</v>
      </c>
      <c r="S3124" s="16"/>
      <c r="T3124" s="37" t="str">
        <f t="shared" si="194"/>
        <v/>
      </c>
      <c r="U3124" s="12"/>
      <c r="V3124" s="16"/>
      <c r="W3124" s="12" t="e">
        <v>#N/A</v>
      </c>
    </row>
    <row r="3125" spans="1:23" ht="22.35" customHeight="1">
      <c r="A3125" s="12">
        <v>10063300</v>
      </c>
      <c r="B3125" s="137" t="e">
        <v>#N/A</v>
      </c>
      <c r="C3125" s="106">
        <v>1008738</v>
      </c>
      <c r="D3125" s="13"/>
      <c r="E3125" s="12" t="s">
        <v>3624</v>
      </c>
      <c r="F3125" s="190" t="s">
        <v>4215</v>
      </c>
      <c r="G3125" s="13" t="s">
        <v>37</v>
      </c>
      <c r="H3125" s="15">
        <v>550</v>
      </c>
      <c r="I3125" s="105">
        <v>0</v>
      </c>
      <c r="J3125" s="26">
        <f t="shared" si="192"/>
        <v>0</v>
      </c>
      <c r="K3125" s="113">
        <f>IFERROR(SUMIFS(RECEIVING_HISTORY!$H:$H,RECEIVING_HISTORY!$B:$B,MASTER_SHEET!$A3125),0)</f>
        <v>0</v>
      </c>
      <c r="L3125" s="26">
        <f>IFERROR(SUMIFS(RECEIVING_HISTORY!$I:$I,RECEIVING_HISTORY!$B:$B,MASTER_SHEET!$A3125),0)</f>
        <v>0</v>
      </c>
      <c r="M3125" s="35">
        <f>IFERROR(SUMIF(ISSUANCE_HISTORY!$B:$B,A3125,ISSUANCE_HISTORY!$H:$H),0)</f>
        <v>0</v>
      </c>
      <c r="N3125" s="26">
        <f>IFERROR(SUMIF(ISSUANCE_HISTORY!$B:$B,A3125,ISSUANCE_HISTORY!$I:$I),0)</f>
        <v>0</v>
      </c>
      <c r="O3125" s="112">
        <f t="shared" si="193"/>
        <v>0</v>
      </c>
      <c r="P3125" s="26">
        <f t="shared" si="195"/>
        <v>0</v>
      </c>
      <c r="Q3125" s="36" t="e">
        <v>#N/A</v>
      </c>
      <c r="R3125" s="36" t="e">
        <v>#N/A</v>
      </c>
      <c r="S3125" s="16"/>
      <c r="T3125" s="37" t="str">
        <f t="shared" si="194"/>
        <v/>
      </c>
      <c r="U3125" s="12"/>
      <c r="V3125" s="16"/>
      <c r="W3125" s="12" t="e">
        <v>#N/A</v>
      </c>
    </row>
    <row r="3126" spans="1:23" ht="22.35" customHeight="1">
      <c r="A3126" s="12">
        <v>10063301</v>
      </c>
      <c r="B3126" s="137" t="e">
        <v>#N/A</v>
      </c>
      <c r="C3126" s="106">
        <v>1008739</v>
      </c>
      <c r="D3126" s="13"/>
      <c r="E3126" s="12" t="s">
        <v>3625</v>
      </c>
      <c r="F3126" s="190" t="s">
        <v>4215</v>
      </c>
      <c r="G3126" s="13" t="s">
        <v>37</v>
      </c>
      <c r="H3126" s="15">
        <v>2050</v>
      </c>
      <c r="I3126" s="105">
        <v>4</v>
      </c>
      <c r="J3126" s="26">
        <f t="shared" si="192"/>
        <v>8200</v>
      </c>
      <c r="K3126" s="113">
        <f>IFERROR(SUMIFS(RECEIVING_HISTORY!$H:$H,RECEIVING_HISTORY!$B:$B,MASTER_SHEET!$A3126),0)</f>
        <v>0</v>
      </c>
      <c r="L3126" s="26">
        <f>IFERROR(SUMIFS(RECEIVING_HISTORY!$I:$I,RECEIVING_HISTORY!$B:$B,MASTER_SHEET!$A3126),0)</f>
        <v>0</v>
      </c>
      <c r="M3126" s="35">
        <f>IFERROR(SUMIF(ISSUANCE_HISTORY!$B:$B,A3126,ISSUANCE_HISTORY!$H:$H),0)</f>
        <v>0</v>
      </c>
      <c r="N3126" s="26">
        <f>IFERROR(SUMIF(ISSUANCE_HISTORY!$B:$B,A3126,ISSUANCE_HISTORY!$I:$I),0)</f>
        <v>0</v>
      </c>
      <c r="O3126" s="112">
        <f t="shared" si="193"/>
        <v>4</v>
      </c>
      <c r="P3126" s="26">
        <f t="shared" si="195"/>
        <v>8200</v>
      </c>
      <c r="Q3126" s="36" t="s">
        <v>998</v>
      </c>
      <c r="R3126" s="36" t="s">
        <v>998</v>
      </c>
      <c r="S3126" s="16">
        <v>4</v>
      </c>
      <c r="T3126" s="37" t="str">
        <f t="shared" si="194"/>
        <v>OK</v>
      </c>
      <c r="U3126" s="12"/>
      <c r="V3126" s="16"/>
      <c r="W3126" s="12" t="e">
        <v>#N/A</v>
      </c>
    </row>
    <row r="3127" spans="1:23" ht="22.35" customHeight="1">
      <c r="A3127" s="12">
        <v>10063302</v>
      </c>
      <c r="B3127" s="137" t="e">
        <v>#N/A</v>
      </c>
      <c r="C3127" s="106">
        <v>1007748</v>
      </c>
      <c r="D3127" s="13">
        <v>1017138</v>
      </c>
      <c r="E3127" s="12" t="s">
        <v>3626</v>
      </c>
      <c r="F3127" s="190" t="s">
        <v>2049</v>
      </c>
      <c r="G3127" s="13" t="s">
        <v>21</v>
      </c>
      <c r="H3127" s="15">
        <v>425.25</v>
      </c>
      <c r="I3127" s="105">
        <v>3</v>
      </c>
      <c r="J3127" s="26">
        <f t="shared" si="192"/>
        <v>1275.75</v>
      </c>
      <c r="K3127" s="113">
        <f>IFERROR(SUMIFS(RECEIVING_HISTORY!$H:$H,RECEIVING_HISTORY!$B:$B,MASTER_SHEET!$A3127),0)</f>
        <v>0</v>
      </c>
      <c r="L3127" s="26">
        <f>IFERROR(SUMIFS(RECEIVING_HISTORY!$I:$I,RECEIVING_HISTORY!$B:$B,MASTER_SHEET!$A3127),0)</f>
        <v>0</v>
      </c>
      <c r="M3127" s="35">
        <f>IFERROR(SUMIF(ISSUANCE_HISTORY!$B:$B,A3127,ISSUANCE_HISTORY!$H:$H),0)</f>
        <v>0</v>
      </c>
      <c r="N3127" s="26">
        <f>IFERROR(SUMIF(ISSUANCE_HISTORY!$B:$B,A3127,ISSUANCE_HISTORY!$I:$I),0)</f>
        <v>0</v>
      </c>
      <c r="O3127" s="112">
        <f t="shared" si="193"/>
        <v>3</v>
      </c>
      <c r="P3127" s="26">
        <f t="shared" si="195"/>
        <v>1275.75</v>
      </c>
      <c r="Q3127" s="36" t="s">
        <v>1843</v>
      </c>
      <c r="R3127" s="36" t="s">
        <v>1843</v>
      </c>
      <c r="S3127" s="16">
        <v>3</v>
      </c>
      <c r="T3127" s="37" t="str">
        <f t="shared" si="194"/>
        <v>OK</v>
      </c>
      <c r="U3127" s="12"/>
      <c r="V3127" s="16"/>
      <c r="W3127" s="12" t="e">
        <v>#N/A</v>
      </c>
    </row>
    <row r="3128" spans="1:23" ht="22.35" customHeight="1">
      <c r="A3128" s="12">
        <v>10063303</v>
      </c>
      <c r="B3128" s="137" t="e">
        <v>#N/A</v>
      </c>
      <c r="C3128" s="106">
        <v>1008884</v>
      </c>
      <c r="D3128" s="13"/>
      <c r="E3128" s="12" t="s">
        <v>3627</v>
      </c>
      <c r="F3128" s="190" t="s">
        <v>2049</v>
      </c>
      <c r="G3128" s="13" t="s">
        <v>37</v>
      </c>
      <c r="H3128" s="15">
        <v>215</v>
      </c>
      <c r="I3128" s="105">
        <v>2</v>
      </c>
      <c r="J3128" s="26">
        <f t="shared" si="192"/>
        <v>430</v>
      </c>
      <c r="K3128" s="113">
        <f>IFERROR(SUMIFS(RECEIVING_HISTORY!$H:$H,RECEIVING_HISTORY!$B:$B,MASTER_SHEET!$A3128),0)</f>
        <v>0</v>
      </c>
      <c r="L3128" s="26">
        <f>IFERROR(SUMIFS(RECEIVING_HISTORY!$I:$I,RECEIVING_HISTORY!$B:$B,MASTER_SHEET!$A3128),0)</f>
        <v>0</v>
      </c>
      <c r="M3128" s="35">
        <f>IFERROR(SUMIF(ISSUANCE_HISTORY!$B:$B,A3128,ISSUANCE_HISTORY!$H:$H),0)</f>
        <v>0</v>
      </c>
      <c r="N3128" s="26">
        <f>IFERROR(SUMIF(ISSUANCE_HISTORY!$B:$B,A3128,ISSUANCE_HISTORY!$I:$I),0)</f>
        <v>0</v>
      </c>
      <c r="O3128" s="112">
        <f t="shared" si="193"/>
        <v>2</v>
      </c>
      <c r="P3128" s="26">
        <f t="shared" si="195"/>
        <v>430</v>
      </c>
      <c r="Q3128" s="36" t="s">
        <v>1184</v>
      </c>
      <c r="R3128" s="36" t="s">
        <v>1184</v>
      </c>
      <c r="S3128" s="16">
        <v>2</v>
      </c>
      <c r="T3128" s="37" t="str">
        <f t="shared" si="194"/>
        <v>OK</v>
      </c>
      <c r="U3128" s="12"/>
      <c r="V3128" s="16"/>
      <c r="W3128" s="12" t="e">
        <v>#N/A</v>
      </c>
    </row>
    <row r="3129" spans="1:23" ht="22.35" customHeight="1">
      <c r="A3129" s="12">
        <v>10063304</v>
      </c>
      <c r="B3129" s="137" t="e">
        <v>#N/A</v>
      </c>
      <c r="C3129" s="106">
        <v>1008889</v>
      </c>
      <c r="D3129" s="13"/>
      <c r="E3129" s="12" t="s">
        <v>3628</v>
      </c>
      <c r="F3129" s="190" t="s">
        <v>4209</v>
      </c>
      <c r="G3129" s="13" t="s">
        <v>41</v>
      </c>
      <c r="H3129" s="15">
        <v>2500</v>
      </c>
      <c r="I3129" s="105">
        <v>7</v>
      </c>
      <c r="J3129" s="26">
        <f t="shared" si="192"/>
        <v>17500</v>
      </c>
      <c r="K3129" s="113">
        <f>IFERROR(SUMIFS(RECEIVING_HISTORY!$H:$H,RECEIVING_HISTORY!$B:$B,MASTER_SHEET!$A3129),0)</f>
        <v>0</v>
      </c>
      <c r="L3129" s="26">
        <f>IFERROR(SUMIFS(RECEIVING_HISTORY!$I:$I,RECEIVING_HISTORY!$B:$B,MASTER_SHEET!$A3129),0)</f>
        <v>0</v>
      </c>
      <c r="M3129" s="35">
        <f>IFERROR(SUMIF(ISSUANCE_HISTORY!$B:$B,A3129,ISSUANCE_HISTORY!$H:$H),0)</f>
        <v>0</v>
      </c>
      <c r="N3129" s="26">
        <f>IFERROR(SUMIF(ISSUANCE_HISTORY!$B:$B,A3129,ISSUANCE_HISTORY!$I:$I),0)</f>
        <v>0</v>
      </c>
      <c r="O3129" s="112">
        <f t="shared" si="193"/>
        <v>7</v>
      </c>
      <c r="P3129" s="26">
        <f t="shared" si="195"/>
        <v>17500</v>
      </c>
      <c r="Q3129" s="36" t="s">
        <v>4259</v>
      </c>
      <c r="R3129" s="36" t="s">
        <v>4259</v>
      </c>
      <c r="S3129" s="16">
        <v>4</v>
      </c>
      <c r="T3129" s="37" t="str">
        <f t="shared" si="194"/>
        <v>OK</v>
      </c>
      <c r="U3129" s="12"/>
      <c r="V3129" s="16"/>
      <c r="W3129" s="12" t="e">
        <v>#N/A</v>
      </c>
    </row>
    <row r="3130" spans="1:23" ht="22.35" customHeight="1">
      <c r="A3130" s="12">
        <v>10063305</v>
      </c>
      <c r="B3130" s="137" t="e">
        <v>#N/A</v>
      </c>
      <c r="C3130" s="106">
        <v>1007343</v>
      </c>
      <c r="D3130" s="13"/>
      <c r="E3130" s="12" t="s">
        <v>3629</v>
      </c>
      <c r="F3130" s="190" t="s">
        <v>4205</v>
      </c>
      <c r="G3130" s="13" t="s">
        <v>21</v>
      </c>
      <c r="H3130" s="15">
        <v>55</v>
      </c>
      <c r="I3130" s="105">
        <v>10</v>
      </c>
      <c r="J3130" s="26">
        <f t="shared" si="192"/>
        <v>550</v>
      </c>
      <c r="K3130" s="113">
        <f>IFERROR(SUMIFS(RECEIVING_HISTORY!$H:$H,RECEIVING_HISTORY!$B:$B,MASTER_SHEET!$A3130),0)</f>
        <v>0</v>
      </c>
      <c r="L3130" s="26">
        <f>IFERROR(SUMIFS(RECEIVING_HISTORY!$I:$I,RECEIVING_HISTORY!$B:$B,MASTER_SHEET!$A3130),0)</f>
        <v>0</v>
      </c>
      <c r="M3130" s="35">
        <f>IFERROR(SUMIF(ISSUANCE_HISTORY!$B:$B,A3130,ISSUANCE_HISTORY!$H:$H),0)</f>
        <v>0</v>
      </c>
      <c r="N3130" s="26">
        <f>IFERROR(SUMIF(ISSUANCE_HISTORY!$B:$B,A3130,ISSUANCE_HISTORY!$I:$I),0)</f>
        <v>0</v>
      </c>
      <c r="O3130" s="112">
        <f t="shared" si="193"/>
        <v>10</v>
      </c>
      <c r="P3130" s="26">
        <f t="shared" si="195"/>
        <v>550</v>
      </c>
      <c r="Q3130" s="36" t="s">
        <v>3878</v>
      </c>
      <c r="R3130" s="36" t="s">
        <v>3878</v>
      </c>
      <c r="S3130" s="16">
        <v>10</v>
      </c>
      <c r="T3130" s="37" t="str">
        <f t="shared" si="194"/>
        <v>OK</v>
      </c>
      <c r="U3130" s="12"/>
      <c r="V3130" s="16"/>
      <c r="W3130" s="12" t="e">
        <v>#N/A</v>
      </c>
    </row>
    <row r="3131" spans="1:23" ht="22.35" customHeight="1">
      <c r="A3131" s="12">
        <v>10063306</v>
      </c>
      <c r="B3131" s="137" t="e">
        <v>#N/A</v>
      </c>
      <c r="C3131" s="106">
        <v>1007349</v>
      </c>
      <c r="D3131" s="13"/>
      <c r="E3131" s="12" t="s">
        <v>3630</v>
      </c>
      <c r="F3131" s="190" t="s">
        <v>4205</v>
      </c>
      <c r="G3131" s="13" t="s">
        <v>21</v>
      </c>
      <c r="H3131" s="15">
        <v>262</v>
      </c>
      <c r="I3131" s="105">
        <v>18</v>
      </c>
      <c r="J3131" s="26">
        <f t="shared" si="192"/>
        <v>4716</v>
      </c>
      <c r="K3131" s="113">
        <f>IFERROR(SUMIFS(RECEIVING_HISTORY!$H:$H,RECEIVING_HISTORY!$B:$B,MASTER_SHEET!$A3131),0)</f>
        <v>0</v>
      </c>
      <c r="L3131" s="26">
        <f>IFERROR(SUMIFS(RECEIVING_HISTORY!$I:$I,RECEIVING_HISTORY!$B:$B,MASTER_SHEET!$A3131),0)</f>
        <v>0</v>
      </c>
      <c r="M3131" s="35">
        <f>IFERROR(SUMIF(ISSUANCE_HISTORY!$B:$B,A3131,ISSUANCE_HISTORY!$H:$H),0)</f>
        <v>0</v>
      </c>
      <c r="N3131" s="26">
        <f>IFERROR(SUMIF(ISSUANCE_HISTORY!$B:$B,A3131,ISSUANCE_HISTORY!$I:$I),0)</f>
        <v>0</v>
      </c>
      <c r="O3131" s="112">
        <f t="shared" si="193"/>
        <v>18</v>
      </c>
      <c r="P3131" s="26">
        <f t="shared" si="195"/>
        <v>4716</v>
      </c>
      <c r="Q3131" s="36" t="s">
        <v>4039</v>
      </c>
      <c r="R3131" s="36" t="s">
        <v>4039</v>
      </c>
      <c r="S3131" s="16">
        <v>10</v>
      </c>
      <c r="T3131" s="37" t="str">
        <f t="shared" si="194"/>
        <v>OK</v>
      </c>
      <c r="U3131" s="12"/>
      <c r="V3131" s="16"/>
      <c r="W3131" s="12" t="e">
        <v>#N/A</v>
      </c>
    </row>
    <row r="3132" spans="1:23" ht="22.35" customHeight="1">
      <c r="A3132" s="12">
        <v>10063307</v>
      </c>
      <c r="B3132" s="137" t="e">
        <v>#N/A</v>
      </c>
      <c r="C3132" s="106">
        <v>1008274</v>
      </c>
      <c r="D3132" s="13"/>
      <c r="E3132" s="196" t="s">
        <v>4714</v>
      </c>
      <c r="F3132" s="190" t="s">
        <v>1262</v>
      </c>
      <c r="G3132" s="13" t="s">
        <v>21</v>
      </c>
      <c r="H3132" s="15">
        <v>171</v>
      </c>
      <c r="I3132" s="105">
        <v>0</v>
      </c>
      <c r="J3132" s="26">
        <f t="shared" si="192"/>
        <v>0</v>
      </c>
      <c r="K3132" s="113">
        <f>IFERROR(SUMIFS(RECEIVING_HISTORY!$H:$H,RECEIVING_HISTORY!$B:$B,MASTER_SHEET!$A3132),0)</f>
        <v>23</v>
      </c>
      <c r="L3132" s="26">
        <f>IFERROR(SUMIFS(RECEIVING_HISTORY!$I:$I,RECEIVING_HISTORY!$B:$B,MASTER_SHEET!$A3132),0)</f>
        <v>3933</v>
      </c>
      <c r="M3132" s="35">
        <f>IFERROR(SUMIF(ISSUANCE_HISTORY!$B:$B,A3132,ISSUANCE_HISTORY!$H:$H),0)</f>
        <v>0</v>
      </c>
      <c r="N3132" s="26">
        <f>IFERROR(SUMIF(ISSUANCE_HISTORY!$B:$B,A3132,ISSUANCE_HISTORY!$I:$I),0)</f>
        <v>0</v>
      </c>
      <c r="O3132" s="112">
        <f t="shared" si="193"/>
        <v>23</v>
      </c>
      <c r="P3132" s="26">
        <f t="shared" si="195"/>
        <v>3933</v>
      </c>
      <c r="Q3132" s="36" t="e">
        <v>#N/A</v>
      </c>
      <c r="R3132" s="36" t="e">
        <v>#N/A</v>
      </c>
      <c r="S3132" s="16"/>
      <c r="T3132" s="37" t="str">
        <f t="shared" si="194"/>
        <v/>
      </c>
      <c r="U3132" s="12"/>
      <c r="V3132" s="16"/>
      <c r="W3132" s="12" t="e">
        <v>#N/A</v>
      </c>
    </row>
    <row r="3133" spans="1:23" ht="22.35" customHeight="1">
      <c r="A3133" s="12">
        <v>10063308</v>
      </c>
      <c r="B3133" s="137" t="e">
        <v>#N/A</v>
      </c>
      <c r="C3133" s="106">
        <v>1008275</v>
      </c>
      <c r="D3133" s="13"/>
      <c r="E3133" s="12" t="s">
        <v>3631</v>
      </c>
      <c r="F3133" s="190" t="s">
        <v>1262</v>
      </c>
      <c r="G3133" s="13" t="s">
        <v>21</v>
      </c>
      <c r="H3133" s="15">
        <v>108.3</v>
      </c>
      <c r="I3133" s="105">
        <v>0</v>
      </c>
      <c r="J3133" s="26">
        <f t="shared" ref="J3133:J3196" si="196">I3133*H3133</f>
        <v>0</v>
      </c>
      <c r="K3133" s="113">
        <f>IFERROR(SUMIFS(RECEIVING_HISTORY!$H:$H,RECEIVING_HISTORY!$B:$B,MASTER_SHEET!$A3133),0)</f>
        <v>23</v>
      </c>
      <c r="L3133" s="26">
        <f>IFERROR(SUMIFS(RECEIVING_HISTORY!$I:$I,RECEIVING_HISTORY!$B:$B,MASTER_SHEET!$A3133),0)</f>
        <v>2490.9</v>
      </c>
      <c r="M3133" s="35">
        <f>IFERROR(SUMIF(ISSUANCE_HISTORY!$B:$B,A3133,ISSUANCE_HISTORY!$H:$H),0)</f>
        <v>0</v>
      </c>
      <c r="N3133" s="26">
        <f>IFERROR(SUMIF(ISSUANCE_HISTORY!$B:$B,A3133,ISSUANCE_HISTORY!$I:$I),0)</f>
        <v>0</v>
      </c>
      <c r="O3133" s="112">
        <f t="shared" ref="O3133:O3196" si="197">N(I3133)+N(K3133)-N(M3133)</f>
        <v>23</v>
      </c>
      <c r="P3133" s="26">
        <f t="shared" si="195"/>
        <v>2490.9</v>
      </c>
      <c r="Q3133" s="36" t="e">
        <v>#N/A</v>
      </c>
      <c r="R3133" s="36" t="e">
        <v>#N/A</v>
      </c>
      <c r="S3133" s="16"/>
      <c r="T3133" s="37" t="str">
        <f t="shared" si="194"/>
        <v/>
      </c>
      <c r="U3133" s="12"/>
      <c r="V3133" s="16"/>
      <c r="W3133" s="12" t="e">
        <v>#N/A</v>
      </c>
    </row>
    <row r="3134" spans="1:23" ht="22.35" customHeight="1">
      <c r="A3134" s="12">
        <v>10063309</v>
      </c>
      <c r="B3134" s="137" t="e">
        <v>#N/A</v>
      </c>
      <c r="C3134" s="106">
        <v>1008276</v>
      </c>
      <c r="D3134" s="13"/>
      <c r="E3134" s="12" t="s">
        <v>3632</v>
      </c>
      <c r="F3134" s="190" t="s">
        <v>1262</v>
      </c>
      <c r="G3134" s="13" t="s">
        <v>21</v>
      </c>
      <c r="H3134" s="15">
        <v>10.45</v>
      </c>
      <c r="I3134" s="105">
        <v>0</v>
      </c>
      <c r="J3134" s="26">
        <f t="shared" si="196"/>
        <v>0</v>
      </c>
      <c r="K3134" s="113">
        <f>IFERROR(SUMIFS(RECEIVING_HISTORY!$H:$H,RECEIVING_HISTORY!$B:$B,MASTER_SHEET!$A3134),0)</f>
        <v>23</v>
      </c>
      <c r="L3134" s="26">
        <f>IFERROR(SUMIFS(RECEIVING_HISTORY!$I:$I,RECEIVING_HISTORY!$B:$B,MASTER_SHEET!$A3134),0)</f>
        <v>240.35</v>
      </c>
      <c r="M3134" s="35">
        <f>IFERROR(SUMIF(ISSUANCE_HISTORY!$B:$B,A3134,ISSUANCE_HISTORY!$H:$H),0)</f>
        <v>0</v>
      </c>
      <c r="N3134" s="26">
        <f>IFERROR(SUMIF(ISSUANCE_HISTORY!$B:$B,A3134,ISSUANCE_HISTORY!$I:$I),0)</f>
        <v>0</v>
      </c>
      <c r="O3134" s="112">
        <f t="shared" si="197"/>
        <v>23</v>
      </c>
      <c r="P3134" s="26">
        <f t="shared" si="195"/>
        <v>240.35</v>
      </c>
      <c r="Q3134" s="36" t="e">
        <v>#N/A</v>
      </c>
      <c r="R3134" s="36" t="e">
        <v>#N/A</v>
      </c>
      <c r="S3134" s="16"/>
      <c r="T3134" s="37" t="str">
        <f t="shared" si="194"/>
        <v/>
      </c>
      <c r="U3134" s="12"/>
      <c r="V3134" s="16"/>
      <c r="W3134" s="12" t="e">
        <v>#N/A</v>
      </c>
    </row>
    <row r="3135" spans="1:23" ht="22.35" customHeight="1">
      <c r="A3135" s="12">
        <v>10063310</v>
      </c>
      <c r="B3135" s="137" t="e">
        <v>#N/A</v>
      </c>
      <c r="C3135" s="106">
        <v>1008277</v>
      </c>
      <c r="D3135" s="13"/>
      <c r="E3135" s="12" t="s">
        <v>3633</v>
      </c>
      <c r="F3135" s="190" t="s">
        <v>1262</v>
      </c>
      <c r="G3135" s="13" t="s">
        <v>21</v>
      </c>
      <c r="H3135" s="15">
        <v>224.2</v>
      </c>
      <c r="I3135" s="105">
        <v>0</v>
      </c>
      <c r="J3135" s="26">
        <f t="shared" si="196"/>
        <v>0</v>
      </c>
      <c r="K3135" s="113">
        <f>IFERROR(SUMIFS(RECEIVING_HISTORY!$H:$H,RECEIVING_HISTORY!$B:$B,MASTER_SHEET!$A3135),0)</f>
        <v>23</v>
      </c>
      <c r="L3135" s="26">
        <f>IFERROR(SUMIFS(RECEIVING_HISTORY!$I:$I,RECEIVING_HISTORY!$B:$B,MASTER_SHEET!$A3135),0)</f>
        <v>5156.5999999999995</v>
      </c>
      <c r="M3135" s="35">
        <f>IFERROR(SUMIF(ISSUANCE_HISTORY!$B:$B,A3135,ISSUANCE_HISTORY!$H:$H),0)</f>
        <v>0</v>
      </c>
      <c r="N3135" s="26">
        <f>IFERROR(SUMIF(ISSUANCE_HISTORY!$B:$B,A3135,ISSUANCE_HISTORY!$I:$I),0)</f>
        <v>0</v>
      </c>
      <c r="O3135" s="112">
        <f t="shared" si="197"/>
        <v>23</v>
      </c>
      <c r="P3135" s="26">
        <f t="shared" si="195"/>
        <v>5156.5999999999995</v>
      </c>
      <c r="Q3135" s="36" t="e">
        <v>#N/A</v>
      </c>
      <c r="R3135" s="36" t="e">
        <v>#N/A</v>
      </c>
      <c r="S3135" s="16"/>
      <c r="T3135" s="37" t="str">
        <f t="shared" si="194"/>
        <v/>
      </c>
      <c r="U3135" s="12"/>
      <c r="V3135" s="16"/>
      <c r="W3135" s="12" t="e">
        <v>#N/A</v>
      </c>
    </row>
    <row r="3136" spans="1:23" ht="22.35" customHeight="1">
      <c r="A3136" s="12">
        <v>10063311</v>
      </c>
      <c r="B3136" s="137" t="e">
        <v>#N/A</v>
      </c>
      <c r="C3136" s="106">
        <v>1008278</v>
      </c>
      <c r="D3136" s="13"/>
      <c r="E3136" s="12" t="s">
        <v>3634</v>
      </c>
      <c r="F3136" s="190" t="s">
        <v>1262</v>
      </c>
      <c r="G3136" s="13" t="s">
        <v>21</v>
      </c>
      <c r="H3136" s="15">
        <v>7.6</v>
      </c>
      <c r="I3136" s="105">
        <v>0</v>
      </c>
      <c r="J3136" s="26">
        <f t="shared" si="196"/>
        <v>0</v>
      </c>
      <c r="K3136" s="113">
        <f>IFERROR(SUMIFS(RECEIVING_HISTORY!$H:$H,RECEIVING_HISTORY!$B:$B,MASTER_SHEET!$A3136),0)</f>
        <v>23</v>
      </c>
      <c r="L3136" s="26">
        <f>IFERROR(SUMIFS(RECEIVING_HISTORY!$I:$I,RECEIVING_HISTORY!$B:$B,MASTER_SHEET!$A3136),0)</f>
        <v>174.79999999999998</v>
      </c>
      <c r="M3136" s="35">
        <f>IFERROR(SUMIF(ISSUANCE_HISTORY!$B:$B,A3136,ISSUANCE_HISTORY!$H:$H),0)</f>
        <v>0</v>
      </c>
      <c r="N3136" s="26">
        <f>IFERROR(SUMIF(ISSUANCE_HISTORY!$B:$B,A3136,ISSUANCE_HISTORY!$I:$I),0)</f>
        <v>0</v>
      </c>
      <c r="O3136" s="112">
        <f t="shared" si="197"/>
        <v>23</v>
      </c>
      <c r="P3136" s="26">
        <f t="shared" si="195"/>
        <v>174.79999999999998</v>
      </c>
      <c r="Q3136" s="36" t="e">
        <v>#N/A</v>
      </c>
      <c r="R3136" s="36" t="e">
        <v>#N/A</v>
      </c>
      <c r="S3136" s="16"/>
      <c r="T3136" s="37" t="str">
        <f t="shared" si="194"/>
        <v/>
      </c>
      <c r="U3136" s="12"/>
      <c r="V3136" s="16"/>
      <c r="W3136" s="12" t="e">
        <v>#N/A</v>
      </c>
    </row>
    <row r="3137" spans="1:23" ht="22.35" customHeight="1">
      <c r="A3137" s="12">
        <v>10063312</v>
      </c>
      <c r="B3137" s="137" t="e">
        <v>#N/A</v>
      </c>
      <c r="C3137" s="106">
        <v>1008279</v>
      </c>
      <c r="D3137" s="13"/>
      <c r="E3137" s="12" t="s">
        <v>3635</v>
      </c>
      <c r="F3137" s="190" t="s">
        <v>1262</v>
      </c>
      <c r="G3137" s="13" t="s">
        <v>21</v>
      </c>
      <c r="H3137" s="15">
        <v>1501</v>
      </c>
      <c r="I3137" s="105">
        <v>0</v>
      </c>
      <c r="J3137" s="26">
        <f t="shared" si="196"/>
        <v>0</v>
      </c>
      <c r="K3137" s="113">
        <f>IFERROR(SUMIFS(RECEIVING_HISTORY!$H:$H,RECEIVING_HISTORY!$B:$B,MASTER_SHEET!$A3137),0)</f>
        <v>23</v>
      </c>
      <c r="L3137" s="26">
        <f>IFERROR(SUMIFS(RECEIVING_HISTORY!$I:$I,RECEIVING_HISTORY!$B:$B,MASTER_SHEET!$A3137),0)</f>
        <v>34523</v>
      </c>
      <c r="M3137" s="35">
        <f>IFERROR(SUMIF(ISSUANCE_HISTORY!$B:$B,A3137,ISSUANCE_HISTORY!$H:$H),0)</f>
        <v>0</v>
      </c>
      <c r="N3137" s="26">
        <f>IFERROR(SUMIF(ISSUANCE_HISTORY!$B:$B,A3137,ISSUANCE_HISTORY!$I:$I),0)</f>
        <v>0</v>
      </c>
      <c r="O3137" s="112">
        <f t="shared" si="197"/>
        <v>23</v>
      </c>
      <c r="P3137" s="26">
        <f t="shared" si="195"/>
        <v>34523</v>
      </c>
      <c r="Q3137" s="36" t="e">
        <v>#N/A</v>
      </c>
      <c r="R3137" s="36" t="e">
        <v>#N/A</v>
      </c>
      <c r="S3137" s="16"/>
      <c r="T3137" s="37" t="str">
        <f t="shared" si="194"/>
        <v/>
      </c>
      <c r="U3137" s="12"/>
      <c r="V3137" s="16"/>
      <c r="W3137" s="12" t="e">
        <v>#N/A</v>
      </c>
    </row>
    <row r="3138" spans="1:23" ht="22.35" customHeight="1">
      <c r="A3138" s="12">
        <v>10063313</v>
      </c>
      <c r="B3138" s="137" t="e">
        <v>#N/A</v>
      </c>
      <c r="C3138" s="106">
        <v>1008282</v>
      </c>
      <c r="D3138" s="13"/>
      <c r="E3138" s="12" t="s">
        <v>3636</v>
      </c>
      <c r="F3138" s="190" t="s">
        <v>1262</v>
      </c>
      <c r="G3138" s="13" t="s">
        <v>21</v>
      </c>
      <c r="H3138" s="15">
        <v>43.7</v>
      </c>
      <c r="I3138" s="105">
        <v>0</v>
      </c>
      <c r="J3138" s="26">
        <f t="shared" si="196"/>
        <v>0</v>
      </c>
      <c r="K3138" s="113">
        <f>IFERROR(SUMIFS(RECEIVING_HISTORY!$H:$H,RECEIVING_HISTORY!$B:$B,MASTER_SHEET!$A3138),0)</f>
        <v>23</v>
      </c>
      <c r="L3138" s="26">
        <f>IFERROR(SUMIFS(RECEIVING_HISTORY!$I:$I,RECEIVING_HISTORY!$B:$B,MASTER_SHEET!$A3138),0)</f>
        <v>1005.1</v>
      </c>
      <c r="M3138" s="35">
        <f>IFERROR(SUMIF(ISSUANCE_HISTORY!$B:$B,A3138,ISSUANCE_HISTORY!$H:$H),0)</f>
        <v>0</v>
      </c>
      <c r="N3138" s="26">
        <f>IFERROR(SUMIF(ISSUANCE_HISTORY!$B:$B,A3138,ISSUANCE_HISTORY!$I:$I),0)</f>
        <v>0</v>
      </c>
      <c r="O3138" s="112">
        <f t="shared" si="197"/>
        <v>23</v>
      </c>
      <c r="P3138" s="26">
        <f t="shared" si="195"/>
        <v>1005.1</v>
      </c>
      <c r="Q3138" s="36" t="e">
        <v>#N/A</v>
      </c>
      <c r="R3138" s="36" t="e">
        <v>#N/A</v>
      </c>
      <c r="S3138" s="16"/>
      <c r="T3138" s="37" t="str">
        <f t="shared" ref="T3138:T3201" si="198">IF(S3138="", "", IF(U3138&lt;&gt;"", "BSR in Process", IF(O3138&lt;S3138, "Re-Order Now", "OK")))</f>
        <v/>
      </c>
      <c r="U3138" s="12"/>
      <c r="V3138" s="16"/>
      <c r="W3138" s="12" t="e">
        <v>#N/A</v>
      </c>
    </row>
    <row r="3139" spans="1:23" ht="22.35" customHeight="1">
      <c r="A3139" s="12">
        <v>10063314</v>
      </c>
      <c r="B3139" s="137" t="e">
        <v>#N/A</v>
      </c>
      <c r="C3139" s="106">
        <v>1008283</v>
      </c>
      <c r="D3139" s="13"/>
      <c r="E3139" s="12" t="s">
        <v>3637</v>
      </c>
      <c r="F3139" s="190" t="s">
        <v>1262</v>
      </c>
      <c r="G3139" s="13" t="s">
        <v>21</v>
      </c>
      <c r="H3139" s="15">
        <v>49.4</v>
      </c>
      <c r="I3139" s="105">
        <v>0</v>
      </c>
      <c r="J3139" s="26">
        <f t="shared" si="196"/>
        <v>0</v>
      </c>
      <c r="K3139" s="113">
        <f>IFERROR(SUMIFS(RECEIVING_HISTORY!$H:$H,RECEIVING_HISTORY!$B:$B,MASTER_SHEET!$A3139),0)</f>
        <v>23</v>
      </c>
      <c r="L3139" s="26">
        <f>IFERROR(SUMIFS(RECEIVING_HISTORY!$I:$I,RECEIVING_HISTORY!$B:$B,MASTER_SHEET!$A3139),0)</f>
        <v>1136.2</v>
      </c>
      <c r="M3139" s="35">
        <f>IFERROR(SUMIF(ISSUANCE_HISTORY!$B:$B,A3139,ISSUANCE_HISTORY!$H:$H),0)</f>
        <v>0</v>
      </c>
      <c r="N3139" s="26">
        <f>IFERROR(SUMIF(ISSUANCE_HISTORY!$B:$B,A3139,ISSUANCE_HISTORY!$I:$I),0)</f>
        <v>0</v>
      </c>
      <c r="O3139" s="112">
        <f t="shared" si="197"/>
        <v>23</v>
      </c>
      <c r="P3139" s="26">
        <f t="shared" ref="P3139:P3202" si="199">N(J3139)+N(L3139)-N(N3139)</f>
        <v>1136.2</v>
      </c>
      <c r="Q3139" s="36" t="e">
        <v>#N/A</v>
      </c>
      <c r="R3139" s="36" t="e">
        <v>#N/A</v>
      </c>
      <c r="S3139" s="16"/>
      <c r="T3139" s="37" t="str">
        <f t="shared" si="198"/>
        <v/>
      </c>
      <c r="U3139" s="12"/>
      <c r="V3139" s="16"/>
      <c r="W3139" s="12" t="e">
        <v>#N/A</v>
      </c>
    </row>
    <row r="3140" spans="1:23" ht="22.35" customHeight="1">
      <c r="A3140" s="12">
        <v>10063315</v>
      </c>
      <c r="B3140" s="137" t="e">
        <v>#N/A</v>
      </c>
      <c r="C3140" s="106">
        <v>1008284</v>
      </c>
      <c r="D3140" s="13"/>
      <c r="E3140" s="12" t="s">
        <v>3638</v>
      </c>
      <c r="F3140" s="190" t="s">
        <v>1262</v>
      </c>
      <c r="G3140" s="13" t="s">
        <v>21</v>
      </c>
      <c r="H3140" s="15">
        <v>307.8</v>
      </c>
      <c r="I3140" s="105">
        <v>0</v>
      </c>
      <c r="J3140" s="26">
        <f t="shared" si="196"/>
        <v>0</v>
      </c>
      <c r="K3140" s="113">
        <f>IFERROR(SUMIFS(RECEIVING_HISTORY!$H:$H,RECEIVING_HISTORY!$B:$B,MASTER_SHEET!$A3140),0)</f>
        <v>23</v>
      </c>
      <c r="L3140" s="26">
        <f>IFERROR(SUMIFS(RECEIVING_HISTORY!$I:$I,RECEIVING_HISTORY!$B:$B,MASTER_SHEET!$A3140),0)</f>
        <v>7079.4000000000005</v>
      </c>
      <c r="M3140" s="35">
        <f>IFERROR(SUMIF(ISSUANCE_HISTORY!$B:$B,A3140,ISSUANCE_HISTORY!$H:$H),0)</f>
        <v>0</v>
      </c>
      <c r="N3140" s="26">
        <f>IFERROR(SUMIF(ISSUANCE_HISTORY!$B:$B,A3140,ISSUANCE_HISTORY!$I:$I),0)</f>
        <v>0</v>
      </c>
      <c r="O3140" s="112">
        <f t="shared" si="197"/>
        <v>23</v>
      </c>
      <c r="P3140" s="26">
        <f t="shared" si="199"/>
        <v>7079.4000000000005</v>
      </c>
      <c r="Q3140" s="36" t="e">
        <v>#N/A</v>
      </c>
      <c r="R3140" s="36" t="e">
        <v>#N/A</v>
      </c>
      <c r="S3140" s="16"/>
      <c r="T3140" s="37" t="str">
        <f t="shared" si="198"/>
        <v/>
      </c>
      <c r="U3140" s="12"/>
      <c r="V3140" s="16"/>
      <c r="W3140" s="12" t="e">
        <v>#N/A</v>
      </c>
    </row>
    <row r="3141" spans="1:23" ht="22.35" customHeight="1">
      <c r="A3141" s="12">
        <v>10063316</v>
      </c>
      <c r="B3141" s="137" t="e">
        <v>#N/A</v>
      </c>
      <c r="C3141" s="106">
        <v>1008285</v>
      </c>
      <c r="D3141" s="13"/>
      <c r="E3141" s="12" t="s">
        <v>3639</v>
      </c>
      <c r="F3141" s="190" t="s">
        <v>1262</v>
      </c>
      <c r="G3141" s="13" t="s">
        <v>21</v>
      </c>
      <c r="H3141" s="15">
        <v>95.95</v>
      </c>
      <c r="I3141" s="105">
        <v>0</v>
      </c>
      <c r="J3141" s="26">
        <f t="shared" si="196"/>
        <v>0</v>
      </c>
      <c r="K3141" s="113">
        <f>IFERROR(SUMIFS(RECEIVING_HISTORY!$H:$H,RECEIVING_HISTORY!$B:$B,MASTER_SHEET!$A3141),0)</f>
        <v>23</v>
      </c>
      <c r="L3141" s="26">
        <f>IFERROR(SUMIFS(RECEIVING_HISTORY!$I:$I,RECEIVING_HISTORY!$B:$B,MASTER_SHEET!$A3141),0)</f>
        <v>2206.85</v>
      </c>
      <c r="M3141" s="35">
        <f>IFERROR(SUMIF(ISSUANCE_HISTORY!$B:$B,A3141,ISSUANCE_HISTORY!$H:$H),0)</f>
        <v>0</v>
      </c>
      <c r="N3141" s="26">
        <f>IFERROR(SUMIF(ISSUANCE_HISTORY!$B:$B,A3141,ISSUANCE_HISTORY!$I:$I),0)</f>
        <v>0</v>
      </c>
      <c r="O3141" s="112">
        <f t="shared" si="197"/>
        <v>23</v>
      </c>
      <c r="P3141" s="26">
        <f t="shared" si="199"/>
        <v>2206.85</v>
      </c>
      <c r="Q3141" s="36" t="e">
        <v>#N/A</v>
      </c>
      <c r="R3141" s="36" t="e">
        <v>#N/A</v>
      </c>
      <c r="S3141" s="16"/>
      <c r="T3141" s="37" t="str">
        <f t="shared" si="198"/>
        <v/>
      </c>
      <c r="U3141" s="12"/>
      <c r="V3141" s="16"/>
      <c r="W3141" s="12" t="e">
        <v>#N/A</v>
      </c>
    </row>
    <row r="3142" spans="1:23" ht="22.35" customHeight="1">
      <c r="A3142" s="12">
        <v>10063317</v>
      </c>
      <c r="B3142" s="137" t="e">
        <v>#N/A</v>
      </c>
      <c r="C3142" s="106">
        <v>1008286</v>
      </c>
      <c r="D3142" s="13"/>
      <c r="E3142" s="12" t="s">
        <v>3640</v>
      </c>
      <c r="F3142" s="190" t="s">
        <v>1262</v>
      </c>
      <c r="G3142" s="13" t="s">
        <v>21</v>
      </c>
      <c r="H3142" s="15">
        <v>94.04</v>
      </c>
      <c r="I3142" s="105">
        <v>0</v>
      </c>
      <c r="J3142" s="26">
        <f t="shared" si="196"/>
        <v>0</v>
      </c>
      <c r="K3142" s="113">
        <f>IFERROR(SUMIFS(RECEIVING_HISTORY!$H:$H,RECEIVING_HISTORY!$B:$B,MASTER_SHEET!$A3142),0)</f>
        <v>23</v>
      </c>
      <c r="L3142" s="26">
        <f>IFERROR(SUMIFS(RECEIVING_HISTORY!$I:$I,RECEIVING_HISTORY!$B:$B,MASTER_SHEET!$A3142),0)</f>
        <v>2162.92</v>
      </c>
      <c r="M3142" s="35">
        <f>IFERROR(SUMIF(ISSUANCE_HISTORY!$B:$B,A3142,ISSUANCE_HISTORY!$H:$H),0)</f>
        <v>0</v>
      </c>
      <c r="N3142" s="26">
        <f>IFERROR(SUMIF(ISSUANCE_HISTORY!$B:$B,A3142,ISSUANCE_HISTORY!$I:$I),0)</f>
        <v>0</v>
      </c>
      <c r="O3142" s="112">
        <f t="shared" si="197"/>
        <v>23</v>
      </c>
      <c r="P3142" s="26">
        <f t="shared" si="199"/>
        <v>2162.92</v>
      </c>
      <c r="Q3142" s="36" t="e">
        <v>#N/A</v>
      </c>
      <c r="R3142" s="36" t="e">
        <v>#N/A</v>
      </c>
      <c r="S3142" s="16"/>
      <c r="T3142" s="37" t="str">
        <f t="shared" si="198"/>
        <v/>
      </c>
      <c r="U3142" s="12"/>
      <c r="V3142" s="16"/>
      <c r="W3142" s="12" t="e">
        <v>#N/A</v>
      </c>
    </row>
    <row r="3143" spans="1:23" ht="22.35" customHeight="1">
      <c r="A3143" s="12">
        <v>10063318</v>
      </c>
      <c r="B3143" s="137" t="e">
        <v>#N/A</v>
      </c>
      <c r="C3143" s="106">
        <v>1008287</v>
      </c>
      <c r="D3143" s="13"/>
      <c r="E3143" s="12" t="s">
        <v>3641</v>
      </c>
      <c r="F3143" s="190" t="s">
        <v>1262</v>
      </c>
      <c r="G3143" s="13" t="s">
        <v>21</v>
      </c>
      <c r="H3143" s="15">
        <v>2126.1</v>
      </c>
      <c r="I3143" s="105">
        <v>0</v>
      </c>
      <c r="J3143" s="26">
        <f t="shared" si="196"/>
        <v>0</v>
      </c>
      <c r="K3143" s="113">
        <f>IFERROR(SUMIFS(RECEIVING_HISTORY!$H:$H,RECEIVING_HISTORY!$B:$B,MASTER_SHEET!$A3143),0)</f>
        <v>1</v>
      </c>
      <c r="L3143" s="26">
        <f>IFERROR(SUMIFS(RECEIVING_HISTORY!$I:$I,RECEIVING_HISTORY!$B:$B,MASTER_SHEET!$A3143),0)</f>
        <v>2126.1</v>
      </c>
      <c r="M3143" s="35">
        <f>IFERROR(SUMIF(ISSUANCE_HISTORY!$B:$B,A3143,ISSUANCE_HISTORY!$H:$H),0)</f>
        <v>0</v>
      </c>
      <c r="N3143" s="26">
        <f>IFERROR(SUMIF(ISSUANCE_HISTORY!$B:$B,A3143,ISSUANCE_HISTORY!$I:$I),0)</f>
        <v>0</v>
      </c>
      <c r="O3143" s="112">
        <f t="shared" si="197"/>
        <v>1</v>
      </c>
      <c r="P3143" s="26">
        <f t="shared" si="199"/>
        <v>2126.1</v>
      </c>
      <c r="Q3143" s="36" t="e">
        <v>#N/A</v>
      </c>
      <c r="R3143" s="36" t="e">
        <v>#N/A</v>
      </c>
      <c r="S3143" s="16"/>
      <c r="T3143" s="37" t="str">
        <f t="shared" si="198"/>
        <v/>
      </c>
      <c r="U3143" s="12"/>
      <c r="V3143" s="16"/>
      <c r="W3143" s="12" t="e">
        <v>#N/A</v>
      </c>
    </row>
    <row r="3144" spans="1:23" ht="22.35" customHeight="1">
      <c r="A3144" s="12">
        <v>10063320</v>
      </c>
      <c r="B3144" s="137" t="e">
        <v>#N/A</v>
      </c>
      <c r="C3144" s="106">
        <v>1008288</v>
      </c>
      <c r="D3144" s="13"/>
      <c r="E3144" s="12" t="s">
        <v>3642</v>
      </c>
      <c r="F3144" s="190" t="s">
        <v>1262</v>
      </c>
      <c r="G3144" s="13" t="s">
        <v>21</v>
      </c>
      <c r="H3144" s="15">
        <v>138.69999999999999</v>
      </c>
      <c r="I3144" s="105">
        <v>0</v>
      </c>
      <c r="J3144" s="26">
        <f t="shared" si="196"/>
        <v>0</v>
      </c>
      <c r="K3144" s="113">
        <f>IFERROR(SUMIFS(RECEIVING_HISTORY!$H:$H,RECEIVING_HISTORY!$B:$B,MASTER_SHEET!$A3144),0)</f>
        <v>23</v>
      </c>
      <c r="L3144" s="26">
        <f>IFERROR(SUMIFS(RECEIVING_HISTORY!$I:$I,RECEIVING_HISTORY!$B:$B,MASTER_SHEET!$A3144),0)</f>
        <v>3190.1</v>
      </c>
      <c r="M3144" s="35">
        <f>IFERROR(SUMIF(ISSUANCE_HISTORY!$B:$B,A3144,ISSUANCE_HISTORY!$H:$H),0)</f>
        <v>0</v>
      </c>
      <c r="N3144" s="26">
        <f>IFERROR(SUMIF(ISSUANCE_HISTORY!$B:$B,A3144,ISSUANCE_HISTORY!$I:$I),0)</f>
        <v>0</v>
      </c>
      <c r="O3144" s="112">
        <f t="shared" si="197"/>
        <v>23</v>
      </c>
      <c r="P3144" s="26">
        <f t="shared" si="199"/>
        <v>3190.1</v>
      </c>
      <c r="Q3144" s="36" t="e">
        <v>#N/A</v>
      </c>
      <c r="R3144" s="36" t="e">
        <v>#N/A</v>
      </c>
      <c r="S3144" s="16"/>
      <c r="T3144" s="37" t="str">
        <f t="shared" si="198"/>
        <v/>
      </c>
      <c r="U3144" s="12"/>
      <c r="V3144" s="16"/>
      <c r="W3144" s="12" t="e">
        <v>#N/A</v>
      </c>
    </row>
    <row r="3145" spans="1:23" ht="22.35" customHeight="1">
      <c r="A3145" s="12">
        <v>10063321</v>
      </c>
      <c r="B3145" s="137" t="e">
        <v>#N/A</v>
      </c>
      <c r="C3145" s="106">
        <v>1008289</v>
      </c>
      <c r="D3145" s="13"/>
      <c r="E3145" s="12" t="s">
        <v>3643</v>
      </c>
      <c r="F3145" s="190" t="s">
        <v>1262</v>
      </c>
      <c r="G3145" s="13" t="s">
        <v>21</v>
      </c>
      <c r="H3145" s="15">
        <v>75.05</v>
      </c>
      <c r="I3145" s="105">
        <v>0</v>
      </c>
      <c r="J3145" s="26">
        <f t="shared" si="196"/>
        <v>0</v>
      </c>
      <c r="K3145" s="113">
        <f>IFERROR(SUMIFS(RECEIVING_HISTORY!$H:$H,RECEIVING_HISTORY!$B:$B,MASTER_SHEET!$A3145),0)</f>
        <v>23</v>
      </c>
      <c r="L3145" s="26">
        <f>IFERROR(SUMIFS(RECEIVING_HISTORY!$I:$I,RECEIVING_HISTORY!$B:$B,MASTER_SHEET!$A3145),0)</f>
        <v>1726.1499999999999</v>
      </c>
      <c r="M3145" s="35">
        <f>IFERROR(SUMIF(ISSUANCE_HISTORY!$B:$B,A3145,ISSUANCE_HISTORY!$H:$H),0)</f>
        <v>0</v>
      </c>
      <c r="N3145" s="26">
        <f>IFERROR(SUMIF(ISSUANCE_HISTORY!$B:$B,A3145,ISSUANCE_HISTORY!$I:$I),0)</f>
        <v>0</v>
      </c>
      <c r="O3145" s="112">
        <f t="shared" si="197"/>
        <v>23</v>
      </c>
      <c r="P3145" s="26">
        <f t="shared" si="199"/>
        <v>1726.1499999999999</v>
      </c>
      <c r="Q3145" s="36" t="e">
        <v>#N/A</v>
      </c>
      <c r="R3145" s="36" t="e">
        <v>#N/A</v>
      </c>
      <c r="S3145" s="16"/>
      <c r="T3145" s="37" t="str">
        <f t="shared" si="198"/>
        <v/>
      </c>
      <c r="U3145" s="12"/>
      <c r="V3145" s="16"/>
      <c r="W3145" s="12" t="e">
        <v>#N/A</v>
      </c>
    </row>
    <row r="3146" spans="1:23" ht="22.35" customHeight="1">
      <c r="A3146" s="12">
        <v>10063322</v>
      </c>
      <c r="B3146" s="137">
        <v>401830006203</v>
      </c>
      <c r="C3146" s="106">
        <v>1008864</v>
      </c>
      <c r="D3146" s="13"/>
      <c r="E3146" s="12" t="s">
        <v>3644</v>
      </c>
      <c r="F3146" s="190" t="s">
        <v>4205</v>
      </c>
      <c r="G3146" s="13" t="s">
        <v>1076</v>
      </c>
      <c r="H3146" s="15">
        <v>25</v>
      </c>
      <c r="I3146" s="105">
        <v>100</v>
      </c>
      <c r="J3146" s="26">
        <f t="shared" si="196"/>
        <v>2500</v>
      </c>
      <c r="K3146" s="113">
        <f>IFERROR(SUMIFS(RECEIVING_HISTORY!$H:$H,RECEIVING_HISTORY!$B:$B,MASTER_SHEET!$A3146),0)</f>
        <v>0</v>
      </c>
      <c r="L3146" s="26">
        <f>IFERROR(SUMIFS(RECEIVING_HISTORY!$I:$I,RECEIVING_HISTORY!$B:$B,MASTER_SHEET!$A3146),0)</f>
        <v>0</v>
      </c>
      <c r="M3146" s="35">
        <f>IFERROR(SUMIF(ISSUANCE_HISTORY!$B:$B,A3146,ISSUANCE_HISTORY!$H:$H),0)</f>
        <v>0</v>
      </c>
      <c r="N3146" s="26">
        <f>IFERROR(SUMIF(ISSUANCE_HISTORY!$B:$B,A3146,ISSUANCE_HISTORY!$I:$I),0)</f>
        <v>0</v>
      </c>
      <c r="O3146" s="112">
        <f t="shared" si="197"/>
        <v>100</v>
      </c>
      <c r="P3146" s="26">
        <f t="shared" si="199"/>
        <v>2500</v>
      </c>
      <c r="Q3146" s="36" t="s">
        <v>671</v>
      </c>
      <c r="R3146" s="36" t="s">
        <v>671</v>
      </c>
      <c r="S3146" s="16">
        <v>50</v>
      </c>
      <c r="T3146" s="37" t="str">
        <f t="shared" si="198"/>
        <v>OK</v>
      </c>
      <c r="U3146" s="12"/>
      <c r="V3146" s="16"/>
      <c r="W3146" s="12" t="s">
        <v>4222</v>
      </c>
    </row>
    <row r="3147" spans="1:23" ht="22.35" customHeight="1">
      <c r="A3147" s="12">
        <v>10063323</v>
      </c>
      <c r="B3147" s="137">
        <v>311628007376</v>
      </c>
      <c r="C3147" s="106">
        <v>1008867</v>
      </c>
      <c r="D3147" s="13"/>
      <c r="E3147" s="12" t="s">
        <v>3645</v>
      </c>
      <c r="F3147" s="194" t="s">
        <v>4205</v>
      </c>
      <c r="G3147" s="13" t="s">
        <v>37</v>
      </c>
      <c r="H3147" s="15">
        <v>8</v>
      </c>
      <c r="I3147" s="105">
        <v>4</v>
      </c>
      <c r="J3147" s="26">
        <f t="shared" si="196"/>
        <v>32</v>
      </c>
      <c r="K3147" s="113">
        <f>IFERROR(SUMIFS(RECEIVING_HISTORY!$H:$H,RECEIVING_HISTORY!$B:$B,MASTER_SHEET!$A3147),0)</f>
        <v>0</v>
      </c>
      <c r="L3147" s="26">
        <f>IFERROR(SUMIFS(RECEIVING_HISTORY!$I:$I,RECEIVING_HISTORY!$B:$B,MASTER_SHEET!$A3147),0)</f>
        <v>0</v>
      </c>
      <c r="M3147" s="35">
        <f>IFERROR(SUMIF(ISSUANCE_HISTORY!$B:$B,A3147,ISSUANCE_HISTORY!$H:$H),0)</f>
        <v>0</v>
      </c>
      <c r="N3147" s="26">
        <f>IFERROR(SUMIF(ISSUANCE_HISTORY!$B:$B,A3147,ISSUANCE_HISTORY!$I:$I),0)</f>
        <v>0</v>
      </c>
      <c r="O3147" s="112">
        <f t="shared" si="197"/>
        <v>4</v>
      </c>
      <c r="P3147" s="26">
        <f t="shared" si="199"/>
        <v>32</v>
      </c>
      <c r="Q3147" s="36" t="s">
        <v>1126</v>
      </c>
      <c r="R3147" s="36" t="s">
        <v>1126</v>
      </c>
      <c r="S3147" s="16">
        <v>4</v>
      </c>
      <c r="T3147" s="37" t="str">
        <f t="shared" si="198"/>
        <v>OK</v>
      </c>
      <c r="U3147" s="12"/>
      <c r="V3147" s="16"/>
      <c r="W3147" s="12" t="s">
        <v>4222</v>
      </c>
    </row>
    <row r="3148" spans="1:23" ht="22.35" customHeight="1">
      <c r="A3148" s="12">
        <v>10063324</v>
      </c>
      <c r="B3148" s="137">
        <v>401615007377</v>
      </c>
      <c r="C3148" s="106">
        <v>1008868</v>
      </c>
      <c r="D3148" s="13"/>
      <c r="E3148" s="12" t="s">
        <v>3646</v>
      </c>
      <c r="F3148" s="190" t="s">
        <v>4205</v>
      </c>
      <c r="G3148" s="13" t="s">
        <v>37</v>
      </c>
      <c r="H3148" s="15">
        <v>56</v>
      </c>
      <c r="I3148" s="105">
        <v>3</v>
      </c>
      <c r="J3148" s="26">
        <f t="shared" si="196"/>
        <v>168</v>
      </c>
      <c r="K3148" s="113">
        <f>IFERROR(SUMIFS(RECEIVING_HISTORY!$H:$H,RECEIVING_HISTORY!$B:$B,MASTER_SHEET!$A3148),0)</f>
        <v>0</v>
      </c>
      <c r="L3148" s="26">
        <f>IFERROR(SUMIFS(RECEIVING_HISTORY!$I:$I,RECEIVING_HISTORY!$B:$B,MASTER_SHEET!$A3148),0)</f>
        <v>0</v>
      </c>
      <c r="M3148" s="35">
        <f>IFERROR(SUMIF(ISSUANCE_HISTORY!$B:$B,A3148,ISSUANCE_HISTORY!$H:$H),0)</f>
        <v>0</v>
      </c>
      <c r="N3148" s="26">
        <f>IFERROR(SUMIF(ISSUANCE_HISTORY!$B:$B,A3148,ISSUANCE_HISTORY!$I:$I),0)</f>
        <v>0</v>
      </c>
      <c r="O3148" s="112">
        <f t="shared" si="197"/>
        <v>3</v>
      </c>
      <c r="P3148" s="26">
        <f t="shared" si="199"/>
        <v>168</v>
      </c>
      <c r="Q3148" s="36" t="s">
        <v>1126</v>
      </c>
      <c r="R3148" s="36" t="s">
        <v>1126</v>
      </c>
      <c r="S3148" s="16">
        <v>3</v>
      </c>
      <c r="T3148" s="37" t="str">
        <f t="shared" si="198"/>
        <v>OK</v>
      </c>
      <c r="U3148" s="12"/>
      <c r="V3148" s="16"/>
      <c r="W3148" s="12" t="s">
        <v>4222</v>
      </c>
    </row>
    <row r="3149" spans="1:23" ht="22.35" customHeight="1">
      <c r="A3149" s="12">
        <v>10063325</v>
      </c>
      <c r="B3149" s="137">
        <v>401416007378</v>
      </c>
      <c r="C3149" s="106">
        <v>1008869</v>
      </c>
      <c r="D3149" s="13"/>
      <c r="E3149" s="12" t="s">
        <v>3647</v>
      </c>
      <c r="F3149" s="190" t="s">
        <v>4205</v>
      </c>
      <c r="G3149" s="13" t="s">
        <v>37</v>
      </c>
      <c r="H3149" s="15">
        <v>1218</v>
      </c>
      <c r="I3149" s="105">
        <v>1</v>
      </c>
      <c r="J3149" s="26">
        <f t="shared" si="196"/>
        <v>1218</v>
      </c>
      <c r="K3149" s="113">
        <f>IFERROR(SUMIFS(RECEIVING_HISTORY!$H:$H,RECEIVING_HISTORY!$B:$B,MASTER_SHEET!$A3149),0)</f>
        <v>0</v>
      </c>
      <c r="L3149" s="26">
        <f>IFERROR(SUMIFS(RECEIVING_HISTORY!$I:$I,RECEIVING_HISTORY!$B:$B,MASTER_SHEET!$A3149),0)</f>
        <v>0</v>
      </c>
      <c r="M3149" s="35">
        <f>IFERROR(SUMIF(ISSUANCE_HISTORY!$B:$B,A3149,ISSUANCE_HISTORY!$H:$H),0)</f>
        <v>0</v>
      </c>
      <c r="N3149" s="26">
        <f>IFERROR(SUMIF(ISSUANCE_HISTORY!$B:$B,A3149,ISSUANCE_HISTORY!$I:$I),0)</f>
        <v>0</v>
      </c>
      <c r="O3149" s="112">
        <f t="shared" si="197"/>
        <v>1</v>
      </c>
      <c r="P3149" s="26">
        <f t="shared" si="199"/>
        <v>1218</v>
      </c>
      <c r="Q3149" s="36" t="s">
        <v>746</v>
      </c>
      <c r="R3149" s="36" t="s">
        <v>746</v>
      </c>
      <c r="S3149" s="16">
        <v>1</v>
      </c>
      <c r="T3149" s="37" t="str">
        <f t="shared" si="198"/>
        <v>OK</v>
      </c>
      <c r="U3149" s="12"/>
      <c r="V3149" s="16"/>
      <c r="W3149" s="12" t="s">
        <v>4222</v>
      </c>
    </row>
    <row r="3150" spans="1:23" ht="22.35" customHeight="1">
      <c r="A3150" s="12">
        <v>10063326</v>
      </c>
      <c r="B3150" s="137" t="e">
        <v>#N/A</v>
      </c>
      <c r="C3150" s="106">
        <v>1008902</v>
      </c>
      <c r="D3150" s="13"/>
      <c r="E3150" s="12" t="s">
        <v>3648</v>
      </c>
      <c r="F3150" s="190" t="s">
        <v>4205</v>
      </c>
      <c r="G3150" s="13" t="s">
        <v>415</v>
      </c>
      <c r="H3150" s="15">
        <v>43</v>
      </c>
      <c r="I3150" s="105">
        <v>9</v>
      </c>
      <c r="J3150" s="26">
        <f t="shared" si="196"/>
        <v>387</v>
      </c>
      <c r="K3150" s="113">
        <f>IFERROR(SUMIFS(RECEIVING_HISTORY!$H:$H,RECEIVING_HISTORY!$B:$B,MASTER_SHEET!$A3150),0)</f>
        <v>0</v>
      </c>
      <c r="L3150" s="26">
        <f>IFERROR(SUMIFS(RECEIVING_HISTORY!$I:$I,RECEIVING_HISTORY!$B:$B,MASTER_SHEET!$A3150),0)</f>
        <v>0</v>
      </c>
      <c r="M3150" s="35">
        <f>IFERROR(SUMIF(ISSUANCE_HISTORY!$B:$B,A3150,ISSUANCE_HISTORY!$H:$H),0)</f>
        <v>0</v>
      </c>
      <c r="N3150" s="26">
        <f>IFERROR(SUMIF(ISSUANCE_HISTORY!$B:$B,A3150,ISSUANCE_HISTORY!$I:$I),0)</f>
        <v>0</v>
      </c>
      <c r="O3150" s="112">
        <f t="shared" si="197"/>
        <v>9</v>
      </c>
      <c r="P3150" s="26">
        <f t="shared" si="199"/>
        <v>387</v>
      </c>
      <c r="Q3150" s="36" t="s">
        <v>1008</v>
      </c>
      <c r="R3150" s="36" t="s">
        <v>1008</v>
      </c>
      <c r="S3150" s="16">
        <v>8</v>
      </c>
      <c r="T3150" s="37" t="str">
        <f t="shared" si="198"/>
        <v>OK</v>
      </c>
      <c r="U3150" s="12"/>
      <c r="V3150" s="16"/>
      <c r="W3150" s="12" t="e">
        <v>#N/A</v>
      </c>
    </row>
    <row r="3151" spans="1:23" ht="22.35" customHeight="1">
      <c r="A3151" s="12">
        <v>10063327</v>
      </c>
      <c r="B3151" s="137" t="e">
        <v>#N/A</v>
      </c>
      <c r="C3151" s="106">
        <v>1008903</v>
      </c>
      <c r="D3151" s="13"/>
      <c r="E3151" s="12" t="s">
        <v>3649</v>
      </c>
      <c r="F3151" s="190" t="s">
        <v>4205</v>
      </c>
      <c r="G3151" s="13" t="s">
        <v>415</v>
      </c>
      <c r="H3151" s="15">
        <v>37</v>
      </c>
      <c r="I3151" s="105">
        <v>9</v>
      </c>
      <c r="J3151" s="26">
        <f t="shared" si="196"/>
        <v>333</v>
      </c>
      <c r="K3151" s="113">
        <f>IFERROR(SUMIFS(RECEIVING_HISTORY!$H:$H,RECEIVING_HISTORY!$B:$B,MASTER_SHEET!$A3151),0)</f>
        <v>0</v>
      </c>
      <c r="L3151" s="26">
        <f>IFERROR(SUMIFS(RECEIVING_HISTORY!$I:$I,RECEIVING_HISTORY!$B:$B,MASTER_SHEET!$A3151),0)</f>
        <v>0</v>
      </c>
      <c r="M3151" s="35">
        <f>IFERROR(SUMIF(ISSUANCE_HISTORY!$B:$B,A3151,ISSUANCE_HISTORY!$H:$H),0)</f>
        <v>0</v>
      </c>
      <c r="N3151" s="26">
        <f>IFERROR(SUMIF(ISSUANCE_HISTORY!$B:$B,A3151,ISSUANCE_HISTORY!$I:$I),0)</f>
        <v>0</v>
      </c>
      <c r="O3151" s="112">
        <f t="shared" si="197"/>
        <v>9</v>
      </c>
      <c r="P3151" s="26">
        <f t="shared" si="199"/>
        <v>333</v>
      </c>
      <c r="Q3151" s="36" t="s">
        <v>4062</v>
      </c>
      <c r="R3151" s="36" t="s">
        <v>4062</v>
      </c>
      <c r="S3151" s="16">
        <v>8</v>
      </c>
      <c r="T3151" s="37" t="str">
        <f t="shared" si="198"/>
        <v>OK</v>
      </c>
      <c r="U3151" s="12"/>
      <c r="V3151" s="16"/>
      <c r="W3151" s="12" t="e">
        <v>#N/A</v>
      </c>
    </row>
    <row r="3152" spans="1:23" ht="22.35" customHeight="1">
      <c r="A3152" s="12">
        <v>10063328</v>
      </c>
      <c r="B3152" s="137" t="e">
        <v>#N/A</v>
      </c>
      <c r="C3152" s="106">
        <v>1008280</v>
      </c>
      <c r="D3152" s="13"/>
      <c r="E3152" s="12" t="s">
        <v>3650</v>
      </c>
      <c r="F3152" s="190" t="s">
        <v>1262</v>
      </c>
      <c r="G3152" s="13" t="s">
        <v>415</v>
      </c>
      <c r="H3152" s="15">
        <v>1501</v>
      </c>
      <c r="I3152" s="105">
        <v>0</v>
      </c>
      <c r="J3152" s="26">
        <f t="shared" si="196"/>
        <v>0</v>
      </c>
      <c r="K3152" s="113">
        <f>IFERROR(SUMIFS(RECEIVING_HISTORY!$H:$H,RECEIVING_HISTORY!$B:$B,MASTER_SHEET!$A3152),0)</f>
        <v>10</v>
      </c>
      <c r="L3152" s="26">
        <f>IFERROR(SUMIFS(RECEIVING_HISTORY!$I:$I,RECEIVING_HISTORY!$B:$B,MASTER_SHEET!$A3152),0)</f>
        <v>15010</v>
      </c>
      <c r="M3152" s="35">
        <f>IFERROR(SUMIF(ISSUANCE_HISTORY!$B:$B,A3152,ISSUANCE_HISTORY!$H:$H),0)</f>
        <v>0</v>
      </c>
      <c r="N3152" s="26">
        <f>IFERROR(SUMIF(ISSUANCE_HISTORY!$B:$B,A3152,ISSUANCE_HISTORY!$I:$I),0)</f>
        <v>0</v>
      </c>
      <c r="O3152" s="112">
        <f t="shared" si="197"/>
        <v>10</v>
      </c>
      <c r="P3152" s="26">
        <f t="shared" si="199"/>
        <v>15010</v>
      </c>
      <c r="Q3152" s="36" t="e">
        <v>#N/A</v>
      </c>
      <c r="R3152" s="36" t="e">
        <v>#N/A</v>
      </c>
      <c r="S3152" s="16"/>
      <c r="T3152" s="37" t="str">
        <f t="shared" si="198"/>
        <v/>
      </c>
      <c r="U3152" s="12"/>
      <c r="V3152" s="16"/>
      <c r="W3152" s="12" t="e">
        <v>#N/A</v>
      </c>
    </row>
    <row r="3153" spans="1:23" ht="22.35" customHeight="1">
      <c r="A3153" s="12">
        <v>10063329</v>
      </c>
      <c r="B3153" s="137" t="e">
        <v>#N/A</v>
      </c>
      <c r="C3153" s="106">
        <v>1008307</v>
      </c>
      <c r="D3153" s="13"/>
      <c r="E3153" s="12" t="s">
        <v>3651</v>
      </c>
      <c r="F3153" s="190" t="s">
        <v>1262</v>
      </c>
      <c r="G3153" s="13" t="s">
        <v>415</v>
      </c>
      <c r="H3153" s="15">
        <v>67.45</v>
      </c>
      <c r="I3153" s="105">
        <v>0</v>
      </c>
      <c r="J3153" s="26">
        <f t="shared" si="196"/>
        <v>0</v>
      </c>
      <c r="K3153" s="113">
        <f>IFERROR(SUMIFS(RECEIVING_HISTORY!$H:$H,RECEIVING_HISTORY!$B:$B,MASTER_SHEET!$A3153),0)</f>
        <v>23</v>
      </c>
      <c r="L3153" s="26">
        <f>IFERROR(SUMIFS(RECEIVING_HISTORY!$I:$I,RECEIVING_HISTORY!$B:$B,MASTER_SHEET!$A3153),0)</f>
        <v>1551.3500000000001</v>
      </c>
      <c r="M3153" s="35">
        <f>IFERROR(SUMIF(ISSUANCE_HISTORY!$B:$B,A3153,ISSUANCE_HISTORY!$H:$H),0)</f>
        <v>0</v>
      </c>
      <c r="N3153" s="26">
        <f>IFERROR(SUMIF(ISSUANCE_HISTORY!$B:$B,A3153,ISSUANCE_HISTORY!$I:$I),0)</f>
        <v>0</v>
      </c>
      <c r="O3153" s="112">
        <f t="shared" si="197"/>
        <v>23</v>
      </c>
      <c r="P3153" s="26">
        <f t="shared" si="199"/>
        <v>1551.3500000000001</v>
      </c>
      <c r="Q3153" s="36" t="e">
        <v>#N/A</v>
      </c>
      <c r="R3153" s="36" t="e">
        <v>#N/A</v>
      </c>
      <c r="S3153" s="16"/>
      <c r="T3153" s="37" t="str">
        <f t="shared" si="198"/>
        <v/>
      </c>
      <c r="U3153" s="12"/>
      <c r="V3153" s="16"/>
      <c r="W3153" s="12" t="e">
        <v>#N/A</v>
      </c>
    </row>
    <row r="3154" spans="1:23" ht="22.35" customHeight="1">
      <c r="A3154" s="12">
        <v>10063330</v>
      </c>
      <c r="B3154" s="137" t="e">
        <v>#N/A</v>
      </c>
      <c r="C3154" s="106">
        <v>1008309</v>
      </c>
      <c r="D3154" s="13"/>
      <c r="E3154" s="12" t="s">
        <v>3652</v>
      </c>
      <c r="F3154" s="190" t="s">
        <v>1262</v>
      </c>
      <c r="G3154" s="13" t="s">
        <v>415</v>
      </c>
      <c r="H3154" s="15">
        <v>612</v>
      </c>
      <c r="I3154" s="105">
        <v>0</v>
      </c>
      <c r="J3154" s="26">
        <f t="shared" si="196"/>
        <v>0</v>
      </c>
      <c r="K3154" s="113">
        <f>IFERROR(SUMIFS(RECEIVING_HISTORY!$H:$H,RECEIVING_HISTORY!$B:$B,MASTER_SHEET!$A3154),0)</f>
        <v>0</v>
      </c>
      <c r="L3154" s="26">
        <f>IFERROR(SUMIFS(RECEIVING_HISTORY!$I:$I,RECEIVING_HISTORY!$B:$B,MASTER_SHEET!$A3154),0)</f>
        <v>0</v>
      </c>
      <c r="M3154" s="35">
        <f>IFERROR(SUMIF(ISSUANCE_HISTORY!$B:$B,A3154,ISSUANCE_HISTORY!$H:$H),0)</f>
        <v>0</v>
      </c>
      <c r="N3154" s="26">
        <f>IFERROR(SUMIF(ISSUANCE_HISTORY!$B:$B,A3154,ISSUANCE_HISTORY!$I:$I),0)</f>
        <v>0</v>
      </c>
      <c r="O3154" s="112">
        <f t="shared" si="197"/>
        <v>0</v>
      </c>
      <c r="P3154" s="26">
        <f t="shared" si="199"/>
        <v>0</v>
      </c>
      <c r="Q3154" s="36" t="e">
        <v>#N/A</v>
      </c>
      <c r="R3154" s="36" t="e">
        <v>#N/A</v>
      </c>
      <c r="S3154" s="16"/>
      <c r="T3154" s="37" t="str">
        <f t="shared" si="198"/>
        <v/>
      </c>
      <c r="U3154" s="12"/>
      <c r="V3154" s="16"/>
      <c r="W3154" s="12" t="e">
        <v>#N/A</v>
      </c>
    </row>
    <row r="3155" spans="1:23" ht="22.35" customHeight="1">
      <c r="A3155" s="12">
        <v>10063331</v>
      </c>
      <c r="B3155" s="139">
        <v>531316062674</v>
      </c>
      <c r="C3155" s="107">
        <v>1008222</v>
      </c>
      <c r="D3155" s="13"/>
      <c r="E3155" s="12" t="s">
        <v>3653</v>
      </c>
      <c r="F3155" s="190" t="s">
        <v>4210</v>
      </c>
      <c r="G3155" s="13" t="s">
        <v>353</v>
      </c>
      <c r="H3155" s="15">
        <v>376.35</v>
      </c>
      <c r="I3155" s="105">
        <v>5</v>
      </c>
      <c r="J3155" s="26">
        <f t="shared" si="196"/>
        <v>1881.75</v>
      </c>
      <c r="K3155" s="113">
        <f>IFERROR(SUMIFS(RECEIVING_HISTORY!$H:$H,RECEIVING_HISTORY!$B:$B,MASTER_SHEET!$A3155),0)</f>
        <v>0</v>
      </c>
      <c r="L3155" s="26">
        <f>IFERROR(SUMIFS(RECEIVING_HISTORY!$I:$I,RECEIVING_HISTORY!$B:$B,MASTER_SHEET!$A3155),0)</f>
        <v>0</v>
      </c>
      <c r="M3155" s="35">
        <f>IFERROR(SUMIF(ISSUANCE_HISTORY!$B:$B,A3155,ISSUANCE_HISTORY!$H:$H),0)</f>
        <v>0</v>
      </c>
      <c r="N3155" s="26">
        <f>IFERROR(SUMIF(ISSUANCE_HISTORY!$B:$B,A3155,ISSUANCE_HISTORY!$I:$I),0)</f>
        <v>0</v>
      </c>
      <c r="O3155" s="112">
        <f t="shared" si="197"/>
        <v>5</v>
      </c>
      <c r="P3155" s="26">
        <f t="shared" si="199"/>
        <v>1881.75</v>
      </c>
      <c r="Q3155" s="36" t="s">
        <v>3895</v>
      </c>
      <c r="R3155" s="36" t="s">
        <v>3895</v>
      </c>
      <c r="S3155" s="16"/>
      <c r="T3155" s="37" t="str">
        <f t="shared" si="198"/>
        <v/>
      </c>
      <c r="U3155" s="12"/>
      <c r="V3155" s="16"/>
      <c r="W3155" s="12" t="s">
        <v>4222</v>
      </c>
    </row>
    <row r="3156" spans="1:23" ht="22.35" customHeight="1">
      <c r="A3156" s="12">
        <v>10063332</v>
      </c>
      <c r="B3156" s="137" t="e">
        <v>#N/A</v>
      </c>
      <c r="C3156" s="106">
        <v>1008751</v>
      </c>
      <c r="D3156" s="13" t="s">
        <v>3654</v>
      </c>
      <c r="E3156" s="12" t="s">
        <v>3655</v>
      </c>
      <c r="F3156" s="190" t="s">
        <v>4205</v>
      </c>
      <c r="G3156" s="13" t="s">
        <v>37</v>
      </c>
      <c r="H3156" s="15">
        <v>2244</v>
      </c>
      <c r="I3156" s="105">
        <v>0</v>
      </c>
      <c r="J3156" s="26">
        <f t="shared" si="196"/>
        <v>0</v>
      </c>
      <c r="K3156" s="113">
        <f>IFERROR(SUMIFS(RECEIVING_HISTORY!$H:$H,RECEIVING_HISTORY!$B:$B,MASTER_SHEET!$A3156),0)</f>
        <v>0</v>
      </c>
      <c r="L3156" s="26">
        <f>IFERROR(SUMIFS(RECEIVING_HISTORY!$I:$I,RECEIVING_HISTORY!$B:$B,MASTER_SHEET!$A3156),0)</f>
        <v>0</v>
      </c>
      <c r="M3156" s="35">
        <f>IFERROR(SUMIF(ISSUANCE_HISTORY!$B:$B,A3156,ISSUANCE_HISTORY!$H:$H),0)</f>
        <v>0</v>
      </c>
      <c r="N3156" s="26">
        <f>IFERROR(SUMIF(ISSUANCE_HISTORY!$B:$B,A3156,ISSUANCE_HISTORY!$I:$I),0)</f>
        <v>0</v>
      </c>
      <c r="O3156" s="112">
        <f t="shared" si="197"/>
        <v>0</v>
      </c>
      <c r="P3156" s="26">
        <f t="shared" si="199"/>
        <v>0</v>
      </c>
      <c r="Q3156" s="36" t="e">
        <v>#N/A</v>
      </c>
      <c r="R3156" s="36" t="e">
        <v>#N/A</v>
      </c>
      <c r="S3156" s="16"/>
      <c r="T3156" s="37" t="str">
        <f t="shared" si="198"/>
        <v/>
      </c>
      <c r="U3156" s="12"/>
      <c r="V3156" s="16"/>
      <c r="W3156" s="12" t="e">
        <v>#N/A</v>
      </c>
    </row>
    <row r="3157" spans="1:23" ht="22.35" customHeight="1">
      <c r="A3157" s="12">
        <v>10063333</v>
      </c>
      <c r="B3157" s="137" t="e">
        <v>#N/A</v>
      </c>
      <c r="C3157" s="106">
        <v>1008879</v>
      </c>
      <c r="D3157" s="13"/>
      <c r="E3157" s="12" t="s">
        <v>3656</v>
      </c>
      <c r="F3157" s="190" t="s">
        <v>4205</v>
      </c>
      <c r="G3157" s="13" t="s">
        <v>37</v>
      </c>
      <c r="H3157" s="15">
        <v>250</v>
      </c>
      <c r="I3157" s="105">
        <v>0</v>
      </c>
      <c r="J3157" s="26">
        <f t="shared" si="196"/>
        <v>0</v>
      </c>
      <c r="K3157" s="113">
        <f>IFERROR(SUMIFS(RECEIVING_HISTORY!$H:$H,RECEIVING_HISTORY!$B:$B,MASTER_SHEET!$A3157),0)</f>
        <v>0</v>
      </c>
      <c r="L3157" s="26">
        <f>IFERROR(SUMIFS(RECEIVING_HISTORY!$I:$I,RECEIVING_HISTORY!$B:$B,MASTER_SHEET!$A3157),0)</f>
        <v>0</v>
      </c>
      <c r="M3157" s="35">
        <f>IFERROR(SUMIF(ISSUANCE_HISTORY!$B:$B,A3157,ISSUANCE_HISTORY!$H:$H),0)</f>
        <v>0</v>
      </c>
      <c r="N3157" s="26">
        <f>IFERROR(SUMIF(ISSUANCE_HISTORY!$B:$B,A3157,ISSUANCE_HISTORY!$I:$I),0)</f>
        <v>0</v>
      </c>
      <c r="O3157" s="112">
        <f t="shared" si="197"/>
        <v>0</v>
      </c>
      <c r="P3157" s="26">
        <f t="shared" si="199"/>
        <v>0</v>
      </c>
      <c r="Q3157" s="36" t="e">
        <v>#N/A</v>
      </c>
      <c r="R3157" s="36" t="e">
        <v>#N/A</v>
      </c>
      <c r="S3157" s="16"/>
      <c r="T3157" s="37" t="str">
        <f t="shared" si="198"/>
        <v/>
      </c>
      <c r="U3157" s="12"/>
      <c r="V3157" s="16"/>
      <c r="W3157" s="12" t="e">
        <v>#N/A</v>
      </c>
    </row>
    <row r="3158" spans="1:23" ht="22.35" customHeight="1">
      <c r="A3158" s="12">
        <v>10063334</v>
      </c>
      <c r="B3158" s="137" t="e">
        <v>#N/A</v>
      </c>
      <c r="C3158" s="106">
        <v>1008880</v>
      </c>
      <c r="D3158" s="13"/>
      <c r="E3158" s="12" t="s">
        <v>3657</v>
      </c>
      <c r="F3158" s="190" t="s">
        <v>4205</v>
      </c>
      <c r="G3158" s="13" t="s">
        <v>37</v>
      </c>
      <c r="H3158" s="15">
        <v>250</v>
      </c>
      <c r="I3158" s="105">
        <v>0</v>
      </c>
      <c r="J3158" s="26">
        <f t="shared" si="196"/>
        <v>0</v>
      </c>
      <c r="K3158" s="113">
        <f>IFERROR(SUMIFS(RECEIVING_HISTORY!$H:$H,RECEIVING_HISTORY!$B:$B,MASTER_SHEET!$A3158),0)</f>
        <v>0</v>
      </c>
      <c r="L3158" s="26">
        <f>IFERROR(SUMIFS(RECEIVING_HISTORY!$I:$I,RECEIVING_HISTORY!$B:$B,MASTER_SHEET!$A3158),0)</f>
        <v>0</v>
      </c>
      <c r="M3158" s="35">
        <f>IFERROR(SUMIF(ISSUANCE_HISTORY!$B:$B,A3158,ISSUANCE_HISTORY!$H:$H),0)</f>
        <v>0</v>
      </c>
      <c r="N3158" s="26">
        <f>IFERROR(SUMIF(ISSUANCE_HISTORY!$B:$B,A3158,ISSUANCE_HISTORY!$I:$I),0)</f>
        <v>0</v>
      </c>
      <c r="O3158" s="112">
        <f t="shared" si="197"/>
        <v>0</v>
      </c>
      <c r="P3158" s="26">
        <f t="shared" si="199"/>
        <v>0</v>
      </c>
      <c r="Q3158" s="36" t="e">
        <v>#N/A</v>
      </c>
      <c r="R3158" s="36" t="e">
        <v>#N/A</v>
      </c>
      <c r="S3158" s="16"/>
      <c r="T3158" s="37" t="str">
        <f t="shared" si="198"/>
        <v/>
      </c>
      <c r="U3158" s="12"/>
      <c r="V3158" s="16"/>
      <c r="W3158" s="12" t="e">
        <v>#N/A</v>
      </c>
    </row>
    <row r="3159" spans="1:23" ht="22.35" customHeight="1">
      <c r="A3159" s="12">
        <v>10063335</v>
      </c>
      <c r="B3159" s="137" t="e">
        <v>#N/A</v>
      </c>
      <c r="C3159" s="106">
        <v>1008881</v>
      </c>
      <c r="D3159" s="13"/>
      <c r="E3159" s="12" t="s">
        <v>3658</v>
      </c>
      <c r="F3159" s="190" t="s">
        <v>4205</v>
      </c>
      <c r="G3159" s="13" t="s">
        <v>37</v>
      </c>
      <c r="H3159" s="15">
        <v>1250</v>
      </c>
      <c r="I3159" s="105">
        <v>0</v>
      </c>
      <c r="J3159" s="26">
        <f t="shared" si="196"/>
        <v>0</v>
      </c>
      <c r="K3159" s="113">
        <f>IFERROR(SUMIFS(RECEIVING_HISTORY!$H:$H,RECEIVING_HISTORY!$B:$B,MASTER_SHEET!$A3159),0)</f>
        <v>0</v>
      </c>
      <c r="L3159" s="26">
        <f>IFERROR(SUMIFS(RECEIVING_HISTORY!$I:$I,RECEIVING_HISTORY!$B:$B,MASTER_SHEET!$A3159),0)</f>
        <v>0</v>
      </c>
      <c r="M3159" s="35">
        <f>IFERROR(SUMIF(ISSUANCE_HISTORY!$B:$B,A3159,ISSUANCE_HISTORY!$H:$H),0)</f>
        <v>0</v>
      </c>
      <c r="N3159" s="26">
        <f>IFERROR(SUMIF(ISSUANCE_HISTORY!$B:$B,A3159,ISSUANCE_HISTORY!$I:$I),0)</f>
        <v>0</v>
      </c>
      <c r="O3159" s="112">
        <f t="shared" si="197"/>
        <v>0</v>
      </c>
      <c r="P3159" s="26">
        <f t="shared" si="199"/>
        <v>0</v>
      </c>
      <c r="Q3159" s="36" t="e">
        <v>#N/A</v>
      </c>
      <c r="R3159" s="36" t="e">
        <v>#N/A</v>
      </c>
      <c r="S3159" s="16"/>
      <c r="T3159" s="37" t="str">
        <f t="shared" si="198"/>
        <v/>
      </c>
      <c r="U3159" s="12"/>
      <c r="V3159" s="16"/>
      <c r="W3159" s="12" t="e">
        <v>#N/A</v>
      </c>
    </row>
    <row r="3160" spans="1:23" ht="22.35" customHeight="1">
      <c r="A3160" s="12">
        <v>10063336</v>
      </c>
      <c r="B3160" s="137">
        <v>391100007910</v>
      </c>
      <c r="C3160" s="106">
        <v>1004928</v>
      </c>
      <c r="D3160" s="13">
        <v>1016043</v>
      </c>
      <c r="E3160" s="12" t="s">
        <v>3659</v>
      </c>
      <c r="F3160" s="190" t="s">
        <v>2049</v>
      </c>
      <c r="G3160" s="13" t="s">
        <v>21</v>
      </c>
      <c r="H3160" s="15">
        <v>4.75</v>
      </c>
      <c r="I3160" s="105">
        <v>550</v>
      </c>
      <c r="J3160" s="26">
        <f t="shared" si="196"/>
        <v>2612.5</v>
      </c>
      <c r="K3160" s="113">
        <f>IFERROR(SUMIFS(RECEIVING_HISTORY!$H:$H,RECEIVING_HISTORY!$B:$B,MASTER_SHEET!$A3160),0)</f>
        <v>0</v>
      </c>
      <c r="L3160" s="26">
        <f>IFERROR(SUMIFS(RECEIVING_HISTORY!$I:$I,RECEIVING_HISTORY!$B:$B,MASTER_SHEET!$A3160),0)</f>
        <v>0</v>
      </c>
      <c r="M3160" s="35">
        <f>IFERROR(SUMIF(ISSUANCE_HISTORY!$B:$B,A3160,ISSUANCE_HISTORY!$H:$H),0)</f>
        <v>0</v>
      </c>
      <c r="N3160" s="26">
        <f>IFERROR(SUMIF(ISSUANCE_HISTORY!$B:$B,A3160,ISSUANCE_HISTORY!$I:$I),0)</f>
        <v>0</v>
      </c>
      <c r="O3160" s="112">
        <f t="shared" si="197"/>
        <v>550</v>
      </c>
      <c r="P3160" s="26">
        <f t="shared" si="199"/>
        <v>2612.5</v>
      </c>
      <c r="Q3160" s="36" t="s">
        <v>2212</v>
      </c>
      <c r="R3160" s="36" t="s">
        <v>2212</v>
      </c>
      <c r="S3160" s="16">
        <v>200</v>
      </c>
      <c r="T3160" s="37" t="str">
        <f t="shared" si="198"/>
        <v>OK</v>
      </c>
      <c r="U3160" s="12"/>
      <c r="V3160" s="16"/>
      <c r="W3160" s="12" t="s">
        <v>4222</v>
      </c>
    </row>
    <row r="3161" spans="1:23" ht="22.35" customHeight="1">
      <c r="A3161" s="12">
        <v>10063337</v>
      </c>
      <c r="B3161" s="137" t="e">
        <v>#N/A</v>
      </c>
      <c r="C3161" s="106">
        <v>1008883</v>
      </c>
      <c r="D3161" s="13"/>
      <c r="E3161" s="12" t="s">
        <v>3660</v>
      </c>
      <c r="F3161" s="190" t="s">
        <v>2049</v>
      </c>
      <c r="G3161" s="13" t="s">
        <v>21</v>
      </c>
      <c r="H3161" s="15">
        <v>60</v>
      </c>
      <c r="I3161" s="105">
        <v>5</v>
      </c>
      <c r="J3161" s="26">
        <f t="shared" si="196"/>
        <v>300</v>
      </c>
      <c r="K3161" s="113">
        <f>IFERROR(SUMIFS(RECEIVING_HISTORY!$H:$H,RECEIVING_HISTORY!$B:$B,MASTER_SHEET!$A3161),0)</f>
        <v>0</v>
      </c>
      <c r="L3161" s="26">
        <f>IFERROR(SUMIFS(RECEIVING_HISTORY!$I:$I,RECEIVING_HISTORY!$B:$B,MASTER_SHEET!$A3161),0)</f>
        <v>0</v>
      </c>
      <c r="M3161" s="35">
        <f>IFERROR(SUMIF(ISSUANCE_HISTORY!$B:$B,A3161,ISSUANCE_HISTORY!$H:$H),0)</f>
        <v>5</v>
      </c>
      <c r="N3161" s="26">
        <f>IFERROR(SUMIF(ISSUANCE_HISTORY!$B:$B,A3161,ISSUANCE_HISTORY!$I:$I),0)</f>
        <v>300</v>
      </c>
      <c r="O3161" s="112">
        <f t="shared" si="197"/>
        <v>0</v>
      </c>
      <c r="P3161" s="26">
        <f t="shared" si="199"/>
        <v>0</v>
      </c>
      <c r="Q3161" s="36" t="s">
        <v>2127</v>
      </c>
      <c r="R3161" s="36" t="s">
        <v>2127</v>
      </c>
      <c r="S3161" s="16"/>
      <c r="T3161" s="37" t="str">
        <f t="shared" si="198"/>
        <v/>
      </c>
      <c r="U3161" s="12"/>
      <c r="V3161" s="16"/>
      <c r="W3161" s="12" t="e">
        <v>#N/A</v>
      </c>
    </row>
    <row r="3162" spans="1:23" ht="22.35" customHeight="1">
      <c r="A3162" s="12">
        <v>10063338</v>
      </c>
      <c r="B3162" s="137" t="e">
        <v>#N/A</v>
      </c>
      <c r="C3162" s="106">
        <v>1008937</v>
      </c>
      <c r="D3162" s="13"/>
      <c r="E3162" s="12" t="s">
        <v>3661</v>
      </c>
      <c r="F3162" s="190" t="s">
        <v>4205</v>
      </c>
      <c r="G3162" s="13" t="s">
        <v>37</v>
      </c>
      <c r="H3162" s="15">
        <v>19</v>
      </c>
      <c r="I3162" s="105">
        <v>20</v>
      </c>
      <c r="J3162" s="26">
        <f t="shared" si="196"/>
        <v>380</v>
      </c>
      <c r="K3162" s="113">
        <f>IFERROR(SUMIFS(RECEIVING_HISTORY!$H:$H,RECEIVING_HISTORY!$B:$B,MASTER_SHEET!$A3162),0)</f>
        <v>0</v>
      </c>
      <c r="L3162" s="26">
        <f>IFERROR(SUMIFS(RECEIVING_HISTORY!$I:$I,RECEIVING_HISTORY!$B:$B,MASTER_SHEET!$A3162),0)</f>
        <v>0</v>
      </c>
      <c r="M3162" s="35">
        <f>IFERROR(SUMIF(ISSUANCE_HISTORY!$B:$B,A3162,ISSUANCE_HISTORY!$H:$H),0)</f>
        <v>0</v>
      </c>
      <c r="N3162" s="26">
        <f>IFERROR(SUMIF(ISSUANCE_HISTORY!$B:$B,A3162,ISSUANCE_HISTORY!$I:$I),0)</f>
        <v>0</v>
      </c>
      <c r="O3162" s="112">
        <f t="shared" si="197"/>
        <v>20</v>
      </c>
      <c r="P3162" s="26">
        <f t="shared" si="199"/>
        <v>380</v>
      </c>
      <c r="Q3162" s="36" t="s">
        <v>726</v>
      </c>
      <c r="R3162" s="36" t="s">
        <v>726</v>
      </c>
      <c r="S3162" s="16">
        <v>10</v>
      </c>
      <c r="T3162" s="37" t="str">
        <f t="shared" si="198"/>
        <v>OK</v>
      </c>
      <c r="U3162" s="12"/>
      <c r="V3162" s="16"/>
      <c r="W3162" s="12" t="e">
        <v>#N/A</v>
      </c>
    </row>
    <row r="3163" spans="1:23" ht="22.35" customHeight="1">
      <c r="A3163" s="12">
        <v>10063339</v>
      </c>
      <c r="B3163" s="137" t="e">
        <v>#N/A</v>
      </c>
      <c r="C3163" s="106">
        <v>1008938</v>
      </c>
      <c r="D3163" s="13"/>
      <c r="E3163" s="12" t="s">
        <v>3662</v>
      </c>
      <c r="F3163" s="190" t="s">
        <v>4205</v>
      </c>
      <c r="G3163" s="13" t="s">
        <v>37</v>
      </c>
      <c r="H3163" s="15">
        <v>3</v>
      </c>
      <c r="I3163" s="105">
        <v>20</v>
      </c>
      <c r="J3163" s="26">
        <f t="shared" si="196"/>
        <v>60</v>
      </c>
      <c r="K3163" s="113">
        <f>IFERROR(SUMIFS(RECEIVING_HISTORY!$H:$H,RECEIVING_HISTORY!$B:$B,MASTER_SHEET!$A3163),0)</f>
        <v>0</v>
      </c>
      <c r="L3163" s="26">
        <f>IFERROR(SUMIFS(RECEIVING_HISTORY!$I:$I,RECEIVING_HISTORY!$B:$B,MASTER_SHEET!$A3163),0)</f>
        <v>0</v>
      </c>
      <c r="M3163" s="35">
        <f>IFERROR(SUMIF(ISSUANCE_HISTORY!$B:$B,A3163,ISSUANCE_HISTORY!$H:$H),0)</f>
        <v>0</v>
      </c>
      <c r="N3163" s="26">
        <f>IFERROR(SUMIF(ISSUANCE_HISTORY!$B:$B,A3163,ISSUANCE_HISTORY!$I:$I),0)</f>
        <v>0</v>
      </c>
      <c r="O3163" s="112">
        <f t="shared" si="197"/>
        <v>20</v>
      </c>
      <c r="P3163" s="26">
        <f t="shared" si="199"/>
        <v>60</v>
      </c>
      <c r="Q3163" s="36" t="s">
        <v>3878</v>
      </c>
      <c r="R3163" s="36" t="s">
        <v>3878</v>
      </c>
      <c r="S3163" s="16">
        <v>10</v>
      </c>
      <c r="T3163" s="37" t="str">
        <f t="shared" si="198"/>
        <v>OK</v>
      </c>
      <c r="U3163" s="12"/>
      <c r="V3163" s="16"/>
      <c r="W3163" s="12" t="e">
        <v>#N/A</v>
      </c>
    </row>
    <row r="3164" spans="1:23" ht="22.35" customHeight="1">
      <c r="A3164" s="12">
        <v>10063340</v>
      </c>
      <c r="B3164" s="137" t="e">
        <v>#N/A</v>
      </c>
      <c r="C3164" s="106">
        <v>1008939</v>
      </c>
      <c r="D3164" s="13"/>
      <c r="E3164" s="12" t="s">
        <v>3663</v>
      </c>
      <c r="F3164" s="190" t="s">
        <v>4205</v>
      </c>
      <c r="G3164" s="13" t="s">
        <v>37</v>
      </c>
      <c r="H3164" s="15">
        <v>1.75</v>
      </c>
      <c r="I3164" s="105">
        <v>50</v>
      </c>
      <c r="J3164" s="26">
        <f t="shared" si="196"/>
        <v>87.5</v>
      </c>
      <c r="K3164" s="113">
        <f>IFERROR(SUMIFS(RECEIVING_HISTORY!$H:$H,RECEIVING_HISTORY!$B:$B,MASTER_SHEET!$A3164),0)</f>
        <v>0</v>
      </c>
      <c r="L3164" s="26">
        <f>IFERROR(SUMIFS(RECEIVING_HISTORY!$I:$I,RECEIVING_HISTORY!$B:$B,MASTER_SHEET!$A3164),0)</f>
        <v>0</v>
      </c>
      <c r="M3164" s="35">
        <f>IFERROR(SUMIF(ISSUANCE_HISTORY!$B:$B,A3164,ISSUANCE_HISTORY!$H:$H),0)</f>
        <v>0</v>
      </c>
      <c r="N3164" s="26">
        <f>IFERROR(SUMIF(ISSUANCE_HISTORY!$B:$B,A3164,ISSUANCE_HISTORY!$I:$I),0)</f>
        <v>0</v>
      </c>
      <c r="O3164" s="112">
        <f t="shared" si="197"/>
        <v>50</v>
      </c>
      <c r="P3164" s="26">
        <f t="shared" si="199"/>
        <v>87.5</v>
      </c>
      <c r="Q3164" s="36" t="s">
        <v>3878</v>
      </c>
      <c r="R3164" s="36" t="s">
        <v>3878</v>
      </c>
      <c r="S3164" s="16">
        <v>10</v>
      </c>
      <c r="T3164" s="37" t="str">
        <f t="shared" si="198"/>
        <v>OK</v>
      </c>
      <c r="U3164" s="12"/>
      <c r="V3164" s="16"/>
      <c r="W3164" s="12" t="e">
        <v>#N/A</v>
      </c>
    </row>
    <row r="3165" spans="1:23" ht="22.35" customHeight="1">
      <c r="A3165" s="12">
        <v>10063341</v>
      </c>
      <c r="B3165" s="137" t="e">
        <v>#N/A</v>
      </c>
      <c r="C3165" s="106">
        <v>1008940</v>
      </c>
      <c r="D3165" s="13"/>
      <c r="E3165" s="12" t="s">
        <v>3664</v>
      </c>
      <c r="F3165" s="190" t="s">
        <v>4205</v>
      </c>
      <c r="G3165" s="13" t="s">
        <v>37</v>
      </c>
      <c r="H3165" s="15">
        <v>36</v>
      </c>
      <c r="I3165" s="105">
        <v>33</v>
      </c>
      <c r="J3165" s="26">
        <f t="shared" si="196"/>
        <v>1188</v>
      </c>
      <c r="K3165" s="113">
        <f>IFERROR(SUMIFS(RECEIVING_HISTORY!$H:$H,RECEIVING_HISTORY!$B:$B,MASTER_SHEET!$A3165),0)</f>
        <v>0</v>
      </c>
      <c r="L3165" s="26">
        <f>IFERROR(SUMIFS(RECEIVING_HISTORY!$I:$I,RECEIVING_HISTORY!$B:$B,MASTER_SHEET!$A3165),0)</f>
        <v>0</v>
      </c>
      <c r="M3165" s="35">
        <f>IFERROR(SUMIF(ISSUANCE_HISTORY!$B:$B,A3165,ISSUANCE_HISTORY!$H:$H),0)</f>
        <v>0</v>
      </c>
      <c r="N3165" s="26">
        <f>IFERROR(SUMIF(ISSUANCE_HISTORY!$B:$B,A3165,ISSUANCE_HISTORY!$I:$I),0)</f>
        <v>0</v>
      </c>
      <c r="O3165" s="112">
        <f t="shared" si="197"/>
        <v>33</v>
      </c>
      <c r="P3165" s="26">
        <f t="shared" si="199"/>
        <v>1188</v>
      </c>
      <c r="Q3165" s="36" t="s">
        <v>208</v>
      </c>
      <c r="R3165" s="36" t="s">
        <v>208</v>
      </c>
      <c r="S3165" s="16">
        <v>10</v>
      </c>
      <c r="T3165" s="37" t="str">
        <f t="shared" si="198"/>
        <v>OK</v>
      </c>
      <c r="U3165" s="12"/>
      <c r="V3165" s="16"/>
      <c r="W3165" s="12" t="e">
        <v>#N/A</v>
      </c>
    </row>
    <row r="3166" spans="1:23" ht="22.35" customHeight="1">
      <c r="A3166" s="12">
        <v>10063342</v>
      </c>
      <c r="B3166" s="137" t="e">
        <v>#N/A</v>
      </c>
      <c r="C3166" s="106">
        <v>1008941</v>
      </c>
      <c r="D3166" s="13"/>
      <c r="E3166" s="12" t="s">
        <v>3665</v>
      </c>
      <c r="F3166" s="190" t="s">
        <v>4205</v>
      </c>
      <c r="G3166" s="13" t="s">
        <v>37</v>
      </c>
      <c r="H3166" s="15">
        <v>20</v>
      </c>
      <c r="I3166" s="105">
        <v>15</v>
      </c>
      <c r="J3166" s="26">
        <f t="shared" si="196"/>
        <v>300</v>
      </c>
      <c r="K3166" s="113">
        <f>IFERROR(SUMIFS(RECEIVING_HISTORY!$H:$H,RECEIVING_HISTORY!$B:$B,MASTER_SHEET!$A3166),0)</f>
        <v>0</v>
      </c>
      <c r="L3166" s="26">
        <f>IFERROR(SUMIFS(RECEIVING_HISTORY!$I:$I,RECEIVING_HISTORY!$B:$B,MASTER_SHEET!$A3166),0)</f>
        <v>0</v>
      </c>
      <c r="M3166" s="35">
        <f>IFERROR(SUMIF(ISSUANCE_HISTORY!$B:$B,A3166,ISSUANCE_HISTORY!$H:$H),0)</f>
        <v>0</v>
      </c>
      <c r="N3166" s="26">
        <f>IFERROR(SUMIF(ISSUANCE_HISTORY!$B:$B,A3166,ISSUANCE_HISTORY!$I:$I),0)</f>
        <v>0</v>
      </c>
      <c r="O3166" s="112">
        <f t="shared" si="197"/>
        <v>15</v>
      </c>
      <c r="P3166" s="26">
        <f t="shared" si="199"/>
        <v>300</v>
      </c>
      <c r="Q3166" s="36" t="s">
        <v>208</v>
      </c>
      <c r="R3166" s="36" t="s">
        <v>208</v>
      </c>
      <c r="S3166" s="16">
        <v>10</v>
      </c>
      <c r="T3166" s="37" t="str">
        <f t="shared" si="198"/>
        <v>OK</v>
      </c>
      <c r="U3166" s="12"/>
      <c r="V3166" s="16"/>
      <c r="W3166" s="12" t="e">
        <v>#N/A</v>
      </c>
    </row>
    <row r="3167" spans="1:23" ht="22.35" customHeight="1">
      <c r="A3167" s="12">
        <v>10063343</v>
      </c>
      <c r="B3167" s="137" t="e">
        <v>#N/A</v>
      </c>
      <c r="C3167" s="106">
        <v>1008942</v>
      </c>
      <c r="D3167" s="13"/>
      <c r="E3167" s="12" t="s">
        <v>3666</v>
      </c>
      <c r="F3167" s="190" t="s">
        <v>4205</v>
      </c>
      <c r="G3167" s="13" t="s">
        <v>37</v>
      </c>
      <c r="H3167" s="15">
        <v>26</v>
      </c>
      <c r="I3167" s="105">
        <v>5</v>
      </c>
      <c r="J3167" s="26">
        <f t="shared" si="196"/>
        <v>130</v>
      </c>
      <c r="K3167" s="113">
        <f>IFERROR(SUMIFS(RECEIVING_HISTORY!$H:$H,RECEIVING_HISTORY!$B:$B,MASTER_SHEET!$A3167),0)</f>
        <v>0</v>
      </c>
      <c r="L3167" s="26">
        <f>IFERROR(SUMIFS(RECEIVING_HISTORY!$I:$I,RECEIVING_HISTORY!$B:$B,MASTER_SHEET!$A3167),0)</f>
        <v>0</v>
      </c>
      <c r="M3167" s="35">
        <f>IFERROR(SUMIF(ISSUANCE_HISTORY!$B:$B,A3167,ISSUANCE_HISTORY!$H:$H),0)</f>
        <v>0</v>
      </c>
      <c r="N3167" s="26">
        <f>IFERROR(SUMIF(ISSUANCE_HISTORY!$B:$B,A3167,ISSUANCE_HISTORY!$I:$I),0)</f>
        <v>0</v>
      </c>
      <c r="O3167" s="112">
        <f t="shared" si="197"/>
        <v>5</v>
      </c>
      <c r="P3167" s="26">
        <f t="shared" si="199"/>
        <v>130</v>
      </c>
      <c r="Q3167" s="168" t="s">
        <v>4081</v>
      </c>
      <c r="R3167" s="168" t="s">
        <v>4081</v>
      </c>
      <c r="S3167" s="16">
        <v>5</v>
      </c>
      <c r="T3167" s="37" t="str">
        <f t="shared" si="198"/>
        <v>OK</v>
      </c>
      <c r="U3167" s="12"/>
      <c r="V3167" s="16"/>
      <c r="W3167" s="12" t="e">
        <v>#N/A</v>
      </c>
    </row>
    <row r="3168" spans="1:23" ht="22.35" customHeight="1">
      <c r="A3168" s="12">
        <v>10063344</v>
      </c>
      <c r="B3168" s="137" t="e">
        <v>#N/A</v>
      </c>
      <c r="C3168" s="106">
        <v>1008943</v>
      </c>
      <c r="D3168" s="13"/>
      <c r="E3168" s="12" t="s">
        <v>3667</v>
      </c>
      <c r="F3168" s="190" t="s">
        <v>4205</v>
      </c>
      <c r="G3168" s="13" t="s">
        <v>37</v>
      </c>
      <c r="H3168" s="15">
        <v>21</v>
      </c>
      <c r="I3168" s="105">
        <v>15</v>
      </c>
      <c r="J3168" s="26">
        <f t="shared" si="196"/>
        <v>315</v>
      </c>
      <c r="K3168" s="113">
        <f>IFERROR(SUMIFS(RECEIVING_HISTORY!$H:$H,RECEIVING_HISTORY!$B:$B,MASTER_SHEET!$A3168),0)</f>
        <v>0</v>
      </c>
      <c r="L3168" s="26">
        <f>IFERROR(SUMIFS(RECEIVING_HISTORY!$I:$I,RECEIVING_HISTORY!$B:$B,MASTER_SHEET!$A3168),0)</f>
        <v>0</v>
      </c>
      <c r="M3168" s="35">
        <f>IFERROR(SUMIF(ISSUANCE_HISTORY!$B:$B,A3168,ISSUANCE_HISTORY!$H:$H),0)</f>
        <v>0</v>
      </c>
      <c r="N3168" s="26">
        <f>IFERROR(SUMIF(ISSUANCE_HISTORY!$B:$B,A3168,ISSUANCE_HISTORY!$I:$I),0)</f>
        <v>0</v>
      </c>
      <c r="O3168" s="112">
        <f t="shared" si="197"/>
        <v>15</v>
      </c>
      <c r="P3168" s="26">
        <f t="shared" si="199"/>
        <v>315</v>
      </c>
      <c r="Q3168" s="36" t="s">
        <v>208</v>
      </c>
      <c r="R3168" s="36" t="s">
        <v>208</v>
      </c>
      <c r="S3168" s="16">
        <v>10</v>
      </c>
      <c r="T3168" s="37" t="str">
        <f t="shared" si="198"/>
        <v>OK</v>
      </c>
      <c r="U3168" s="12"/>
      <c r="V3168" s="16"/>
      <c r="W3168" s="12" t="e">
        <v>#N/A</v>
      </c>
    </row>
    <row r="3169" spans="1:23" ht="22.35" customHeight="1">
      <c r="A3169" s="12">
        <v>10063345</v>
      </c>
      <c r="B3169" s="137" t="e">
        <v>#N/A</v>
      </c>
      <c r="C3169" s="106">
        <v>1008900</v>
      </c>
      <c r="D3169" s="13"/>
      <c r="E3169" s="12" t="s">
        <v>3668</v>
      </c>
      <c r="F3169" s="190" t="s">
        <v>2049</v>
      </c>
      <c r="G3169" s="13" t="s">
        <v>37</v>
      </c>
      <c r="H3169" s="15">
        <v>283</v>
      </c>
      <c r="I3169" s="105">
        <v>25</v>
      </c>
      <c r="J3169" s="26">
        <f t="shared" si="196"/>
        <v>7075</v>
      </c>
      <c r="K3169" s="113">
        <f>IFERROR(SUMIFS(RECEIVING_HISTORY!$H:$H,RECEIVING_HISTORY!$B:$B,MASTER_SHEET!$A3169),0)</f>
        <v>0</v>
      </c>
      <c r="L3169" s="26">
        <f>IFERROR(SUMIFS(RECEIVING_HISTORY!$I:$I,RECEIVING_HISTORY!$B:$B,MASTER_SHEET!$A3169),0)</f>
        <v>0</v>
      </c>
      <c r="M3169" s="35">
        <f>IFERROR(SUMIF(ISSUANCE_HISTORY!$B:$B,A3169,ISSUANCE_HISTORY!$H:$H),0)</f>
        <v>0</v>
      </c>
      <c r="N3169" s="26">
        <f>IFERROR(SUMIF(ISSUANCE_HISTORY!$B:$B,A3169,ISSUANCE_HISTORY!$I:$I),0)</f>
        <v>0</v>
      </c>
      <c r="O3169" s="112">
        <f t="shared" si="197"/>
        <v>25</v>
      </c>
      <c r="P3169" s="26">
        <f t="shared" si="199"/>
        <v>7075</v>
      </c>
      <c r="Q3169" s="36" t="s">
        <v>1148</v>
      </c>
      <c r="R3169" s="36" t="s">
        <v>1148</v>
      </c>
      <c r="S3169" s="16">
        <v>10</v>
      </c>
      <c r="T3169" s="37" t="str">
        <f t="shared" si="198"/>
        <v>OK</v>
      </c>
      <c r="U3169" s="12"/>
      <c r="V3169" s="16"/>
      <c r="W3169" s="12" t="e">
        <v>#N/A</v>
      </c>
    </row>
    <row r="3170" spans="1:23" ht="22.35" customHeight="1">
      <c r="A3170" s="12">
        <v>10063346</v>
      </c>
      <c r="B3170" s="137" t="e">
        <v>#N/A</v>
      </c>
      <c r="C3170" s="106">
        <v>1007335</v>
      </c>
      <c r="D3170" s="13"/>
      <c r="E3170" s="12" t="s">
        <v>3669</v>
      </c>
      <c r="F3170" s="190" t="s">
        <v>4208</v>
      </c>
      <c r="G3170" s="13" t="s">
        <v>21</v>
      </c>
      <c r="H3170" s="15">
        <v>290</v>
      </c>
      <c r="I3170" s="105">
        <v>0</v>
      </c>
      <c r="J3170" s="26">
        <f t="shared" si="196"/>
        <v>0</v>
      </c>
      <c r="K3170" s="113">
        <f>IFERROR(SUMIFS(RECEIVING_HISTORY!$H:$H,RECEIVING_HISTORY!$B:$B,MASTER_SHEET!$A3170),0)</f>
        <v>0</v>
      </c>
      <c r="L3170" s="26">
        <f>IFERROR(SUMIFS(RECEIVING_HISTORY!$I:$I,RECEIVING_HISTORY!$B:$B,MASTER_SHEET!$A3170),0)</f>
        <v>0</v>
      </c>
      <c r="M3170" s="35">
        <f>IFERROR(SUMIF(ISSUANCE_HISTORY!$B:$B,A3170,ISSUANCE_HISTORY!$H:$H),0)</f>
        <v>0</v>
      </c>
      <c r="N3170" s="26">
        <f>IFERROR(SUMIF(ISSUANCE_HISTORY!$B:$B,A3170,ISSUANCE_HISTORY!$I:$I),0)</f>
        <v>0</v>
      </c>
      <c r="O3170" s="112">
        <f t="shared" si="197"/>
        <v>0</v>
      </c>
      <c r="P3170" s="26">
        <f t="shared" si="199"/>
        <v>0</v>
      </c>
      <c r="Q3170" s="36" t="e">
        <v>#N/A</v>
      </c>
      <c r="R3170" s="36" t="e">
        <v>#N/A</v>
      </c>
      <c r="S3170" s="16">
        <v>5</v>
      </c>
      <c r="T3170" s="37" t="str">
        <f t="shared" si="198"/>
        <v>BSR in Process</v>
      </c>
      <c r="U3170" s="12">
        <v>49</v>
      </c>
      <c r="V3170" s="16"/>
      <c r="W3170" s="12" t="e">
        <v>#N/A</v>
      </c>
    </row>
    <row r="3171" spans="1:23" ht="22.35" customHeight="1">
      <c r="A3171" s="12">
        <v>10063347</v>
      </c>
      <c r="B3171" s="137" t="e">
        <v>#N/A</v>
      </c>
      <c r="C3171" s="106">
        <v>1007337</v>
      </c>
      <c r="D3171" s="13"/>
      <c r="E3171" s="12" t="s">
        <v>3670</v>
      </c>
      <c r="F3171" s="190" t="s">
        <v>4208</v>
      </c>
      <c r="G3171" s="13" t="s">
        <v>21</v>
      </c>
      <c r="H3171" s="15">
        <v>310</v>
      </c>
      <c r="I3171" s="105">
        <v>0</v>
      </c>
      <c r="J3171" s="26">
        <f t="shared" si="196"/>
        <v>0</v>
      </c>
      <c r="K3171" s="113">
        <f>IFERROR(SUMIFS(RECEIVING_HISTORY!$H:$H,RECEIVING_HISTORY!$B:$B,MASTER_SHEET!$A3171),0)</f>
        <v>0</v>
      </c>
      <c r="L3171" s="26">
        <f>IFERROR(SUMIFS(RECEIVING_HISTORY!$I:$I,RECEIVING_HISTORY!$B:$B,MASTER_SHEET!$A3171),0)</f>
        <v>0</v>
      </c>
      <c r="M3171" s="35">
        <f>IFERROR(SUMIF(ISSUANCE_HISTORY!$B:$B,A3171,ISSUANCE_HISTORY!$H:$H),0)</f>
        <v>0</v>
      </c>
      <c r="N3171" s="26">
        <f>IFERROR(SUMIF(ISSUANCE_HISTORY!$B:$B,A3171,ISSUANCE_HISTORY!$I:$I),0)</f>
        <v>0</v>
      </c>
      <c r="O3171" s="112">
        <f t="shared" si="197"/>
        <v>0</v>
      </c>
      <c r="P3171" s="26">
        <f t="shared" si="199"/>
        <v>0</v>
      </c>
      <c r="Q3171" s="36" t="e">
        <v>#N/A</v>
      </c>
      <c r="R3171" s="36" t="e">
        <v>#N/A</v>
      </c>
      <c r="S3171" s="16">
        <v>5</v>
      </c>
      <c r="T3171" s="37" t="str">
        <f t="shared" si="198"/>
        <v>BSR in Process</v>
      </c>
      <c r="U3171" s="12">
        <v>49</v>
      </c>
      <c r="V3171" s="16"/>
      <c r="W3171" s="12" t="e">
        <v>#N/A</v>
      </c>
    </row>
    <row r="3172" spans="1:23" ht="22.35" customHeight="1">
      <c r="A3172" s="12">
        <v>10063348</v>
      </c>
      <c r="B3172" s="137" t="e">
        <v>#N/A</v>
      </c>
      <c r="C3172" s="106">
        <v>1007339</v>
      </c>
      <c r="D3172" s="13"/>
      <c r="E3172" s="12" t="s">
        <v>3671</v>
      </c>
      <c r="F3172" s="190" t="s">
        <v>4208</v>
      </c>
      <c r="G3172" s="13" t="s">
        <v>21</v>
      </c>
      <c r="H3172" s="15">
        <v>420</v>
      </c>
      <c r="I3172" s="105">
        <v>0</v>
      </c>
      <c r="J3172" s="26">
        <f t="shared" si="196"/>
        <v>0</v>
      </c>
      <c r="K3172" s="113">
        <f>IFERROR(SUMIFS(RECEIVING_HISTORY!$H:$H,RECEIVING_HISTORY!$B:$B,MASTER_SHEET!$A3172),0)</f>
        <v>0</v>
      </c>
      <c r="L3172" s="26">
        <f>IFERROR(SUMIFS(RECEIVING_HISTORY!$I:$I,RECEIVING_HISTORY!$B:$B,MASTER_SHEET!$A3172),0)</f>
        <v>0</v>
      </c>
      <c r="M3172" s="35">
        <f>IFERROR(SUMIF(ISSUANCE_HISTORY!$B:$B,A3172,ISSUANCE_HISTORY!$H:$H),0)</f>
        <v>0</v>
      </c>
      <c r="N3172" s="26">
        <f>IFERROR(SUMIF(ISSUANCE_HISTORY!$B:$B,A3172,ISSUANCE_HISTORY!$I:$I),0)</f>
        <v>0</v>
      </c>
      <c r="O3172" s="112">
        <f t="shared" si="197"/>
        <v>0</v>
      </c>
      <c r="P3172" s="26">
        <f t="shared" si="199"/>
        <v>0</v>
      </c>
      <c r="Q3172" s="36" t="e">
        <v>#N/A</v>
      </c>
      <c r="R3172" s="36" t="e">
        <v>#N/A</v>
      </c>
      <c r="S3172" s="16">
        <v>5</v>
      </c>
      <c r="T3172" s="37" t="str">
        <f t="shared" si="198"/>
        <v>BSR in Process</v>
      </c>
      <c r="U3172" s="12">
        <v>49</v>
      </c>
      <c r="V3172" s="16"/>
      <c r="W3172" s="12" t="e">
        <v>#N/A</v>
      </c>
    </row>
    <row r="3173" spans="1:23" ht="22.35" customHeight="1">
      <c r="A3173" s="12">
        <v>10063349</v>
      </c>
      <c r="B3173" s="137" t="e">
        <v>#N/A</v>
      </c>
      <c r="C3173" s="106">
        <v>1007347</v>
      </c>
      <c r="D3173" s="13"/>
      <c r="E3173" s="12" t="s">
        <v>3672</v>
      </c>
      <c r="F3173" s="190" t="s">
        <v>2049</v>
      </c>
      <c r="G3173" s="13" t="s">
        <v>21</v>
      </c>
      <c r="H3173" s="15">
        <v>1200</v>
      </c>
      <c r="I3173" s="105">
        <v>0</v>
      </c>
      <c r="J3173" s="26">
        <f t="shared" si="196"/>
        <v>0</v>
      </c>
      <c r="K3173" s="113">
        <f>IFERROR(SUMIFS(RECEIVING_HISTORY!$H:$H,RECEIVING_HISTORY!$B:$B,MASTER_SHEET!$A3173),0)</f>
        <v>0</v>
      </c>
      <c r="L3173" s="26">
        <f>IFERROR(SUMIFS(RECEIVING_HISTORY!$I:$I,RECEIVING_HISTORY!$B:$B,MASTER_SHEET!$A3173),0)</f>
        <v>0</v>
      </c>
      <c r="M3173" s="35">
        <f>IFERROR(SUMIF(ISSUANCE_HISTORY!$B:$B,A3173,ISSUANCE_HISTORY!$H:$H),0)</f>
        <v>0</v>
      </c>
      <c r="N3173" s="26">
        <f>IFERROR(SUMIF(ISSUANCE_HISTORY!$B:$B,A3173,ISSUANCE_HISTORY!$I:$I),0)</f>
        <v>0</v>
      </c>
      <c r="O3173" s="112">
        <f t="shared" si="197"/>
        <v>0</v>
      </c>
      <c r="P3173" s="26">
        <f t="shared" si="199"/>
        <v>0</v>
      </c>
      <c r="Q3173" s="36" t="e">
        <v>#N/A</v>
      </c>
      <c r="R3173" s="36" t="e">
        <v>#N/A</v>
      </c>
      <c r="S3173" s="16">
        <v>5</v>
      </c>
      <c r="T3173" s="37" t="str">
        <f t="shared" si="198"/>
        <v>BSR in Process</v>
      </c>
      <c r="U3173" s="12">
        <v>49</v>
      </c>
      <c r="V3173" s="16"/>
      <c r="W3173" s="12" t="e">
        <v>#N/A</v>
      </c>
    </row>
    <row r="3174" spans="1:23" ht="22.35" customHeight="1">
      <c r="A3174" s="12">
        <v>10063350</v>
      </c>
      <c r="B3174" s="137" t="e">
        <v>#N/A</v>
      </c>
      <c r="C3174" s="106">
        <v>1007351</v>
      </c>
      <c r="D3174" s="13"/>
      <c r="E3174" s="12" t="s">
        <v>3673</v>
      </c>
      <c r="F3174" s="190" t="s">
        <v>2049</v>
      </c>
      <c r="G3174" s="13" t="s">
        <v>21</v>
      </c>
      <c r="H3174" s="15">
        <v>820</v>
      </c>
      <c r="I3174" s="105">
        <v>0</v>
      </c>
      <c r="J3174" s="26">
        <f t="shared" si="196"/>
        <v>0</v>
      </c>
      <c r="K3174" s="113">
        <f>IFERROR(SUMIFS(RECEIVING_HISTORY!$H:$H,RECEIVING_HISTORY!$B:$B,MASTER_SHEET!$A3174),0)</f>
        <v>0</v>
      </c>
      <c r="L3174" s="26">
        <f>IFERROR(SUMIFS(RECEIVING_HISTORY!$I:$I,RECEIVING_HISTORY!$B:$B,MASTER_SHEET!$A3174),0)</f>
        <v>0</v>
      </c>
      <c r="M3174" s="35">
        <f>IFERROR(SUMIF(ISSUANCE_HISTORY!$B:$B,A3174,ISSUANCE_HISTORY!$H:$H),0)</f>
        <v>0</v>
      </c>
      <c r="N3174" s="26">
        <f>IFERROR(SUMIF(ISSUANCE_HISTORY!$B:$B,A3174,ISSUANCE_HISTORY!$I:$I),0)</f>
        <v>0</v>
      </c>
      <c r="O3174" s="112">
        <f t="shared" si="197"/>
        <v>0</v>
      </c>
      <c r="P3174" s="26">
        <f t="shared" si="199"/>
        <v>0</v>
      </c>
      <c r="Q3174" s="36" t="e">
        <v>#N/A</v>
      </c>
      <c r="R3174" s="36" t="e">
        <v>#N/A</v>
      </c>
      <c r="S3174" s="16">
        <v>5</v>
      </c>
      <c r="T3174" s="37" t="str">
        <f t="shared" si="198"/>
        <v>BSR in Process</v>
      </c>
      <c r="U3174" s="12">
        <v>49</v>
      </c>
      <c r="V3174" s="16"/>
      <c r="W3174" s="12" t="e">
        <v>#N/A</v>
      </c>
    </row>
    <row r="3175" spans="1:23" ht="22.35" customHeight="1">
      <c r="A3175" s="12">
        <v>10063351</v>
      </c>
      <c r="B3175" s="137" t="e">
        <v>#N/A</v>
      </c>
      <c r="C3175" s="106">
        <v>1007353</v>
      </c>
      <c r="D3175" s="13"/>
      <c r="E3175" s="12" t="s">
        <v>3673</v>
      </c>
      <c r="F3175" s="190" t="s">
        <v>2049</v>
      </c>
      <c r="G3175" s="13" t="s">
        <v>21</v>
      </c>
      <c r="H3175" s="15">
        <v>1200</v>
      </c>
      <c r="I3175" s="105">
        <v>0</v>
      </c>
      <c r="J3175" s="26">
        <f t="shared" si="196"/>
        <v>0</v>
      </c>
      <c r="K3175" s="113">
        <f>IFERROR(SUMIFS(RECEIVING_HISTORY!$H:$H,RECEIVING_HISTORY!$B:$B,MASTER_SHEET!$A3175),0)</f>
        <v>0</v>
      </c>
      <c r="L3175" s="26">
        <f>IFERROR(SUMIFS(RECEIVING_HISTORY!$I:$I,RECEIVING_HISTORY!$B:$B,MASTER_SHEET!$A3175),0)</f>
        <v>0</v>
      </c>
      <c r="M3175" s="35">
        <f>IFERROR(SUMIF(ISSUANCE_HISTORY!$B:$B,A3175,ISSUANCE_HISTORY!$H:$H),0)</f>
        <v>0</v>
      </c>
      <c r="N3175" s="26">
        <f>IFERROR(SUMIF(ISSUANCE_HISTORY!$B:$B,A3175,ISSUANCE_HISTORY!$I:$I),0)</f>
        <v>0</v>
      </c>
      <c r="O3175" s="112">
        <f t="shared" si="197"/>
        <v>0</v>
      </c>
      <c r="P3175" s="26">
        <f t="shared" si="199"/>
        <v>0</v>
      </c>
      <c r="Q3175" s="36" t="e">
        <v>#N/A</v>
      </c>
      <c r="R3175" s="36" t="e">
        <v>#N/A</v>
      </c>
      <c r="S3175" s="16">
        <v>5</v>
      </c>
      <c r="T3175" s="37" t="str">
        <f t="shared" si="198"/>
        <v>BSR in Process</v>
      </c>
      <c r="U3175" s="12">
        <v>49</v>
      </c>
      <c r="V3175" s="16"/>
      <c r="W3175" s="12" t="e">
        <v>#N/A</v>
      </c>
    </row>
    <row r="3176" spans="1:23" ht="22.35" customHeight="1">
      <c r="A3176" s="12">
        <v>10063352</v>
      </c>
      <c r="B3176" s="137" t="e">
        <v>#N/A</v>
      </c>
      <c r="C3176" s="106">
        <v>1007354</v>
      </c>
      <c r="D3176" s="13"/>
      <c r="E3176" s="12" t="s">
        <v>3674</v>
      </c>
      <c r="F3176" s="190" t="s">
        <v>4208</v>
      </c>
      <c r="G3176" s="13" t="s">
        <v>21</v>
      </c>
      <c r="H3176" s="15">
        <v>860</v>
      </c>
      <c r="I3176" s="105">
        <v>0</v>
      </c>
      <c r="J3176" s="26">
        <f t="shared" si="196"/>
        <v>0</v>
      </c>
      <c r="K3176" s="113">
        <f>IFERROR(SUMIFS(RECEIVING_HISTORY!$H:$H,RECEIVING_HISTORY!$B:$B,MASTER_SHEET!$A3176),0)</f>
        <v>0</v>
      </c>
      <c r="L3176" s="26">
        <f>IFERROR(SUMIFS(RECEIVING_HISTORY!$I:$I,RECEIVING_HISTORY!$B:$B,MASTER_SHEET!$A3176),0)</f>
        <v>0</v>
      </c>
      <c r="M3176" s="35">
        <f>IFERROR(SUMIF(ISSUANCE_HISTORY!$B:$B,A3176,ISSUANCE_HISTORY!$H:$H),0)</f>
        <v>0</v>
      </c>
      <c r="N3176" s="26">
        <f>IFERROR(SUMIF(ISSUANCE_HISTORY!$B:$B,A3176,ISSUANCE_HISTORY!$I:$I),0)</f>
        <v>0</v>
      </c>
      <c r="O3176" s="112">
        <f t="shared" si="197"/>
        <v>0</v>
      </c>
      <c r="P3176" s="26">
        <f t="shared" si="199"/>
        <v>0</v>
      </c>
      <c r="Q3176" s="36" t="e">
        <v>#N/A</v>
      </c>
      <c r="R3176" s="36" t="e">
        <v>#N/A</v>
      </c>
      <c r="S3176" s="16">
        <v>5</v>
      </c>
      <c r="T3176" s="37" t="str">
        <f t="shared" si="198"/>
        <v>BSR in Process</v>
      </c>
      <c r="U3176" s="12">
        <v>49</v>
      </c>
      <c r="V3176" s="16"/>
      <c r="W3176" s="12" t="e">
        <v>#N/A</v>
      </c>
    </row>
    <row r="3177" spans="1:23" ht="22.35" customHeight="1">
      <c r="A3177" s="12">
        <v>10063353</v>
      </c>
      <c r="B3177" s="137" t="e">
        <v>#N/A</v>
      </c>
      <c r="C3177" s="106">
        <v>1007356</v>
      </c>
      <c r="D3177" s="13"/>
      <c r="E3177" s="12" t="s">
        <v>3675</v>
      </c>
      <c r="F3177" s="190" t="s">
        <v>2049</v>
      </c>
      <c r="G3177" s="13" t="s">
        <v>21</v>
      </c>
      <c r="H3177" s="15">
        <v>320</v>
      </c>
      <c r="I3177" s="105">
        <v>0</v>
      </c>
      <c r="J3177" s="26">
        <f t="shared" si="196"/>
        <v>0</v>
      </c>
      <c r="K3177" s="113">
        <f>IFERROR(SUMIFS(RECEIVING_HISTORY!$H:$H,RECEIVING_HISTORY!$B:$B,MASTER_SHEET!$A3177),0)</f>
        <v>0</v>
      </c>
      <c r="L3177" s="26">
        <f>IFERROR(SUMIFS(RECEIVING_HISTORY!$I:$I,RECEIVING_HISTORY!$B:$B,MASTER_SHEET!$A3177),0)</f>
        <v>0</v>
      </c>
      <c r="M3177" s="35">
        <f>IFERROR(SUMIF(ISSUANCE_HISTORY!$B:$B,A3177,ISSUANCE_HISTORY!$H:$H),0)</f>
        <v>0</v>
      </c>
      <c r="N3177" s="26">
        <f>IFERROR(SUMIF(ISSUANCE_HISTORY!$B:$B,A3177,ISSUANCE_HISTORY!$I:$I),0)</f>
        <v>0</v>
      </c>
      <c r="O3177" s="112">
        <f t="shared" si="197"/>
        <v>0</v>
      </c>
      <c r="P3177" s="26">
        <f t="shared" si="199"/>
        <v>0</v>
      </c>
      <c r="Q3177" s="36" t="e">
        <v>#N/A</v>
      </c>
      <c r="R3177" s="36" t="e">
        <v>#N/A</v>
      </c>
      <c r="S3177" s="16">
        <v>5</v>
      </c>
      <c r="T3177" s="37" t="str">
        <f t="shared" si="198"/>
        <v>BSR in Process</v>
      </c>
      <c r="U3177" s="12">
        <v>49</v>
      </c>
      <c r="V3177" s="16"/>
      <c r="W3177" s="12" t="e">
        <v>#N/A</v>
      </c>
    </row>
    <row r="3178" spans="1:23" ht="22.35" customHeight="1">
      <c r="A3178" s="12">
        <v>10063354</v>
      </c>
      <c r="B3178" s="137">
        <v>3000002608</v>
      </c>
      <c r="C3178" s="106">
        <v>1008955</v>
      </c>
      <c r="D3178" s="13"/>
      <c r="E3178" s="12" t="s">
        <v>3676</v>
      </c>
      <c r="F3178" s="190" t="s">
        <v>2049</v>
      </c>
      <c r="G3178" s="13" t="s">
        <v>21</v>
      </c>
      <c r="H3178" s="15">
        <v>155</v>
      </c>
      <c r="I3178" s="105">
        <v>41</v>
      </c>
      <c r="J3178" s="26">
        <f t="shared" si="196"/>
        <v>6355</v>
      </c>
      <c r="K3178" s="113">
        <f>IFERROR(SUMIFS(RECEIVING_HISTORY!$H:$H,RECEIVING_HISTORY!$B:$B,MASTER_SHEET!$A3178),0)</f>
        <v>0</v>
      </c>
      <c r="L3178" s="26">
        <f>IFERROR(SUMIFS(RECEIVING_HISTORY!$I:$I,RECEIVING_HISTORY!$B:$B,MASTER_SHEET!$A3178),0)</f>
        <v>0</v>
      </c>
      <c r="M3178" s="35">
        <f>IFERROR(SUMIF(ISSUANCE_HISTORY!$B:$B,A3178,ISSUANCE_HISTORY!$H:$H),0)</f>
        <v>0</v>
      </c>
      <c r="N3178" s="26">
        <f>IFERROR(SUMIF(ISSUANCE_HISTORY!$B:$B,A3178,ISSUANCE_HISTORY!$I:$I),0)</f>
        <v>0</v>
      </c>
      <c r="O3178" s="112">
        <f t="shared" si="197"/>
        <v>41</v>
      </c>
      <c r="P3178" s="26">
        <f t="shared" si="199"/>
        <v>6355</v>
      </c>
      <c r="Q3178" s="36" t="s">
        <v>4254</v>
      </c>
      <c r="R3178" s="36" t="s">
        <v>4254</v>
      </c>
      <c r="S3178" s="16">
        <v>12</v>
      </c>
      <c r="T3178" s="37" t="str">
        <f t="shared" si="198"/>
        <v>OK</v>
      </c>
      <c r="U3178" s="12"/>
      <c r="V3178" s="16"/>
      <c r="W3178" s="12" t="s">
        <v>4222</v>
      </c>
    </row>
    <row r="3179" spans="1:23" ht="22.35" customHeight="1">
      <c r="A3179" s="12">
        <v>10063355</v>
      </c>
      <c r="B3179" s="137" t="e">
        <v>#N/A</v>
      </c>
      <c r="C3179" s="106">
        <v>1007303</v>
      </c>
      <c r="D3179" s="13">
        <v>1017475</v>
      </c>
      <c r="E3179" s="12" t="s">
        <v>3677</v>
      </c>
      <c r="F3179" s="190" t="s">
        <v>2049</v>
      </c>
      <c r="G3179" s="13" t="s">
        <v>21</v>
      </c>
      <c r="H3179" s="15">
        <v>924</v>
      </c>
      <c r="I3179" s="105">
        <v>0</v>
      </c>
      <c r="J3179" s="26">
        <f t="shared" si="196"/>
        <v>0</v>
      </c>
      <c r="K3179" s="113">
        <f>IFERROR(SUMIFS(RECEIVING_HISTORY!$H:$H,RECEIVING_HISTORY!$B:$B,MASTER_SHEET!$A3179),0)</f>
        <v>0</v>
      </c>
      <c r="L3179" s="26">
        <f>IFERROR(SUMIFS(RECEIVING_HISTORY!$I:$I,RECEIVING_HISTORY!$B:$B,MASTER_SHEET!$A3179),0)</f>
        <v>0</v>
      </c>
      <c r="M3179" s="35">
        <f>IFERROR(SUMIF(ISSUANCE_HISTORY!$B:$B,A3179,ISSUANCE_HISTORY!$H:$H),0)</f>
        <v>0</v>
      </c>
      <c r="N3179" s="26">
        <f>IFERROR(SUMIF(ISSUANCE_HISTORY!$B:$B,A3179,ISSUANCE_HISTORY!$I:$I),0)</f>
        <v>0</v>
      </c>
      <c r="O3179" s="112">
        <f t="shared" si="197"/>
        <v>0</v>
      </c>
      <c r="P3179" s="26">
        <f t="shared" si="199"/>
        <v>0</v>
      </c>
      <c r="Q3179" s="36" t="e">
        <v>#N/A</v>
      </c>
      <c r="R3179" s="36" t="e">
        <v>#N/A</v>
      </c>
      <c r="S3179" s="16">
        <v>5</v>
      </c>
      <c r="T3179" s="37" t="str">
        <f t="shared" si="198"/>
        <v>BSR in Process</v>
      </c>
      <c r="U3179" s="12">
        <v>49</v>
      </c>
      <c r="V3179" s="16"/>
      <c r="W3179" s="12" t="e">
        <v>#N/A</v>
      </c>
    </row>
    <row r="3180" spans="1:23" ht="22.35" customHeight="1">
      <c r="A3180" s="12">
        <v>10063356</v>
      </c>
      <c r="B3180" s="137" t="e">
        <v>#N/A</v>
      </c>
      <c r="C3180" s="106">
        <v>1008235</v>
      </c>
      <c r="D3180" s="13"/>
      <c r="E3180" s="12" t="s">
        <v>3678</v>
      </c>
      <c r="F3180" s="190" t="s">
        <v>4205</v>
      </c>
      <c r="G3180" s="13" t="s">
        <v>21</v>
      </c>
      <c r="H3180" s="15">
        <v>715</v>
      </c>
      <c r="I3180" s="105">
        <v>12</v>
      </c>
      <c r="J3180" s="26">
        <f t="shared" si="196"/>
        <v>8580</v>
      </c>
      <c r="K3180" s="113">
        <f>IFERROR(SUMIFS(RECEIVING_HISTORY!$H:$H,RECEIVING_HISTORY!$B:$B,MASTER_SHEET!$A3180),0)</f>
        <v>0</v>
      </c>
      <c r="L3180" s="26">
        <f>IFERROR(SUMIFS(RECEIVING_HISTORY!$I:$I,RECEIVING_HISTORY!$B:$B,MASTER_SHEET!$A3180),0)</f>
        <v>0</v>
      </c>
      <c r="M3180" s="35">
        <f>IFERROR(SUMIF(ISSUANCE_HISTORY!$B:$B,A3180,ISSUANCE_HISTORY!$H:$H),0)</f>
        <v>0</v>
      </c>
      <c r="N3180" s="26">
        <f>IFERROR(SUMIF(ISSUANCE_HISTORY!$B:$B,A3180,ISSUANCE_HISTORY!$I:$I),0)</f>
        <v>0</v>
      </c>
      <c r="O3180" s="112">
        <f t="shared" si="197"/>
        <v>12</v>
      </c>
      <c r="P3180" s="26">
        <f t="shared" si="199"/>
        <v>8580</v>
      </c>
      <c r="Q3180" s="36" t="s">
        <v>995</v>
      </c>
      <c r="R3180" s="36" t="s">
        <v>995</v>
      </c>
      <c r="S3180" s="16">
        <v>2</v>
      </c>
      <c r="T3180" s="37" t="str">
        <f t="shared" si="198"/>
        <v>OK</v>
      </c>
      <c r="U3180" s="12"/>
      <c r="V3180" s="16"/>
      <c r="W3180" s="12" t="e">
        <v>#N/A</v>
      </c>
    </row>
    <row r="3181" spans="1:23" ht="22.35" customHeight="1">
      <c r="A3181" s="12">
        <v>10063357</v>
      </c>
      <c r="B3181" s="137" t="e">
        <v>#N/A</v>
      </c>
      <c r="C3181" s="106">
        <v>1008238</v>
      </c>
      <c r="D3181" s="13"/>
      <c r="E3181" s="12" t="s">
        <v>3679</v>
      </c>
      <c r="F3181" s="190" t="s">
        <v>4205</v>
      </c>
      <c r="G3181" s="13" t="s">
        <v>21</v>
      </c>
      <c r="H3181" s="15">
        <v>885</v>
      </c>
      <c r="I3181" s="105">
        <v>12</v>
      </c>
      <c r="J3181" s="26">
        <f t="shared" si="196"/>
        <v>10620</v>
      </c>
      <c r="K3181" s="113">
        <f>IFERROR(SUMIFS(RECEIVING_HISTORY!$H:$H,RECEIVING_HISTORY!$B:$B,MASTER_SHEET!$A3181),0)</f>
        <v>0</v>
      </c>
      <c r="L3181" s="26">
        <f>IFERROR(SUMIFS(RECEIVING_HISTORY!$I:$I,RECEIVING_HISTORY!$B:$B,MASTER_SHEET!$A3181),0)</f>
        <v>0</v>
      </c>
      <c r="M3181" s="35">
        <f>IFERROR(SUMIF(ISSUANCE_HISTORY!$B:$B,A3181,ISSUANCE_HISTORY!$H:$H),0)</f>
        <v>0</v>
      </c>
      <c r="N3181" s="26">
        <f>IFERROR(SUMIF(ISSUANCE_HISTORY!$B:$B,A3181,ISSUANCE_HISTORY!$I:$I),0)</f>
        <v>0</v>
      </c>
      <c r="O3181" s="112">
        <f t="shared" si="197"/>
        <v>12</v>
      </c>
      <c r="P3181" s="26">
        <f t="shared" si="199"/>
        <v>10620</v>
      </c>
      <c r="Q3181" s="36" t="s">
        <v>995</v>
      </c>
      <c r="R3181" s="36" t="s">
        <v>995</v>
      </c>
      <c r="S3181" s="16">
        <v>2</v>
      </c>
      <c r="T3181" s="37" t="str">
        <f t="shared" si="198"/>
        <v>OK</v>
      </c>
      <c r="U3181" s="12"/>
      <c r="V3181" s="16"/>
      <c r="W3181" s="12" t="e">
        <v>#N/A</v>
      </c>
    </row>
    <row r="3182" spans="1:23" ht="22.35" customHeight="1">
      <c r="A3182" s="12">
        <v>10063358</v>
      </c>
      <c r="B3182" s="137" t="e">
        <v>#N/A</v>
      </c>
      <c r="C3182" s="106">
        <v>1008239</v>
      </c>
      <c r="D3182" s="13"/>
      <c r="E3182" s="12" t="s">
        <v>3680</v>
      </c>
      <c r="F3182" s="190" t="s">
        <v>4205</v>
      </c>
      <c r="G3182" s="13" t="s">
        <v>21</v>
      </c>
      <c r="H3182" s="15">
        <v>25</v>
      </c>
      <c r="I3182" s="105">
        <v>0</v>
      </c>
      <c r="J3182" s="26">
        <f t="shared" si="196"/>
        <v>0</v>
      </c>
      <c r="K3182" s="113">
        <f>IFERROR(SUMIFS(RECEIVING_HISTORY!$H:$H,RECEIVING_HISTORY!$B:$B,MASTER_SHEET!$A3182),0)</f>
        <v>0</v>
      </c>
      <c r="L3182" s="26">
        <f>IFERROR(SUMIFS(RECEIVING_HISTORY!$I:$I,RECEIVING_HISTORY!$B:$B,MASTER_SHEET!$A3182),0)</f>
        <v>0</v>
      </c>
      <c r="M3182" s="35">
        <f>IFERROR(SUMIF(ISSUANCE_HISTORY!$B:$B,A3182,ISSUANCE_HISTORY!$H:$H),0)</f>
        <v>0</v>
      </c>
      <c r="N3182" s="26">
        <f>IFERROR(SUMIF(ISSUANCE_HISTORY!$B:$B,A3182,ISSUANCE_HISTORY!$I:$I),0)</f>
        <v>0</v>
      </c>
      <c r="O3182" s="112">
        <f t="shared" si="197"/>
        <v>0</v>
      </c>
      <c r="P3182" s="26">
        <f t="shared" si="199"/>
        <v>0</v>
      </c>
      <c r="Q3182" s="36" t="e">
        <v>#N/A</v>
      </c>
      <c r="R3182" s="36" t="e">
        <v>#N/A</v>
      </c>
      <c r="S3182" s="16">
        <v>2</v>
      </c>
      <c r="T3182" s="37" t="str">
        <f t="shared" si="198"/>
        <v>BSR in Process</v>
      </c>
      <c r="U3182" s="12">
        <v>47</v>
      </c>
      <c r="V3182" s="16"/>
      <c r="W3182" s="12" t="e">
        <v>#N/A</v>
      </c>
    </row>
    <row r="3183" spans="1:23" ht="22.35" customHeight="1">
      <c r="A3183" s="12">
        <v>10063359</v>
      </c>
      <c r="B3183" s="137" t="e">
        <v>#N/A</v>
      </c>
      <c r="C3183" s="106">
        <v>1007348</v>
      </c>
      <c r="D3183" s="13"/>
      <c r="E3183" s="12" t="s">
        <v>3681</v>
      </c>
      <c r="F3183" s="190" t="s">
        <v>2049</v>
      </c>
      <c r="G3183" s="13" t="s">
        <v>21</v>
      </c>
      <c r="H3183" s="15">
        <v>430</v>
      </c>
      <c r="I3183" s="105">
        <v>3</v>
      </c>
      <c r="J3183" s="26">
        <f t="shared" si="196"/>
        <v>1290</v>
      </c>
      <c r="K3183" s="113">
        <f>IFERROR(SUMIFS(RECEIVING_HISTORY!$H:$H,RECEIVING_HISTORY!$B:$B,MASTER_SHEET!$A3183),0)</f>
        <v>0</v>
      </c>
      <c r="L3183" s="26">
        <f>IFERROR(SUMIFS(RECEIVING_HISTORY!$I:$I,RECEIVING_HISTORY!$B:$B,MASTER_SHEET!$A3183),0)</f>
        <v>0</v>
      </c>
      <c r="M3183" s="35">
        <f>IFERROR(SUMIF(ISSUANCE_HISTORY!$B:$B,A3183,ISSUANCE_HISTORY!$H:$H),0)</f>
        <v>0</v>
      </c>
      <c r="N3183" s="26">
        <f>IFERROR(SUMIF(ISSUANCE_HISTORY!$B:$B,A3183,ISSUANCE_HISTORY!$I:$I),0)</f>
        <v>0</v>
      </c>
      <c r="O3183" s="112">
        <f t="shared" si="197"/>
        <v>3</v>
      </c>
      <c r="P3183" s="26">
        <f t="shared" si="199"/>
        <v>1290</v>
      </c>
      <c r="Q3183" s="36" t="s">
        <v>1184</v>
      </c>
      <c r="R3183" s="36" t="s">
        <v>1184</v>
      </c>
      <c r="S3183" s="16">
        <v>3</v>
      </c>
      <c r="T3183" s="37" t="str">
        <f t="shared" si="198"/>
        <v>OK</v>
      </c>
      <c r="U3183" s="12"/>
      <c r="V3183" s="16"/>
      <c r="W3183" s="12" t="e">
        <v>#N/A</v>
      </c>
    </row>
    <row r="3184" spans="1:23" ht="22.35" customHeight="1">
      <c r="A3184" s="12">
        <v>10063360</v>
      </c>
      <c r="B3184" s="137">
        <v>261011008127</v>
      </c>
      <c r="C3184" s="106">
        <v>1008321</v>
      </c>
      <c r="D3184" s="13"/>
      <c r="E3184" s="12" t="s">
        <v>3682</v>
      </c>
      <c r="F3184" s="190" t="s">
        <v>4205</v>
      </c>
      <c r="G3184" s="13" t="s">
        <v>21</v>
      </c>
      <c r="H3184" s="15">
        <v>1500</v>
      </c>
      <c r="I3184" s="105">
        <v>2</v>
      </c>
      <c r="J3184" s="26">
        <f t="shared" si="196"/>
        <v>3000</v>
      </c>
      <c r="K3184" s="113">
        <f>IFERROR(SUMIFS(RECEIVING_HISTORY!$H:$H,RECEIVING_HISTORY!$B:$B,MASTER_SHEET!$A3184),0)</f>
        <v>0</v>
      </c>
      <c r="L3184" s="26">
        <f>IFERROR(SUMIFS(RECEIVING_HISTORY!$I:$I,RECEIVING_HISTORY!$B:$B,MASTER_SHEET!$A3184),0)</f>
        <v>0</v>
      </c>
      <c r="M3184" s="35">
        <f>IFERROR(SUMIF(ISSUANCE_HISTORY!$B:$B,A3184,ISSUANCE_HISTORY!$H:$H),0)</f>
        <v>0</v>
      </c>
      <c r="N3184" s="26">
        <f>IFERROR(SUMIF(ISSUANCE_HISTORY!$B:$B,A3184,ISSUANCE_HISTORY!$I:$I),0)</f>
        <v>0</v>
      </c>
      <c r="O3184" s="112">
        <f t="shared" si="197"/>
        <v>2</v>
      </c>
      <c r="P3184" s="26">
        <f t="shared" si="199"/>
        <v>3000</v>
      </c>
      <c r="Q3184" s="36" t="s">
        <v>4235</v>
      </c>
      <c r="R3184" s="36" t="s">
        <v>4235</v>
      </c>
      <c r="S3184" s="16">
        <v>2</v>
      </c>
      <c r="T3184" s="37" t="str">
        <f t="shared" si="198"/>
        <v>OK</v>
      </c>
      <c r="U3184" s="12"/>
      <c r="V3184" s="16"/>
      <c r="W3184" s="12" t="s">
        <v>4223</v>
      </c>
    </row>
    <row r="3185" spans="1:23" ht="22.35" customHeight="1">
      <c r="A3185" s="12">
        <v>10063361</v>
      </c>
      <c r="B3185" s="137">
        <v>391222003784</v>
      </c>
      <c r="C3185" s="106">
        <v>1008322</v>
      </c>
      <c r="D3185" s="13"/>
      <c r="E3185" s="12" t="s">
        <v>3683</v>
      </c>
      <c r="F3185" s="190" t="s">
        <v>4205</v>
      </c>
      <c r="G3185" s="13" t="s">
        <v>21</v>
      </c>
      <c r="H3185" s="15">
        <v>290</v>
      </c>
      <c r="I3185" s="105">
        <v>2</v>
      </c>
      <c r="J3185" s="26">
        <f t="shared" si="196"/>
        <v>580</v>
      </c>
      <c r="K3185" s="113">
        <f>IFERROR(SUMIFS(RECEIVING_HISTORY!$H:$H,RECEIVING_HISTORY!$B:$B,MASTER_SHEET!$A3185),0)</f>
        <v>0</v>
      </c>
      <c r="L3185" s="26">
        <f>IFERROR(SUMIFS(RECEIVING_HISTORY!$I:$I,RECEIVING_HISTORY!$B:$B,MASTER_SHEET!$A3185),0)</f>
        <v>0</v>
      </c>
      <c r="M3185" s="35">
        <f>IFERROR(SUMIF(ISSUANCE_HISTORY!$B:$B,A3185,ISSUANCE_HISTORY!$H:$H),0)</f>
        <v>0</v>
      </c>
      <c r="N3185" s="26">
        <f>IFERROR(SUMIF(ISSUANCE_HISTORY!$B:$B,A3185,ISSUANCE_HISTORY!$I:$I),0)</f>
        <v>0</v>
      </c>
      <c r="O3185" s="112">
        <f t="shared" si="197"/>
        <v>2</v>
      </c>
      <c r="P3185" s="26">
        <f t="shared" si="199"/>
        <v>580</v>
      </c>
      <c r="Q3185" s="36" t="s">
        <v>692</v>
      </c>
      <c r="R3185" s="36" t="s">
        <v>692</v>
      </c>
      <c r="S3185" s="16">
        <v>2</v>
      </c>
      <c r="T3185" s="37" t="str">
        <f t="shared" si="198"/>
        <v>OK</v>
      </c>
      <c r="U3185" s="12"/>
      <c r="V3185" s="16"/>
      <c r="W3185" s="12" t="s">
        <v>4223</v>
      </c>
    </row>
    <row r="3186" spans="1:23" ht="22.35" customHeight="1">
      <c r="A3186" s="12">
        <v>10063362</v>
      </c>
      <c r="B3186" s="137">
        <v>391222008128</v>
      </c>
      <c r="C3186" s="106">
        <v>1008323</v>
      </c>
      <c r="D3186" s="13"/>
      <c r="E3186" s="12" t="s">
        <v>3684</v>
      </c>
      <c r="F3186" s="190" t="s">
        <v>4205</v>
      </c>
      <c r="G3186" s="13" t="s">
        <v>21</v>
      </c>
      <c r="H3186" s="15">
        <v>320</v>
      </c>
      <c r="I3186" s="105">
        <v>2</v>
      </c>
      <c r="J3186" s="26">
        <f t="shared" si="196"/>
        <v>640</v>
      </c>
      <c r="K3186" s="113">
        <f>IFERROR(SUMIFS(RECEIVING_HISTORY!$H:$H,RECEIVING_HISTORY!$B:$B,MASTER_SHEET!$A3186),0)</f>
        <v>0</v>
      </c>
      <c r="L3186" s="26">
        <f>IFERROR(SUMIFS(RECEIVING_HISTORY!$I:$I,RECEIVING_HISTORY!$B:$B,MASTER_SHEET!$A3186),0)</f>
        <v>0</v>
      </c>
      <c r="M3186" s="35">
        <f>IFERROR(SUMIF(ISSUANCE_HISTORY!$B:$B,A3186,ISSUANCE_HISTORY!$H:$H),0)</f>
        <v>0</v>
      </c>
      <c r="N3186" s="26">
        <f>IFERROR(SUMIF(ISSUANCE_HISTORY!$B:$B,A3186,ISSUANCE_HISTORY!$I:$I),0)</f>
        <v>0</v>
      </c>
      <c r="O3186" s="112">
        <f t="shared" si="197"/>
        <v>2</v>
      </c>
      <c r="P3186" s="26">
        <f t="shared" si="199"/>
        <v>640</v>
      </c>
      <c r="Q3186" s="36" t="s">
        <v>692</v>
      </c>
      <c r="R3186" s="36" t="s">
        <v>692</v>
      </c>
      <c r="S3186" s="16">
        <v>2</v>
      </c>
      <c r="T3186" s="37" t="str">
        <f t="shared" si="198"/>
        <v>OK</v>
      </c>
      <c r="U3186" s="12"/>
      <c r="V3186" s="16"/>
      <c r="W3186" s="12" t="s">
        <v>4223</v>
      </c>
    </row>
    <row r="3187" spans="1:23" ht="22.35" customHeight="1">
      <c r="A3187" s="12">
        <v>10063363</v>
      </c>
      <c r="B3187" s="137">
        <v>401615008129</v>
      </c>
      <c r="C3187" s="106">
        <v>1008324</v>
      </c>
      <c r="D3187" s="13"/>
      <c r="E3187" s="12" t="s">
        <v>3685</v>
      </c>
      <c r="F3187" s="190" t="s">
        <v>4205</v>
      </c>
      <c r="G3187" s="13" t="s">
        <v>21</v>
      </c>
      <c r="H3187" s="15">
        <v>260</v>
      </c>
      <c r="I3187" s="105">
        <v>2</v>
      </c>
      <c r="J3187" s="26">
        <f t="shared" si="196"/>
        <v>520</v>
      </c>
      <c r="K3187" s="113">
        <f>IFERROR(SUMIFS(RECEIVING_HISTORY!$H:$H,RECEIVING_HISTORY!$B:$B,MASTER_SHEET!$A3187),0)</f>
        <v>0</v>
      </c>
      <c r="L3187" s="26">
        <f>IFERROR(SUMIFS(RECEIVING_HISTORY!$I:$I,RECEIVING_HISTORY!$B:$B,MASTER_SHEET!$A3187),0)</f>
        <v>0</v>
      </c>
      <c r="M3187" s="35">
        <f>IFERROR(SUMIF(ISSUANCE_HISTORY!$B:$B,A3187,ISSUANCE_HISTORY!$H:$H),0)</f>
        <v>0</v>
      </c>
      <c r="N3187" s="26">
        <f>IFERROR(SUMIF(ISSUANCE_HISTORY!$B:$B,A3187,ISSUANCE_HISTORY!$I:$I),0)</f>
        <v>0</v>
      </c>
      <c r="O3187" s="112">
        <f t="shared" si="197"/>
        <v>2</v>
      </c>
      <c r="P3187" s="26">
        <f t="shared" si="199"/>
        <v>520</v>
      </c>
      <c r="Q3187" s="36" t="s">
        <v>4039</v>
      </c>
      <c r="R3187" s="36" t="s">
        <v>4039</v>
      </c>
      <c r="S3187" s="16">
        <v>2</v>
      </c>
      <c r="T3187" s="37" t="str">
        <f t="shared" si="198"/>
        <v>OK</v>
      </c>
      <c r="U3187" s="12"/>
      <c r="V3187" s="16"/>
      <c r="W3187" s="12" t="s">
        <v>4223</v>
      </c>
    </row>
    <row r="3188" spans="1:23" ht="22.35" customHeight="1">
      <c r="A3188" s="12">
        <v>10063364</v>
      </c>
      <c r="B3188" s="137" t="e">
        <v>#N/A</v>
      </c>
      <c r="C3188" s="106">
        <v>1008325</v>
      </c>
      <c r="D3188" s="13"/>
      <c r="E3188" s="12" t="s">
        <v>3686</v>
      </c>
      <c r="F3188" s="190" t="s">
        <v>4205</v>
      </c>
      <c r="G3188" s="13" t="s">
        <v>21</v>
      </c>
      <c r="H3188" s="15">
        <v>260</v>
      </c>
      <c r="I3188" s="105">
        <v>1</v>
      </c>
      <c r="J3188" s="26">
        <f t="shared" si="196"/>
        <v>260</v>
      </c>
      <c r="K3188" s="113">
        <f>IFERROR(SUMIFS(RECEIVING_HISTORY!$H:$H,RECEIVING_HISTORY!$B:$B,MASTER_SHEET!$A3188),0)</f>
        <v>0</v>
      </c>
      <c r="L3188" s="26">
        <f>IFERROR(SUMIFS(RECEIVING_HISTORY!$I:$I,RECEIVING_HISTORY!$B:$B,MASTER_SHEET!$A3188),0)</f>
        <v>0</v>
      </c>
      <c r="M3188" s="35">
        <f>IFERROR(SUMIF(ISSUANCE_HISTORY!$B:$B,A3188,ISSUANCE_HISTORY!$H:$H),0)</f>
        <v>0</v>
      </c>
      <c r="N3188" s="26">
        <f>IFERROR(SUMIF(ISSUANCE_HISTORY!$B:$B,A3188,ISSUANCE_HISTORY!$I:$I),0)</f>
        <v>0</v>
      </c>
      <c r="O3188" s="112">
        <f t="shared" si="197"/>
        <v>1</v>
      </c>
      <c r="P3188" s="26">
        <f t="shared" si="199"/>
        <v>260</v>
      </c>
      <c r="Q3188" s="36" t="s">
        <v>692</v>
      </c>
      <c r="R3188" s="36" t="s">
        <v>692</v>
      </c>
      <c r="S3188" s="16">
        <v>1</v>
      </c>
      <c r="T3188" s="37" t="str">
        <f t="shared" si="198"/>
        <v>OK</v>
      </c>
      <c r="U3188" s="12"/>
      <c r="V3188" s="16"/>
      <c r="W3188" s="12" t="e">
        <v>#N/A</v>
      </c>
    </row>
    <row r="3189" spans="1:23" ht="22.35" customHeight="1">
      <c r="A3189" s="12">
        <v>10063365</v>
      </c>
      <c r="B3189" s="137">
        <v>321015108130</v>
      </c>
      <c r="C3189" s="106">
        <v>1008327</v>
      </c>
      <c r="D3189" s="13"/>
      <c r="E3189" s="12" t="s">
        <v>3687</v>
      </c>
      <c r="F3189" s="190" t="s">
        <v>4205</v>
      </c>
      <c r="G3189" s="13" t="s">
        <v>21</v>
      </c>
      <c r="H3189" s="15">
        <v>2460</v>
      </c>
      <c r="I3189" s="105">
        <v>2</v>
      </c>
      <c r="J3189" s="26">
        <f t="shared" si="196"/>
        <v>4920</v>
      </c>
      <c r="K3189" s="113">
        <f>IFERROR(SUMIFS(RECEIVING_HISTORY!$H:$H,RECEIVING_HISTORY!$B:$B,MASTER_SHEET!$A3189),0)</f>
        <v>0</v>
      </c>
      <c r="L3189" s="26">
        <f>IFERROR(SUMIFS(RECEIVING_HISTORY!$I:$I,RECEIVING_HISTORY!$B:$B,MASTER_SHEET!$A3189),0)</f>
        <v>0</v>
      </c>
      <c r="M3189" s="35">
        <f>IFERROR(SUMIF(ISSUANCE_HISTORY!$B:$B,A3189,ISSUANCE_HISTORY!$H:$H),0)</f>
        <v>0</v>
      </c>
      <c r="N3189" s="26">
        <f>IFERROR(SUMIF(ISSUANCE_HISTORY!$B:$B,A3189,ISSUANCE_HISTORY!$I:$I),0)</f>
        <v>0</v>
      </c>
      <c r="O3189" s="112">
        <f t="shared" si="197"/>
        <v>2</v>
      </c>
      <c r="P3189" s="26">
        <f t="shared" si="199"/>
        <v>4920</v>
      </c>
      <c r="Q3189" s="36" t="s">
        <v>972</v>
      </c>
      <c r="R3189" s="36" t="s">
        <v>972</v>
      </c>
      <c r="S3189" s="16">
        <v>2</v>
      </c>
      <c r="T3189" s="37" t="str">
        <f t="shared" si="198"/>
        <v>OK</v>
      </c>
      <c r="U3189" s="12"/>
      <c r="V3189" s="16"/>
      <c r="W3189" s="12" t="s">
        <v>4223</v>
      </c>
    </row>
    <row r="3190" spans="1:23" ht="22.35" customHeight="1">
      <c r="A3190" s="12">
        <v>10063366</v>
      </c>
      <c r="B3190" s="137">
        <v>432015428131</v>
      </c>
      <c r="C3190" s="106">
        <v>1008329</v>
      </c>
      <c r="D3190" s="13"/>
      <c r="E3190" s="12" t="s">
        <v>3688</v>
      </c>
      <c r="F3190" s="190" t="s">
        <v>4205</v>
      </c>
      <c r="G3190" s="13" t="s">
        <v>21</v>
      </c>
      <c r="H3190" s="15">
        <v>850</v>
      </c>
      <c r="I3190" s="105">
        <v>2</v>
      </c>
      <c r="J3190" s="26">
        <f t="shared" si="196"/>
        <v>1700</v>
      </c>
      <c r="K3190" s="113">
        <f>IFERROR(SUMIFS(RECEIVING_HISTORY!$H:$H,RECEIVING_HISTORY!$B:$B,MASTER_SHEET!$A3190),0)</f>
        <v>0</v>
      </c>
      <c r="L3190" s="26">
        <f>IFERROR(SUMIFS(RECEIVING_HISTORY!$I:$I,RECEIVING_HISTORY!$B:$B,MASTER_SHEET!$A3190),0)</f>
        <v>0</v>
      </c>
      <c r="M3190" s="35">
        <f>IFERROR(SUMIF(ISSUANCE_HISTORY!$B:$B,A3190,ISSUANCE_HISTORY!$H:$H),0)</f>
        <v>0</v>
      </c>
      <c r="N3190" s="26">
        <f>IFERROR(SUMIF(ISSUANCE_HISTORY!$B:$B,A3190,ISSUANCE_HISTORY!$I:$I),0)</f>
        <v>0</v>
      </c>
      <c r="O3190" s="112">
        <f t="shared" si="197"/>
        <v>2</v>
      </c>
      <c r="P3190" s="26">
        <f t="shared" si="199"/>
        <v>1700</v>
      </c>
      <c r="Q3190" s="36" t="s">
        <v>933</v>
      </c>
      <c r="R3190" s="36" t="s">
        <v>933</v>
      </c>
      <c r="S3190" s="16">
        <v>2</v>
      </c>
      <c r="T3190" s="37" t="str">
        <f t="shared" si="198"/>
        <v>OK</v>
      </c>
      <c r="U3190" s="12"/>
      <c r="V3190" s="16"/>
      <c r="W3190" s="12" t="s">
        <v>4223</v>
      </c>
    </row>
    <row r="3191" spans="1:23" ht="22.35" customHeight="1">
      <c r="A3191" s="12">
        <v>10063367</v>
      </c>
      <c r="B3191" s="137">
        <v>411119008132</v>
      </c>
      <c r="C3191" s="106">
        <v>1008330</v>
      </c>
      <c r="D3191" s="13"/>
      <c r="E3191" s="12" t="s">
        <v>3689</v>
      </c>
      <c r="F3191" s="190" t="s">
        <v>4205</v>
      </c>
      <c r="G3191" s="13" t="s">
        <v>21</v>
      </c>
      <c r="H3191" s="15">
        <v>1240</v>
      </c>
      <c r="I3191" s="105">
        <v>1</v>
      </c>
      <c r="J3191" s="26">
        <f t="shared" si="196"/>
        <v>1240</v>
      </c>
      <c r="K3191" s="113">
        <f>IFERROR(SUMIFS(RECEIVING_HISTORY!$H:$H,RECEIVING_HISTORY!$B:$B,MASTER_SHEET!$A3191),0)</f>
        <v>0</v>
      </c>
      <c r="L3191" s="26">
        <f>IFERROR(SUMIFS(RECEIVING_HISTORY!$I:$I,RECEIVING_HISTORY!$B:$B,MASTER_SHEET!$A3191),0)</f>
        <v>0</v>
      </c>
      <c r="M3191" s="35">
        <f>IFERROR(SUMIF(ISSUANCE_HISTORY!$B:$B,A3191,ISSUANCE_HISTORY!$H:$H),0)</f>
        <v>0</v>
      </c>
      <c r="N3191" s="26">
        <f>IFERROR(SUMIF(ISSUANCE_HISTORY!$B:$B,A3191,ISSUANCE_HISTORY!$I:$I),0)</f>
        <v>0</v>
      </c>
      <c r="O3191" s="112">
        <f t="shared" si="197"/>
        <v>1</v>
      </c>
      <c r="P3191" s="26">
        <f t="shared" si="199"/>
        <v>1240</v>
      </c>
      <c r="Q3191" s="36" t="s">
        <v>675</v>
      </c>
      <c r="R3191" s="36" t="s">
        <v>675</v>
      </c>
      <c r="S3191" s="16">
        <v>1</v>
      </c>
      <c r="T3191" s="37" t="str">
        <f t="shared" si="198"/>
        <v>OK</v>
      </c>
      <c r="U3191" s="12"/>
      <c r="V3191" s="16"/>
      <c r="W3191" s="12" t="s">
        <v>4223</v>
      </c>
    </row>
    <row r="3192" spans="1:23" ht="22.35" customHeight="1">
      <c r="A3192" s="12">
        <v>10063368</v>
      </c>
      <c r="B3192" s="137">
        <v>391222008133</v>
      </c>
      <c r="C3192" s="106">
        <v>1008331</v>
      </c>
      <c r="D3192" s="13"/>
      <c r="E3192" s="12" t="s">
        <v>3690</v>
      </c>
      <c r="F3192" s="190" t="s">
        <v>4205</v>
      </c>
      <c r="G3192" s="13" t="s">
        <v>21</v>
      </c>
      <c r="H3192" s="15">
        <v>60</v>
      </c>
      <c r="I3192" s="105">
        <v>5</v>
      </c>
      <c r="J3192" s="26">
        <f t="shared" si="196"/>
        <v>300</v>
      </c>
      <c r="K3192" s="113">
        <f>IFERROR(SUMIFS(RECEIVING_HISTORY!$H:$H,RECEIVING_HISTORY!$B:$B,MASTER_SHEET!$A3192),0)</f>
        <v>0</v>
      </c>
      <c r="L3192" s="26">
        <f>IFERROR(SUMIFS(RECEIVING_HISTORY!$I:$I,RECEIVING_HISTORY!$B:$B,MASTER_SHEET!$A3192),0)</f>
        <v>0</v>
      </c>
      <c r="M3192" s="35">
        <f>IFERROR(SUMIF(ISSUANCE_HISTORY!$B:$B,A3192,ISSUANCE_HISTORY!$H:$H),0)</f>
        <v>0</v>
      </c>
      <c r="N3192" s="26">
        <f>IFERROR(SUMIF(ISSUANCE_HISTORY!$B:$B,A3192,ISSUANCE_HISTORY!$I:$I),0)</f>
        <v>0</v>
      </c>
      <c r="O3192" s="112">
        <f t="shared" si="197"/>
        <v>5</v>
      </c>
      <c r="P3192" s="26">
        <f t="shared" si="199"/>
        <v>300</v>
      </c>
      <c r="Q3192" s="36" t="s">
        <v>3879</v>
      </c>
      <c r="R3192" s="36" t="s">
        <v>3879</v>
      </c>
      <c r="S3192" s="16">
        <v>5</v>
      </c>
      <c r="T3192" s="37" t="str">
        <f t="shared" si="198"/>
        <v>OK</v>
      </c>
      <c r="U3192" s="12"/>
      <c r="V3192" s="16"/>
      <c r="W3192" s="12" t="s">
        <v>4223</v>
      </c>
    </row>
    <row r="3193" spans="1:23" ht="22.35" customHeight="1">
      <c r="A3193" s="12">
        <v>10063369</v>
      </c>
      <c r="B3193" s="137">
        <v>301717008134</v>
      </c>
      <c r="C3193" s="106">
        <v>1008332</v>
      </c>
      <c r="D3193" s="13"/>
      <c r="E3193" s="12" t="s">
        <v>3691</v>
      </c>
      <c r="F3193" s="190" t="s">
        <v>4205</v>
      </c>
      <c r="G3193" s="13" t="s">
        <v>21</v>
      </c>
      <c r="H3193" s="15">
        <v>460</v>
      </c>
      <c r="I3193" s="105">
        <v>2</v>
      </c>
      <c r="J3193" s="26">
        <f t="shared" si="196"/>
        <v>920</v>
      </c>
      <c r="K3193" s="113">
        <f>IFERROR(SUMIFS(RECEIVING_HISTORY!$H:$H,RECEIVING_HISTORY!$B:$B,MASTER_SHEET!$A3193),0)</f>
        <v>0</v>
      </c>
      <c r="L3193" s="26">
        <f>IFERROR(SUMIFS(RECEIVING_HISTORY!$I:$I,RECEIVING_HISTORY!$B:$B,MASTER_SHEET!$A3193),0)</f>
        <v>0</v>
      </c>
      <c r="M3193" s="35">
        <f>IFERROR(SUMIF(ISSUANCE_HISTORY!$B:$B,A3193,ISSUANCE_HISTORY!$H:$H),0)</f>
        <v>0</v>
      </c>
      <c r="N3193" s="26">
        <f>IFERROR(SUMIF(ISSUANCE_HISTORY!$B:$B,A3193,ISSUANCE_HISTORY!$I:$I),0)</f>
        <v>0</v>
      </c>
      <c r="O3193" s="112">
        <f t="shared" si="197"/>
        <v>2</v>
      </c>
      <c r="P3193" s="26">
        <f t="shared" si="199"/>
        <v>920</v>
      </c>
      <c r="Q3193" s="36" t="s">
        <v>886</v>
      </c>
      <c r="R3193" s="36" t="s">
        <v>886</v>
      </c>
      <c r="S3193" s="16">
        <v>2</v>
      </c>
      <c r="T3193" s="37" t="str">
        <f t="shared" si="198"/>
        <v>OK</v>
      </c>
      <c r="U3193" s="12"/>
      <c r="V3193" s="16"/>
      <c r="W3193" s="12" t="s">
        <v>4223</v>
      </c>
    </row>
    <row r="3194" spans="1:23" ht="22.35" customHeight="1">
      <c r="A3194" s="12">
        <v>10063370</v>
      </c>
      <c r="B3194" s="137">
        <v>271315098135</v>
      </c>
      <c r="C3194" s="106">
        <v>1008333</v>
      </c>
      <c r="D3194" s="13"/>
      <c r="E3194" s="12" t="s">
        <v>3692</v>
      </c>
      <c r="F3194" s="190" t="s">
        <v>4205</v>
      </c>
      <c r="G3194" s="13" t="s">
        <v>21</v>
      </c>
      <c r="H3194" s="15">
        <v>1340</v>
      </c>
      <c r="I3194" s="105">
        <v>2</v>
      </c>
      <c r="J3194" s="26">
        <f t="shared" si="196"/>
        <v>2680</v>
      </c>
      <c r="K3194" s="113">
        <f>IFERROR(SUMIFS(RECEIVING_HISTORY!$H:$H,RECEIVING_HISTORY!$B:$B,MASTER_SHEET!$A3194),0)</f>
        <v>0</v>
      </c>
      <c r="L3194" s="26">
        <f>IFERROR(SUMIFS(RECEIVING_HISTORY!$I:$I,RECEIVING_HISTORY!$B:$B,MASTER_SHEET!$A3194),0)</f>
        <v>0</v>
      </c>
      <c r="M3194" s="35">
        <f>IFERROR(SUMIF(ISSUANCE_HISTORY!$B:$B,A3194,ISSUANCE_HISTORY!$H:$H),0)</f>
        <v>0</v>
      </c>
      <c r="N3194" s="26">
        <f>IFERROR(SUMIF(ISSUANCE_HISTORY!$B:$B,A3194,ISSUANCE_HISTORY!$I:$I),0)</f>
        <v>0</v>
      </c>
      <c r="O3194" s="112">
        <f t="shared" si="197"/>
        <v>2</v>
      </c>
      <c r="P3194" s="26">
        <f t="shared" si="199"/>
        <v>2680</v>
      </c>
      <c r="Q3194" s="36" t="s">
        <v>2988</v>
      </c>
      <c r="R3194" s="36" t="s">
        <v>2988</v>
      </c>
      <c r="S3194" s="16">
        <v>2</v>
      </c>
      <c r="T3194" s="37" t="str">
        <f t="shared" si="198"/>
        <v>OK</v>
      </c>
      <c r="U3194" s="12"/>
      <c r="V3194" s="16"/>
      <c r="W3194" s="12" t="s">
        <v>4223</v>
      </c>
    </row>
    <row r="3195" spans="1:23" ht="22.35" customHeight="1">
      <c r="A3195" s="12">
        <v>10063371</v>
      </c>
      <c r="B3195" s="137" t="e">
        <v>#N/A</v>
      </c>
      <c r="C3195" s="106">
        <v>1008334</v>
      </c>
      <c r="D3195" s="13"/>
      <c r="E3195" s="12" t="s">
        <v>3693</v>
      </c>
      <c r="F3195" s="190" t="s">
        <v>4205</v>
      </c>
      <c r="G3195" s="13" t="s">
        <v>21</v>
      </c>
      <c r="H3195" s="15">
        <v>1500</v>
      </c>
      <c r="I3195" s="105">
        <v>2</v>
      </c>
      <c r="J3195" s="26">
        <f t="shared" si="196"/>
        <v>3000</v>
      </c>
      <c r="K3195" s="113">
        <f>IFERROR(SUMIFS(RECEIVING_HISTORY!$H:$H,RECEIVING_HISTORY!$B:$B,MASTER_SHEET!$A3195),0)</f>
        <v>0</v>
      </c>
      <c r="L3195" s="26">
        <f>IFERROR(SUMIFS(RECEIVING_HISTORY!$I:$I,RECEIVING_HISTORY!$B:$B,MASTER_SHEET!$A3195),0)</f>
        <v>0</v>
      </c>
      <c r="M3195" s="35">
        <f>IFERROR(SUMIF(ISSUANCE_HISTORY!$B:$B,A3195,ISSUANCE_HISTORY!$H:$H),0)</f>
        <v>0</v>
      </c>
      <c r="N3195" s="26">
        <f>IFERROR(SUMIF(ISSUANCE_HISTORY!$B:$B,A3195,ISSUANCE_HISTORY!$I:$I),0)</f>
        <v>0</v>
      </c>
      <c r="O3195" s="112">
        <f t="shared" si="197"/>
        <v>2</v>
      </c>
      <c r="P3195" s="26">
        <f t="shared" si="199"/>
        <v>3000</v>
      </c>
      <c r="Q3195" s="36" t="s">
        <v>697</v>
      </c>
      <c r="R3195" s="36" t="s">
        <v>697</v>
      </c>
      <c r="S3195" s="16">
        <v>2</v>
      </c>
      <c r="T3195" s="37" t="str">
        <f t="shared" si="198"/>
        <v>OK</v>
      </c>
      <c r="U3195" s="12"/>
      <c r="V3195" s="16"/>
      <c r="W3195" s="12" t="e">
        <v>#N/A</v>
      </c>
    </row>
    <row r="3196" spans="1:23" ht="22.35" customHeight="1">
      <c r="A3196" s="12">
        <v>10063372</v>
      </c>
      <c r="B3196" s="137">
        <v>1530310154</v>
      </c>
      <c r="C3196" s="106">
        <v>1008335</v>
      </c>
      <c r="D3196" s="13"/>
      <c r="E3196" s="12" t="s">
        <v>3694</v>
      </c>
      <c r="F3196" s="190" t="s">
        <v>4205</v>
      </c>
      <c r="G3196" s="13" t="s">
        <v>21</v>
      </c>
      <c r="H3196" s="15">
        <v>900</v>
      </c>
      <c r="I3196" s="105">
        <v>3</v>
      </c>
      <c r="J3196" s="26">
        <f t="shared" si="196"/>
        <v>2700</v>
      </c>
      <c r="K3196" s="113">
        <f>IFERROR(SUMIFS(RECEIVING_HISTORY!$H:$H,RECEIVING_HISTORY!$B:$B,MASTER_SHEET!$A3196),0)</f>
        <v>0</v>
      </c>
      <c r="L3196" s="26">
        <f>IFERROR(SUMIFS(RECEIVING_HISTORY!$I:$I,RECEIVING_HISTORY!$B:$B,MASTER_SHEET!$A3196),0)</f>
        <v>0</v>
      </c>
      <c r="M3196" s="35">
        <f>IFERROR(SUMIF(ISSUANCE_HISTORY!$B:$B,A3196,ISSUANCE_HISTORY!$H:$H),0)</f>
        <v>0</v>
      </c>
      <c r="N3196" s="26">
        <f>IFERROR(SUMIF(ISSUANCE_HISTORY!$B:$B,A3196,ISSUANCE_HISTORY!$I:$I),0)</f>
        <v>0</v>
      </c>
      <c r="O3196" s="112">
        <f t="shared" si="197"/>
        <v>3</v>
      </c>
      <c r="P3196" s="26">
        <f t="shared" si="199"/>
        <v>2700</v>
      </c>
      <c r="Q3196" s="36" t="s">
        <v>886</v>
      </c>
      <c r="R3196" s="36" t="s">
        <v>886</v>
      </c>
      <c r="S3196" s="16">
        <v>3</v>
      </c>
      <c r="T3196" s="37" t="str">
        <f t="shared" si="198"/>
        <v>OK</v>
      </c>
      <c r="U3196" s="12"/>
      <c r="V3196" s="16"/>
      <c r="W3196" s="12" t="s">
        <v>4223</v>
      </c>
    </row>
    <row r="3197" spans="1:23" ht="22.35" customHeight="1">
      <c r="A3197" s="12">
        <v>10063373</v>
      </c>
      <c r="B3197" s="137">
        <v>391222008136</v>
      </c>
      <c r="C3197" s="106">
        <v>1008336</v>
      </c>
      <c r="D3197" s="13"/>
      <c r="E3197" s="12" t="s">
        <v>3695</v>
      </c>
      <c r="F3197" s="190" t="s">
        <v>4205</v>
      </c>
      <c r="G3197" s="13" t="s">
        <v>21</v>
      </c>
      <c r="H3197" s="15">
        <v>460</v>
      </c>
      <c r="I3197" s="105">
        <v>2</v>
      </c>
      <c r="J3197" s="26">
        <f t="shared" ref="J3197:J3257" si="200">I3197*H3197</f>
        <v>920</v>
      </c>
      <c r="K3197" s="113">
        <f>IFERROR(SUMIFS(RECEIVING_HISTORY!$H:$H,RECEIVING_HISTORY!$B:$B,MASTER_SHEET!$A3197),0)</f>
        <v>0</v>
      </c>
      <c r="L3197" s="26">
        <f>IFERROR(SUMIFS(RECEIVING_HISTORY!$I:$I,RECEIVING_HISTORY!$B:$B,MASTER_SHEET!$A3197),0)</f>
        <v>0</v>
      </c>
      <c r="M3197" s="35">
        <f>IFERROR(SUMIF(ISSUANCE_HISTORY!$B:$B,A3197,ISSUANCE_HISTORY!$H:$H),0)</f>
        <v>0</v>
      </c>
      <c r="N3197" s="26">
        <f>IFERROR(SUMIF(ISSUANCE_HISTORY!$B:$B,A3197,ISSUANCE_HISTORY!$I:$I),0)</f>
        <v>0</v>
      </c>
      <c r="O3197" s="112">
        <f t="shared" ref="O3197:O3257" si="201">N(I3197)+N(K3197)-N(M3197)</f>
        <v>2</v>
      </c>
      <c r="P3197" s="26">
        <f t="shared" si="199"/>
        <v>920</v>
      </c>
      <c r="Q3197" s="36" t="s">
        <v>692</v>
      </c>
      <c r="R3197" s="36" t="s">
        <v>692</v>
      </c>
      <c r="S3197" s="16">
        <v>2</v>
      </c>
      <c r="T3197" s="37" t="str">
        <f t="shared" si="198"/>
        <v>OK</v>
      </c>
      <c r="U3197" s="12"/>
      <c r="V3197" s="16"/>
      <c r="W3197" s="12" t="s">
        <v>4223</v>
      </c>
    </row>
    <row r="3198" spans="1:23" ht="22.35" customHeight="1">
      <c r="A3198" s="12">
        <v>10063374</v>
      </c>
      <c r="B3198" s="137">
        <v>1240050337</v>
      </c>
      <c r="C3198" s="106">
        <v>1008337</v>
      </c>
      <c r="D3198" s="13"/>
      <c r="E3198" s="12" t="s">
        <v>3696</v>
      </c>
      <c r="F3198" s="190" t="s">
        <v>4205</v>
      </c>
      <c r="G3198" s="13" t="s">
        <v>21</v>
      </c>
      <c r="H3198" s="15">
        <v>860</v>
      </c>
      <c r="I3198" s="105">
        <v>5</v>
      </c>
      <c r="J3198" s="26">
        <f t="shared" si="200"/>
        <v>4300</v>
      </c>
      <c r="K3198" s="113">
        <f>IFERROR(SUMIFS(RECEIVING_HISTORY!$H:$H,RECEIVING_HISTORY!$B:$B,MASTER_SHEET!$A3198),0)</f>
        <v>0</v>
      </c>
      <c r="L3198" s="26">
        <f>IFERROR(SUMIFS(RECEIVING_HISTORY!$I:$I,RECEIVING_HISTORY!$B:$B,MASTER_SHEET!$A3198),0)</f>
        <v>0</v>
      </c>
      <c r="M3198" s="35">
        <f>IFERROR(SUMIF(ISSUANCE_HISTORY!$B:$B,A3198,ISSUANCE_HISTORY!$H:$H),0)</f>
        <v>0</v>
      </c>
      <c r="N3198" s="26">
        <f>IFERROR(SUMIF(ISSUANCE_HISTORY!$B:$B,A3198,ISSUANCE_HISTORY!$I:$I),0)</f>
        <v>0</v>
      </c>
      <c r="O3198" s="112">
        <f t="shared" si="201"/>
        <v>5</v>
      </c>
      <c r="P3198" s="26">
        <f t="shared" si="199"/>
        <v>4300</v>
      </c>
      <c r="Q3198" s="36" t="s">
        <v>886</v>
      </c>
      <c r="R3198" s="36" t="s">
        <v>886</v>
      </c>
      <c r="S3198" s="16">
        <v>5</v>
      </c>
      <c r="T3198" s="37" t="str">
        <f t="shared" si="198"/>
        <v>OK</v>
      </c>
      <c r="U3198" s="12"/>
      <c r="V3198" s="16"/>
      <c r="W3198" s="12" t="s">
        <v>4223</v>
      </c>
    </row>
    <row r="3199" spans="1:23" ht="22.35" customHeight="1">
      <c r="A3199" s="12">
        <v>10063375</v>
      </c>
      <c r="B3199" s="137">
        <v>271315098137</v>
      </c>
      <c r="C3199" s="106">
        <v>1008338</v>
      </c>
      <c r="D3199" s="13"/>
      <c r="E3199" s="12" t="s">
        <v>3697</v>
      </c>
      <c r="F3199" s="190" t="s">
        <v>4205</v>
      </c>
      <c r="G3199" s="13" t="s">
        <v>21</v>
      </c>
      <c r="H3199" s="15">
        <v>1340</v>
      </c>
      <c r="I3199" s="105">
        <v>2</v>
      </c>
      <c r="J3199" s="26">
        <f t="shared" si="200"/>
        <v>2680</v>
      </c>
      <c r="K3199" s="113">
        <f>IFERROR(SUMIFS(RECEIVING_HISTORY!$H:$H,RECEIVING_HISTORY!$B:$B,MASTER_SHEET!$A3199),0)</f>
        <v>0</v>
      </c>
      <c r="L3199" s="26">
        <f>IFERROR(SUMIFS(RECEIVING_HISTORY!$I:$I,RECEIVING_HISTORY!$B:$B,MASTER_SHEET!$A3199),0)</f>
        <v>0</v>
      </c>
      <c r="M3199" s="35">
        <f>IFERROR(SUMIF(ISSUANCE_HISTORY!$B:$B,A3199,ISSUANCE_HISTORY!$H:$H),0)</f>
        <v>0</v>
      </c>
      <c r="N3199" s="26">
        <f>IFERROR(SUMIF(ISSUANCE_HISTORY!$B:$B,A3199,ISSUANCE_HISTORY!$I:$I),0)</f>
        <v>0</v>
      </c>
      <c r="O3199" s="112">
        <f t="shared" si="201"/>
        <v>2</v>
      </c>
      <c r="P3199" s="26">
        <f t="shared" si="199"/>
        <v>2680</v>
      </c>
      <c r="Q3199" s="36" t="s">
        <v>4039</v>
      </c>
      <c r="R3199" s="36" t="s">
        <v>4039</v>
      </c>
      <c r="S3199" s="16">
        <v>2</v>
      </c>
      <c r="T3199" s="37" t="str">
        <f t="shared" si="198"/>
        <v>OK</v>
      </c>
      <c r="U3199" s="12"/>
      <c r="V3199" s="16"/>
      <c r="W3199" s="12" t="s">
        <v>4223</v>
      </c>
    </row>
    <row r="3200" spans="1:23" ht="22.35" customHeight="1">
      <c r="A3200" s="12">
        <v>10063376</v>
      </c>
      <c r="B3200" s="137">
        <v>1240050410</v>
      </c>
      <c r="C3200" s="106">
        <v>1007724</v>
      </c>
      <c r="D3200" s="13">
        <v>1017114</v>
      </c>
      <c r="E3200" s="12" t="s">
        <v>3698</v>
      </c>
      <c r="F3200" s="190" t="s">
        <v>2049</v>
      </c>
      <c r="G3200" s="13" t="s">
        <v>21</v>
      </c>
      <c r="H3200" s="15">
        <v>330.75</v>
      </c>
      <c r="I3200" s="105">
        <v>5</v>
      </c>
      <c r="J3200" s="26">
        <f t="shared" si="200"/>
        <v>1653.75</v>
      </c>
      <c r="K3200" s="113">
        <f>IFERROR(SUMIFS(RECEIVING_HISTORY!$H:$H,RECEIVING_HISTORY!$B:$B,MASTER_SHEET!$A3200),0)</f>
        <v>0</v>
      </c>
      <c r="L3200" s="26">
        <f>IFERROR(SUMIFS(RECEIVING_HISTORY!$I:$I,RECEIVING_HISTORY!$B:$B,MASTER_SHEET!$A3200),0)</f>
        <v>0</v>
      </c>
      <c r="M3200" s="35">
        <f>IFERROR(SUMIF(ISSUANCE_HISTORY!$B:$B,A3200,ISSUANCE_HISTORY!$H:$H),0)</f>
        <v>0</v>
      </c>
      <c r="N3200" s="26">
        <f>IFERROR(SUMIF(ISSUANCE_HISTORY!$B:$B,A3200,ISSUANCE_HISTORY!$I:$I),0)</f>
        <v>0</v>
      </c>
      <c r="O3200" s="112">
        <f t="shared" si="201"/>
        <v>5</v>
      </c>
      <c r="P3200" s="26">
        <f t="shared" si="199"/>
        <v>1653.75</v>
      </c>
      <c r="Q3200" s="36" t="s">
        <v>2406</v>
      </c>
      <c r="R3200" s="36" t="s">
        <v>2406</v>
      </c>
      <c r="S3200" s="16">
        <v>2</v>
      </c>
      <c r="T3200" s="37" t="str">
        <f t="shared" si="198"/>
        <v>OK</v>
      </c>
      <c r="U3200" s="12"/>
      <c r="V3200" s="16"/>
      <c r="W3200" s="12" t="s">
        <v>4223</v>
      </c>
    </row>
    <row r="3201" spans="1:23" ht="22.35" customHeight="1">
      <c r="A3201" s="12">
        <v>10063377</v>
      </c>
      <c r="B3201" s="137">
        <v>461715008138</v>
      </c>
      <c r="C3201" s="106">
        <v>1004042</v>
      </c>
      <c r="D3201" s="13">
        <v>1017000</v>
      </c>
      <c r="E3201" s="12" t="s">
        <v>3699</v>
      </c>
      <c r="F3201" s="190" t="s">
        <v>2049</v>
      </c>
      <c r="G3201" s="13" t="s">
        <v>21</v>
      </c>
      <c r="H3201" s="15">
        <v>118.13</v>
      </c>
      <c r="I3201" s="105">
        <v>95</v>
      </c>
      <c r="J3201" s="26">
        <f t="shared" si="200"/>
        <v>11222.35</v>
      </c>
      <c r="K3201" s="113">
        <f>IFERROR(SUMIFS(RECEIVING_HISTORY!$H:$H,RECEIVING_HISTORY!$B:$B,MASTER_SHEET!$A3201),0)</f>
        <v>0</v>
      </c>
      <c r="L3201" s="26">
        <f>IFERROR(SUMIFS(RECEIVING_HISTORY!$I:$I,RECEIVING_HISTORY!$B:$B,MASTER_SHEET!$A3201),0)</f>
        <v>0</v>
      </c>
      <c r="M3201" s="35">
        <f>IFERROR(SUMIF(ISSUANCE_HISTORY!$B:$B,A3201,ISSUANCE_HISTORY!$H:$H),0)</f>
        <v>0</v>
      </c>
      <c r="N3201" s="26">
        <f>IFERROR(SUMIF(ISSUANCE_HISTORY!$B:$B,A3201,ISSUANCE_HISTORY!$I:$I),0)</f>
        <v>0</v>
      </c>
      <c r="O3201" s="112">
        <f t="shared" si="201"/>
        <v>95</v>
      </c>
      <c r="P3201" s="26">
        <f t="shared" si="199"/>
        <v>11222.35</v>
      </c>
      <c r="Q3201" s="36" t="s">
        <v>3542</v>
      </c>
      <c r="R3201" s="36" t="s">
        <v>3542</v>
      </c>
      <c r="S3201" s="16">
        <v>20</v>
      </c>
      <c r="T3201" s="37" t="str">
        <f t="shared" si="198"/>
        <v>OK</v>
      </c>
      <c r="U3201" s="12"/>
      <c r="V3201" s="16"/>
      <c r="W3201" s="12" t="s">
        <v>4223</v>
      </c>
    </row>
    <row r="3202" spans="1:23" ht="22.35" customHeight="1">
      <c r="A3202" s="12">
        <v>10063378</v>
      </c>
      <c r="B3202" s="137" t="e">
        <v>#N/A</v>
      </c>
      <c r="C3202" s="106">
        <v>1008947</v>
      </c>
      <c r="D3202" s="13"/>
      <c r="E3202" s="12" t="s">
        <v>3700</v>
      </c>
      <c r="F3202" s="190" t="s">
        <v>2049</v>
      </c>
      <c r="G3202" s="13" t="s">
        <v>21</v>
      </c>
      <c r="H3202" s="15">
        <v>230</v>
      </c>
      <c r="I3202" s="105">
        <v>12</v>
      </c>
      <c r="J3202" s="26">
        <f t="shared" si="200"/>
        <v>2760</v>
      </c>
      <c r="K3202" s="113">
        <f>IFERROR(SUMIFS(RECEIVING_HISTORY!$H:$H,RECEIVING_HISTORY!$B:$B,MASTER_SHEET!$A3202),0)</f>
        <v>0</v>
      </c>
      <c r="L3202" s="26">
        <f>IFERROR(SUMIFS(RECEIVING_HISTORY!$I:$I,RECEIVING_HISTORY!$B:$B,MASTER_SHEET!$A3202),0)</f>
        <v>0</v>
      </c>
      <c r="M3202" s="35">
        <f>IFERROR(SUMIF(ISSUANCE_HISTORY!$B:$B,A3202,ISSUANCE_HISTORY!$H:$H),0)</f>
        <v>0</v>
      </c>
      <c r="N3202" s="26">
        <f>IFERROR(SUMIF(ISSUANCE_HISTORY!$B:$B,A3202,ISSUANCE_HISTORY!$I:$I),0)</f>
        <v>0</v>
      </c>
      <c r="O3202" s="112">
        <f t="shared" si="201"/>
        <v>12</v>
      </c>
      <c r="P3202" s="26">
        <f t="shared" si="199"/>
        <v>2760</v>
      </c>
      <c r="Q3202" s="36" t="s">
        <v>3964</v>
      </c>
      <c r="R3202" s="36" t="s">
        <v>3964</v>
      </c>
      <c r="S3202" s="16">
        <v>5</v>
      </c>
      <c r="T3202" s="37" t="str">
        <f t="shared" ref="T3202:T3265" si="202">IF(S3202="", "", IF(U3202&lt;&gt;"", "BSR in Process", IF(O3202&lt;S3202, "Re-Order Now", "OK")))</f>
        <v>OK</v>
      </c>
      <c r="U3202" s="12"/>
      <c r="V3202" s="16"/>
      <c r="W3202" s="12" t="e">
        <v>#N/A</v>
      </c>
    </row>
    <row r="3203" spans="1:23" ht="22.35" customHeight="1">
      <c r="A3203" s="12">
        <v>10063379</v>
      </c>
      <c r="B3203" s="137" t="e">
        <v>#N/A</v>
      </c>
      <c r="C3203" s="106">
        <v>1008948</v>
      </c>
      <c r="D3203" s="13"/>
      <c r="E3203" s="12" t="s">
        <v>3701</v>
      </c>
      <c r="F3203" s="190" t="s">
        <v>2049</v>
      </c>
      <c r="G3203" s="13" t="s">
        <v>21</v>
      </c>
      <c r="H3203" s="15">
        <v>180</v>
      </c>
      <c r="I3203" s="105">
        <v>6</v>
      </c>
      <c r="J3203" s="26">
        <f t="shared" si="200"/>
        <v>1080</v>
      </c>
      <c r="K3203" s="113">
        <f>IFERROR(SUMIFS(RECEIVING_HISTORY!$H:$H,RECEIVING_HISTORY!$B:$B,MASTER_SHEET!$A3203),0)</f>
        <v>0</v>
      </c>
      <c r="L3203" s="26">
        <f>IFERROR(SUMIFS(RECEIVING_HISTORY!$I:$I,RECEIVING_HISTORY!$B:$B,MASTER_SHEET!$A3203),0)</f>
        <v>0</v>
      </c>
      <c r="M3203" s="35">
        <f>IFERROR(SUMIF(ISSUANCE_HISTORY!$B:$B,A3203,ISSUANCE_HISTORY!$H:$H),0)</f>
        <v>0</v>
      </c>
      <c r="N3203" s="26">
        <f>IFERROR(SUMIF(ISSUANCE_HISTORY!$B:$B,A3203,ISSUANCE_HISTORY!$I:$I),0)</f>
        <v>0</v>
      </c>
      <c r="O3203" s="112">
        <f t="shared" si="201"/>
        <v>6</v>
      </c>
      <c r="P3203" s="26">
        <f t="shared" ref="P3203:P3266" si="203">N(J3203)+N(L3203)-N(N3203)</f>
        <v>1080</v>
      </c>
      <c r="Q3203" s="36" t="s">
        <v>3964</v>
      </c>
      <c r="R3203" s="36" t="s">
        <v>3964</v>
      </c>
      <c r="S3203" s="16">
        <v>5</v>
      </c>
      <c r="T3203" s="37" t="str">
        <f t="shared" si="202"/>
        <v>OK</v>
      </c>
      <c r="U3203" s="12"/>
      <c r="V3203" s="16"/>
      <c r="W3203" s="12" t="e">
        <v>#N/A</v>
      </c>
    </row>
    <row r="3204" spans="1:23" ht="22.35" customHeight="1">
      <c r="A3204" s="12">
        <v>10063380</v>
      </c>
      <c r="B3204" s="137" t="e">
        <v>#N/A</v>
      </c>
      <c r="C3204" s="106">
        <v>1008951</v>
      </c>
      <c r="D3204" s="13"/>
      <c r="E3204" s="12" t="s">
        <v>3702</v>
      </c>
      <c r="F3204" s="190" t="s">
        <v>2049</v>
      </c>
      <c r="G3204" s="13" t="s">
        <v>21</v>
      </c>
      <c r="H3204" s="15">
        <v>1225</v>
      </c>
      <c r="I3204" s="105">
        <v>2</v>
      </c>
      <c r="J3204" s="26">
        <f t="shared" si="200"/>
        <v>2450</v>
      </c>
      <c r="K3204" s="113">
        <f>IFERROR(SUMIFS(RECEIVING_HISTORY!$H:$H,RECEIVING_HISTORY!$B:$B,MASTER_SHEET!$A3204),0)</f>
        <v>0</v>
      </c>
      <c r="L3204" s="26">
        <f>IFERROR(SUMIFS(RECEIVING_HISTORY!$I:$I,RECEIVING_HISTORY!$B:$B,MASTER_SHEET!$A3204),0)</f>
        <v>0</v>
      </c>
      <c r="M3204" s="35">
        <f>IFERROR(SUMIF(ISSUANCE_HISTORY!$B:$B,A3204,ISSUANCE_HISTORY!$H:$H),0)</f>
        <v>0</v>
      </c>
      <c r="N3204" s="26">
        <f>IFERROR(SUMIF(ISSUANCE_HISTORY!$B:$B,A3204,ISSUANCE_HISTORY!$I:$I),0)</f>
        <v>0</v>
      </c>
      <c r="O3204" s="112">
        <f t="shared" si="201"/>
        <v>2</v>
      </c>
      <c r="P3204" s="26">
        <f t="shared" si="203"/>
        <v>2450</v>
      </c>
      <c r="Q3204" s="36" t="s">
        <v>3542</v>
      </c>
      <c r="R3204" s="36" t="s">
        <v>3542</v>
      </c>
      <c r="S3204" s="16">
        <v>5</v>
      </c>
      <c r="T3204" s="37" t="str">
        <f t="shared" si="202"/>
        <v>BSR in Process</v>
      </c>
      <c r="U3204" s="12">
        <v>49</v>
      </c>
      <c r="V3204" s="16"/>
      <c r="W3204" s="12" t="e">
        <v>#N/A</v>
      </c>
    </row>
    <row r="3205" spans="1:23" ht="22.35" customHeight="1">
      <c r="A3205" s="12">
        <v>10063381</v>
      </c>
      <c r="B3205" s="137" t="e">
        <v>#N/A</v>
      </c>
      <c r="C3205" s="106">
        <v>1008946</v>
      </c>
      <c r="D3205" s="13"/>
      <c r="E3205" s="12" t="s">
        <v>3703</v>
      </c>
      <c r="F3205" s="190" t="s">
        <v>2049</v>
      </c>
      <c r="G3205" s="13" t="s">
        <v>21</v>
      </c>
      <c r="H3205" s="15">
        <v>750</v>
      </c>
      <c r="I3205" s="105">
        <v>0</v>
      </c>
      <c r="J3205" s="26">
        <f t="shared" si="200"/>
        <v>0</v>
      </c>
      <c r="K3205" s="113">
        <f>IFERROR(SUMIFS(RECEIVING_HISTORY!$H:$H,RECEIVING_HISTORY!$B:$B,MASTER_SHEET!$A3205),0)</f>
        <v>0</v>
      </c>
      <c r="L3205" s="26">
        <f>IFERROR(SUMIFS(RECEIVING_HISTORY!$I:$I,RECEIVING_HISTORY!$B:$B,MASTER_SHEET!$A3205),0)</f>
        <v>0</v>
      </c>
      <c r="M3205" s="35">
        <f>IFERROR(SUMIF(ISSUANCE_HISTORY!$B:$B,A3205,ISSUANCE_HISTORY!$H:$H),0)</f>
        <v>0</v>
      </c>
      <c r="N3205" s="26">
        <f>IFERROR(SUMIF(ISSUANCE_HISTORY!$B:$B,A3205,ISSUANCE_HISTORY!$I:$I),0)</f>
        <v>0</v>
      </c>
      <c r="O3205" s="112">
        <f t="shared" si="201"/>
        <v>0</v>
      </c>
      <c r="P3205" s="26">
        <f t="shared" si="203"/>
        <v>0</v>
      </c>
      <c r="Q3205" s="36" t="e">
        <v>#N/A</v>
      </c>
      <c r="R3205" s="36" t="e">
        <v>#N/A</v>
      </c>
      <c r="S3205" s="16"/>
      <c r="T3205" s="37" t="str">
        <f t="shared" si="202"/>
        <v/>
      </c>
      <c r="U3205" s="12"/>
      <c r="V3205" s="16"/>
      <c r="W3205" s="12" t="e">
        <v>#N/A</v>
      </c>
    </row>
    <row r="3206" spans="1:23" ht="22.35" customHeight="1">
      <c r="A3206" s="12">
        <v>10063382</v>
      </c>
      <c r="B3206" s="137" t="e">
        <v>#N/A</v>
      </c>
      <c r="C3206" s="106">
        <v>1008960</v>
      </c>
      <c r="D3206" s="13"/>
      <c r="E3206" s="12" t="s">
        <v>3704</v>
      </c>
      <c r="F3206" s="190" t="s">
        <v>2049</v>
      </c>
      <c r="G3206" s="13" t="s">
        <v>21</v>
      </c>
      <c r="H3206" s="15">
        <v>1635</v>
      </c>
      <c r="I3206" s="105">
        <v>5</v>
      </c>
      <c r="J3206" s="26">
        <f t="shared" si="200"/>
        <v>8175</v>
      </c>
      <c r="K3206" s="113">
        <f>IFERROR(SUMIFS(RECEIVING_HISTORY!$H:$H,RECEIVING_HISTORY!$B:$B,MASTER_SHEET!$A3206),0)</f>
        <v>0</v>
      </c>
      <c r="L3206" s="26">
        <f>IFERROR(SUMIFS(RECEIVING_HISTORY!$I:$I,RECEIVING_HISTORY!$B:$B,MASTER_SHEET!$A3206),0)</f>
        <v>0</v>
      </c>
      <c r="M3206" s="35">
        <f>IFERROR(SUMIF(ISSUANCE_HISTORY!$B:$B,A3206,ISSUANCE_HISTORY!$H:$H),0)</f>
        <v>0</v>
      </c>
      <c r="N3206" s="26">
        <f>IFERROR(SUMIF(ISSUANCE_HISTORY!$B:$B,A3206,ISSUANCE_HISTORY!$I:$I),0)</f>
        <v>0</v>
      </c>
      <c r="O3206" s="112">
        <f t="shared" si="201"/>
        <v>5</v>
      </c>
      <c r="P3206" s="26">
        <f t="shared" si="203"/>
        <v>8175</v>
      </c>
      <c r="Q3206" s="36" t="s">
        <v>4246</v>
      </c>
      <c r="R3206" s="36" t="s">
        <v>4246</v>
      </c>
      <c r="S3206" s="16">
        <v>5</v>
      </c>
      <c r="T3206" s="37" t="str">
        <f t="shared" si="202"/>
        <v>OK</v>
      </c>
      <c r="U3206" s="12"/>
      <c r="V3206" s="16"/>
      <c r="W3206" s="12" t="e">
        <v>#N/A</v>
      </c>
    </row>
    <row r="3207" spans="1:23" ht="22.35" customHeight="1">
      <c r="A3207" s="12">
        <v>10063383</v>
      </c>
      <c r="B3207" s="137" t="e">
        <v>#N/A</v>
      </c>
      <c r="C3207" s="106">
        <v>1008966</v>
      </c>
      <c r="D3207" s="13"/>
      <c r="E3207" s="12" t="s">
        <v>3705</v>
      </c>
      <c r="F3207" s="190" t="s">
        <v>2049</v>
      </c>
      <c r="G3207" s="13" t="s">
        <v>21</v>
      </c>
      <c r="H3207" s="15">
        <v>237</v>
      </c>
      <c r="I3207" s="105">
        <v>17</v>
      </c>
      <c r="J3207" s="26">
        <f t="shared" si="200"/>
        <v>4029</v>
      </c>
      <c r="K3207" s="113">
        <f>IFERROR(SUMIFS(RECEIVING_HISTORY!$H:$H,RECEIVING_HISTORY!$B:$B,MASTER_SHEET!$A3207),0)</f>
        <v>36</v>
      </c>
      <c r="L3207" s="26">
        <f>IFERROR(SUMIFS(RECEIVING_HISTORY!$I:$I,RECEIVING_HISTORY!$B:$B,MASTER_SHEET!$A3207),0)</f>
        <v>8532</v>
      </c>
      <c r="M3207" s="35">
        <f>IFERROR(SUMIF(ISSUANCE_HISTORY!$B:$B,A3207,ISSUANCE_HISTORY!$H:$H),0)</f>
        <v>0</v>
      </c>
      <c r="N3207" s="26">
        <f>IFERROR(SUMIF(ISSUANCE_HISTORY!$B:$B,A3207,ISSUANCE_HISTORY!$I:$I),0)</f>
        <v>0</v>
      </c>
      <c r="O3207" s="112">
        <f t="shared" si="201"/>
        <v>53</v>
      </c>
      <c r="P3207" s="26">
        <f t="shared" si="203"/>
        <v>12561</v>
      </c>
      <c r="Q3207" s="36" t="s">
        <v>4518</v>
      </c>
      <c r="R3207" s="36" t="s">
        <v>4518</v>
      </c>
      <c r="S3207" s="16">
        <v>20</v>
      </c>
      <c r="T3207" s="37" t="str">
        <f t="shared" si="202"/>
        <v>OK</v>
      </c>
      <c r="U3207" s="12"/>
      <c r="V3207" s="16"/>
      <c r="W3207" s="12" t="e">
        <v>#N/A</v>
      </c>
    </row>
    <row r="3208" spans="1:23" ht="22.35" customHeight="1">
      <c r="A3208" s="12">
        <v>10063384</v>
      </c>
      <c r="B3208" s="137">
        <v>391100007911</v>
      </c>
      <c r="C3208" s="106">
        <v>1008964</v>
      </c>
      <c r="D3208" s="13"/>
      <c r="E3208" s="12" t="s">
        <v>3706</v>
      </c>
      <c r="F3208" s="190" t="s">
        <v>2049</v>
      </c>
      <c r="G3208" s="13" t="s">
        <v>21</v>
      </c>
      <c r="H3208" s="15">
        <v>155</v>
      </c>
      <c r="I3208" s="105">
        <v>20</v>
      </c>
      <c r="J3208" s="26">
        <f t="shared" si="200"/>
        <v>3100</v>
      </c>
      <c r="K3208" s="113">
        <f>IFERROR(SUMIFS(RECEIVING_HISTORY!$H:$H,RECEIVING_HISTORY!$B:$B,MASTER_SHEET!$A3208),0)</f>
        <v>0</v>
      </c>
      <c r="L3208" s="26">
        <f>IFERROR(SUMIFS(RECEIVING_HISTORY!$I:$I,RECEIVING_HISTORY!$B:$B,MASTER_SHEET!$A3208),0)</f>
        <v>0</v>
      </c>
      <c r="M3208" s="35">
        <f>IFERROR(SUMIF(ISSUANCE_HISTORY!$B:$B,A3208,ISSUANCE_HISTORY!$H:$H),0)</f>
        <v>0</v>
      </c>
      <c r="N3208" s="26">
        <f>IFERROR(SUMIF(ISSUANCE_HISTORY!$B:$B,A3208,ISSUANCE_HISTORY!$I:$I),0)</f>
        <v>0</v>
      </c>
      <c r="O3208" s="112">
        <f t="shared" si="201"/>
        <v>20</v>
      </c>
      <c r="P3208" s="26">
        <f t="shared" si="203"/>
        <v>3100</v>
      </c>
      <c r="Q3208" s="36" t="s">
        <v>1128</v>
      </c>
      <c r="R3208" s="36" t="s">
        <v>1128</v>
      </c>
      <c r="S3208" s="16">
        <v>8</v>
      </c>
      <c r="T3208" s="37" t="str">
        <f t="shared" si="202"/>
        <v>OK</v>
      </c>
      <c r="U3208" s="12"/>
      <c r="V3208" s="16"/>
      <c r="W3208" s="12" t="s">
        <v>4223</v>
      </c>
    </row>
    <row r="3209" spans="1:23" ht="22.35" customHeight="1">
      <c r="A3209" s="12">
        <v>10063385</v>
      </c>
      <c r="B3209" s="137">
        <v>391100007912</v>
      </c>
      <c r="C3209" s="106">
        <v>1008965</v>
      </c>
      <c r="D3209" s="13"/>
      <c r="E3209" s="12" t="s">
        <v>3707</v>
      </c>
      <c r="F3209" s="190" t="s">
        <v>2049</v>
      </c>
      <c r="G3209" s="13" t="s">
        <v>21</v>
      </c>
      <c r="H3209" s="15">
        <v>120</v>
      </c>
      <c r="I3209" s="105">
        <v>7</v>
      </c>
      <c r="J3209" s="26">
        <f t="shared" si="200"/>
        <v>840</v>
      </c>
      <c r="K3209" s="113">
        <f>IFERROR(SUMIFS(RECEIVING_HISTORY!$H:$H,RECEIVING_HISTORY!$B:$B,MASTER_SHEET!$A3209),0)</f>
        <v>0</v>
      </c>
      <c r="L3209" s="26">
        <f>IFERROR(SUMIFS(RECEIVING_HISTORY!$I:$I,RECEIVING_HISTORY!$B:$B,MASTER_SHEET!$A3209),0)</f>
        <v>0</v>
      </c>
      <c r="M3209" s="35">
        <f>IFERROR(SUMIF(ISSUANCE_HISTORY!$B:$B,A3209,ISSUANCE_HISTORY!$H:$H),0)</f>
        <v>0</v>
      </c>
      <c r="N3209" s="26">
        <f>IFERROR(SUMIF(ISSUANCE_HISTORY!$B:$B,A3209,ISSUANCE_HISTORY!$I:$I),0)</f>
        <v>0</v>
      </c>
      <c r="O3209" s="112">
        <f t="shared" si="201"/>
        <v>7</v>
      </c>
      <c r="P3209" s="26">
        <f t="shared" si="203"/>
        <v>840</v>
      </c>
      <c r="Q3209" s="168" t="s">
        <v>3617</v>
      </c>
      <c r="R3209" s="168" t="s">
        <v>3617</v>
      </c>
      <c r="S3209" s="16">
        <v>5</v>
      </c>
      <c r="T3209" s="37" t="str">
        <f t="shared" si="202"/>
        <v>OK</v>
      </c>
      <c r="U3209" s="12"/>
      <c r="V3209" s="16"/>
      <c r="W3209" s="12" t="s">
        <v>4223</v>
      </c>
    </row>
    <row r="3210" spans="1:23" ht="22.35" customHeight="1">
      <c r="A3210" s="12">
        <v>10063386</v>
      </c>
      <c r="B3210" s="137">
        <v>231534020668</v>
      </c>
      <c r="C3210" s="106">
        <v>1008851</v>
      </c>
      <c r="D3210" s="13"/>
      <c r="E3210" s="12" t="s">
        <v>3708</v>
      </c>
      <c r="F3210" s="190" t="s">
        <v>4205</v>
      </c>
      <c r="G3210" s="13" t="s">
        <v>21</v>
      </c>
      <c r="H3210" s="15">
        <v>35</v>
      </c>
      <c r="I3210" s="105">
        <v>110</v>
      </c>
      <c r="J3210" s="26">
        <f t="shared" si="200"/>
        <v>3850</v>
      </c>
      <c r="K3210" s="113">
        <f>IFERROR(SUMIFS(RECEIVING_HISTORY!$H:$H,RECEIVING_HISTORY!$B:$B,MASTER_SHEET!$A3210),0)</f>
        <v>0</v>
      </c>
      <c r="L3210" s="26">
        <f>IFERROR(SUMIFS(RECEIVING_HISTORY!$I:$I,RECEIVING_HISTORY!$B:$B,MASTER_SHEET!$A3210),0)</f>
        <v>0</v>
      </c>
      <c r="M3210" s="35">
        <f>IFERROR(SUMIF(ISSUANCE_HISTORY!$B:$B,A3210,ISSUANCE_HISTORY!$H:$H),0)</f>
        <v>0</v>
      </c>
      <c r="N3210" s="26">
        <f>IFERROR(SUMIF(ISSUANCE_HISTORY!$B:$B,A3210,ISSUANCE_HISTORY!$I:$I),0)</f>
        <v>0</v>
      </c>
      <c r="O3210" s="112">
        <f t="shared" si="201"/>
        <v>110</v>
      </c>
      <c r="P3210" s="26">
        <f t="shared" si="203"/>
        <v>3850</v>
      </c>
      <c r="Q3210" s="168" t="s">
        <v>3950</v>
      </c>
      <c r="R3210" s="168" t="s">
        <v>3950</v>
      </c>
      <c r="S3210" s="16">
        <v>20</v>
      </c>
      <c r="T3210" s="37" t="str">
        <f t="shared" si="202"/>
        <v>OK</v>
      </c>
      <c r="U3210" s="12"/>
      <c r="V3210" s="16"/>
      <c r="W3210" s="12" t="s">
        <v>4223</v>
      </c>
    </row>
    <row r="3211" spans="1:23" ht="22.35" customHeight="1">
      <c r="A3211" s="12">
        <v>10063387</v>
      </c>
      <c r="B3211" s="137">
        <v>311716000671</v>
      </c>
      <c r="C3211" s="106">
        <v>1008852</v>
      </c>
      <c r="D3211" s="13"/>
      <c r="E3211" s="12" t="s">
        <v>3709</v>
      </c>
      <c r="F3211" s="190" t="s">
        <v>4205</v>
      </c>
      <c r="G3211" s="13" t="s">
        <v>21</v>
      </c>
      <c r="H3211" s="15">
        <v>42</v>
      </c>
      <c r="I3211" s="105">
        <v>115</v>
      </c>
      <c r="J3211" s="26">
        <f t="shared" si="200"/>
        <v>4830</v>
      </c>
      <c r="K3211" s="113">
        <f>IFERROR(SUMIFS(RECEIVING_HISTORY!$H:$H,RECEIVING_HISTORY!$B:$B,MASTER_SHEET!$A3211),0)</f>
        <v>0</v>
      </c>
      <c r="L3211" s="26">
        <f>IFERROR(SUMIFS(RECEIVING_HISTORY!$I:$I,RECEIVING_HISTORY!$B:$B,MASTER_SHEET!$A3211),0)</f>
        <v>0</v>
      </c>
      <c r="M3211" s="35">
        <f>IFERROR(SUMIF(ISSUANCE_HISTORY!$B:$B,A3211,ISSUANCE_HISTORY!$H:$H),0)</f>
        <v>0</v>
      </c>
      <c r="N3211" s="26">
        <f>IFERROR(SUMIF(ISSUANCE_HISTORY!$B:$B,A3211,ISSUANCE_HISTORY!$I:$I),0)</f>
        <v>0</v>
      </c>
      <c r="O3211" s="112">
        <f t="shared" si="201"/>
        <v>115</v>
      </c>
      <c r="P3211" s="26">
        <f t="shared" si="203"/>
        <v>4830</v>
      </c>
      <c r="Q3211" s="168" t="s">
        <v>3950</v>
      </c>
      <c r="R3211" s="168" t="s">
        <v>3950</v>
      </c>
      <c r="S3211" s="16">
        <v>20</v>
      </c>
      <c r="T3211" s="37" t="str">
        <f t="shared" si="202"/>
        <v>OK</v>
      </c>
      <c r="U3211" s="12"/>
      <c r="V3211" s="16"/>
      <c r="W3211" s="12" t="s">
        <v>4223</v>
      </c>
    </row>
    <row r="3212" spans="1:23" ht="22.35" customHeight="1">
      <c r="A3212" s="12">
        <v>10063388</v>
      </c>
      <c r="B3212" s="137">
        <v>311716000672</v>
      </c>
      <c r="C3212" s="106">
        <v>1008853</v>
      </c>
      <c r="D3212" s="13"/>
      <c r="E3212" s="12" t="s">
        <v>3710</v>
      </c>
      <c r="F3212" s="190" t="s">
        <v>4205</v>
      </c>
      <c r="G3212" s="13" t="s">
        <v>21</v>
      </c>
      <c r="H3212" s="15">
        <v>48</v>
      </c>
      <c r="I3212" s="105">
        <v>113</v>
      </c>
      <c r="J3212" s="26">
        <f t="shared" si="200"/>
        <v>5424</v>
      </c>
      <c r="K3212" s="113">
        <f>IFERROR(SUMIFS(RECEIVING_HISTORY!$H:$H,RECEIVING_HISTORY!$B:$B,MASTER_SHEET!$A3212),0)</f>
        <v>0</v>
      </c>
      <c r="L3212" s="26">
        <f>IFERROR(SUMIFS(RECEIVING_HISTORY!$I:$I,RECEIVING_HISTORY!$B:$B,MASTER_SHEET!$A3212),0)</f>
        <v>0</v>
      </c>
      <c r="M3212" s="35">
        <f>IFERROR(SUMIF(ISSUANCE_HISTORY!$B:$B,A3212,ISSUANCE_HISTORY!$H:$H),0)</f>
        <v>0</v>
      </c>
      <c r="N3212" s="26">
        <f>IFERROR(SUMIF(ISSUANCE_HISTORY!$B:$B,A3212,ISSUANCE_HISTORY!$I:$I),0)</f>
        <v>0</v>
      </c>
      <c r="O3212" s="112">
        <f t="shared" si="201"/>
        <v>113</v>
      </c>
      <c r="P3212" s="26">
        <f t="shared" si="203"/>
        <v>5424</v>
      </c>
      <c r="Q3212" s="168" t="s">
        <v>3950</v>
      </c>
      <c r="R3212" s="168" t="s">
        <v>3950</v>
      </c>
      <c r="S3212" s="16">
        <v>20</v>
      </c>
      <c r="T3212" s="37" t="str">
        <f t="shared" si="202"/>
        <v>OK</v>
      </c>
      <c r="U3212" s="12"/>
      <c r="V3212" s="16"/>
      <c r="W3212" s="12" t="s">
        <v>4223</v>
      </c>
    </row>
    <row r="3213" spans="1:23" ht="22.35" customHeight="1">
      <c r="A3213" s="12">
        <v>10063389</v>
      </c>
      <c r="B3213" s="137">
        <v>231534020669</v>
      </c>
      <c r="C3213" s="106">
        <v>1008854</v>
      </c>
      <c r="D3213" s="13"/>
      <c r="E3213" s="12" t="s">
        <v>3711</v>
      </c>
      <c r="F3213" s="190" t="s">
        <v>4205</v>
      </c>
      <c r="G3213" s="13" t="s">
        <v>21</v>
      </c>
      <c r="H3213" s="15">
        <v>42</v>
      </c>
      <c r="I3213" s="105">
        <v>88</v>
      </c>
      <c r="J3213" s="26">
        <f t="shared" si="200"/>
        <v>3696</v>
      </c>
      <c r="K3213" s="113">
        <f>IFERROR(SUMIFS(RECEIVING_HISTORY!$H:$H,RECEIVING_HISTORY!$B:$B,MASTER_SHEET!$A3213),0)</f>
        <v>0</v>
      </c>
      <c r="L3213" s="26">
        <f>IFERROR(SUMIFS(RECEIVING_HISTORY!$I:$I,RECEIVING_HISTORY!$B:$B,MASTER_SHEET!$A3213),0)</f>
        <v>0</v>
      </c>
      <c r="M3213" s="35">
        <f>IFERROR(SUMIF(ISSUANCE_HISTORY!$B:$B,A3213,ISSUANCE_HISTORY!$H:$H),0)</f>
        <v>0</v>
      </c>
      <c r="N3213" s="26">
        <f>IFERROR(SUMIF(ISSUANCE_HISTORY!$B:$B,A3213,ISSUANCE_HISTORY!$I:$I),0)</f>
        <v>0</v>
      </c>
      <c r="O3213" s="112">
        <f t="shared" si="201"/>
        <v>88</v>
      </c>
      <c r="P3213" s="26">
        <f t="shared" si="203"/>
        <v>3696</v>
      </c>
      <c r="Q3213" s="168" t="s">
        <v>3950</v>
      </c>
      <c r="R3213" s="168" t="s">
        <v>3950</v>
      </c>
      <c r="S3213" s="16">
        <v>20</v>
      </c>
      <c r="T3213" s="37" t="str">
        <f t="shared" si="202"/>
        <v>OK</v>
      </c>
      <c r="U3213" s="12"/>
      <c r="V3213" s="16"/>
      <c r="W3213" s="12" t="s">
        <v>4223</v>
      </c>
    </row>
    <row r="3214" spans="1:23" ht="22.35" customHeight="1">
      <c r="A3214" s="12">
        <v>10063390</v>
      </c>
      <c r="B3214" s="137">
        <v>391223157913</v>
      </c>
      <c r="C3214" s="106">
        <v>1008961</v>
      </c>
      <c r="D3214" s="13"/>
      <c r="E3214" s="12" t="s">
        <v>3712</v>
      </c>
      <c r="F3214" s="190" t="s">
        <v>2049</v>
      </c>
      <c r="G3214" s="13" t="s">
        <v>21</v>
      </c>
      <c r="H3214" s="15">
        <v>190</v>
      </c>
      <c r="I3214" s="105">
        <v>15</v>
      </c>
      <c r="J3214" s="26">
        <f t="shared" si="200"/>
        <v>2850</v>
      </c>
      <c r="K3214" s="113">
        <f>IFERROR(SUMIFS(RECEIVING_HISTORY!$H:$H,RECEIVING_HISTORY!$B:$B,MASTER_SHEET!$A3214),0)</f>
        <v>0</v>
      </c>
      <c r="L3214" s="26">
        <f>IFERROR(SUMIFS(RECEIVING_HISTORY!$I:$I,RECEIVING_HISTORY!$B:$B,MASTER_SHEET!$A3214),0)</f>
        <v>0</v>
      </c>
      <c r="M3214" s="35">
        <f>IFERROR(SUMIF(ISSUANCE_HISTORY!$B:$B,A3214,ISSUANCE_HISTORY!$H:$H),0)</f>
        <v>0</v>
      </c>
      <c r="N3214" s="26">
        <f>IFERROR(SUMIF(ISSUANCE_HISTORY!$B:$B,A3214,ISSUANCE_HISTORY!$I:$I),0)</f>
        <v>0</v>
      </c>
      <c r="O3214" s="112">
        <f t="shared" si="201"/>
        <v>15</v>
      </c>
      <c r="P3214" s="26">
        <f t="shared" si="203"/>
        <v>2850</v>
      </c>
      <c r="Q3214" s="36" t="s">
        <v>2127</v>
      </c>
      <c r="R3214" s="36" t="s">
        <v>2127</v>
      </c>
      <c r="S3214" s="16">
        <v>10</v>
      </c>
      <c r="T3214" s="37" t="str">
        <f t="shared" si="202"/>
        <v>OK</v>
      </c>
      <c r="U3214" s="12"/>
      <c r="V3214" s="16"/>
      <c r="W3214" s="12" t="s">
        <v>4223</v>
      </c>
    </row>
    <row r="3215" spans="1:23" ht="22.35" customHeight="1">
      <c r="A3215" s="12">
        <v>10063391</v>
      </c>
      <c r="B3215" s="137" t="e">
        <v>#N/A</v>
      </c>
      <c r="C3215" s="106">
        <v>1008972</v>
      </c>
      <c r="D3215" s="13"/>
      <c r="E3215" s="12" t="s">
        <v>3713</v>
      </c>
      <c r="F3215" s="190" t="s">
        <v>2049</v>
      </c>
      <c r="G3215" s="13" t="s">
        <v>21</v>
      </c>
      <c r="H3215" s="15">
        <v>185</v>
      </c>
      <c r="I3215" s="105">
        <v>0</v>
      </c>
      <c r="J3215" s="26">
        <f t="shared" si="200"/>
        <v>0</v>
      </c>
      <c r="K3215" s="113">
        <f>IFERROR(SUMIFS(RECEIVING_HISTORY!$H:$H,RECEIVING_HISTORY!$B:$B,MASTER_SHEET!$A3215),0)</f>
        <v>0</v>
      </c>
      <c r="L3215" s="26">
        <f>IFERROR(SUMIFS(RECEIVING_HISTORY!$I:$I,RECEIVING_HISTORY!$B:$B,MASTER_SHEET!$A3215),0)</f>
        <v>0</v>
      </c>
      <c r="M3215" s="35">
        <f>IFERROR(SUMIF(ISSUANCE_HISTORY!$B:$B,A3215,ISSUANCE_HISTORY!$H:$H),0)</f>
        <v>0</v>
      </c>
      <c r="N3215" s="26">
        <f>IFERROR(SUMIF(ISSUANCE_HISTORY!$B:$B,A3215,ISSUANCE_HISTORY!$I:$I),0)</f>
        <v>0</v>
      </c>
      <c r="O3215" s="112">
        <f t="shared" si="201"/>
        <v>0</v>
      </c>
      <c r="P3215" s="26">
        <f t="shared" si="203"/>
        <v>0</v>
      </c>
      <c r="Q3215" s="168" t="e">
        <v>#N/A</v>
      </c>
      <c r="R3215" s="168" t="e">
        <v>#N/A</v>
      </c>
      <c r="S3215" s="16"/>
      <c r="T3215" s="37" t="str">
        <f t="shared" si="202"/>
        <v/>
      </c>
      <c r="U3215" s="12"/>
      <c r="V3215" s="16"/>
      <c r="W3215" s="12" t="e">
        <v>#N/A</v>
      </c>
    </row>
    <row r="3216" spans="1:23" ht="22.35" customHeight="1">
      <c r="A3216" s="12">
        <v>10063392</v>
      </c>
      <c r="B3216" s="137">
        <v>3000002611</v>
      </c>
      <c r="C3216" s="106">
        <v>1008967</v>
      </c>
      <c r="D3216" s="13"/>
      <c r="E3216" s="12" t="s">
        <v>3714</v>
      </c>
      <c r="F3216" s="190" t="s">
        <v>2049</v>
      </c>
      <c r="G3216" s="13" t="s">
        <v>21</v>
      </c>
      <c r="H3216" s="15">
        <v>5.5</v>
      </c>
      <c r="I3216" s="105">
        <v>24</v>
      </c>
      <c r="J3216" s="26">
        <f t="shared" si="200"/>
        <v>132</v>
      </c>
      <c r="K3216" s="113">
        <f>IFERROR(SUMIFS(RECEIVING_HISTORY!$H:$H,RECEIVING_HISTORY!$B:$B,MASTER_SHEET!$A3216),0)</f>
        <v>0</v>
      </c>
      <c r="L3216" s="26">
        <f>IFERROR(SUMIFS(RECEIVING_HISTORY!$I:$I,RECEIVING_HISTORY!$B:$B,MASTER_SHEET!$A3216),0)</f>
        <v>0</v>
      </c>
      <c r="M3216" s="35">
        <f>IFERROR(SUMIF(ISSUANCE_HISTORY!$B:$B,A3216,ISSUANCE_HISTORY!$H:$H),0)</f>
        <v>0</v>
      </c>
      <c r="N3216" s="26">
        <f>IFERROR(SUMIF(ISSUANCE_HISTORY!$B:$B,A3216,ISSUANCE_HISTORY!$I:$I),0)</f>
        <v>0</v>
      </c>
      <c r="O3216" s="112">
        <f t="shared" si="201"/>
        <v>24</v>
      </c>
      <c r="P3216" s="26">
        <f t="shared" si="203"/>
        <v>132</v>
      </c>
      <c r="Q3216" s="168" t="s">
        <v>3980</v>
      </c>
      <c r="R3216" s="168" t="s">
        <v>3980</v>
      </c>
      <c r="S3216" s="16">
        <v>10</v>
      </c>
      <c r="T3216" s="37" t="str">
        <f t="shared" si="202"/>
        <v>OK</v>
      </c>
      <c r="U3216" s="12"/>
      <c r="V3216" s="16"/>
      <c r="W3216" s="12" t="s">
        <v>4223</v>
      </c>
    </row>
    <row r="3217" spans="1:23" ht="22.35" customHeight="1">
      <c r="A3217" s="12">
        <v>10063393</v>
      </c>
      <c r="B3217" s="137">
        <v>3000002612</v>
      </c>
      <c r="C3217" s="106">
        <v>1008968</v>
      </c>
      <c r="D3217" s="13"/>
      <c r="E3217" s="12" t="s">
        <v>3715</v>
      </c>
      <c r="F3217" s="190" t="s">
        <v>2049</v>
      </c>
      <c r="G3217" s="13" t="s">
        <v>21</v>
      </c>
      <c r="H3217" s="15">
        <v>7</v>
      </c>
      <c r="I3217" s="105">
        <v>10</v>
      </c>
      <c r="J3217" s="26">
        <f t="shared" si="200"/>
        <v>70</v>
      </c>
      <c r="K3217" s="113">
        <f>IFERROR(SUMIFS(RECEIVING_HISTORY!$H:$H,RECEIVING_HISTORY!$B:$B,MASTER_SHEET!$A3217),0)</f>
        <v>0</v>
      </c>
      <c r="L3217" s="26">
        <f>IFERROR(SUMIFS(RECEIVING_HISTORY!$I:$I,RECEIVING_HISTORY!$B:$B,MASTER_SHEET!$A3217),0)</f>
        <v>0</v>
      </c>
      <c r="M3217" s="35">
        <f>IFERROR(SUMIF(ISSUANCE_HISTORY!$B:$B,A3217,ISSUANCE_HISTORY!$H:$H),0)</f>
        <v>0</v>
      </c>
      <c r="N3217" s="26">
        <f>IFERROR(SUMIF(ISSUANCE_HISTORY!$B:$B,A3217,ISSUANCE_HISTORY!$I:$I),0)</f>
        <v>0</v>
      </c>
      <c r="O3217" s="112">
        <f t="shared" si="201"/>
        <v>10</v>
      </c>
      <c r="P3217" s="26">
        <f t="shared" si="203"/>
        <v>70</v>
      </c>
      <c r="Q3217" s="168" t="s">
        <v>3980</v>
      </c>
      <c r="R3217" s="168" t="s">
        <v>3980</v>
      </c>
      <c r="S3217" s="16">
        <v>10</v>
      </c>
      <c r="T3217" s="37" t="str">
        <f t="shared" si="202"/>
        <v>OK</v>
      </c>
      <c r="U3217" s="12"/>
      <c r="V3217" s="16"/>
      <c r="W3217" s="12" t="s">
        <v>4223</v>
      </c>
    </row>
    <row r="3218" spans="1:23" ht="22.35" customHeight="1">
      <c r="A3218" s="12">
        <v>10063394</v>
      </c>
      <c r="B3218" s="137" t="e">
        <v>#N/A</v>
      </c>
      <c r="C3218" s="106">
        <v>1008978</v>
      </c>
      <c r="D3218" s="13"/>
      <c r="E3218" s="12" t="s">
        <v>3716</v>
      </c>
      <c r="F3218" s="190" t="s">
        <v>2049</v>
      </c>
      <c r="G3218" s="13" t="s">
        <v>1076</v>
      </c>
      <c r="H3218" s="15">
        <v>50</v>
      </c>
      <c r="I3218" s="105">
        <v>0</v>
      </c>
      <c r="J3218" s="26">
        <f t="shared" si="200"/>
        <v>0</v>
      </c>
      <c r="K3218" s="113">
        <f>IFERROR(SUMIFS(RECEIVING_HISTORY!$H:$H,RECEIVING_HISTORY!$B:$B,MASTER_SHEET!$A3218),0)</f>
        <v>0</v>
      </c>
      <c r="L3218" s="26">
        <f>IFERROR(SUMIFS(RECEIVING_HISTORY!$I:$I,RECEIVING_HISTORY!$B:$B,MASTER_SHEET!$A3218),0)</f>
        <v>0</v>
      </c>
      <c r="M3218" s="35">
        <f>IFERROR(SUMIF(ISSUANCE_HISTORY!$B:$B,A3218,ISSUANCE_HISTORY!$H:$H),0)</f>
        <v>0</v>
      </c>
      <c r="N3218" s="26">
        <f>IFERROR(SUMIF(ISSUANCE_HISTORY!$B:$B,A3218,ISSUANCE_HISTORY!$I:$I),0)</f>
        <v>0</v>
      </c>
      <c r="O3218" s="112">
        <f t="shared" si="201"/>
        <v>0</v>
      </c>
      <c r="P3218" s="26">
        <f t="shared" si="203"/>
        <v>0</v>
      </c>
      <c r="Q3218" s="36" t="e">
        <v>#N/A</v>
      </c>
      <c r="R3218" s="36" t="e">
        <v>#N/A</v>
      </c>
      <c r="S3218" s="16"/>
      <c r="T3218" s="37" t="str">
        <f t="shared" si="202"/>
        <v/>
      </c>
      <c r="U3218" s="12"/>
      <c r="V3218" s="16"/>
      <c r="W3218" s="12" t="e">
        <v>#N/A</v>
      </c>
    </row>
    <row r="3219" spans="1:23" ht="22.35" customHeight="1">
      <c r="A3219" s="12">
        <v>10063395</v>
      </c>
      <c r="B3219" s="137" t="e">
        <v>#N/A</v>
      </c>
      <c r="C3219" s="106">
        <v>1008979</v>
      </c>
      <c r="D3219" s="13"/>
      <c r="E3219" s="12" t="s">
        <v>3717</v>
      </c>
      <c r="F3219" s="190" t="s">
        <v>2049</v>
      </c>
      <c r="G3219" s="13" t="s">
        <v>1076</v>
      </c>
      <c r="H3219" s="15">
        <v>10</v>
      </c>
      <c r="I3219" s="105">
        <v>0</v>
      </c>
      <c r="J3219" s="26">
        <f t="shared" si="200"/>
        <v>0</v>
      </c>
      <c r="K3219" s="113">
        <f>IFERROR(SUMIFS(RECEIVING_HISTORY!$H:$H,RECEIVING_HISTORY!$B:$B,MASTER_SHEET!$A3219),0)</f>
        <v>0</v>
      </c>
      <c r="L3219" s="26">
        <f>IFERROR(SUMIFS(RECEIVING_HISTORY!$I:$I,RECEIVING_HISTORY!$B:$B,MASTER_SHEET!$A3219),0)</f>
        <v>0</v>
      </c>
      <c r="M3219" s="35">
        <f>IFERROR(SUMIF(ISSUANCE_HISTORY!$B:$B,A3219,ISSUANCE_HISTORY!$H:$H),0)</f>
        <v>0</v>
      </c>
      <c r="N3219" s="26">
        <f>IFERROR(SUMIF(ISSUANCE_HISTORY!$B:$B,A3219,ISSUANCE_HISTORY!$I:$I),0)</f>
        <v>0</v>
      </c>
      <c r="O3219" s="112">
        <f t="shared" si="201"/>
        <v>0</v>
      </c>
      <c r="P3219" s="26">
        <f t="shared" si="203"/>
        <v>0</v>
      </c>
      <c r="Q3219" s="36" t="e">
        <v>#N/A</v>
      </c>
      <c r="R3219" s="36" t="e">
        <v>#N/A</v>
      </c>
      <c r="S3219" s="16"/>
      <c r="T3219" s="37" t="str">
        <f t="shared" si="202"/>
        <v/>
      </c>
      <c r="U3219" s="12"/>
      <c r="V3219" s="16"/>
      <c r="W3219" s="12" t="e">
        <v>#N/A</v>
      </c>
    </row>
    <row r="3220" spans="1:23" ht="22.35" customHeight="1">
      <c r="A3220" s="12">
        <v>10063396</v>
      </c>
      <c r="B3220" s="137" t="e">
        <v>#N/A</v>
      </c>
      <c r="C3220" s="106">
        <v>1008980</v>
      </c>
      <c r="D3220" s="13"/>
      <c r="E3220" s="12" t="s">
        <v>3718</v>
      </c>
      <c r="F3220" s="190" t="s">
        <v>2049</v>
      </c>
      <c r="G3220" s="13" t="s">
        <v>37</v>
      </c>
      <c r="H3220" s="15">
        <v>3</v>
      </c>
      <c r="I3220" s="105">
        <v>0</v>
      </c>
      <c r="J3220" s="26">
        <f t="shared" si="200"/>
        <v>0</v>
      </c>
      <c r="K3220" s="113">
        <f>IFERROR(SUMIFS(RECEIVING_HISTORY!$H:$H,RECEIVING_HISTORY!$B:$B,MASTER_SHEET!$A3220),0)</f>
        <v>0</v>
      </c>
      <c r="L3220" s="26">
        <f>IFERROR(SUMIFS(RECEIVING_HISTORY!$I:$I,RECEIVING_HISTORY!$B:$B,MASTER_SHEET!$A3220),0)</f>
        <v>0</v>
      </c>
      <c r="M3220" s="35">
        <f>IFERROR(SUMIF(ISSUANCE_HISTORY!$B:$B,A3220,ISSUANCE_HISTORY!$H:$H),0)</f>
        <v>0</v>
      </c>
      <c r="N3220" s="26">
        <f>IFERROR(SUMIF(ISSUANCE_HISTORY!$B:$B,A3220,ISSUANCE_HISTORY!$I:$I),0)</f>
        <v>0</v>
      </c>
      <c r="O3220" s="112">
        <f t="shared" si="201"/>
        <v>0</v>
      </c>
      <c r="P3220" s="26">
        <f t="shared" si="203"/>
        <v>0</v>
      </c>
      <c r="Q3220" s="36" t="e">
        <v>#N/A</v>
      </c>
      <c r="R3220" s="36" t="e">
        <v>#N/A</v>
      </c>
      <c r="S3220" s="16"/>
      <c r="T3220" s="37" t="str">
        <f t="shared" si="202"/>
        <v/>
      </c>
      <c r="U3220" s="12"/>
      <c r="V3220" s="16"/>
      <c r="W3220" s="12" t="e">
        <v>#N/A</v>
      </c>
    </row>
    <row r="3221" spans="1:23" ht="22.35" customHeight="1">
      <c r="A3221" s="12">
        <v>10063397</v>
      </c>
      <c r="B3221" s="137" t="e">
        <v>#N/A</v>
      </c>
      <c r="C3221" s="106">
        <v>1008982</v>
      </c>
      <c r="D3221" s="13"/>
      <c r="E3221" s="12" t="s">
        <v>3719</v>
      </c>
      <c r="F3221" s="190" t="s">
        <v>2049</v>
      </c>
      <c r="G3221" s="13" t="s">
        <v>37</v>
      </c>
      <c r="H3221" s="15">
        <v>2</v>
      </c>
      <c r="I3221" s="105">
        <v>0</v>
      </c>
      <c r="J3221" s="26">
        <f t="shared" si="200"/>
        <v>0</v>
      </c>
      <c r="K3221" s="113">
        <f>IFERROR(SUMIFS(RECEIVING_HISTORY!$H:$H,RECEIVING_HISTORY!$B:$B,MASTER_SHEET!$A3221),0)</f>
        <v>0</v>
      </c>
      <c r="L3221" s="26">
        <f>IFERROR(SUMIFS(RECEIVING_HISTORY!$I:$I,RECEIVING_HISTORY!$B:$B,MASTER_SHEET!$A3221),0)</f>
        <v>0</v>
      </c>
      <c r="M3221" s="35">
        <f>IFERROR(SUMIF(ISSUANCE_HISTORY!$B:$B,A3221,ISSUANCE_HISTORY!$H:$H),0)</f>
        <v>0</v>
      </c>
      <c r="N3221" s="26">
        <f>IFERROR(SUMIF(ISSUANCE_HISTORY!$B:$B,A3221,ISSUANCE_HISTORY!$I:$I),0)</f>
        <v>0</v>
      </c>
      <c r="O3221" s="112">
        <f t="shared" si="201"/>
        <v>0</v>
      </c>
      <c r="P3221" s="26">
        <f t="shared" si="203"/>
        <v>0</v>
      </c>
      <c r="Q3221" s="36" t="e">
        <v>#N/A</v>
      </c>
      <c r="R3221" s="36" t="e">
        <v>#N/A</v>
      </c>
      <c r="S3221" s="16"/>
      <c r="T3221" s="37" t="str">
        <f t="shared" si="202"/>
        <v/>
      </c>
      <c r="U3221" s="12"/>
      <c r="V3221" s="16"/>
      <c r="W3221" s="12" t="e">
        <v>#N/A</v>
      </c>
    </row>
    <row r="3222" spans="1:23" ht="22.35" customHeight="1">
      <c r="A3222" s="12">
        <v>10063398</v>
      </c>
      <c r="B3222" s="137" t="e">
        <v>#N/A</v>
      </c>
      <c r="C3222" s="106">
        <v>1008987</v>
      </c>
      <c r="D3222" s="13"/>
      <c r="E3222" s="12" t="s">
        <v>3720</v>
      </c>
      <c r="F3222" s="190" t="s">
        <v>2049</v>
      </c>
      <c r="G3222" s="13" t="s">
        <v>37</v>
      </c>
      <c r="H3222" s="15">
        <v>435</v>
      </c>
      <c r="I3222" s="105">
        <v>5</v>
      </c>
      <c r="J3222" s="26">
        <f t="shared" si="200"/>
        <v>2175</v>
      </c>
      <c r="K3222" s="113">
        <f>IFERROR(SUMIFS(RECEIVING_HISTORY!$H:$H,RECEIVING_HISTORY!$B:$B,MASTER_SHEET!$A3222),0)</f>
        <v>0</v>
      </c>
      <c r="L3222" s="26">
        <f>IFERROR(SUMIFS(RECEIVING_HISTORY!$I:$I,RECEIVING_HISTORY!$B:$B,MASTER_SHEET!$A3222),0)</f>
        <v>0</v>
      </c>
      <c r="M3222" s="35">
        <f>IFERROR(SUMIF(ISSUANCE_HISTORY!$B:$B,A3222,ISSUANCE_HISTORY!$H:$H),0)</f>
        <v>0</v>
      </c>
      <c r="N3222" s="26">
        <f>IFERROR(SUMIF(ISSUANCE_HISTORY!$B:$B,A3222,ISSUANCE_HISTORY!$I:$I),0)</f>
        <v>0</v>
      </c>
      <c r="O3222" s="112">
        <f t="shared" si="201"/>
        <v>5</v>
      </c>
      <c r="P3222" s="26">
        <f t="shared" si="203"/>
        <v>2175</v>
      </c>
      <c r="Q3222" s="36" t="s">
        <v>2043</v>
      </c>
      <c r="R3222" s="36" t="s">
        <v>2043</v>
      </c>
      <c r="S3222" s="16">
        <v>2</v>
      </c>
      <c r="T3222" s="37" t="str">
        <f t="shared" si="202"/>
        <v>OK</v>
      </c>
      <c r="U3222" s="12"/>
      <c r="V3222" s="16"/>
      <c r="W3222" s="12" t="e">
        <v>#N/A</v>
      </c>
    </row>
    <row r="3223" spans="1:23" ht="22.35" customHeight="1">
      <c r="A3223" s="12">
        <v>10063399</v>
      </c>
      <c r="B3223" s="137" t="e">
        <v>#N/A</v>
      </c>
      <c r="C3223" s="106">
        <v>1008988</v>
      </c>
      <c r="D3223" s="13"/>
      <c r="E3223" s="12" t="s">
        <v>3721</v>
      </c>
      <c r="F3223" s="190" t="s">
        <v>2049</v>
      </c>
      <c r="G3223" s="13" t="s">
        <v>37</v>
      </c>
      <c r="H3223" s="15">
        <v>32</v>
      </c>
      <c r="I3223" s="105">
        <v>6</v>
      </c>
      <c r="J3223" s="26">
        <f t="shared" si="200"/>
        <v>192</v>
      </c>
      <c r="K3223" s="113">
        <f>IFERROR(SUMIFS(RECEIVING_HISTORY!$H:$H,RECEIVING_HISTORY!$B:$B,MASTER_SHEET!$A3223),0)</f>
        <v>0</v>
      </c>
      <c r="L3223" s="26">
        <f>IFERROR(SUMIFS(RECEIVING_HISTORY!$I:$I,RECEIVING_HISTORY!$B:$B,MASTER_SHEET!$A3223),0)</f>
        <v>0</v>
      </c>
      <c r="M3223" s="35">
        <f>IFERROR(SUMIF(ISSUANCE_HISTORY!$B:$B,A3223,ISSUANCE_HISTORY!$H:$H),0)</f>
        <v>0</v>
      </c>
      <c r="N3223" s="26">
        <f>IFERROR(SUMIF(ISSUANCE_HISTORY!$B:$B,A3223,ISSUANCE_HISTORY!$I:$I),0)</f>
        <v>0</v>
      </c>
      <c r="O3223" s="112">
        <f t="shared" si="201"/>
        <v>6</v>
      </c>
      <c r="P3223" s="26">
        <f t="shared" si="203"/>
        <v>192</v>
      </c>
      <c r="Q3223" s="36" t="s">
        <v>2162</v>
      </c>
      <c r="R3223" s="36" t="s">
        <v>2162</v>
      </c>
      <c r="S3223" s="16">
        <v>4</v>
      </c>
      <c r="T3223" s="37" t="str">
        <f t="shared" si="202"/>
        <v>OK</v>
      </c>
      <c r="U3223" s="12"/>
      <c r="V3223" s="16"/>
      <c r="W3223" s="12" t="e">
        <v>#N/A</v>
      </c>
    </row>
    <row r="3224" spans="1:23" ht="22.35" customHeight="1">
      <c r="A3224" s="12">
        <v>10063400</v>
      </c>
      <c r="B3224" s="137" t="e">
        <v>#N/A</v>
      </c>
      <c r="C3224" s="106">
        <v>1008989</v>
      </c>
      <c r="D3224" s="13"/>
      <c r="E3224" s="12" t="s">
        <v>3722</v>
      </c>
      <c r="F3224" s="190" t="s">
        <v>2049</v>
      </c>
      <c r="G3224" s="13" t="s">
        <v>37</v>
      </c>
      <c r="H3224" s="15">
        <v>4</v>
      </c>
      <c r="I3224" s="105">
        <v>0</v>
      </c>
      <c r="J3224" s="26">
        <f t="shared" si="200"/>
        <v>0</v>
      </c>
      <c r="K3224" s="113">
        <f>IFERROR(SUMIFS(RECEIVING_HISTORY!$H:$H,RECEIVING_HISTORY!$B:$B,MASTER_SHEET!$A3224),0)</f>
        <v>0</v>
      </c>
      <c r="L3224" s="26">
        <f>IFERROR(SUMIFS(RECEIVING_HISTORY!$I:$I,RECEIVING_HISTORY!$B:$B,MASTER_SHEET!$A3224),0)</f>
        <v>0</v>
      </c>
      <c r="M3224" s="35">
        <f>IFERROR(SUMIF(ISSUANCE_HISTORY!$B:$B,A3224,ISSUANCE_HISTORY!$H:$H),0)</f>
        <v>0</v>
      </c>
      <c r="N3224" s="26">
        <f>IFERROR(SUMIF(ISSUANCE_HISTORY!$B:$B,A3224,ISSUANCE_HISTORY!$I:$I),0)</f>
        <v>0</v>
      </c>
      <c r="O3224" s="112">
        <f t="shared" si="201"/>
        <v>0</v>
      </c>
      <c r="P3224" s="26">
        <f t="shared" si="203"/>
        <v>0</v>
      </c>
      <c r="Q3224" s="36" t="e">
        <v>#N/A</v>
      </c>
      <c r="R3224" s="36" t="e">
        <v>#N/A</v>
      </c>
      <c r="S3224" s="16"/>
      <c r="T3224" s="37" t="str">
        <f t="shared" si="202"/>
        <v/>
      </c>
      <c r="U3224" s="12"/>
      <c r="V3224" s="16"/>
      <c r="W3224" s="12" t="e">
        <v>#N/A</v>
      </c>
    </row>
    <row r="3225" spans="1:23" ht="22.35" customHeight="1">
      <c r="A3225" s="12">
        <v>10063401</v>
      </c>
      <c r="B3225" s="137">
        <v>401615007914</v>
      </c>
      <c r="C3225" s="106">
        <v>1008971</v>
      </c>
      <c r="D3225" s="13"/>
      <c r="E3225" s="12" t="s">
        <v>3723</v>
      </c>
      <c r="F3225" s="190" t="s">
        <v>4205</v>
      </c>
      <c r="G3225" s="13" t="s">
        <v>37</v>
      </c>
      <c r="H3225" s="15">
        <v>550</v>
      </c>
      <c r="I3225" s="105">
        <v>12</v>
      </c>
      <c r="J3225" s="26">
        <f t="shared" si="200"/>
        <v>6600</v>
      </c>
      <c r="K3225" s="113">
        <f>IFERROR(SUMIFS(RECEIVING_HISTORY!$H:$H,RECEIVING_HISTORY!$B:$B,MASTER_SHEET!$A3225),0)</f>
        <v>0</v>
      </c>
      <c r="L3225" s="26">
        <f>IFERROR(SUMIFS(RECEIVING_HISTORY!$I:$I,RECEIVING_HISTORY!$B:$B,MASTER_SHEET!$A3225),0)</f>
        <v>0</v>
      </c>
      <c r="M3225" s="35">
        <f>IFERROR(SUMIF(ISSUANCE_HISTORY!$B:$B,A3225,ISSUANCE_HISTORY!$H:$H),0)</f>
        <v>5</v>
      </c>
      <c r="N3225" s="26">
        <f>IFERROR(SUMIF(ISSUANCE_HISTORY!$B:$B,A3225,ISSUANCE_HISTORY!$I:$I),0)</f>
        <v>2750</v>
      </c>
      <c r="O3225" s="112">
        <f t="shared" si="201"/>
        <v>7</v>
      </c>
      <c r="P3225" s="26">
        <f t="shared" si="203"/>
        <v>3850</v>
      </c>
      <c r="Q3225" s="36" t="s">
        <v>3950</v>
      </c>
      <c r="R3225" s="36" t="s">
        <v>3950</v>
      </c>
      <c r="S3225" s="16">
        <v>4</v>
      </c>
      <c r="T3225" s="37" t="str">
        <f t="shared" si="202"/>
        <v>OK</v>
      </c>
      <c r="U3225" s="12"/>
      <c r="V3225" s="16"/>
      <c r="W3225" s="12" t="s">
        <v>4223</v>
      </c>
    </row>
    <row r="3226" spans="1:23" ht="22.35" customHeight="1">
      <c r="A3226" s="12">
        <v>10063404</v>
      </c>
      <c r="B3226" s="137" t="e">
        <v>#N/A</v>
      </c>
      <c r="C3226" s="106">
        <v>1005669</v>
      </c>
      <c r="D3226" s="13">
        <v>1015426</v>
      </c>
      <c r="E3226" s="12" t="s">
        <v>3724</v>
      </c>
      <c r="F3226" s="190" t="s">
        <v>1262</v>
      </c>
      <c r="G3226" s="13" t="s">
        <v>21</v>
      </c>
      <c r="H3226" s="15">
        <v>470</v>
      </c>
      <c r="I3226" s="105">
        <v>4</v>
      </c>
      <c r="J3226" s="26">
        <f t="shared" si="200"/>
        <v>1880</v>
      </c>
      <c r="K3226" s="113">
        <f>IFERROR(SUMIFS(RECEIVING_HISTORY!$H:$H,RECEIVING_HISTORY!$B:$B,MASTER_SHEET!$A3226),0)</f>
        <v>0</v>
      </c>
      <c r="L3226" s="26">
        <f>IFERROR(SUMIFS(RECEIVING_HISTORY!$I:$I,RECEIVING_HISTORY!$B:$B,MASTER_SHEET!$A3226),0)</f>
        <v>0</v>
      </c>
      <c r="M3226" s="35">
        <f>IFERROR(SUMIF(ISSUANCE_HISTORY!$B:$B,A3226,ISSUANCE_HISTORY!$H:$H),0)</f>
        <v>0</v>
      </c>
      <c r="N3226" s="26">
        <f>IFERROR(SUMIF(ISSUANCE_HISTORY!$B:$B,A3226,ISSUANCE_HISTORY!$I:$I),0)</f>
        <v>0</v>
      </c>
      <c r="O3226" s="112">
        <f t="shared" si="201"/>
        <v>4</v>
      </c>
      <c r="P3226" s="26">
        <f t="shared" si="203"/>
        <v>1880</v>
      </c>
      <c r="Q3226" s="36" t="s">
        <v>1339</v>
      </c>
      <c r="R3226" s="36" t="s">
        <v>1339</v>
      </c>
      <c r="S3226" s="16">
        <v>10</v>
      </c>
      <c r="T3226" s="37" t="str">
        <f t="shared" si="202"/>
        <v>BSR in Process</v>
      </c>
      <c r="U3226" s="12">
        <v>51</v>
      </c>
      <c r="V3226" s="16"/>
      <c r="W3226" s="12" t="e">
        <v>#N/A</v>
      </c>
    </row>
    <row r="3227" spans="1:23" ht="22.35" customHeight="1">
      <c r="A3227" s="12">
        <v>10063407</v>
      </c>
      <c r="B3227" s="137" t="e">
        <v>#N/A</v>
      </c>
      <c r="C3227" s="106">
        <v>1005555</v>
      </c>
      <c r="D3227" s="13">
        <v>1015609</v>
      </c>
      <c r="E3227" s="12" t="s">
        <v>3725</v>
      </c>
      <c r="F3227" s="190" t="s">
        <v>1262</v>
      </c>
      <c r="G3227" s="13" t="s">
        <v>21</v>
      </c>
      <c r="H3227" s="15">
        <v>105</v>
      </c>
      <c r="I3227" s="105">
        <v>20</v>
      </c>
      <c r="J3227" s="26">
        <f t="shared" si="200"/>
        <v>2100</v>
      </c>
      <c r="K3227" s="113">
        <f>IFERROR(SUMIFS(RECEIVING_HISTORY!$H:$H,RECEIVING_HISTORY!$B:$B,MASTER_SHEET!$A3227),0)</f>
        <v>0</v>
      </c>
      <c r="L3227" s="26">
        <f>IFERROR(SUMIFS(RECEIVING_HISTORY!$I:$I,RECEIVING_HISTORY!$B:$B,MASTER_SHEET!$A3227),0)</f>
        <v>0</v>
      </c>
      <c r="M3227" s="35">
        <f>IFERROR(SUMIF(ISSUANCE_HISTORY!$B:$B,A3227,ISSUANCE_HISTORY!$H:$H),0)</f>
        <v>0</v>
      </c>
      <c r="N3227" s="26">
        <f>IFERROR(SUMIF(ISSUANCE_HISTORY!$B:$B,A3227,ISSUANCE_HISTORY!$I:$I),0)</f>
        <v>0</v>
      </c>
      <c r="O3227" s="112">
        <f t="shared" si="201"/>
        <v>20</v>
      </c>
      <c r="P3227" s="26">
        <f t="shared" si="203"/>
        <v>2100</v>
      </c>
      <c r="Q3227" s="36" t="s">
        <v>119</v>
      </c>
      <c r="R3227" s="36" t="s">
        <v>119</v>
      </c>
      <c r="S3227" s="16">
        <v>10</v>
      </c>
      <c r="T3227" s="37" t="str">
        <f t="shared" si="202"/>
        <v>OK</v>
      </c>
      <c r="U3227" s="12"/>
      <c r="V3227" s="16"/>
      <c r="W3227" s="12" t="e">
        <v>#N/A</v>
      </c>
    </row>
    <row r="3228" spans="1:23" ht="22.35" customHeight="1">
      <c r="A3228" s="12">
        <v>10063408</v>
      </c>
      <c r="B3228" s="137" t="e">
        <v>#N/A</v>
      </c>
      <c r="C3228" s="106">
        <v>1008914</v>
      </c>
      <c r="D3228" s="13"/>
      <c r="E3228" s="12" t="s">
        <v>3726</v>
      </c>
      <c r="F3228" s="190" t="s">
        <v>2049</v>
      </c>
      <c r="G3228" s="13" t="s">
        <v>37</v>
      </c>
      <c r="H3228" s="15">
        <v>515</v>
      </c>
      <c r="I3228" s="105">
        <v>0</v>
      </c>
      <c r="J3228" s="26">
        <f t="shared" si="200"/>
        <v>0</v>
      </c>
      <c r="K3228" s="113">
        <f>IFERROR(SUMIFS(RECEIVING_HISTORY!$H:$H,RECEIVING_HISTORY!$B:$B,MASTER_SHEET!$A3228),0)</f>
        <v>0</v>
      </c>
      <c r="L3228" s="26">
        <f>IFERROR(SUMIFS(RECEIVING_HISTORY!$I:$I,RECEIVING_HISTORY!$B:$B,MASTER_SHEET!$A3228),0)</f>
        <v>0</v>
      </c>
      <c r="M3228" s="35">
        <f>IFERROR(SUMIF(ISSUANCE_HISTORY!$B:$B,A3228,ISSUANCE_HISTORY!$H:$H),0)</f>
        <v>0</v>
      </c>
      <c r="N3228" s="26">
        <f>IFERROR(SUMIF(ISSUANCE_HISTORY!$B:$B,A3228,ISSUANCE_HISTORY!$I:$I),0)</f>
        <v>0</v>
      </c>
      <c r="O3228" s="112">
        <f t="shared" si="201"/>
        <v>0</v>
      </c>
      <c r="P3228" s="26">
        <f t="shared" si="203"/>
        <v>0</v>
      </c>
      <c r="Q3228" s="36" t="e">
        <v>#N/A</v>
      </c>
      <c r="R3228" s="36" t="e">
        <v>#N/A</v>
      </c>
      <c r="S3228" s="16">
        <v>10</v>
      </c>
      <c r="T3228" s="37" t="str">
        <f t="shared" si="202"/>
        <v>BSR in Process</v>
      </c>
      <c r="U3228" s="12">
        <v>57</v>
      </c>
      <c r="V3228" s="16"/>
      <c r="W3228" s="12" t="e">
        <v>#N/A</v>
      </c>
    </row>
    <row r="3229" spans="1:23" ht="22.35" customHeight="1">
      <c r="A3229" s="12">
        <v>10063409</v>
      </c>
      <c r="B3229" s="137" t="e">
        <v>#N/A</v>
      </c>
      <c r="C3229" s="106">
        <v>1008976</v>
      </c>
      <c r="D3229" s="13"/>
      <c r="E3229" s="12" t="s">
        <v>3727</v>
      </c>
      <c r="F3229" s="190" t="s">
        <v>2049</v>
      </c>
      <c r="G3229" s="13" t="s">
        <v>37</v>
      </c>
      <c r="H3229" s="15">
        <v>6</v>
      </c>
      <c r="I3229" s="105">
        <v>0</v>
      </c>
      <c r="J3229" s="26">
        <f t="shared" si="200"/>
        <v>0</v>
      </c>
      <c r="K3229" s="113">
        <f>IFERROR(SUMIFS(RECEIVING_HISTORY!$H:$H,RECEIVING_HISTORY!$B:$B,MASTER_SHEET!$A3229),0)</f>
        <v>0</v>
      </c>
      <c r="L3229" s="26">
        <f>IFERROR(SUMIFS(RECEIVING_HISTORY!$I:$I,RECEIVING_HISTORY!$B:$B,MASTER_SHEET!$A3229),0)</f>
        <v>0</v>
      </c>
      <c r="M3229" s="35">
        <f>IFERROR(SUMIF(ISSUANCE_HISTORY!$B:$B,A3229,ISSUANCE_HISTORY!$H:$H),0)</f>
        <v>0</v>
      </c>
      <c r="N3229" s="26">
        <f>IFERROR(SUMIF(ISSUANCE_HISTORY!$B:$B,A3229,ISSUANCE_HISTORY!$I:$I),0)</f>
        <v>0</v>
      </c>
      <c r="O3229" s="112">
        <f t="shared" si="201"/>
        <v>0</v>
      </c>
      <c r="P3229" s="26">
        <f t="shared" si="203"/>
        <v>0</v>
      </c>
      <c r="Q3229" s="36" t="e">
        <v>#N/A</v>
      </c>
      <c r="R3229" s="36" t="e">
        <v>#N/A</v>
      </c>
      <c r="S3229" s="16"/>
      <c r="T3229" s="37" t="str">
        <f t="shared" si="202"/>
        <v/>
      </c>
      <c r="U3229" s="12"/>
      <c r="V3229" s="16"/>
      <c r="W3229" s="12" t="e">
        <v>#N/A</v>
      </c>
    </row>
    <row r="3230" spans="1:23" ht="22.35" customHeight="1">
      <c r="A3230" s="12">
        <v>10063410</v>
      </c>
      <c r="B3230" s="137" t="e">
        <v>#N/A</v>
      </c>
      <c r="C3230" s="106">
        <v>1008977</v>
      </c>
      <c r="D3230" s="13"/>
      <c r="E3230" s="12" t="s">
        <v>3728</v>
      </c>
      <c r="F3230" s="190" t="s">
        <v>2049</v>
      </c>
      <c r="G3230" s="13" t="s">
        <v>37</v>
      </c>
      <c r="H3230" s="15">
        <v>26</v>
      </c>
      <c r="I3230" s="105">
        <v>0</v>
      </c>
      <c r="J3230" s="26">
        <f t="shared" si="200"/>
        <v>0</v>
      </c>
      <c r="K3230" s="113">
        <f>IFERROR(SUMIFS(RECEIVING_HISTORY!$H:$H,RECEIVING_HISTORY!$B:$B,MASTER_SHEET!$A3230),0)</f>
        <v>0</v>
      </c>
      <c r="L3230" s="26">
        <f>IFERROR(SUMIFS(RECEIVING_HISTORY!$I:$I,RECEIVING_HISTORY!$B:$B,MASTER_SHEET!$A3230),0)</f>
        <v>0</v>
      </c>
      <c r="M3230" s="35">
        <f>IFERROR(SUMIF(ISSUANCE_HISTORY!$B:$B,A3230,ISSUANCE_HISTORY!$H:$H),0)</f>
        <v>0</v>
      </c>
      <c r="N3230" s="26">
        <f>IFERROR(SUMIF(ISSUANCE_HISTORY!$B:$B,A3230,ISSUANCE_HISTORY!$I:$I),0)</f>
        <v>0</v>
      </c>
      <c r="O3230" s="112">
        <f t="shared" si="201"/>
        <v>0</v>
      </c>
      <c r="P3230" s="26">
        <f t="shared" si="203"/>
        <v>0</v>
      </c>
      <c r="Q3230" s="36" t="e">
        <v>#N/A</v>
      </c>
      <c r="R3230" s="36" t="e">
        <v>#N/A</v>
      </c>
      <c r="S3230" s="16"/>
      <c r="T3230" s="37" t="str">
        <f t="shared" si="202"/>
        <v/>
      </c>
      <c r="U3230" s="12"/>
      <c r="V3230" s="16"/>
      <c r="W3230" s="12" t="e">
        <v>#N/A</v>
      </c>
    </row>
    <row r="3231" spans="1:23" ht="22.35" customHeight="1">
      <c r="A3231" s="12">
        <v>10063411</v>
      </c>
      <c r="B3231" s="137">
        <v>401516078143</v>
      </c>
      <c r="C3231" s="106">
        <v>1007307</v>
      </c>
      <c r="D3231" s="12"/>
      <c r="E3231" s="12" t="s">
        <v>3729</v>
      </c>
      <c r="F3231" s="190" t="s">
        <v>4205</v>
      </c>
      <c r="G3231" s="13" t="s">
        <v>21</v>
      </c>
      <c r="H3231" s="15">
        <v>2216</v>
      </c>
      <c r="I3231" s="105">
        <v>1</v>
      </c>
      <c r="J3231" s="26">
        <f t="shared" si="200"/>
        <v>2216</v>
      </c>
      <c r="K3231" s="113">
        <f>IFERROR(SUMIFS(RECEIVING_HISTORY!$H:$H,RECEIVING_HISTORY!$B:$B,MASTER_SHEET!$A3231),0)</f>
        <v>0</v>
      </c>
      <c r="L3231" s="26">
        <f>IFERROR(SUMIFS(RECEIVING_HISTORY!$I:$I,RECEIVING_HISTORY!$B:$B,MASTER_SHEET!$A3231),0)</f>
        <v>0</v>
      </c>
      <c r="M3231" s="35">
        <f>IFERROR(SUMIF(ISSUANCE_HISTORY!$B:$B,A3231,ISSUANCE_HISTORY!$H:$H),0)</f>
        <v>0</v>
      </c>
      <c r="N3231" s="26">
        <f>IFERROR(SUMIF(ISSUANCE_HISTORY!$B:$B,A3231,ISSUANCE_HISTORY!$I:$I),0)</f>
        <v>0</v>
      </c>
      <c r="O3231" s="112">
        <f t="shared" si="201"/>
        <v>1</v>
      </c>
      <c r="P3231" s="26">
        <f t="shared" si="203"/>
        <v>2216</v>
      </c>
      <c r="Q3231" s="36" t="s">
        <v>1085</v>
      </c>
      <c r="R3231" s="36" t="s">
        <v>1085</v>
      </c>
      <c r="S3231" s="16">
        <v>1</v>
      </c>
      <c r="T3231" s="37" t="str">
        <f t="shared" si="202"/>
        <v>OK</v>
      </c>
      <c r="U3231" s="12"/>
      <c r="V3231" s="16"/>
      <c r="W3231" s="12" t="s">
        <v>4223</v>
      </c>
    </row>
    <row r="3232" spans="1:23" ht="22.35" customHeight="1">
      <c r="A3232" s="12">
        <v>10063412</v>
      </c>
      <c r="B3232" s="137">
        <v>401615058144</v>
      </c>
      <c r="C3232" s="106">
        <v>1008930</v>
      </c>
      <c r="D3232" s="13"/>
      <c r="E3232" s="12" t="s">
        <v>3730</v>
      </c>
      <c r="F3232" s="190" t="s">
        <v>4205</v>
      </c>
      <c r="G3232" s="13" t="s">
        <v>21</v>
      </c>
      <c r="H3232" s="15">
        <v>30</v>
      </c>
      <c r="I3232" s="105">
        <v>410</v>
      </c>
      <c r="J3232" s="26">
        <f t="shared" si="200"/>
        <v>12300</v>
      </c>
      <c r="K3232" s="113">
        <f>IFERROR(SUMIFS(RECEIVING_HISTORY!$H:$H,RECEIVING_HISTORY!$B:$B,MASTER_SHEET!$A3232),0)</f>
        <v>0</v>
      </c>
      <c r="L3232" s="26">
        <f>IFERROR(SUMIFS(RECEIVING_HISTORY!$I:$I,RECEIVING_HISTORY!$B:$B,MASTER_SHEET!$A3232),0)</f>
        <v>0</v>
      </c>
      <c r="M3232" s="35">
        <f>IFERROR(SUMIF(ISSUANCE_HISTORY!$B:$B,A3232,ISSUANCE_HISTORY!$H:$H),0)</f>
        <v>0</v>
      </c>
      <c r="N3232" s="26">
        <f>IFERROR(SUMIF(ISSUANCE_HISTORY!$B:$B,A3232,ISSUANCE_HISTORY!$I:$I),0)</f>
        <v>0</v>
      </c>
      <c r="O3232" s="112">
        <f t="shared" si="201"/>
        <v>410</v>
      </c>
      <c r="P3232" s="26">
        <f t="shared" si="203"/>
        <v>12300</v>
      </c>
      <c r="Q3232" s="36" t="s">
        <v>27</v>
      </c>
      <c r="R3232" s="36" t="s">
        <v>27</v>
      </c>
      <c r="S3232" s="16">
        <v>360</v>
      </c>
      <c r="T3232" s="37" t="str">
        <f t="shared" si="202"/>
        <v>BSR in Process</v>
      </c>
      <c r="U3232" s="12">
        <v>64</v>
      </c>
      <c r="V3232" s="16"/>
      <c r="W3232" s="12" t="s">
        <v>4223</v>
      </c>
    </row>
    <row r="3233" spans="1:23" ht="22.35" customHeight="1">
      <c r="A3233" s="12">
        <v>10063413</v>
      </c>
      <c r="B3233" s="137">
        <v>401615058145</v>
      </c>
      <c r="C3233" s="106">
        <v>1008931</v>
      </c>
      <c r="D3233" s="13"/>
      <c r="E3233" s="12" t="s">
        <v>3731</v>
      </c>
      <c r="F3233" s="190" t="s">
        <v>4205</v>
      </c>
      <c r="G3233" s="13" t="s">
        <v>21</v>
      </c>
      <c r="H3233" s="15">
        <v>20</v>
      </c>
      <c r="I3233" s="105">
        <v>124</v>
      </c>
      <c r="J3233" s="26">
        <f t="shared" si="200"/>
        <v>2480</v>
      </c>
      <c r="K3233" s="113">
        <f>IFERROR(SUMIFS(RECEIVING_HISTORY!$H:$H,RECEIVING_HISTORY!$B:$B,MASTER_SHEET!$A3233),0)</f>
        <v>0</v>
      </c>
      <c r="L3233" s="26">
        <f>IFERROR(SUMIFS(RECEIVING_HISTORY!$I:$I,RECEIVING_HISTORY!$B:$B,MASTER_SHEET!$A3233),0)</f>
        <v>0</v>
      </c>
      <c r="M3233" s="35">
        <f>IFERROR(SUMIF(ISSUANCE_HISTORY!$B:$B,A3233,ISSUANCE_HISTORY!$H:$H),0)</f>
        <v>0</v>
      </c>
      <c r="N3233" s="26">
        <f>IFERROR(SUMIF(ISSUANCE_HISTORY!$B:$B,A3233,ISSUANCE_HISTORY!$I:$I),0)</f>
        <v>0</v>
      </c>
      <c r="O3233" s="112">
        <f t="shared" si="201"/>
        <v>124</v>
      </c>
      <c r="P3233" s="26">
        <f t="shared" si="203"/>
        <v>2480</v>
      </c>
      <c r="Q3233" s="36" t="s">
        <v>27</v>
      </c>
      <c r="R3233" s="36" t="s">
        <v>27</v>
      </c>
      <c r="S3233" s="16">
        <v>90</v>
      </c>
      <c r="T3233" s="37" t="str">
        <f t="shared" si="202"/>
        <v>BSR in Process</v>
      </c>
      <c r="U3233" s="12">
        <v>64</v>
      </c>
      <c r="V3233" s="16"/>
      <c r="W3233" s="12" t="s">
        <v>4223</v>
      </c>
    </row>
    <row r="3234" spans="1:23" ht="22.35" customHeight="1">
      <c r="A3234" s="12">
        <v>10063414</v>
      </c>
      <c r="B3234" s="137">
        <v>401615058146</v>
      </c>
      <c r="C3234" s="106">
        <v>1008932</v>
      </c>
      <c r="D3234" s="13"/>
      <c r="E3234" s="12" t="s">
        <v>3732</v>
      </c>
      <c r="F3234" s="190" t="s">
        <v>4205</v>
      </c>
      <c r="G3234" s="13" t="s">
        <v>21</v>
      </c>
      <c r="H3234" s="15">
        <v>37</v>
      </c>
      <c r="I3234" s="105">
        <v>452</v>
      </c>
      <c r="J3234" s="26">
        <f t="shared" si="200"/>
        <v>16724</v>
      </c>
      <c r="K3234" s="113">
        <f>IFERROR(SUMIFS(RECEIVING_HISTORY!$H:$H,RECEIVING_HISTORY!$B:$B,MASTER_SHEET!$A3234),0)</f>
        <v>0</v>
      </c>
      <c r="L3234" s="26">
        <f>IFERROR(SUMIFS(RECEIVING_HISTORY!$I:$I,RECEIVING_HISTORY!$B:$B,MASTER_SHEET!$A3234),0)</f>
        <v>0</v>
      </c>
      <c r="M3234" s="35">
        <f>IFERROR(SUMIF(ISSUANCE_HISTORY!$B:$B,A3234,ISSUANCE_HISTORY!$H:$H),0)</f>
        <v>0</v>
      </c>
      <c r="N3234" s="26">
        <f>IFERROR(SUMIF(ISSUANCE_HISTORY!$B:$B,A3234,ISSUANCE_HISTORY!$I:$I),0)</f>
        <v>0</v>
      </c>
      <c r="O3234" s="112">
        <f t="shared" si="201"/>
        <v>452</v>
      </c>
      <c r="P3234" s="26">
        <f t="shared" si="203"/>
        <v>16724</v>
      </c>
      <c r="Q3234" s="36" t="s">
        <v>27</v>
      </c>
      <c r="R3234" s="36" t="s">
        <v>27</v>
      </c>
      <c r="S3234" s="16">
        <v>370</v>
      </c>
      <c r="T3234" s="37" t="str">
        <f t="shared" si="202"/>
        <v>BSR in Process</v>
      </c>
      <c r="U3234" s="12">
        <v>64</v>
      </c>
      <c r="V3234" s="16"/>
      <c r="W3234" s="12" t="s">
        <v>4223</v>
      </c>
    </row>
    <row r="3235" spans="1:23" ht="22.35" customHeight="1">
      <c r="A3235" s="12">
        <v>10063415</v>
      </c>
      <c r="B3235" s="137">
        <v>401615058147</v>
      </c>
      <c r="C3235" s="106">
        <v>1008933</v>
      </c>
      <c r="D3235" s="13"/>
      <c r="E3235" s="12" t="s">
        <v>3733</v>
      </c>
      <c r="F3235" s="190" t="s">
        <v>4205</v>
      </c>
      <c r="G3235" s="13" t="s">
        <v>21</v>
      </c>
      <c r="H3235" s="15">
        <v>23</v>
      </c>
      <c r="I3235" s="105">
        <v>476</v>
      </c>
      <c r="J3235" s="26">
        <f t="shared" si="200"/>
        <v>10948</v>
      </c>
      <c r="K3235" s="113">
        <f>IFERROR(SUMIFS(RECEIVING_HISTORY!$H:$H,RECEIVING_HISTORY!$B:$B,MASTER_SHEET!$A3235),0)</f>
        <v>0</v>
      </c>
      <c r="L3235" s="26">
        <f>IFERROR(SUMIFS(RECEIVING_HISTORY!$I:$I,RECEIVING_HISTORY!$B:$B,MASTER_SHEET!$A3235),0)</f>
        <v>0</v>
      </c>
      <c r="M3235" s="35">
        <f>IFERROR(SUMIF(ISSUANCE_HISTORY!$B:$B,A3235,ISSUANCE_HISTORY!$H:$H),0)</f>
        <v>0</v>
      </c>
      <c r="N3235" s="26">
        <f>IFERROR(SUMIF(ISSUANCE_HISTORY!$B:$B,A3235,ISSUANCE_HISTORY!$I:$I),0)</f>
        <v>0</v>
      </c>
      <c r="O3235" s="112">
        <f t="shared" si="201"/>
        <v>476</v>
      </c>
      <c r="P3235" s="26">
        <f t="shared" si="203"/>
        <v>10948</v>
      </c>
      <c r="Q3235" s="36" t="s">
        <v>4106</v>
      </c>
      <c r="R3235" s="36" t="s">
        <v>4106</v>
      </c>
      <c r="S3235" s="16">
        <v>200</v>
      </c>
      <c r="T3235" s="37" t="str">
        <f t="shared" si="202"/>
        <v>OK</v>
      </c>
      <c r="U3235" s="12"/>
      <c r="V3235" s="16"/>
      <c r="W3235" s="12" t="s">
        <v>4223</v>
      </c>
    </row>
    <row r="3236" spans="1:23" ht="22.35" customHeight="1">
      <c r="A3236" s="12">
        <v>10063416</v>
      </c>
      <c r="B3236" s="137">
        <v>401615058148</v>
      </c>
      <c r="C3236" s="106">
        <v>1008934</v>
      </c>
      <c r="D3236" s="13"/>
      <c r="E3236" s="12" t="s">
        <v>3734</v>
      </c>
      <c r="F3236" s="190" t="s">
        <v>4205</v>
      </c>
      <c r="G3236" s="13" t="s">
        <v>21</v>
      </c>
      <c r="H3236" s="15">
        <v>36</v>
      </c>
      <c r="I3236" s="105">
        <v>50</v>
      </c>
      <c r="J3236" s="26">
        <f t="shared" si="200"/>
        <v>1800</v>
      </c>
      <c r="K3236" s="113">
        <f>IFERROR(SUMIFS(RECEIVING_HISTORY!$H:$H,RECEIVING_HISTORY!$B:$B,MASTER_SHEET!$A3236),0)</f>
        <v>0</v>
      </c>
      <c r="L3236" s="26">
        <f>IFERROR(SUMIFS(RECEIVING_HISTORY!$I:$I,RECEIVING_HISTORY!$B:$B,MASTER_SHEET!$A3236),0)</f>
        <v>0</v>
      </c>
      <c r="M3236" s="35">
        <f>IFERROR(SUMIF(ISSUANCE_HISTORY!$B:$B,A3236,ISSUANCE_HISTORY!$H:$H),0)</f>
        <v>0</v>
      </c>
      <c r="N3236" s="26">
        <f>IFERROR(SUMIF(ISSUANCE_HISTORY!$B:$B,A3236,ISSUANCE_HISTORY!$I:$I),0)</f>
        <v>0</v>
      </c>
      <c r="O3236" s="112">
        <f t="shared" si="201"/>
        <v>50</v>
      </c>
      <c r="P3236" s="26">
        <f t="shared" si="203"/>
        <v>1800</v>
      </c>
      <c r="Q3236" s="36" t="s">
        <v>27</v>
      </c>
      <c r="R3236" s="36" t="s">
        <v>27</v>
      </c>
      <c r="S3236" s="16">
        <v>20</v>
      </c>
      <c r="T3236" s="37" t="str">
        <f t="shared" si="202"/>
        <v>OK</v>
      </c>
      <c r="U3236" s="12"/>
      <c r="V3236" s="16"/>
      <c r="W3236" s="12" t="s">
        <v>4223</v>
      </c>
    </row>
    <row r="3237" spans="1:23" ht="22.35" customHeight="1">
      <c r="A3237" s="12">
        <v>10063417</v>
      </c>
      <c r="B3237" s="137">
        <v>401615058149</v>
      </c>
      <c r="C3237" s="106">
        <v>1008935</v>
      </c>
      <c r="D3237" s="13"/>
      <c r="E3237" s="12" t="s">
        <v>3735</v>
      </c>
      <c r="F3237" s="190" t="s">
        <v>4205</v>
      </c>
      <c r="G3237" s="13" t="s">
        <v>21</v>
      </c>
      <c r="H3237" s="15">
        <v>30</v>
      </c>
      <c r="I3237" s="105">
        <v>50</v>
      </c>
      <c r="J3237" s="26">
        <f t="shared" si="200"/>
        <v>1500</v>
      </c>
      <c r="K3237" s="113">
        <f>IFERROR(SUMIFS(RECEIVING_HISTORY!$H:$H,RECEIVING_HISTORY!$B:$B,MASTER_SHEET!$A3237),0)</f>
        <v>0</v>
      </c>
      <c r="L3237" s="26">
        <f>IFERROR(SUMIFS(RECEIVING_HISTORY!$I:$I,RECEIVING_HISTORY!$B:$B,MASTER_SHEET!$A3237),0)</f>
        <v>0</v>
      </c>
      <c r="M3237" s="35">
        <f>IFERROR(SUMIF(ISSUANCE_HISTORY!$B:$B,A3237,ISSUANCE_HISTORY!$H:$H),0)</f>
        <v>0</v>
      </c>
      <c r="N3237" s="26">
        <f>IFERROR(SUMIF(ISSUANCE_HISTORY!$B:$B,A3237,ISSUANCE_HISTORY!$I:$I),0)</f>
        <v>0</v>
      </c>
      <c r="O3237" s="112">
        <f t="shared" si="201"/>
        <v>50</v>
      </c>
      <c r="P3237" s="26">
        <f t="shared" si="203"/>
        <v>1500</v>
      </c>
      <c r="Q3237" s="36" t="s">
        <v>27</v>
      </c>
      <c r="R3237" s="36" t="s">
        <v>27</v>
      </c>
      <c r="S3237" s="16">
        <v>20</v>
      </c>
      <c r="T3237" s="37" t="str">
        <f t="shared" si="202"/>
        <v>OK</v>
      </c>
      <c r="U3237" s="12"/>
      <c r="V3237" s="16"/>
      <c r="W3237" s="12" t="s">
        <v>4223</v>
      </c>
    </row>
    <row r="3238" spans="1:23" ht="22.35" customHeight="1">
      <c r="A3238" s="12">
        <v>10063418</v>
      </c>
      <c r="B3238" s="137">
        <v>401615058150</v>
      </c>
      <c r="C3238" s="106">
        <v>1008936</v>
      </c>
      <c r="D3238" s="13"/>
      <c r="E3238" s="12" t="s">
        <v>3736</v>
      </c>
      <c r="F3238" s="190" t="s">
        <v>4205</v>
      </c>
      <c r="G3238" s="13" t="s">
        <v>21</v>
      </c>
      <c r="H3238" s="15">
        <v>30</v>
      </c>
      <c r="I3238" s="105">
        <v>50</v>
      </c>
      <c r="J3238" s="26">
        <f t="shared" si="200"/>
        <v>1500</v>
      </c>
      <c r="K3238" s="113">
        <f>IFERROR(SUMIFS(RECEIVING_HISTORY!$H:$H,RECEIVING_HISTORY!$B:$B,MASTER_SHEET!$A3238),0)</f>
        <v>0</v>
      </c>
      <c r="L3238" s="26">
        <f>IFERROR(SUMIFS(RECEIVING_HISTORY!$I:$I,RECEIVING_HISTORY!$B:$B,MASTER_SHEET!$A3238),0)</f>
        <v>0</v>
      </c>
      <c r="M3238" s="35">
        <f>IFERROR(SUMIF(ISSUANCE_HISTORY!$B:$B,A3238,ISSUANCE_HISTORY!$H:$H),0)</f>
        <v>0</v>
      </c>
      <c r="N3238" s="26">
        <f>IFERROR(SUMIF(ISSUANCE_HISTORY!$B:$B,A3238,ISSUANCE_HISTORY!$I:$I),0)</f>
        <v>0</v>
      </c>
      <c r="O3238" s="112">
        <f t="shared" si="201"/>
        <v>50</v>
      </c>
      <c r="P3238" s="26">
        <f t="shared" si="203"/>
        <v>1500</v>
      </c>
      <c r="Q3238" s="36" t="s">
        <v>27</v>
      </c>
      <c r="R3238" s="36" t="s">
        <v>27</v>
      </c>
      <c r="S3238" s="16">
        <v>20</v>
      </c>
      <c r="T3238" s="37" t="str">
        <f t="shared" si="202"/>
        <v>OK</v>
      </c>
      <c r="U3238" s="12"/>
      <c r="V3238" s="16"/>
      <c r="W3238" s="12" t="s">
        <v>4223</v>
      </c>
    </row>
    <row r="3239" spans="1:23" ht="22.35" customHeight="1">
      <c r="A3239" s="12">
        <v>10063419</v>
      </c>
      <c r="B3239" s="137">
        <v>391222007915</v>
      </c>
      <c r="C3239" s="106">
        <v>1009007</v>
      </c>
      <c r="D3239" s="13"/>
      <c r="E3239" s="12" t="s">
        <v>3737</v>
      </c>
      <c r="F3239" s="190" t="s">
        <v>2049</v>
      </c>
      <c r="G3239" s="13" t="s">
        <v>37</v>
      </c>
      <c r="H3239" s="15">
        <v>78</v>
      </c>
      <c r="I3239" s="105">
        <v>10</v>
      </c>
      <c r="J3239" s="26">
        <f t="shared" si="200"/>
        <v>780</v>
      </c>
      <c r="K3239" s="113">
        <f>IFERROR(SUMIFS(RECEIVING_HISTORY!$H:$H,RECEIVING_HISTORY!$B:$B,MASTER_SHEET!$A3239),0)</f>
        <v>0</v>
      </c>
      <c r="L3239" s="26">
        <f>IFERROR(SUMIFS(RECEIVING_HISTORY!$I:$I,RECEIVING_HISTORY!$B:$B,MASTER_SHEET!$A3239),0)</f>
        <v>0</v>
      </c>
      <c r="M3239" s="35">
        <f>IFERROR(SUMIF(ISSUANCE_HISTORY!$B:$B,A3239,ISSUANCE_HISTORY!$H:$H),0)</f>
        <v>0</v>
      </c>
      <c r="N3239" s="26">
        <f>IFERROR(SUMIF(ISSUANCE_HISTORY!$B:$B,A3239,ISSUANCE_HISTORY!$I:$I),0)</f>
        <v>0</v>
      </c>
      <c r="O3239" s="112">
        <f t="shared" si="201"/>
        <v>10</v>
      </c>
      <c r="P3239" s="26">
        <f t="shared" si="203"/>
        <v>780</v>
      </c>
      <c r="Q3239" s="36" t="s">
        <v>1180</v>
      </c>
      <c r="R3239" s="36" t="s">
        <v>1180</v>
      </c>
      <c r="S3239" s="16">
        <v>8</v>
      </c>
      <c r="T3239" s="37" t="str">
        <f t="shared" si="202"/>
        <v>OK</v>
      </c>
      <c r="U3239" s="12"/>
      <c r="V3239" s="16"/>
      <c r="W3239" s="12" t="s">
        <v>4223</v>
      </c>
    </row>
    <row r="3240" spans="1:23" ht="22.35" customHeight="1">
      <c r="A3240" s="12">
        <v>10063420</v>
      </c>
      <c r="B3240" s="137">
        <v>271117047916</v>
      </c>
      <c r="C3240" s="106">
        <v>1009008</v>
      </c>
      <c r="D3240" s="13"/>
      <c r="E3240" s="12" t="s">
        <v>3738</v>
      </c>
      <c r="F3240" s="190" t="s">
        <v>2049</v>
      </c>
      <c r="G3240" s="13" t="s">
        <v>37</v>
      </c>
      <c r="H3240" s="15">
        <v>650</v>
      </c>
      <c r="I3240" s="105">
        <v>8</v>
      </c>
      <c r="J3240" s="26">
        <f t="shared" si="200"/>
        <v>5200</v>
      </c>
      <c r="K3240" s="113">
        <f>IFERROR(SUMIFS(RECEIVING_HISTORY!$H:$H,RECEIVING_HISTORY!$B:$B,MASTER_SHEET!$A3240),0)</f>
        <v>0</v>
      </c>
      <c r="L3240" s="26">
        <f>IFERROR(SUMIFS(RECEIVING_HISTORY!$I:$I,RECEIVING_HISTORY!$B:$B,MASTER_SHEET!$A3240),0)</f>
        <v>0</v>
      </c>
      <c r="M3240" s="35">
        <f>IFERROR(SUMIF(ISSUANCE_HISTORY!$B:$B,A3240,ISSUANCE_HISTORY!$H:$H),0)</f>
        <v>0</v>
      </c>
      <c r="N3240" s="26">
        <f>IFERROR(SUMIF(ISSUANCE_HISTORY!$B:$B,A3240,ISSUANCE_HISTORY!$I:$I),0)</f>
        <v>0</v>
      </c>
      <c r="O3240" s="112">
        <f t="shared" si="201"/>
        <v>8</v>
      </c>
      <c r="P3240" s="26">
        <f t="shared" si="203"/>
        <v>5200</v>
      </c>
      <c r="Q3240" s="36" t="s">
        <v>2406</v>
      </c>
      <c r="R3240" s="36" t="s">
        <v>2406</v>
      </c>
      <c r="S3240" s="16">
        <v>2</v>
      </c>
      <c r="T3240" s="37" t="str">
        <f t="shared" si="202"/>
        <v>OK</v>
      </c>
      <c r="U3240" s="12"/>
      <c r="V3240" s="16"/>
      <c r="W3240" s="12" t="s">
        <v>4223</v>
      </c>
    </row>
    <row r="3241" spans="1:23" ht="22.35" customHeight="1">
      <c r="A3241" s="12">
        <v>10063421</v>
      </c>
      <c r="B3241" s="137">
        <v>271117047917</v>
      </c>
      <c r="C3241" s="106">
        <v>1009009</v>
      </c>
      <c r="D3241" s="13"/>
      <c r="E3241" s="12" t="s">
        <v>3739</v>
      </c>
      <c r="F3241" s="190" t="s">
        <v>2049</v>
      </c>
      <c r="G3241" s="13" t="s">
        <v>37</v>
      </c>
      <c r="H3241" s="15">
        <v>600</v>
      </c>
      <c r="I3241" s="105">
        <v>8</v>
      </c>
      <c r="J3241" s="26">
        <f t="shared" si="200"/>
        <v>4800</v>
      </c>
      <c r="K3241" s="113">
        <f>IFERROR(SUMIFS(RECEIVING_HISTORY!$H:$H,RECEIVING_HISTORY!$B:$B,MASTER_SHEET!$A3241),0)</f>
        <v>0</v>
      </c>
      <c r="L3241" s="26">
        <f>IFERROR(SUMIFS(RECEIVING_HISTORY!$I:$I,RECEIVING_HISTORY!$B:$B,MASTER_SHEET!$A3241),0)</f>
        <v>0</v>
      </c>
      <c r="M3241" s="35">
        <f>IFERROR(SUMIF(ISSUANCE_HISTORY!$B:$B,A3241,ISSUANCE_HISTORY!$H:$H),0)</f>
        <v>0</v>
      </c>
      <c r="N3241" s="26">
        <f>IFERROR(SUMIF(ISSUANCE_HISTORY!$B:$B,A3241,ISSUANCE_HISTORY!$I:$I),0)</f>
        <v>0</v>
      </c>
      <c r="O3241" s="112">
        <f t="shared" si="201"/>
        <v>8</v>
      </c>
      <c r="P3241" s="26">
        <f t="shared" si="203"/>
        <v>4800</v>
      </c>
      <c r="Q3241" s="36" t="s">
        <v>3130</v>
      </c>
      <c r="R3241" s="36" t="s">
        <v>3130</v>
      </c>
      <c r="S3241" s="16">
        <v>2</v>
      </c>
      <c r="T3241" s="37" t="str">
        <f t="shared" si="202"/>
        <v>OK</v>
      </c>
      <c r="U3241" s="12"/>
      <c r="V3241" s="16"/>
      <c r="W3241" s="12" t="s">
        <v>4223</v>
      </c>
    </row>
    <row r="3242" spans="1:23" ht="22.35" customHeight="1">
      <c r="A3242" s="12">
        <v>10063422</v>
      </c>
      <c r="B3242" s="137">
        <v>3000000572</v>
      </c>
      <c r="C3242" s="106">
        <v>1009010</v>
      </c>
      <c r="D3242" s="13"/>
      <c r="E3242" s="12" t="s">
        <v>3740</v>
      </c>
      <c r="F3242" s="190" t="s">
        <v>2049</v>
      </c>
      <c r="G3242" s="13" t="s">
        <v>37</v>
      </c>
      <c r="H3242" s="15">
        <v>141</v>
      </c>
      <c r="I3242" s="105">
        <v>5</v>
      </c>
      <c r="J3242" s="26">
        <f t="shared" si="200"/>
        <v>705</v>
      </c>
      <c r="K3242" s="113">
        <f>IFERROR(SUMIFS(RECEIVING_HISTORY!$H:$H,RECEIVING_HISTORY!$B:$B,MASTER_SHEET!$A3242),0)</f>
        <v>0</v>
      </c>
      <c r="L3242" s="26">
        <f>IFERROR(SUMIFS(RECEIVING_HISTORY!$I:$I,RECEIVING_HISTORY!$B:$B,MASTER_SHEET!$A3242),0)</f>
        <v>0</v>
      </c>
      <c r="M3242" s="35">
        <f>IFERROR(SUMIF(ISSUANCE_HISTORY!$B:$B,A3242,ISSUANCE_HISTORY!$H:$H),0)</f>
        <v>0</v>
      </c>
      <c r="N3242" s="26">
        <f>IFERROR(SUMIF(ISSUANCE_HISTORY!$B:$B,A3242,ISSUANCE_HISTORY!$I:$I),0)</f>
        <v>0</v>
      </c>
      <c r="O3242" s="112">
        <f t="shared" si="201"/>
        <v>5</v>
      </c>
      <c r="P3242" s="26">
        <f t="shared" si="203"/>
        <v>705</v>
      </c>
      <c r="Q3242" s="36" t="s">
        <v>1180</v>
      </c>
      <c r="R3242" s="36" t="s">
        <v>1180</v>
      </c>
      <c r="S3242" s="16">
        <v>2</v>
      </c>
      <c r="T3242" s="37" t="str">
        <f t="shared" si="202"/>
        <v>OK</v>
      </c>
      <c r="U3242" s="12"/>
      <c r="V3242" s="16"/>
      <c r="W3242" s="12" t="s">
        <v>4223</v>
      </c>
    </row>
    <row r="3243" spans="1:23" ht="22.35" customHeight="1">
      <c r="A3243" s="12">
        <v>10063423</v>
      </c>
      <c r="B3243" s="137" t="e">
        <v>#N/A</v>
      </c>
      <c r="C3243" s="106">
        <v>1008957</v>
      </c>
      <c r="D3243" s="13"/>
      <c r="E3243" s="12" t="s">
        <v>3741</v>
      </c>
      <c r="F3243" s="190" t="s">
        <v>4205</v>
      </c>
      <c r="G3243" s="13" t="s">
        <v>21</v>
      </c>
      <c r="H3243" s="15">
        <v>62</v>
      </c>
      <c r="I3243" s="105">
        <v>10</v>
      </c>
      <c r="J3243" s="26">
        <f t="shared" si="200"/>
        <v>620</v>
      </c>
      <c r="K3243" s="113">
        <f>IFERROR(SUMIFS(RECEIVING_HISTORY!$H:$H,RECEIVING_HISTORY!$B:$B,MASTER_SHEET!$A3243),0)</f>
        <v>0</v>
      </c>
      <c r="L3243" s="26">
        <f>IFERROR(SUMIFS(RECEIVING_HISTORY!$I:$I,RECEIVING_HISTORY!$B:$B,MASTER_SHEET!$A3243),0)</f>
        <v>0</v>
      </c>
      <c r="M3243" s="35">
        <f>IFERROR(SUMIF(ISSUANCE_HISTORY!$B:$B,A3243,ISSUANCE_HISTORY!$H:$H),0)</f>
        <v>0</v>
      </c>
      <c r="N3243" s="26">
        <f>IFERROR(SUMIF(ISSUANCE_HISTORY!$B:$B,A3243,ISSUANCE_HISTORY!$I:$I),0)</f>
        <v>0</v>
      </c>
      <c r="O3243" s="112">
        <f t="shared" si="201"/>
        <v>10</v>
      </c>
      <c r="P3243" s="26">
        <f t="shared" si="203"/>
        <v>620</v>
      </c>
      <c r="Q3243" s="36" t="s">
        <v>739</v>
      </c>
      <c r="R3243" s="36" t="s">
        <v>739</v>
      </c>
      <c r="S3243" s="16">
        <v>10</v>
      </c>
      <c r="T3243" s="37" t="str">
        <f t="shared" si="202"/>
        <v>OK</v>
      </c>
      <c r="U3243" s="12"/>
      <c r="V3243" s="16"/>
      <c r="W3243" s="12" t="e">
        <v>#N/A</v>
      </c>
    </row>
    <row r="3244" spans="1:23" ht="22.35" customHeight="1">
      <c r="A3244" s="12">
        <v>10063424</v>
      </c>
      <c r="B3244" s="137" t="e">
        <v>#N/A</v>
      </c>
      <c r="C3244" s="106">
        <v>1008861</v>
      </c>
      <c r="D3244" s="13"/>
      <c r="E3244" s="12" t="s">
        <v>3742</v>
      </c>
      <c r="F3244" s="190" t="s">
        <v>2049</v>
      </c>
      <c r="G3244" s="13" t="s">
        <v>21</v>
      </c>
      <c r="H3244" s="15">
        <v>25</v>
      </c>
      <c r="I3244" s="105">
        <v>0</v>
      </c>
      <c r="J3244" s="26">
        <f t="shared" si="200"/>
        <v>0</v>
      </c>
      <c r="K3244" s="113">
        <f>IFERROR(SUMIFS(RECEIVING_HISTORY!$H:$H,RECEIVING_HISTORY!$B:$B,MASTER_SHEET!$A3244),0)</f>
        <v>0</v>
      </c>
      <c r="L3244" s="26">
        <f>IFERROR(SUMIFS(RECEIVING_HISTORY!$I:$I,RECEIVING_HISTORY!$B:$B,MASTER_SHEET!$A3244),0)</f>
        <v>0</v>
      </c>
      <c r="M3244" s="35">
        <f>IFERROR(SUMIF(ISSUANCE_HISTORY!$B:$B,A3244,ISSUANCE_HISTORY!$H:$H),0)</f>
        <v>0</v>
      </c>
      <c r="N3244" s="26">
        <f>IFERROR(SUMIF(ISSUANCE_HISTORY!$B:$B,A3244,ISSUANCE_HISTORY!$I:$I),0)</f>
        <v>0</v>
      </c>
      <c r="O3244" s="112">
        <f t="shared" si="201"/>
        <v>0</v>
      </c>
      <c r="P3244" s="26">
        <f t="shared" si="203"/>
        <v>0</v>
      </c>
      <c r="Q3244" s="36" t="e">
        <v>#N/A</v>
      </c>
      <c r="R3244" s="36" t="e">
        <v>#N/A</v>
      </c>
      <c r="S3244" s="16"/>
      <c r="T3244" s="37" t="str">
        <f t="shared" si="202"/>
        <v/>
      </c>
      <c r="U3244" s="12"/>
      <c r="V3244" s="16"/>
      <c r="W3244" s="12" t="e">
        <v>#N/A</v>
      </c>
    </row>
    <row r="3245" spans="1:23" ht="22.35" customHeight="1">
      <c r="A3245" s="12">
        <v>10063425</v>
      </c>
      <c r="B3245" s="137" t="e">
        <v>#N/A</v>
      </c>
      <c r="C3245" s="106">
        <v>1008860</v>
      </c>
      <c r="D3245" s="13"/>
      <c r="E3245" s="12" t="s">
        <v>3743</v>
      </c>
      <c r="F3245" s="190" t="s">
        <v>2049</v>
      </c>
      <c r="G3245" s="13" t="s">
        <v>21</v>
      </c>
      <c r="H3245" s="15">
        <v>1.8</v>
      </c>
      <c r="I3245" s="105">
        <v>0</v>
      </c>
      <c r="J3245" s="26">
        <f t="shared" si="200"/>
        <v>0</v>
      </c>
      <c r="K3245" s="113">
        <f>IFERROR(SUMIFS(RECEIVING_HISTORY!$H:$H,RECEIVING_HISTORY!$B:$B,MASTER_SHEET!$A3245),0)</f>
        <v>0</v>
      </c>
      <c r="L3245" s="26">
        <f>IFERROR(SUMIFS(RECEIVING_HISTORY!$I:$I,RECEIVING_HISTORY!$B:$B,MASTER_SHEET!$A3245),0)</f>
        <v>0</v>
      </c>
      <c r="M3245" s="35">
        <f>IFERROR(SUMIF(ISSUANCE_HISTORY!$B:$B,A3245,ISSUANCE_HISTORY!$H:$H),0)</f>
        <v>0</v>
      </c>
      <c r="N3245" s="26">
        <f>IFERROR(SUMIF(ISSUANCE_HISTORY!$B:$B,A3245,ISSUANCE_HISTORY!$I:$I),0)</f>
        <v>0</v>
      </c>
      <c r="O3245" s="112">
        <f t="shared" si="201"/>
        <v>0</v>
      </c>
      <c r="P3245" s="26">
        <f t="shared" si="203"/>
        <v>0</v>
      </c>
      <c r="Q3245" s="36" t="e">
        <v>#N/A</v>
      </c>
      <c r="R3245" s="36" t="e">
        <v>#N/A</v>
      </c>
      <c r="S3245" s="16"/>
      <c r="T3245" s="37" t="str">
        <f t="shared" si="202"/>
        <v/>
      </c>
      <c r="U3245" s="12"/>
      <c r="V3245" s="16"/>
      <c r="W3245" s="12" t="e">
        <v>#N/A</v>
      </c>
    </row>
    <row r="3246" spans="1:23" ht="22.35" customHeight="1">
      <c r="A3246" s="12">
        <v>10063426</v>
      </c>
      <c r="B3246" s="137" t="e">
        <v>#N/A</v>
      </c>
      <c r="C3246" s="106">
        <v>1000131</v>
      </c>
      <c r="D3246" s="13"/>
      <c r="E3246" s="12" t="s">
        <v>3744</v>
      </c>
      <c r="F3246" s="190" t="s">
        <v>2049</v>
      </c>
      <c r="G3246" s="13" t="s">
        <v>21</v>
      </c>
      <c r="H3246" s="15">
        <v>2.25</v>
      </c>
      <c r="I3246" s="105">
        <v>0</v>
      </c>
      <c r="J3246" s="26">
        <f t="shared" si="200"/>
        <v>0</v>
      </c>
      <c r="K3246" s="113">
        <f>IFERROR(SUMIFS(RECEIVING_HISTORY!$H:$H,RECEIVING_HISTORY!$B:$B,MASTER_SHEET!$A3246),0)</f>
        <v>0</v>
      </c>
      <c r="L3246" s="26">
        <f>IFERROR(SUMIFS(RECEIVING_HISTORY!$I:$I,RECEIVING_HISTORY!$B:$B,MASTER_SHEET!$A3246),0)</f>
        <v>0</v>
      </c>
      <c r="M3246" s="35">
        <f>IFERROR(SUMIF(ISSUANCE_HISTORY!$B:$B,A3246,ISSUANCE_HISTORY!$H:$H),0)</f>
        <v>0</v>
      </c>
      <c r="N3246" s="26">
        <f>IFERROR(SUMIF(ISSUANCE_HISTORY!$B:$B,A3246,ISSUANCE_HISTORY!$I:$I),0)</f>
        <v>0</v>
      </c>
      <c r="O3246" s="112">
        <f t="shared" si="201"/>
        <v>0</v>
      </c>
      <c r="P3246" s="26">
        <f t="shared" si="203"/>
        <v>0</v>
      </c>
      <c r="Q3246" s="36" t="e">
        <v>#N/A</v>
      </c>
      <c r="R3246" s="36" t="e">
        <v>#N/A</v>
      </c>
      <c r="S3246" s="16"/>
      <c r="T3246" s="37" t="str">
        <f t="shared" si="202"/>
        <v/>
      </c>
      <c r="U3246" s="12"/>
      <c r="V3246" s="16"/>
      <c r="W3246" s="12" t="e">
        <v>#N/A</v>
      </c>
    </row>
    <row r="3247" spans="1:23" ht="22.35" customHeight="1">
      <c r="A3247" s="12">
        <v>10063427</v>
      </c>
      <c r="B3247" s="137" t="e">
        <v>#N/A</v>
      </c>
      <c r="C3247" s="106">
        <v>1008862</v>
      </c>
      <c r="D3247" s="13"/>
      <c r="E3247" s="12" t="s">
        <v>3745</v>
      </c>
      <c r="F3247" s="190" t="s">
        <v>2049</v>
      </c>
      <c r="G3247" s="13" t="s">
        <v>21</v>
      </c>
      <c r="H3247" s="15">
        <v>16.8</v>
      </c>
      <c r="I3247" s="105">
        <v>0</v>
      </c>
      <c r="J3247" s="26">
        <f t="shared" si="200"/>
        <v>0</v>
      </c>
      <c r="K3247" s="113">
        <f>IFERROR(SUMIFS(RECEIVING_HISTORY!$H:$H,RECEIVING_HISTORY!$B:$B,MASTER_SHEET!$A3247),0)</f>
        <v>0</v>
      </c>
      <c r="L3247" s="26">
        <f>IFERROR(SUMIFS(RECEIVING_HISTORY!$I:$I,RECEIVING_HISTORY!$B:$B,MASTER_SHEET!$A3247),0)</f>
        <v>0</v>
      </c>
      <c r="M3247" s="35">
        <f>IFERROR(SUMIF(ISSUANCE_HISTORY!$B:$B,A3247,ISSUANCE_HISTORY!$H:$H),0)</f>
        <v>0</v>
      </c>
      <c r="N3247" s="26">
        <f>IFERROR(SUMIF(ISSUANCE_HISTORY!$B:$B,A3247,ISSUANCE_HISTORY!$I:$I),0)</f>
        <v>0</v>
      </c>
      <c r="O3247" s="112">
        <f t="shared" si="201"/>
        <v>0</v>
      </c>
      <c r="P3247" s="26">
        <f t="shared" si="203"/>
        <v>0</v>
      </c>
      <c r="Q3247" s="36" t="e">
        <v>#N/A</v>
      </c>
      <c r="R3247" s="36" t="e">
        <v>#N/A</v>
      </c>
      <c r="S3247" s="16"/>
      <c r="T3247" s="37" t="str">
        <f t="shared" si="202"/>
        <v/>
      </c>
      <c r="U3247" s="12"/>
      <c r="V3247" s="16"/>
      <c r="W3247" s="12" t="e">
        <v>#N/A</v>
      </c>
    </row>
    <row r="3248" spans="1:23" ht="22.35" customHeight="1">
      <c r="A3248" s="12">
        <v>10063428</v>
      </c>
      <c r="B3248" s="137" t="e">
        <v>#N/A</v>
      </c>
      <c r="C3248" s="106">
        <v>1008983</v>
      </c>
      <c r="D3248" s="13"/>
      <c r="E3248" s="12" t="s">
        <v>3746</v>
      </c>
      <c r="F3248" s="190" t="s">
        <v>2049</v>
      </c>
      <c r="G3248" s="13" t="s">
        <v>37</v>
      </c>
      <c r="H3248" s="15">
        <v>45</v>
      </c>
      <c r="I3248" s="105">
        <v>8</v>
      </c>
      <c r="J3248" s="26">
        <f t="shared" si="200"/>
        <v>360</v>
      </c>
      <c r="K3248" s="113">
        <f>IFERROR(SUMIFS(RECEIVING_HISTORY!$H:$H,RECEIVING_HISTORY!$B:$B,MASTER_SHEET!$A3248),0)</f>
        <v>0</v>
      </c>
      <c r="L3248" s="26">
        <f>IFERROR(SUMIFS(RECEIVING_HISTORY!$I:$I,RECEIVING_HISTORY!$B:$B,MASTER_SHEET!$A3248),0)</f>
        <v>0</v>
      </c>
      <c r="M3248" s="35">
        <f>IFERROR(SUMIF(ISSUANCE_HISTORY!$B:$B,A3248,ISSUANCE_HISTORY!$H:$H),0)</f>
        <v>0</v>
      </c>
      <c r="N3248" s="26">
        <f>IFERROR(SUMIF(ISSUANCE_HISTORY!$B:$B,A3248,ISSUANCE_HISTORY!$I:$I),0)</f>
        <v>0</v>
      </c>
      <c r="O3248" s="112">
        <f t="shared" si="201"/>
        <v>8</v>
      </c>
      <c r="P3248" s="26">
        <f t="shared" si="203"/>
        <v>360</v>
      </c>
      <c r="Q3248" s="36" t="s">
        <v>1856</v>
      </c>
      <c r="R3248" s="36" t="s">
        <v>1856</v>
      </c>
      <c r="S3248" s="16">
        <v>4</v>
      </c>
      <c r="T3248" s="37" t="str">
        <f t="shared" si="202"/>
        <v>OK</v>
      </c>
      <c r="U3248" s="12"/>
      <c r="V3248" s="16"/>
      <c r="W3248" s="12" t="e">
        <v>#N/A</v>
      </c>
    </row>
    <row r="3249" spans="1:23" ht="22.35" customHeight="1">
      <c r="A3249" s="12">
        <v>10063429</v>
      </c>
      <c r="B3249" s="137" t="e">
        <v>#N/A</v>
      </c>
      <c r="C3249" s="106">
        <v>1008984</v>
      </c>
      <c r="D3249" s="13"/>
      <c r="E3249" s="12" t="s">
        <v>3747</v>
      </c>
      <c r="F3249" s="190" t="s">
        <v>2049</v>
      </c>
      <c r="G3249" s="13" t="s">
        <v>37</v>
      </c>
      <c r="H3249" s="15">
        <v>110</v>
      </c>
      <c r="I3249" s="105">
        <v>8</v>
      </c>
      <c r="J3249" s="26">
        <f t="shared" si="200"/>
        <v>880</v>
      </c>
      <c r="K3249" s="113">
        <f>IFERROR(SUMIFS(RECEIVING_HISTORY!$H:$H,RECEIVING_HISTORY!$B:$B,MASTER_SHEET!$A3249),0)</f>
        <v>0</v>
      </c>
      <c r="L3249" s="26">
        <f>IFERROR(SUMIFS(RECEIVING_HISTORY!$I:$I,RECEIVING_HISTORY!$B:$B,MASTER_SHEET!$A3249),0)</f>
        <v>0</v>
      </c>
      <c r="M3249" s="35">
        <f>IFERROR(SUMIF(ISSUANCE_HISTORY!$B:$B,A3249,ISSUANCE_HISTORY!$H:$H),0)</f>
        <v>0</v>
      </c>
      <c r="N3249" s="26">
        <f>IFERROR(SUMIF(ISSUANCE_HISTORY!$B:$B,A3249,ISSUANCE_HISTORY!$I:$I),0)</f>
        <v>0</v>
      </c>
      <c r="O3249" s="112">
        <f t="shared" si="201"/>
        <v>8</v>
      </c>
      <c r="P3249" s="26">
        <f t="shared" si="203"/>
        <v>880</v>
      </c>
      <c r="Q3249" s="36" t="s">
        <v>2127</v>
      </c>
      <c r="R3249" s="36" t="s">
        <v>2127</v>
      </c>
      <c r="S3249" s="16">
        <v>4</v>
      </c>
      <c r="T3249" s="37" t="str">
        <f t="shared" si="202"/>
        <v>OK</v>
      </c>
      <c r="U3249" s="12"/>
      <c r="V3249" s="16"/>
      <c r="W3249" s="12" t="e">
        <v>#N/A</v>
      </c>
    </row>
    <row r="3250" spans="1:23" ht="22.35" customHeight="1">
      <c r="A3250" s="12">
        <v>10063430</v>
      </c>
      <c r="B3250" s="137" t="e">
        <v>#N/A</v>
      </c>
      <c r="C3250" s="106">
        <v>1008985</v>
      </c>
      <c r="D3250" s="13"/>
      <c r="E3250" s="12" t="s">
        <v>3748</v>
      </c>
      <c r="F3250" s="191" t="s">
        <v>4206</v>
      </c>
      <c r="G3250" s="13" t="s">
        <v>37</v>
      </c>
      <c r="H3250" s="15">
        <v>65</v>
      </c>
      <c r="I3250" s="105">
        <v>300</v>
      </c>
      <c r="J3250" s="26">
        <f t="shared" si="200"/>
        <v>19500</v>
      </c>
      <c r="K3250" s="113">
        <f>IFERROR(SUMIFS(RECEIVING_HISTORY!$H:$H,RECEIVING_HISTORY!$B:$B,MASTER_SHEET!$A3250),0)</f>
        <v>0</v>
      </c>
      <c r="L3250" s="26">
        <f>IFERROR(SUMIFS(RECEIVING_HISTORY!$I:$I,RECEIVING_HISTORY!$B:$B,MASTER_SHEET!$A3250),0)</f>
        <v>0</v>
      </c>
      <c r="M3250" s="35">
        <f>IFERROR(SUMIF(ISSUANCE_HISTORY!$B:$B,A3250,ISSUANCE_HISTORY!$H:$H),0)</f>
        <v>0</v>
      </c>
      <c r="N3250" s="26">
        <f>IFERROR(SUMIF(ISSUANCE_HISTORY!$B:$B,A3250,ISSUANCE_HISTORY!$I:$I),0)</f>
        <v>0</v>
      </c>
      <c r="O3250" s="112">
        <f t="shared" si="201"/>
        <v>300</v>
      </c>
      <c r="P3250" s="26">
        <f t="shared" si="203"/>
        <v>19500</v>
      </c>
      <c r="Q3250" s="36" t="s">
        <v>4458</v>
      </c>
      <c r="R3250" s="36" t="s">
        <v>4458</v>
      </c>
      <c r="S3250" s="16">
        <v>20</v>
      </c>
      <c r="T3250" s="37" t="str">
        <f t="shared" si="202"/>
        <v>OK</v>
      </c>
      <c r="U3250" s="12"/>
      <c r="V3250" s="16"/>
      <c r="W3250" s="12" t="e">
        <v>#N/A</v>
      </c>
    </row>
    <row r="3251" spans="1:23" ht="22.35" customHeight="1">
      <c r="A3251" s="12">
        <v>10063431</v>
      </c>
      <c r="B3251" s="137">
        <v>311631007918</v>
      </c>
      <c r="C3251" s="106">
        <v>1008872</v>
      </c>
      <c r="D3251" s="13"/>
      <c r="E3251" s="12" t="s">
        <v>3749</v>
      </c>
      <c r="F3251" s="190" t="s">
        <v>1262</v>
      </c>
      <c r="G3251" s="13" t="s">
        <v>37</v>
      </c>
      <c r="H3251" s="15">
        <v>830</v>
      </c>
      <c r="I3251" s="105">
        <v>20</v>
      </c>
      <c r="J3251" s="26">
        <f t="shared" si="200"/>
        <v>16600</v>
      </c>
      <c r="K3251" s="113">
        <f>IFERROR(SUMIFS(RECEIVING_HISTORY!$H:$H,RECEIVING_HISTORY!$B:$B,MASTER_SHEET!$A3251),0)</f>
        <v>0</v>
      </c>
      <c r="L3251" s="26">
        <f>IFERROR(SUMIFS(RECEIVING_HISTORY!$I:$I,RECEIVING_HISTORY!$B:$B,MASTER_SHEET!$A3251),0)</f>
        <v>0</v>
      </c>
      <c r="M3251" s="35">
        <f>IFERROR(SUMIF(ISSUANCE_HISTORY!$B:$B,A3251,ISSUANCE_HISTORY!$H:$H),0)</f>
        <v>0</v>
      </c>
      <c r="N3251" s="26">
        <f>IFERROR(SUMIF(ISSUANCE_HISTORY!$B:$B,A3251,ISSUANCE_HISTORY!$I:$I),0)</f>
        <v>0</v>
      </c>
      <c r="O3251" s="112">
        <f t="shared" si="201"/>
        <v>20</v>
      </c>
      <c r="P3251" s="26">
        <f t="shared" si="203"/>
        <v>16600</v>
      </c>
      <c r="Q3251" s="36" t="s">
        <v>4252</v>
      </c>
      <c r="R3251" s="36" t="s">
        <v>4252</v>
      </c>
      <c r="S3251" s="16">
        <v>10</v>
      </c>
      <c r="T3251" s="37" t="str">
        <f t="shared" si="202"/>
        <v>OK</v>
      </c>
      <c r="U3251" s="12"/>
      <c r="V3251" s="16"/>
      <c r="W3251" s="12" t="s">
        <v>4223</v>
      </c>
    </row>
    <row r="3252" spans="1:23" ht="22.35" customHeight="1">
      <c r="A3252" s="12">
        <v>10063432</v>
      </c>
      <c r="B3252" s="137">
        <v>231522047379</v>
      </c>
      <c r="C3252" s="106">
        <v>1008919</v>
      </c>
      <c r="D3252" s="13"/>
      <c r="E3252" s="12" t="s">
        <v>3750</v>
      </c>
      <c r="F3252" s="190" t="s">
        <v>1262</v>
      </c>
      <c r="G3252" s="13" t="s">
        <v>37</v>
      </c>
      <c r="H3252" s="15">
        <v>435</v>
      </c>
      <c r="I3252" s="105">
        <v>15</v>
      </c>
      <c r="J3252" s="26">
        <f t="shared" si="200"/>
        <v>6525</v>
      </c>
      <c r="K3252" s="113">
        <f>IFERROR(SUMIFS(RECEIVING_HISTORY!$H:$H,RECEIVING_HISTORY!$B:$B,MASTER_SHEET!$A3252),0)</f>
        <v>0</v>
      </c>
      <c r="L3252" s="26">
        <f>IFERROR(SUMIFS(RECEIVING_HISTORY!$I:$I,RECEIVING_HISTORY!$B:$B,MASTER_SHEET!$A3252),0)</f>
        <v>0</v>
      </c>
      <c r="M3252" s="35">
        <f>IFERROR(SUMIF(ISSUANCE_HISTORY!$B:$B,A3252,ISSUANCE_HISTORY!$H:$H),0)</f>
        <v>1</v>
      </c>
      <c r="N3252" s="26">
        <f>IFERROR(SUMIF(ISSUANCE_HISTORY!$B:$B,A3252,ISSUANCE_HISTORY!$I:$I),0)</f>
        <v>435</v>
      </c>
      <c r="O3252" s="112">
        <f t="shared" si="201"/>
        <v>14</v>
      </c>
      <c r="P3252" s="26">
        <f t="shared" si="203"/>
        <v>6090</v>
      </c>
      <c r="Q3252" s="36" t="s">
        <v>163</v>
      </c>
      <c r="R3252" s="36" t="s">
        <v>163</v>
      </c>
      <c r="S3252" s="16">
        <v>10</v>
      </c>
      <c r="T3252" s="37" t="str">
        <f t="shared" si="202"/>
        <v>OK</v>
      </c>
      <c r="U3252" s="12"/>
      <c r="V3252" s="16"/>
      <c r="W3252" s="12" t="s">
        <v>4223</v>
      </c>
    </row>
    <row r="3253" spans="1:23" ht="22.35" customHeight="1">
      <c r="A3253" s="12">
        <v>10063433</v>
      </c>
      <c r="B3253" s="137">
        <v>261118018151</v>
      </c>
      <c r="C3253" s="106">
        <v>1009000</v>
      </c>
      <c r="D3253" s="13"/>
      <c r="E3253" s="12" t="s">
        <v>3751</v>
      </c>
      <c r="F3253" s="190" t="s">
        <v>4205</v>
      </c>
      <c r="G3253" s="13" t="s">
        <v>37</v>
      </c>
      <c r="H3253" s="15">
        <v>40</v>
      </c>
      <c r="I3253" s="105">
        <v>16</v>
      </c>
      <c r="J3253" s="26">
        <f t="shared" si="200"/>
        <v>640</v>
      </c>
      <c r="K3253" s="113">
        <f>IFERROR(SUMIFS(RECEIVING_HISTORY!$H:$H,RECEIVING_HISTORY!$B:$B,MASTER_SHEET!$A3253),0)</f>
        <v>0</v>
      </c>
      <c r="L3253" s="26">
        <f>IFERROR(SUMIFS(RECEIVING_HISTORY!$I:$I,RECEIVING_HISTORY!$B:$B,MASTER_SHEET!$A3253),0)</f>
        <v>0</v>
      </c>
      <c r="M3253" s="35">
        <f>IFERROR(SUMIF(ISSUANCE_HISTORY!$B:$B,A3253,ISSUANCE_HISTORY!$H:$H),0)</f>
        <v>0</v>
      </c>
      <c r="N3253" s="26">
        <f>IFERROR(SUMIF(ISSUANCE_HISTORY!$B:$B,A3253,ISSUANCE_HISTORY!$I:$I),0)</f>
        <v>0</v>
      </c>
      <c r="O3253" s="112">
        <f t="shared" si="201"/>
        <v>16</v>
      </c>
      <c r="P3253" s="26">
        <f t="shared" si="203"/>
        <v>640</v>
      </c>
      <c r="Q3253" s="168" t="s">
        <v>199</v>
      </c>
      <c r="R3253" s="168" t="s">
        <v>199</v>
      </c>
      <c r="S3253" s="16">
        <v>8</v>
      </c>
      <c r="T3253" s="37" t="str">
        <f t="shared" si="202"/>
        <v>OK</v>
      </c>
      <c r="U3253" s="12"/>
      <c r="V3253" s="16"/>
      <c r="W3253" s="12" t="s">
        <v>4222</v>
      </c>
    </row>
    <row r="3254" spans="1:23" ht="22.35" customHeight="1">
      <c r="A3254" s="12">
        <v>10063434</v>
      </c>
      <c r="B3254" s="137">
        <v>261118018152</v>
      </c>
      <c r="C3254" s="106">
        <v>1009001</v>
      </c>
      <c r="D3254" s="13"/>
      <c r="E3254" s="12" t="s">
        <v>3752</v>
      </c>
      <c r="F3254" s="190" t="s">
        <v>4205</v>
      </c>
      <c r="G3254" s="13" t="s">
        <v>37</v>
      </c>
      <c r="H3254" s="15">
        <v>55</v>
      </c>
      <c r="I3254" s="105">
        <v>8</v>
      </c>
      <c r="J3254" s="26">
        <f t="shared" si="200"/>
        <v>440</v>
      </c>
      <c r="K3254" s="113">
        <f>IFERROR(SUMIFS(RECEIVING_HISTORY!$H:$H,RECEIVING_HISTORY!$B:$B,MASTER_SHEET!$A3254),0)</f>
        <v>0</v>
      </c>
      <c r="L3254" s="26">
        <f>IFERROR(SUMIFS(RECEIVING_HISTORY!$I:$I,RECEIVING_HISTORY!$B:$B,MASTER_SHEET!$A3254),0)</f>
        <v>0</v>
      </c>
      <c r="M3254" s="35">
        <f>IFERROR(SUMIF(ISSUANCE_HISTORY!$B:$B,A3254,ISSUANCE_HISTORY!$H:$H),0)</f>
        <v>0</v>
      </c>
      <c r="N3254" s="26">
        <f>IFERROR(SUMIF(ISSUANCE_HISTORY!$B:$B,A3254,ISSUANCE_HISTORY!$I:$I),0)</f>
        <v>0</v>
      </c>
      <c r="O3254" s="112">
        <f t="shared" si="201"/>
        <v>8</v>
      </c>
      <c r="P3254" s="26">
        <f t="shared" si="203"/>
        <v>440</v>
      </c>
      <c r="Q3254" s="36" t="s">
        <v>199</v>
      </c>
      <c r="R3254" s="36" t="s">
        <v>199</v>
      </c>
      <c r="S3254" s="16">
        <v>8</v>
      </c>
      <c r="T3254" s="37" t="str">
        <f t="shared" si="202"/>
        <v>OK</v>
      </c>
      <c r="U3254" s="12"/>
      <c r="V3254" s="16"/>
      <c r="W3254" s="12" t="s">
        <v>4222</v>
      </c>
    </row>
    <row r="3255" spans="1:23" ht="22.35" customHeight="1">
      <c r="A3255" s="12">
        <v>10063435</v>
      </c>
      <c r="B3255" s="137">
        <v>261118018153</v>
      </c>
      <c r="C3255" s="106">
        <v>1009002</v>
      </c>
      <c r="D3255" s="13"/>
      <c r="E3255" s="12" t="s">
        <v>3753</v>
      </c>
      <c r="F3255" s="190" t="s">
        <v>4205</v>
      </c>
      <c r="G3255" s="13" t="s">
        <v>37</v>
      </c>
      <c r="H3255" s="15">
        <v>100</v>
      </c>
      <c r="I3255" s="105">
        <v>8</v>
      </c>
      <c r="J3255" s="26">
        <f t="shared" si="200"/>
        <v>800</v>
      </c>
      <c r="K3255" s="113">
        <f>IFERROR(SUMIFS(RECEIVING_HISTORY!$H:$H,RECEIVING_HISTORY!$B:$B,MASTER_SHEET!$A3255),0)</f>
        <v>0</v>
      </c>
      <c r="L3255" s="26">
        <f>IFERROR(SUMIFS(RECEIVING_HISTORY!$I:$I,RECEIVING_HISTORY!$B:$B,MASTER_SHEET!$A3255),0)</f>
        <v>0</v>
      </c>
      <c r="M3255" s="35">
        <f>IFERROR(SUMIF(ISSUANCE_HISTORY!$B:$B,A3255,ISSUANCE_HISTORY!$H:$H),0)</f>
        <v>0</v>
      </c>
      <c r="N3255" s="26">
        <f>IFERROR(SUMIF(ISSUANCE_HISTORY!$B:$B,A3255,ISSUANCE_HISTORY!$I:$I),0)</f>
        <v>0</v>
      </c>
      <c r="O3255" s="112">
        <f t="shared" si="201"/>
        <v>8</v>
      </c>
      <c r="P3255" s="26">
        <f t="shared" si="203"/>
        <v>800</v>
      </c>
      <c r="Q3255" s="168" t="s">
        <v>4033</v>
      </c>
      <c r="R3255" s="168" t="s">
        <v>4033</v>
      </c>
      <c r="S3255" s="16">
        <v>8</v>
      </c>
      <c r="T3255" s="37" t="str">
        <f t="shared" si="202"/>
        <v>OK</v>
      </c>
      <c r="U3255" s="12"/>
      <c r="V3255" s="16"/>
      <c r="W3255" s="12" t="s">
        <v>4222</v>
      </c>
    </row>
    <row r="3256" spans="1:23" ht="22.35" customHeight="1">
      <c r="A3256" s="12">
        <v>10063436</v>
      </c>
      <c r="B3256" s="137">
        <v>261118018154</v>
      </c>
      <c r="C3256" s="106">
        <v>1009003</v>
      </c>
      <c r="D3256" s="13"/>
      <c r="E3256" s="12" t="s">
        <v>3754</v>
      </c>
      <c r="F3256" s="190" t="s">
        <v>4205</v>
      </c>
      <c r="G3256" s="13" t="s">
        <v>37</v>
      </c>
      <c r="H3256" s="15">
        <v>115</v>
      </c>
      <c r="I3256" s="105">
        <v>8</v>
      </c>
      <c r="J3256" s="26">
        <f t="shared" si="200"/>
        <v>920</v>
      </c>
      <c r="K3256" s="113">
        <f>IFERROR(SUMIFS(RECEIVING_HISTORY!$H:$H,RECEIVING_HISTORY!$B:$B,MASTER_SHEET!$A3256),0)</f>
        <v>0</v>
      </c>
      <c r="L3256" s="26">
        <f>IFERROR(SUMIFS(RECEIVING_HISTORY!$I:$I,RECEIVING_HISTORY!$B:$B,MASTER_SHEET!$A3256),0)</f>
        <v>0</v>
      </c>
      <c r="M3256" s="35">
        <f>IFERROR(SUMIF(ISSUANCE_HISTORY!$B:$B,A3256,ISSUANCE_HISTORY!$H:$H),0)</f>
        <v>0</v>
      </c>
      <c r="N3256" s="26">
        <f>IFERROR(SUMIF(ISSUANCE_HISTORY!$B:$B,A3256,ISSUANCE_HISTORY!$I:$I),0)</f>
        <v>0</v>
      </c>
      <c r="O3256" s="112">
        <f t="shared" si="201"/>
        <v>8</v>
      </c>
      <c r="P3256" s="26">
        <f t="shared" si="203"/>
        <v>920</v>
      </c>
      <c r="Q3256" s="168" t="s">
        <v>217</v>
      </c>
      <c r="R3256" s="168" t="s">
        <v>217</v>
      </c>
      <c r="S3256" s="16">
        <v>8</v>
      </c>
      <c r="T3256" s="37" t="str">
        <f t="shared" si="202"/>
        <v>OK</v>
      </c>
      <c r="U3256" s="12"/>
      <c r="V3256" s="16"/>
      <c r="W3256" s="12" t="s">
        <v>4222</v>
      </c>
    </row>
    <row r="3257" spans="1:23" ht="22.35" customHeight="1">
      <c r="A3257" s="12">
        <v>10063437</v>
      </c>
      <c r="B3257" s="137">
        <v>261118018155</v>
      </c>
      <c r="C3257" s="106">
        <v>1009004</v>
      </c>
      <c r="D3257" s="13"/>
      <c r="E3257" s="12" t="s">
        <v>3755</v>
      </c>
      <c r="F3257" s="190" t="s">
        <v>4205</v>
      </c>
      <c r="G3257" s="13" t="s">
        <v>37</v>
      </c>
      <c r="H3257" s="15">
        <v>180</v>
      </c>
      <c r="I3257" s="105">
        <v>8</v>
      </c>
      <c r="J3257" s="26">
        <f t="shared" si="200"/>
        <v>1440</v>
      </c>
      <c r="K3257" s="113">
        <f>IFERROR(SUMIFS(RECEIVING_HISTORY!$H:$H,RECEIVING_HISTORY!$B:$B,MASTER_SHEET!$A3257),0)</f>
        <v>0</v>
      </c>
      <c r="L3257" s="26">
        <f>IFERROR(SUMIFS(RECEIVING_HISTORY!$I:$I,RECEIVING_HISTORY!$B:$B,MASTER_SHEET!$A3257),0)</f>
        <v>0</v>
      </c>
      <c r="M3257" s="35">
        <f>IFERROR(SUMIF(ISSUANCE_HISTORY!$B:$B,A3257,ISSUANCE_HISTORY!$H:$H),0)</f>
        <v>0</v>
      </c>
      <c r="N3257" s="26">
        <f>IFERROR(SUMIF(ISSUANCE_HISTORY!$B:$B,A3257,ISSUANCE_HISTORY!$I:$I),0)</f>
        <v>0</v>
      </c>
      <c r="O3257" s="112">
        <f t="shared" si="201"/>
        <v>8</v>
      </c>
      <c r="P3257" s="26">
        <f t="shared" si="203"/>
        <v>1440</v>
      </c>
      <c r="Q3257" s="168" t="s">
        <v>4033</v>
      </c>
      <c r="R3257" s="168" t="s">
        <v>4033</v>
      </c>
      <c r="S3257" s="16">
        <v>8</v>
      </c>
      <c r="T3257" s="37" t="str">
        <f t="shared" si="202"/>
        <v>OK</v>
      </c>
      <c r="U3257" s="12"/>
      <c r="V3257" s="16"/>
      <c r="W3257" s="12" t="s">
        <v>4222</v>
      </c>
    </row>
    <row r="3258" spans="1:23" ht="22.35" customHeight="1">
      <c r="A3258" s="12">
        <v>10063438</v>
      </c>
      <c r="B3258" s="137" t="e">
        <v>#N/A</v>
      </c>
      <c r="C3258" s="106">
        <v>1008975</v>
      </c>
      <c r="D3258" s="13"/>
      <c r="E3258" s="12" t="s">
        <v>3756</v>
      </c>
      <c r="F3258" s="190" t="s">
        <v>2049</v>
      </c>
      <c r="G3258" s="13" t="s">
        <v>37</v>
      </c>
      <c r="H3258" s="15">
        <v>28</v>
      </c>
      <c r="I3258" s="105">
        <v>0</v>
      </c>
      <c r="J3258" s="26">
        <f t="shared" ref="J3258:J3283" si="204">I3258*H3258</f>
        <v>0</v>
      </c>
      <c r="K3258" s="113">
        <f>IFERROR(SUMIFS(RECEIVING_HISTORY!$H:$H,RECEIVING_HISTORY!$B:$B,MASTER_SHEET!$A3258),0)</f>
        <v>0</v>
      </c>
      <c r="L3258" s="26">
        <f>IFERROR(SUMIFS(RECEIVING_HISTORY!$I:$I,RECEIVING_HISTORY!$B:$B,MASTER_SHEET!$A3258),0)</f>
        <v>0</v>
      </c>
      <c r="M3258" s="35">
        <f>IFERROR(SUMIF(ISSUANCE_HISTORY!$B:$B,A3258,ISSUANCE_HISTORY!$H:$H),0)</f>
        <v>0</v>
      </c>
      <c r="N3258" s="26">
        <f>IFERROR(SUMIF(ISSUANCE_HISTORY!$B:$B,A3258,ISSUANCE_HISTORY!$I:$I),0)</f>
        <v>0</v>
      </c>
      <c r="O3258" s="112">
        <f t="shared" ref="O3258:O3283" si="205">N(I3258)+N(K3258)-N(M3258)</f>
        <v>0</v>
      </c>
      <c r="P3258" s="26">
        <f t="shared" si="203"/>
        <v>0</v>
      </c>
      <c r="Q3258" s="36" t="e">
        <v>#N/A</v>
      </c>
      <c r="R3258" s="36" t="e">
        <v>#N/A</v>
      </c>
      <c r="S3258" s="16"/>
      <c r="T3258" s="37" t="str">
        <f t="shared" si="202"/>
        <v/>
      </c>
      <c r="U3258" s="12"/>
      <c r="V3258" s="16"/>
      <c r="W3258" s="12" t="e">
        <v>#N/A</v>
      </c>
    </row>
    <row r="3259" spans="1:23" ht="22.35" customHeight="1">
      <c r="A3259" s="12">
        <v>10063439</v>
      </c>
      <c r="B3259" s="137">
        <v>1120010108</v>
      </c>
      <c r="C3259" s="106">
        <v>1006864</v>
      </c>
      <c r="D3259" s="13">
        <v>1014275</v>
      </c>
      <c r="E3259" s="12" t="s">
        <v>3757</v>
      </c>
      <c r="F3259" s="190" t="s">
        <v>4210</v>
      </c>
      <c r="G3259" s="13" t="s">
        <v>33</v>
      </c>
      <c r="H3259" s="15">
        <v>69</v>
      </c>
      <c r="I3259" s="105">
        <v>2823</v>
      </c>
      <c r="J3259" s="26">
        <f t="shared" si="204"/>
        <v>194787</v>
      </c>
      <c r="K3259" s="113">
        <f>IFERROR(SUMIFS(RECEIVING_HISTORY!$H:$H,RECEIVING_HISTORY!$B:$B,MASTER_SHEET!$A3259),0)</f>
        <v>1000</v>
      </c>
      <c r="L3259" s="26">
        <f>IFERROR(SUMIFS(RECEIVING_HISTORY!$I:$I,RECEIVING_HISTORY!$B:$B,MASTER_SHEET!$A3259),0)</f>
        <v>69000</v>
      </c>
      <c r="M3259" s="35">
        <f>IFERROR(SUMIF(ISSUANCE_HISTORY!$B:$B,A3259,ISSUANCE_HISTORY!$H:$H),0)</f>
        <v>2658</v>
      </c>
      <c r="N3259" s="26">
        <f>IFERROR(SUMIF(ISSUANCE_HISTORY!$B:$B,A3259,ISSUANCE_HISTORY!$I:$I),0)</f>
        <v>257826</v>
      </c>
      <c r="O3259" s="112">
        <f t="shared" si="205"/>
        <v>1165</v>
      </c>
      <c r="P3259" s="26">
        <f t="shared" si="203"/>
        <v>5961</v>
      </c>
      <c r="Q3259" s="36" t="s">
        <v>4107</v>
      </c>
      <c r="R3259" s="36" t="s">
        <v>4107</v>
      </c>
      <c r="S3259" s="16">
        <v>2300</v>
      </c>
      <c r="T3259" s="37" t="str">
        <f t="shared" si="202"/>
        <v>Re-Order Now</v>
      </c>
      <c r="U3259" s="12"/>
      <c r="V3259" s="16" t="s">
        <v>4000</v>
      </c>
      <c r="W3259" s="12" t="s">
        <v>4222</v>
      </c>
    </row>
    <row r="3260" spans="1:23" ht="22.35" customHeight="1">
      <c r="A3260" s="12">
        <v>10063440</v>
      </c>
      <c r="B3260" s="137" t="e">
        <v>#N/A</v>
      </c>
      <c r="C3260" s="106">
        <v>1009032</v>
      </c>
      <c r="D3260" s="13"/>
      <c r="E3260" s="12" t="s">
        <v>3758</v>
      </c>
      <c r="F3260" s="190" t="s">
        <v>4205</v>
      </c>
      <c r="G3260" s="13" t="s">
        <v>37</v>
      </c>
      <c r="H3260" s="15">
        <v>27</v>
      </c>
      <c r="I3260" s="105">
        <v>10</v>
      </c>
      <c r="J3260" s="26">
        <f t="shared" si="204"/>
        <v>270</v>
      </c>
      <c r="K3260" s="113">
        <f>IFERROR(SUMIFS(RECEIVING_HISTORY!$H:$H,RECEIVING_HISTORY!$B:$B,MASTER_SHEET!$A3260),0)</f>
        <v>0</v>
      </c>
      <c r="L3260" s="26">
        <f>IFERROR(SUMIFS(RECEIVING_HISTORY!$I:$I,RECEIVING_HISTORY!$B:$B,MASTER_SHEET!$A3260),0)</f>
        <v>0</v>
      </c>
      <c r="M3260" s="35">
        <f>IFERROR(SUMIF(ISSUANCE_HISTORY!$B:$B,A3260,ISSUANCE_HISTORY!$H:$H),0)</f>
        <v>0</v>
      </c>
      <c r="N3260" s="26">
        <f>IFERROR(SUMIF(ISSUANCE_HISTORY!$B:$B,A3260,ISSUANCE_HISTORY!$I:$I),0)</f>
        <v>0</v>
      </c>
      <c r="O3260" s="112">
        <f t="shared" si="205"/>
        <v>10</v>
      </c>
      <c r="P3260" s="26">
        <f t="shared" si="203"/>
        <v>270</v>
      </c>
      <c r="Q3260" s="36" t="s">
        <v>4101</v>
      </c>
      <c r="R3260" s="36" t="s">
        <v>4101</v>
      </c>
      <c r="S3260" s="16">
        <v>5</v>
      </c>
      <c r="T3260" s="37" t="str">
        <f t="shared" si="202"/>
        <v>OK</v>
      </c>
      <c r="U3260" s="12"/>
      <c r="V3260" s="16"/>
      <c r="W3260" s="12" t="e">
        <v>#N/A</v>
      </c>
    </row>
    <row r="3261" spans="1:23" ht="22.35" customHeight="1">
      <c r="A3261" s="12">
        <v>10063441</v>
      </c>
      <c r="B3261" s="137" t="e">
        <v>#N/A</v>
      </c>
      <c r="C3261" s="106">
        <v>1009033</v>
      </c>
      <c r="D3261" s="13"/>
      <c r="E3261" s="12" t="s">
        <v>3759</v>
      </c>
      <c r="F3261" s="190" t="s">
        <v>4205</v>
      </c>
      <c r="G3261" s="13" t="s">
        <v>37</v>
      </c>
      <c r="H3261" s="15">
        <v>42</v>
      </c>
      <c r="I3261" s="105">
        <v>30</v>
      </c>
      <c r="J3261" s="26">
        <f t="shared" si="204"/>
        <v>1260</v>
      </c>
      <c r="K3261" s="113">
        <f>IFERROR(SUMIFS(RECEIVING_HISTORY!$H:$H,RECEIVING_HISTORY!$B:$B,MASTER_SHEET!$A3261),0)</f>
        <v>0</v>
      </c>
      <c r="L3261" s="26">
        <f>IFERROR(SUMIFS(RECEIVING_HISTORY!$I:$I,RECEIVING_HISTORY!$B:$B,MASTER_SHEET!$A3261),0)</f>
        <v>0</v>
      </c>
      <c r="M3261" s="35">
        <f>IFERROR(SUMIF(ISSUANCE_HISTORY!$B:$B,A3261,ISSUANCE_HISTORY!$H:$H),0)</f>
        <v>0</v>
      </c>
      <c r="N3261" s="26">
        <f>IFERROR(SUMIF(ISSUANCE_HISTORY!$B:$B,A3261,ISSUANCE_HISTORY!$I:$I),0)</f>
        <v>0</v>
      </c>
      <c r="O3261" s="112">
        <f t="shared" si="205"/>
        <v>30</v>
      </c>
      <c r="P3261" s="26">
        <f t="shared" si="203"/>
        <v>1260</v>
      </c>
      <c r="Q3261" s="36" t="s">
        <v>4101</v>
      </c>
      <c r="R3261" s="36" t="s">
        <v>4101</v>
      </c>
      <c r="S3261" s="16">
        <v>15</v>
      </c>
      <c r="T3261" s="37" t="str">
        <f t="shared" si="202"/>
        <v>OK</v>
      </c>
      <c r="U3261" s="12"/>
      <c r="V3261" s="16"/>
      <c r="W3261" s="12" t="e">
        <v>#N/A</v>
      </c>
    </row>
    <row r="3262" spans="1:23" ht="22.35" customHeight="1">
      <c r="A3262" s="12">
        <v>10063442</v>
      </c>
      <c r="B3262" s="137" t="e">
        <v>#N/A</v>
      </c>
      <c r="C3262" s="106">
        <v>1008921</v>
      </c>
      <c r="D3262" s="13"/>
      <c r="E3262" s="12" t="s">
        <v>3760</v>
      </c>
      <c r="F3262" s="190" t="s">
        <v>2049</v>
      </c>
      <c r="G3262" s="13" t="s">
        <v>37</v>
      </c>
      <c r="H3262" s="15">
        <v>630</v>
      </c>
      <c r="I3262" s="105">
        <v>4</v>
      </c>
      <c r="J3262" s="26">
        <f t="shared" si="204"/>
        <v>2520</v>
      </c>
      <c r="K3262" s="113">
        <f>IFERROR(SUMIFS(RECEIVING_HISTORY!$H:$H,RECEIVING_HISTORY!$B:$B,MASTER_SHEET!$A3262),0)</f>
        <v>0</v>
      </c>
      <c r="L3262" s="26">
        <f>IFERROR(SUMIFS(RECEIVING_HISTORY!$I:$I,RECEIVING_HISTORY!$B:$B,MASTER_SHEET!$A3262),0)</f>
        <v>0</v>
      </c>
      <c r="M3262" s="35">
        <f>IFERROR(SUMIF(ISSUANCE_HISTORY!$B:$B,A3262,ISSUANCE_HISTORY!$H:$H),0)</f>
        <v>0</v>
      </c>
      <c r="N3262" s="26">
        <f>IFERROR(SUMIF(ISSUANCE_HISTORY!$B:$B,A3262,ISSUANCE_HISTORY!$I:$I),0)</f>
        <v>0</v>
      </c>
      <c r="O3262" s="112">
        <f t="shared" si="205"/>
        <v>4</v>
      </c>
      <c r="P3262" s="26">
        <f t="shared" si="203"/>
        <v>2520</v>
      </c>
      <c r="Q3262" s="36" t="s">
        <v>4012</v>
      </c>
      <c r="R3262" s="36" t="s">
        <v>4012</v>
      </c>
      <c r="S3262" s="16">
        <v>4</v>
      </c>
      <c r="T3262" s="37" t="str">
        <f t="shared" si="202"/>
        <v>OK</v>
      </c>
      <c r="U3262" s="12"/>
      <c r="V3262" s="16"/>
      <c r="W3262" s="12" t="e">
        <v>#N/A</v>
      </c>
    </row>
    <row r="3263" spans="1:23" ht="22.35" customHeight="1">
      <c r="A3263" s="12">
        <v>10063443</v>
      </c>
      <c r="B3263" s="137" t="e">
        <v>#N/A</v>
      </c>
      <c r="C3263" s="106">
        <v>1008950</v>
      </c>
      <c r="D3263" s="13"/>
      <c r="E3263" s="12" t="s">
        <v>3761</v>
      </c>
      <c r="F3263" s="190" t="s">
        <v>2049</v>
      </c>
      <c r="G3263" s="13" t="s">
        <v>37</v>
      </c>
      <c r="H3263" s="15">
        <v>40</v>
      </c>
      <c r="I3263" s="105">
        <v>10</v>
      </c>
      <c r="J3263" s="26">
        <f t="shared" si="204"/>
        <v>400</v>
      </c>
      <c r="K3263" s="113">
        <f>IFERROR(SUMIFS(RECEIVING_HISTORY!$H:$H,RECEIVING_HISTORY!$B:$B,MASTER_SHEET!$A3263),0)</f>
        <v>0</v>
      </c>
      <c r="L3263" s="26">
        <f>IFERROR(SUMIFS(RECEIVING_HISTORY!$I:$I,RECEIVING_HISTORY!$B:$B,MASTER_SHEET!$A3263),0)</f>
        <v>0</v>
      </c>
      <c r="M3263" s="35">
        <f>IFERROR(SUMIF(ISSUANCE_HISTORY!$B:$B,A3263,ISSUANCE_HISTORY!$H:$H),0)</f>
        <v>0</v>
      </c>
      <c r="N3263" s="26">
        <f>IFERROR(SUMIF(ISSUANCE_HISTORY!$B:$B,A3263,ISSUANCE_HISTORY!$I:$I),0)</f>
        <v>0</v>
      </c>
      <c r="O3263" s="112">
        <f t="shared" si="205"/>
        <v>10</v>
      </c>
      <c r="P3263" s="26">
        <f t="shared" si="203"/>
        <v>400</v>
      </c>
      <c r="Q3263" s="36" t="s">
        <v>2162</v>
      </c>
      <c r="R3263" s="36" t="s">
        <v>2162</v>
      </c>
      <c r="S3263" s="16">
        <v>4</v>
      </c>
      <c r="T3263" s="37" t="str">
        <f t="shared" si="202"/>
        <v>OK</v>
      </c>
      <c r="U3263" s="12"/>
      <c r="V3263" s="16"/>
      <c r="W3263" s="12" t="e">
        <v>#N/A</v>
      </c>
    </row>
    <row r="3264" spans="1:23" ht="22.35" customHeight="1">
      <c r="A3264" s="12">
        <v>10063444</v>
      </c>
      <c r="B3264" s="137" t="e">
        <v>#N/A</v>
      </c>
      <c r="C3264" s="106">
        <v>1008904</v>
      </c>
      <c r="D3264" s="13"/>
      <c r="E3264" s="12" t="s">
        <v>3762</v>
      </c>
      <c r="F3264" s="190" t="s">
        <v>4208</v>
      </c>
      <c r="G3264" s="13" t="s">
        <v>37</v>
      </c>
      <c r="H3264" s="15">
        <v>765</v>
      </c>
      <c r="I3264" s="105">
        <v>10</v>
      </c>
      <c r="J3264" s="26">
        <f t="shared" si="204"/>
        <v>7650</v>
      </c>
      <c r="K3264" s="113">
        <f>IFERROR(SUMIFS(RECEIVING_HISTORY!$H:$H,RECEIVING_HISTORY!$B:$B,MASTER_SHEET!$A3264),0)</f>
        <v>0</v>
      </c>
      <c r="L3264" s="26">
        <f>IFERROR(SUMIFS(RECEIVING_HISTORY!$I:$I,RECEIVING_HISTORY!$B:$B,MASTER_SHEET!$A3264),0)</f>
        <v>0</v>
      </c>
      <c r="M3264" s="35">
        <f>IFERROR(SUMIF(ISSUANCE_HISTORY!$B:$B,A3264,ISSUANCE_HISTORY!$H:$H),0)</f>
        <v>0</v>
      </c>
      <c r="N3264" s="26">
        <f>IFERROR(SUMIF(ISSUANCE_HISTORY!$B:$B,A3264,ISSUANCE_HISTORY!$I:$I),0)</f>
        <v>0</v>
      </c>
      <c r="O3264" s="112">
        <f t="shared" si="205"/>
        <v>10</v>
      </c>
      <c r="P3264" s="26">
        <f t="shared" si="203"/>
        <v>7650</v>
      </c>
      <c r="Q3264" s="36" t="s">
        <v>3949</v>
      </c>
      <c r="R3264" s="36" t="s">
        <v>3949</v>
      </c>
      <c r="S3264" s="16">
        <v>4</v>
      </c>
      <c r="T3264" s="37" t="str">
        <f t="shared" si="202"/>
        <v>OK</v>
      </c>
      <c r="U3264" s="12"/>
      <c r="V3264" s="16"/>
      <c r="W3264" s="12" t="e">
        <v>#N/A</v>
      </c>
    </row>
    <row r="3265" spans="1:23" ht="22.35" customHeight="1">
      <c r="A3265" s="12">
        <v>10063445</v>
      </c>
      <c r="B3265" s="137" t="e">
        <v>#N/A</v>
      </c>
      <c r="C3265" s="106">
        <v>1008905</v>
      </c>
      <c r="D3265" s="13"/>
      <c r="E3265" s="12" t="s">
        <v>3763</v>
      </c>
      <c r="F3265" s="190" t="s">
        <v>4208</v>
      </c>
      <c r="G3265" s="13" t="s">
        <v>37</v>
      </c>
      <c r="H3265" s="15">
        <v>787</v>
      </c>
      <c r="I3265" s="105">
        <v>8</v>
      </c>
      <c r="J3265" s="26">
        <f t="shared" si="204"/>
        <v>6296</v>
      </c>
      <c r="K3265" s="113">
        <f>IFERROR(SUMIFS(RECEIVING_HISTORY!$H:$H,RECEIVING_HISTORY!$B:$B,MASTER_SHEET!$A3265),0)</f>
        <v>0</v>
      </c>
      <c r="L3265" s="26">
        <f>IFERROR(SUMIFS(RECEIVING_HISTORY!$I:$I,RECEIVING_HISTORY!$B:$B,MASTER_SHEET!$A3265),0)</f>
        <v>0</v>
      </c>
      <c r="M3265" s="35">
        <f>IFERROR(SUMIF(ISSUANCE_HISTORY!$B:$B,A3265,ISSUANCE_HISTORY!$H:$H),0)</f>
        <v>0</v>
      </c>
      <c r="N3265" s="26">
        <f>IFERROR(SUMIF(ISSUANCE_HISTORY!$B:$B,A3265,ISSUANCE_HISTORY!$I:$I),0)</f>
        <v>0</v>
      </c>
      <c r="O3265" s="112">
        <f t="shared" si="205"/>
        <v>8</v>
      </c>
      <c r="P3265" s="26">
        <f t="shared" si="203"/>
        <v>6296</v>
      </c>
      <c r="Q3265" s="36" t="s">
        <v>739</v>
      </c>
      <c r="R3265" s="36" t="s">
        <v>739</v>
      </c>
      <c r="S3265" s="16">
        <v>4</v>
      </c>
      <c r="T3265" s="37" t="str">
        <f t="shared" si="202"/>
        <v>OK</v>
      </c>
      <c r="U3265" s="12"/>
      <c r="V3265" s="16"/>
      <c r="W3265" s="12" t="e">
        <v>#N/A</v>
      </c>
    </row>
    <row r="3266" spans="1:23" ht="22.35" customHeight="1">
      <c r="A3266" s="12">
        <v>10063446</v>
      </c>
      <c r="B3266" s="137">
        <v>261118018156</v>
      </c>
      <c r="C3266" s="106">
        <v>1008994</v>
      </c>
      <c r="D3266" s="13"/>
      <c r="E3266" s="12" t="s">
        <v>3764</v>
      </c>
      <c r="F3266" s="190" t="s">
        <v>4205</v>
      </c>
      <c r="G3266" s="13" t="s">
        <v>37</v>
      </c>
      <c r="H3266" s="15">
        <v>18</v>
      </c>
      <c r="I3266" s="105">
        <v>12</v>
      </c>
      <c r="J3266" s="26">
        <f t="shared" si="204"/>
        <v>216</v>
      </c>
      <c r="K3266" s="113">
        <f>IFERROR(SUMIFS(RECEIVING_HISTORY!$H:$H,RECEIVING_HISTORY!$B:$B,MASTER_SHEET!$A3266),0)</f>
        <v>0</v>
      </c>
      <c r="L3266" s="26">
        <f>IFERROR(SUMIFS(RECEIVING_HISTORY!$I:$I,RECEIVING_HISTORY!$B:$B,MASTER_SHEET!$A3266),0)</f>
        <v>0</v>
      </c>
      <c r="M3266" s="35">
        <f>IFERROR(SUMIF(ISSUANCE_HISTORY!$B:$B,A3266,ISSUANCE_HISTORY!$H:$H),0)</f>
        <v>0</v>
      </c>
      <c r="N3266" s="26">
        <f>IFERROR(SUMIF(ISSUANCE_HISTORY!$B:$B,A3266,ISSUANCE_HISTORY!$I:$I),0)</f>
        <v>0</v>
      </c>
      <c r="O3266" s="112">
        <f t="shared" si="205"/>
        <v>12</v>
      </c>
      <c r="P3266" s="26">
        <f t="shared" si="203"/>
        <v>216</v>
      </c>
      <c r="Q3266" s="168" t="s">
        <v>4035</v>
      </c>
      <c r="R3266" s="168" t="s">
        <v>4035</v>
      </c>
      <c r="S3266" s="16">
        <v>4</v>
      </c>
      <c r="T3266" s="37" t="str">
        <f t="shared" ref="T3266:T3329" si="206">IF(S3266="", "", IF(U3266&lt;&gt;"", "BSR in Process", IF(O3266&lt;S3266, "Re-Order Now", "OK")))</f>
        <v>OK</v>
      </c>
      <c r="U3266" s="12"/>
      <c r="V3266" s="16"/>
      <c r="W3266" s="12" t="s">
        <v>4222</v>
      </c>
    </row>
    <row r="3267" spans="1:23" ht="22.35" customHeight="1">
      <c r="A3267" s="12">
        <v>10063447</v>
      </c>
      <c r="B3267" s="137">
        <v>261118018157</v>
      </c>
      <c r="C3267" s="106">
        <v>1008995</v>
      </c>
      <c r="D3267" s="13"/>
      <c r="E3267" s="12" t="s">
        <v>3765</v>
      </c>
      <c r="F3267" s="190" t="s">
        <v>4205</v>
      </c>
      <c r="G3267" s="13" t="s">
        <v>37</v>
      </c>
      <c r="H3267" s="15">
        <v>32</v>
      </c>
      <c r="I3267" s="105">
        <v>5</v>
      </c>
      <c r="J3267" s="26">
        <f t="shared" si="204"/>
        <v>160</v>
      </c>
      <c r="K3267" s="113">
        <f>IFERROR(SUMIFS(RECEIVING_HISTORY!$H:$H,RECEIVING_HISTORY!$B:$B,MASTER_SHEET!$A3267),0)</f>
        <v>0</v>
      </c>
      <c r="L3267" s="26">
        <f>IFERROR(SUMIFS(RECEIVING_HISTORY!$I:$I,RECEIVING_HISTORY!$B:$B,MASTER_SHEET!$A3267),0)</f>
        <v>0</v>
      </c>
      <c r="M3267" s="35">
        <f>IFERROR(SUMIF(ISSUANCE_HISTORY!$B:$B,A3267,ISSUANCE_HISTORY!$H:$H),0)</f>
        <v>0</v>
      </c>
      <c r="N3267" s="26">
        <f>IFERROR(SUMIF(ISSUANCE_HISTORY!$B:$B,A3267,ISSUANCE_HISTORY!$I:$I),0)</f>
        <v>0</v>
      </c>
      <c r="O3267" s="112">
        <f t="shared" si="205"/>
        <v>5</v>
      </c>
      <c r="P3267" s="26">
        <f t="shared" ref="P3267:P3320" si="207">N(J3267)+N(L3267)-N(N3267)</f>
        <v>160</v>
      </c>
      <c r="Q3267" s="36" t="s">
        <v>4108</v>
      </c>
      <c r="R3267" s="36" t="s">
        <v>4108</v>
      </c>
      <c r="S3267" s="16">
        <v>5</v>
      </c>
      <c r="T3267" s="37" t="str">
        <f t="shared" si="206"/>
        <v>OK</v>
      </c>
      <c r="U3267" s="12"/>
      <c r="V3267" s="16"/>
      <c r="W3267" s="12" t="s">
        <v>4222</v>
      </c>
    </row>
    <row r="3268" spans="1:23" ht="22.35" customHeight="1">
      <c r="A3268" s="12">
        <v>10063448</v>
      </c>
      <c r="B3268" s="137">
        <v>261118018158</v>
      </c>
      <c r="C3268" s="106">
        <v>1008996</v>
      </c>
      <c r="D3268" s="13"/>
      <c r="E3268" s="12" t="s">
        <v>3766</v>
      </c>
      <c r="F3268" s="190" t="s">
        <v>4205</v>
      </c>
      <c r="G3268" s="13" t="s">
        <v>37</v>
      </c>
      <c r="H3268" s="15">
        <v>31</v>
      </c>
      <c r="I3268" s="105">
        <v>10</v>
      </c>
      <c r="J3268" s="26">
        <f t="shared" si="204"/>
        <v>310</v>
      </c>
      <c r="K3268" s="113">
        <f>IFERROR(SUMIFS(RECEIVING_HISTORY!$H:$H,RECEIVING_HISTORY!$B:$B,MASTER_SHEET!$A3268),0)</f>
        <v>0</v>
      </c>
      <c r="L3268" s="26">
        <f>IFERROR(SUMIFS(RECEIVING_HISTORY!$I:$I,RECEIVING_HISTORY!$B:$B,MASTER_SHEET!$A3268),0)</f>
        <v>0</v>
      </c>
      <c r="M3268" s="35">
        <f>IFERROR(SUMIF(ISSUANCE_HISTORY!$B:$B,A3268,ISSUANCE_HISTORY!$H:$H),0)</f>
        <v>0</v>
      </c>
      <c r="N3268" s="26">
        <f>IFERROR(SUMIF(ISSUANCE_HISTORY!$B:$B,A3268,ISSUANCE_HISTORY!$I:$I),0)</f>
        <v>0</v>
      </c>
      <c r="O3268" s="112">
        <f t="shared" si="205"/>
        <v>10</v>
      </c>
      <c r="P3268" s="26">
        <f t="shared" si="207"/>
        <v>310</v>
      </c>
      <c r="Q3268" s="36" t="s">
        <v>4035</v>
      </c>
      <c r="R3268" s="36" t="s">
        <v>4035</v>
      </c>
      <c r="S3268" s="16">
        <v>5</v>
      </c>
      <c r="T3268" s="37" t="str">
        <f t="shared" si="206"/>
        <v>OK</v>
      </c>
      <c r="U3268" s="12"/>
      <c r="V3268" s="16"/>
      <c r="W3268" s="12" t="s">
        <v>4222</v>
      </c>
    </row>
    <row r="3269" spans="1:23" ht="22.35" customHeight="1">
      <c r="A3269" s="12">
        <v>10063449</v>
      </c>
      <c r="B3269" s="137">
        <v>261118018159</v>
      </c>
      <c r="C3269" s="106">
        <v>1008997</v>
      </c>
      <c r="D3269" s="13"/>
      <c r="E3269" s="12" t="s">
        <v>3767</v>
      </c>
      <c r="F3269" s="190" t="s">
        <v>4205</v>
      </c>
      <c r="G3269" s="13" t="s">
        <v>37</v>
      </c>
      <c r="H3269" s="15">
        <v>35</v>
      </c>
      <c r="I3269" s="105">
        <v>3</v>
      </c>
      <c r="J3269" s="26">
        <f t="shared" si="204"/>
        <v>105</v>
      </c>
      <c r="K3269" s="113">
        <f>IFERROR(SUMIFS(RECEIVING_HISTORY!$H:$H,RECEIVING_HISTORY!$B:$B,MASTER_SHEET!$A3269),0)</f>
        <v>0</v>
      </c>
      <c r="L3269" s="26">
        <f>IFERROR(SUMIFS(RECEIVING_HISTORY!$I:$I,RECEIVING_HISTORY!$B:$B,MASTER_SHEET!$A3269),0)</f>
        <v>0</v>
      </c>
      <c r="M3269" s="35">
        <f>IFERROR(SUMIF(ISSUANCE_HISTORY!$B:$B,A3269,ISSUANCE_HISTORY!$H:$H),0)</f>
        <v>0</v>
      </c>
      <c r="N3269" s="26">
        <f>IFERROR(SUMIF(ISSUANCE_HISTORY!$B:$B,A3269,ISSUANCE_HISTORY!$I:$I),0)</f>
        <v>0</v>
      </c>
      <c r="O3269" s="112">
        <f t="shared" si="205"/>
        <v>3</v>
      </c>
      <c r="P3269" s="26">
        <f t="shared" si="207"/>
        <v>105</v>
      </c>
      <c r="Q3269" s="168" t="s">
        <v>4108</v>
      </c>
      <c r="R3269" s="168" t="s">
        <v>4108</v>
      </c>
      <c r="S3269" s="16">
        <v>5</v>
      </c>
      <c r="T3269" s="37" t="str">
        <f t="shared" si="206"/>
        <v>BSR in Process</v>
      </c>
      <c r="U3269" s="12">
        <v>59</v>
      </c>
      <c r="V3269" s="16"/>
      <c r="W3269" s="12" t="s">
        <v>4222</v>
      </c>
    </row>
    <row r="3270" spans="1:23" ht="22.35" customHeight="1">
      <c r="A3270" s="12">
        <v>10063450</v>
      </c>
      <c r="B3270" s="137">
        <v>261118018160</v>
      </c>
      <c r="C3270" s="106">
        <v>1008998</v>
      </c>
      <c r="D3270" s="13"/>
      <c r="E3270" s="12" t="s">
        <v>3768</v>
      </c>
      <c r="F3270" s="190" t="s">
        <v>4205</v>
      </c>
      <c r="G3270" s="13" t="s">
        <v>37</v>
      </c>
      <c r="H3270" s="15">
        <v>35</v>
      </c>
      <c r="I3270" s="105">
        <v>5</v>
      </c>
      <c r="J3270" s="26">
        <f t="shared" si="204"/>
        <v>175</v>
      </c>
      <c r="K3270" s="113">
        <f>IFERROR(SUMIFS(RECEIVING_HISTORY!$H:$H,RECEIVING_HISTORY!$B:$B,MASTER_SHEET!$A3270),0)</f>
        <v>0</v>
      </c>
      <c r="L3270" s="26">
        <f>IFERROR(SUMIFS(RECEIVING_HISTORY!$I:$I,RECEIVING_HISTORY!$B:$B,MASTER_SHEET!$A3270),0)</f>
        <v>0</v>
      </c>
      <c r="M3270" s="35">
        <f>IFERROR(SUMIF(ISSUANCE_HISTORY!$B:$B,A3270,ISSUANCE_HISTORY!$H:$H),0)</f>
        <v>0</v>
      </c>
      <c r="N3270" s="26">
        <f>IFERROR(SUMIF(ISSUANCE_HISTORY!$B:$B,A3270,ISSUANCE_HISTORY!$I:$I),0)</f>
        <v>0</v>
      </c>
      <c r="O3270" s="112">
        <f t="shared" si="205"/>
        <v>5</v>
      </c>
      <c r="P3270" s="26">
        <f t="shared" si="207"/>
        <v>175</v>
      </c>
      <c r="Q3270" s="36" t="s">
        <v>4108</v>
      </c>
      <c r="R3270" s="36" t="s">
        <v>4108</v>
      </c>
      <c r="S3270" s="16">
        <v>5</v>
      </c>
      <c r="T3270" s="37" t="str">
        <f t="shared" si="206"/>
        <v>OK</v>
      </c>
      <c r="U3270" s="12"/>
      <c r="V3270" s="16"/>
      <c r="W3270" s="12" t="s">
        <v>4222</v>
      </c>
    </row>
    <row r="3271" spans="1:23" ht="22.35" customHeight="1">
      <c r="A3271" s="12">
        <v>10063451</v>
      </c>
      <c r="B3271" s="137">
        <v>261118018161</v>
      </c>
      <c r="C3271" s="106">
        <v>1008999</v>
      </c>
      <c r="D3271" s="13"/>
      <c r="E3271" s="12" t="s">
        <v>3769</v>
      </c>
      <c r="F3271" s="190" t="s">
        <v>4205</v>
      </c>
      <c r="G3271" s="13" t="s">
        <v>37</v>
      </c>
      <c r="H3271" s="15">
        <v>41</v>
      </c>
      <c r="I3271" s="105">
        <v>5</v>
      </c>
      <c r="J3271" s="26">
        <f t="shared" si="204"/>
        <v>205</v>
      </c>
      <c r="K3271" s="113">
        <f>IFERROR(SUMIFS(RECEIVING_HISTORY!$H:$H,RECEIVING_HISTORY!$B:$B,MASTER_SHEET!$A3271),0)</f>
        <v>0</v>
      </c>
      <c r="L3271" s="26">
        <f>IFERROR(SUMIFS(RECEIVING_HISTORY!$I:$I,RECEIVING_HISTORY!$B:$B,MASTER_SHEET!$A3271),0)</f>
        <v>0</v>
      </c>
      <c r="M3271" s="35">
        <f>IFERROR(SUMIF(ISSUANCE_HISTORY!$B:$B,A3271,ISSUANCE_HISTORY!$H:$H),0)</f>
        <v>0</v>
      </c>
      <c r="N3271" s="26">
        <f>IFERROR(SUMIF(ISSUANCE_HISTORY!$B:$B,A3271,ISSUANCE_HISTORY!$I:$I),0)</f>
        <v>0</v>
      </c>
      <c r="O3271" s="112">
        <f t="shared" si="205"/>
        <v>5</v>
      </c>
      <c r="P3271" s="26">
        <f t="shared" si="207"/>
        <v>205</v>
      </c>
      <c r="Q3271" s="168" t="s">
        <v>4108</v>
      </c>
      <c r="R3271" s="168" t="s">
        <v>4108</v>
      </c>
      <c r="S3271" s="16">
        <v>5</v>
      </c>
      <c r="T3271" s="37" t="str">
        <f t="shared" si="206"/>
        <v>OK</v>
      </c>
      <c r="U3271" s="12"/>
      <c r="V3271" s="16"/>
      <c r="W3271" s="12" t="s">
        <v>4222</v>
      </c>
    </row>
    <row r="3272" spans="1:23" ht="22.35" customHeight="1">
      <c r="A3272" s="12">
        <v>10063452</v>
      </c>
      <c r="B3272" s="137">
        <v>261118018162</v>
      </c>
      <c r="C3272" s="106">
        <v>1009005</v>
      </c>
      <c r="D3272" s="13"/>
      <c r="E3272" s="12" t="s">
        <v>3770</v>
      </c>
      <c r="F3272" s="190" t="s">
        <v>4205</v>
      </c>
      <c r="G3272" s="13" t="s">
        <v>37</v>
      </c>
      <c r="H3272" s="15">
        <v>228</v>
      </c>
      <c r="I3272" s="105">
        <v>10</v>
      </c>
      <c r="J3272" s="26">
        <f t="shared" si="204"/>
        <v>2280</v>
      </c>
      <c r="K3272" s="113">
        <f>IFERROR(SUMIFS(RECEIVING_HISTORY!$H:$H,RECEIVING_HISTORY!$B:$B,MASTER_SHEET!$A3272),0)</f>
        <v>0</v>
      </c>
      <c r="L3272" s="26">
        <f>IFERROR(SUMIFS(RECEIVING_HISTORY!$I:$I,RECEIVING_HISTORY!$B:$B,MASTER_SHEET!$A3272),0)</f>
        <v>0</v>
      </c>
      <c r="M3272" s="35">
        <f>IFERROR(SUMIF(ISSUANCE_HISTORY!$B:$B,A3272,ISSUANCE_HISTORY!$H:$H),0)</f>
        <v>0</v>
      </c>
      <c r="N3272" s="26">
        <f>IFERROR(SUMIF(ISSUANCE_HISTORY!$B:$B,A3272,ISSUANCE_HISTORY!$I:$I),0)</f>
        <v>0</v>
      </c>
      <c r="O3272" s="112">
        <f t="shared" si="205"/>
        <v>10</v>
      </c>
      <c r="P3272" s="26">
        <f t="shared" si="207"/>
        <v>2280</v>
      </c>
      <c r="Q3272" s="168" t="s">
        <v>217</v>
      </c>
      <c r="R3272" s="168" t="s">
        <v>217</v>
      </c>
      <c r="S3272" s="16">
        <v>5</v>
      </c>
      <c r="T3272" s="37" t="str">
        <f t="shared" si="206"/>
        <v>OK</v>
      </c>
      <c r="U3272" s="12"/>
      <c r="V3272" s="16"/>
      <c r="W3272" s="12" t="s">
        <v>4222</v>
      </c>
    </row>
    <row r="3273" spans="1:23" ht="22.35" customHeight="1">
      <c r="A3273" s="12">
        <v>10063453</v>
      </c>
      <c r="B3273" s="137">
        <v>261118018163</v>
      </c>
      <c r="C3273" s="106">
        <v>1009006</v>
      </c>
      <c r="D3273" s="13"/>
      <c r="E3273" s="12" t="s">
        <v>3771</v>
      </c>
      <c r="F3273" s="190" t="s">
        <v>4205</v>
      </c>
      <c r="G3273" s="13" t="s">
        <v>37</v>
      </c>
      <c r="H3273" s="15">
        <v>258</v>
      </c>
      <c r="I3273" s="105">
        <v>10</v>
      </c>
      <c r="J3273" s="26">
        <f t="shared" si="204"/>
        <v>2580</v>
      </c>
      <c r="K3273" s="113">
        <f>IFERROR(SUMIFS(RECEIVING_HISTORY!$H:$H,RECEIVING_HISTORY!$B:$B,MASTER_SHEET!$A3273),0)</f>
        <v>0</v>
      </c>
      <c r="L3273" s="26">
        <f>IFERROR(SUMIFS(RECEIVING_HISTORY!$I:$I,RECEIVING_HISTORY!$B:$B,MASTER_SHEET!$A3273),0)</f>
        <v>0</v>
      </c>
      <c r="M3273" s="35">
        <f>IFERROR(SUMIF(ISSUANCE_HISTORY!$B:$B,A3273,ISSUANCE_HISTORY!$H:$H),0)</f>
        <v>0</v>
      </c>
      <c r="N3273" s="26">
        <f>IFERROR(SUMIF(ISSUANCE_HISTORY!$B:$B,A3273,ISSUANCE_HISTORY!$I:$I),0)</f>
        <v>0</v>
      </c>
      <c r="O3273" s="112">
        <f t="shared" si="205"/>
        <v>10</v>
      </c>
      <c r="P3273" s="26">
        <f t="shared" si="207"/>
        <v>2580</v>
      </c>
      <c r="Q3273" s="168" t="s">
        <v>4109</v>
      </c>
      <c r="R3273" s="168" t="s">
        <v>4109</v>
      </c>
      <c r="S3273" s="16">
        <v>5</v>
      </c>
      <c r="T3273" s="37" t="str">
        <f t="shared" si="206"/>
        <v>OK</v>
      </c>
      <c r="U3273" s="12"/>
      <c r="V3273" s="16"/>
      <c r="W3273" s="12" t="s">
        <v>4222</v>
      </c>
    </row>
    <row r="3274" spans="1:23" ht="22.35" customHeight="1">
      <c r="A3274" s="12">
        <v>10063454</v>
      </c>
      <c r="B3274" s="137" t="e">
        <v>#N/A</v>
      </c>
      <c r="C3274" s="106">
        <v>1009077</v>
      </c>
      <c r="D3274" s="13"/>
      <c r="E3274" s="12" t="s">
        <v>3772</v>
      </c>
      <c r="F3274" s="190" t="s">
        <v>4209</v>
      </c>
      <c r="G3274" s="13" t="s">
        <v>28</v>
      </c>
      <c r="H3274" s="15">
        <v>275</v>
      </c>
      <c r="I3274" s="105">
        <v>18</v>
      </c>
      <c r="J3274" s="26">
        <f t="shared" si="204"/>
        <v>4950</v>
      </c>
      <c r="K3274" s="113">
        <f>IFERROR(SUMIFS(RECEIVING_HISTORY!$H:$H,RECEIVING_HISTORY!$B:$B,MASTER_SHEET!$A3274),0)</f>
        <v>0</v>
      </c>
      <c r="L3274" s="26">
        <f>IFERROR(SUMIFS(RECEIVING_HISTORY!$I:$I,RECEIVING_HISTORY!$B:$B,MASTER_SHEET!$A3274),0)</f>
        <v>0</v>
      </c>
      <c r="M3274" s="35">
        <f>IFERROR(SUMIF(ISSUANCE_HISTORY!$B:$B,A3274,ISSUANCE_HISTORY!$H:$H),0)</f>
        <v>1</v>
      </c>
      <c r="N3274" s="26">
        <f>IFERROR(SUMIF(ISSUANCE_HISTORY!$B:$B,A3274,ISSUANCE_HISTORY!$I:$I),0)</f>
        <v>275</v>
      </c>
      <c r="O3274" s="112">
        <f t="shared" si="205"/>
        <v>17</v>
      </c>
      <c r="P3274" s="26">
        <f t="shared" si="207"/>
        <v>4675</v>
      </c>
      <c r="Q3274" s="36" t="s">
        <v>3773</v>
      </c>
      <c r="R3274" s="36" t="s">
        <v>3773</v>
      </c>
      <c r="S3274" s="16">
        <v>5</v>
      </c>
      <c r="T3274" s="37" t="str">
        <f t="shared" si="206"/>
        <v>OK</v>
      </c>
      <c r="U3274" s="12"/>
      <c r="V3274" s="16"/>
      <c r="W3274" s="12" t="e">
        <v>#N/A</v>
      </c>
    </row>
    <row r="3275" spans="1:23" ht="22.35" customHeight="1">
      <c r="A3275" s="12">
        <v>10063455</v>
      </c>
      <c r="B3275" s="137" t="e">
        <v>#N/A</v>
      </c>
      <c r="C3275" s="106">
        <v>1008986</v>
      </c>
      <c r="D3275" s="13"/>
      <c r="E3275" s="12" t="s">
        <v>3774</v>
      </c>
      <c r="F3275" s="191" t="s">
        <v>4206</v>
      </c>
      <c r="G3275" s="13" t="s">
        <v>37</v>
      </c>
      <c r="H3275" s="15">
        <v>87</v>
      </c>
      <c r="I3275" s="105">
        <v>0</v>
      </c>
      <c r="J3275" s="26">
        <f t="shared" si="204"/>
        <v>0</v>
      </c>
      <c r="K3275" s="113">
        <f>IFERROR(SUMIFS(RECEIVING_HISTORY!$H:$H,RECEIVING_HISTORY!$B:$B,MASTER_SHEET!$A3275),0)</f>
        <v>0</v>
      </c>
      <c r="L3275" s="26">
        <f>IFERROR(SUMIFS(RECEIVING_HISTORY!$I:$I,RECEIVING_HISTORY!$B:$B,MASTER_SHEET!$A3275),0)</f>
        <v>0</v>
      </c>
      <c r="M3275" s="35">
        <f>IFERROR(SUMIF(ISSUANCE_HISTORY!$B:$B,A3275,ISSUANCE_HISTORY!$H:$H),0)</f>
        <v>0</v>
      </c>
      <c r="N3275" s="26">
        <f>IFERROR(SUMIF(ISSUANCE_HISTORY!$B:$B,A3275,ISSUANCE_HISTORY!$I:$I),0)</f>
        <v>0</v>
      </c>
      <c r="O3275" s="112">
        <f t="shared" si="205"/>
        <v>0</v>
      </c>
      <c r="P3275" s="26">
        <f t="shared" si="207"/>
        <v>0</v>
      </c>
      <c r="Q3275" s="36" t="e">
        <v>#N/A</v>
      </c>
      <c r="R3275" s="36" t="e">
        <v>#N/A</v>
      </c>
      <c r="S3275" s="16"/>
      <c r="T3275" s="37" t="str">
        <f t="shared" si="206"/>
        <v/>
      </c>
      <c r="U3275" s="12"/>
      <c r="V3275" s="16"/>
      <c r="W3275" s="12" t="e">
        <v>#N/A</v>
      </c>
    </row>
    <row r="3276" spans="1:23" ht="22.35" customHeight="1">
      <c r="A3276" s="12">
        <v>10063456</v>
      </c>
      <c r="B3276" s="137" t="e">
        <v>#N/A</v>
      </c>
      <c r="C3276" s="106">
        <v>1009072</v>
      </c>
      <c r="D3276" s="13"/>
      <c r="E3276" s="12" t="s">
        <v>3821</v>
      </c>
      <c r="F3276" s="190" t="s">
        <v>2049</v>
      </c>
      <c r="G3276" s="13" t="s">
        <v>37</v>
      </c>
      <c r="H3276" s="15">
        <v>176</v>
      </c>
      <c r="I3276" s="105">
        <v>12</v>
      </c>
      <c r="J3276" s="26">
        <f t="shared" si="204"/>
        <v>2112</v>
      </c>
      <c r="K3276" s="113">
        <f>IFERROR(SUMIFS(RECEIVING_HISTORY!$H:$H,RECEIVING_HISTORY!$B:$B,MASTER_SHEET!$A3276),0)</f>
        <v>0</v>
      </c>
      <c r="L3276" s="26">
        <f>IFERROR(SUMIFS(RECEIVING_HISTORY!$I:$I,RECEIVING_HISTORY!$B:$B,MASTER_SHEET!$A3276),0)</f>
        <v>0</v>
      </c>
      <c r="M3276" s="35">
        <f>IFERROR(SUMIF(ISSUANCE_HISTORY!$B:$B,A3276,ISSUANCE_HISTORY!$H:$H),0)</f>
        <v>0</v>
      </c>
      <c r="N3276" s="26">
        <f>IFERROR(SUMIF(ISSUANCE_HISTORY!$B:$B,A3276,ISSUANCE_HISTORY!$I:$I),0)</f>
        <v>0</v>
      </c>
      <c r="O3276" s="112">
        <f t="shared" si="205"/>
        <v>12</v>
      </c>
      <c r="P3276" s="26">
        <f t="shared" si="207"/>
        <v>2112</v>
      </c>
      <c r="Q3276" s="36" t="s">
        <v>1886</v>
      </c>
      <c r="R3276" s="36" t="s">
        <v>1886</v>
      </c>
      <c r="S3276" s="16">
        <v>5</v>
      </c>
      <c r="T3276" s="37" t="str">
        <f t="shared" si="206"/>
        <v>OK</v>
      </c>
      <c r="U3276" s="12"/>
      <c r="V3276" s="16"/>
      <c r="W3276" s="12" t="e">
        <v>#N/A</v>
      </c>
    </row>
    <row r="3277" spans="1:23" ht="22.35" customHeight="1">
      <c r="A3277" s="12">
        <v>10063457</v>
      </c>
      <c r="B3277" s="137" t="e">
        <v>#N/A</v>
      </c>
      <c r="C3277" s="106">
        <v>1009073</v>
      </c>
      <c r="D3277" s="13"/>
      <c r="E3277" s="12" t="s">
        <v>3822</v>
      </c>
      <c r="F3277" s="190" t="s">
        <v>2049</v>
      </c>
      <c r="G3277" s="13" t="s">
        <v>37</v>
      </c>
      <c r="H3277" s="15">
        <v>345</v>
      </c>
      <c r="I3277" s="105">
        <v>12</v>
      </c>
      <c r="J3277" s="26">
        <f t="shared" si="204"/>
        <v>4140</v>
      </c>
      <c r="K3277" s="113">
        <f>IFERROR(SUMIFS(RECEIVING_HISTORY!$H:$H,RECEIVING_HISTORY!$B:$B,MASTER_SHEET!$A3277),0)</f>
        <v>0</v>
      </c>
      <c r="L3277" s="26">
        <f>IFERROR(SUMIFS(RECEIVING_HISTORY!$I:$I,RECEIVING_HISTORY!$B:$B,MASTER_SHEET!$A3277),0)</f>
        <v>0</v>
      </c>
      <c r="M3277" s="35">
        <f>IFERROR(SUMIF(ISSUANCE_HISTORY!$B:$B,A3277,ISSUANCE_HISTORY!$H:$H),0)</f>
        <v>0</v>
      </c>
      <c r="N3277" s="26">
        <f>IFERROR(SUMIF(ISSUANCE_HISTORY!$B:$B,A3277,ISSUANCE_HISTORY!$I:$I),0)</f>
        <v>0</v>
      </c>
      <c r="O3277" s="112">
        <f t="shared" si="205"/>
        <v>12</v>
      </c>
      <c r="P3277" s="26">
        <f t="shared" si="207"/>
        <v>4140</v>
      </c>
      <c r="Q3277" s="36" t="s">
        <v>3332</v>
      </c>
      <c r="R3277" s="36" t="s">
        <v>3332</v>
      </c>
      <c r="S3277" s="16">
        <v>5</v>
      </c>
      <c r="T3277" s="37" t="str">
        <f t="shared" si="206"/>
        <v>OK</v>
      </c>
      <c r="U3277" s="12"/>
      <c r="V3277" s="16"/>
      <c r="W3277" s="12" t="e">
        <v>#N/A</v>
      </c>
    </row>
    <row r="3278" spans="1:23" ht="22.35" customHeight="1">
      <c r="A3278" s="12">
        <v>10063458</v>
      </c>
      <c r="B3278" s="137" t="e">
        <v>#N/A</v>
      </c>
      <c r="C3278" s="106">
        <v>1009107</v>
      </c>
      <c r="D3278" s="13"/>
      <c r="E3278" s="12" t="s">
        <v>3823</v>
      </c>
      <c r="F3278" s="190" t="s">
        <v>2049</v>
      </c>
      <c r="G3278" s="13" t="s">
        <v>37</v>
      </c>
      <c r="H3278" s="15">
        <v>95</v>
      </c>
      <c r="I3278" s="105">
        <v>27</v>
      </c>
      <c r="J3278" s="26">
        <f t="shared" si="204"/>
        <v>2565</v>
      </c>
      <c r="K3278" s="113">
        <f>IFERROR(SUMIFS(RECEIVING_HISTORY!$H:$H,RECEIVING_HISTORY!$B:$B,MASTER_SHEET!$A3278),0)</f>
        <v>0</v>
      </c>
      <c r="L3278" s="26">
        <f>IFERROR(SUMIFS(RECEIVING_HISTORY!$I:$I,RECEIVING_HISTORY!$B:$B,MASTER_SHEET!$A3278),0)</f>
        <v>0</v>
      </c>
      <c r="M3278" s="35">
        <f>IFERROR(SUMIF(ISSUANCE_HISTORY!$B:$B,A3278,ISSUANCE_HISTORY!$H:$H),0)</f>
        <v>0</v>
      </c>
      <c r="N3278" s="26">
        <f>IFERROR(SUMIF(ISSUANCE_HISTORY!$B:$B,A3278,ISSUANCE_HISTORY!$I:$I),0)</f>
        <v>0</v>
      </c>
      <c r="O3278" s="112">
        <f t="shared" si="205"/>
        <v>27</v>
      </c>
      <c r="P3278" s="26">
        <f t="shared" si="207"/>
        <v>2565</v>
      </c>
      <c r="Q3278" s="36" t="s">
        <v>2168</v>
      </c>
      <c r="R3278" s="36" t="s">
        <v>2168</v>
      </c>
      <c r="S3278" s="16">
        <v>6</v>
      </c>
      <c r="T3278" s="37" t="str">
        <f t="shared" si="206"/>
        <v>OK</v>
      </c>
      <c r="U3278" s="12"/>
      <c r="V3278" s="16"/>
      <c r="W3278" s="12" t="e">
        <v>#N/A</v>
      </c>
    </row>
    <row r="3279" spans="1:23" ht="22.35" customHeight="1">
      <c r="A3279" s="12">
        <v>10063459</v>
      </c>
      <c r="B3279" s="137" t="e">
        <v>#N/A</v>
      </c>
      <c r="C3279" s="106">
        <v>1008953</v>
      </c>
      <c r="D3279" s="13"/>
      <c r="E3279" s="12" t="s">
        <v>3824</v>
      </c>
      <c r="F3279" s="190" t="s">
        <v>2049</v>
      </c>
      <c r="G3279" s="13" t="s">
        <v>37</v>
      </c>
      <c r="H3279" s="15">
        <v>780</v>
      </c>
      <c r="I3279" s="105">
        <v>4</v>
      </c>
      <c r="J3279" s="26">
        <f t="shared" si="204"/>
        <v>3120</v>
      </c>
      <c r="K3279" s="113">
        <f>IFERROR(SUMIFS(RECEIVING_HISTORY!$H:$H,RECEIVING_HISTORY!$B:$B,MASTER_SHEET!$A3279),0)</f>
        <v>0</v>
      </c>
      <c r="L3279" s="26">
        <f>IFERROR(SUMIFS(RECEIVING_HISTORY!$I:$I,RECEIVING_HISTORY!$B:$B,MASTER_SHEET!$A3279),0)</f>
        <v>0</v>
      </c>
      <c r="M3279" s="35">
        <f>IFERROR(SUMIF(ISSUANCE_HISTORY!$B:$B,A3279,ISSUANCE_HISTORY!$H:$H),0)</f>
        <v>0</v>
      </c>
      <c r="N3279" s="26">
        <f>IFERROR(SUMIF(ISSUANCE_HISTORY!$B:$B,A3279,ISSUANCE_HISTORY!$I:$I),0)</f>
        <v>0</v>
      </c>
      <c r="O3279" s="112">
        <f t="shared" si="205"/>
        <v>4</v>
      </c>
      <c r="P3279" s="26">
        <f t="shared" si="207"/>
        <v>3120</v>
      </c>
      <c r="Q3279" s="36" t="s">
        <v>2151</v>
      </c>
      <c r="R3279" s="36" t="s">
        <v>2151</v>
      </c>
      <c r="S3279" s="16">
        <v>3</v>
      </c>
      <c r="T3279" s="37" t="str">
        <f t="shared" si="206"/>
        <v>OK</v>
      </c>
      <c r="U3279" s="12"/>
      <c r="V3279" s="16"/>
      <c r="W3279" s="12" t="e">
        <v>#N/A</v>
      </c>
    </row>
    <row r="3280" spans="1:23" ht="22.35" customHeight="1">
      <c r="A3280" s="12">
        <v>10063460</v>
      </c>
      <c r="B3280" s="137">
        <v>1240290030</v>
      </c>
      <c r="C3280" s="106">
        <v>1008954</v>
      </c>
      <c r="D3280" s="13"/>
      <c r="E3280" s="12" t="s">
        <v>3825</v>
      </c>
      <c r="F3280" s="190" t="s">
        <v>2049</v>
      </c>
      <c r="G3280" s="13" t="s">
        <v>37</v>
      </c>
      <c r="H3280" s="15">
        <v>350</v>
      </c>
      <c r="I3280" s="105">
        <v>2</v>
      </c>
      <c r="J3280" s="26">
        <f t="shared" si="204"/>
        <v>700</v>
      </c>
      <c r="K3280" s="113">
        <f>IFERROR(SUMIFS(RECEIVING_HISTORY!$H:$H,RECEIVING_HISTORY!$B:$B,MASTER_SHEET!$A3280),0)</f>
        <v>0</v>
      </c>
      <c r="L3280" s="26">
        <f>IFERROR(SUMIFS(RECEIVING_HISTORY!$I:$I,RECEIVING_HISTORY!$B:$B,MASTER_SHEET!$A3280),0)</f>
        <v>0</v>
      </c>
      <c r="M3280" s="35">
        <f>IFERROR(SUMIF(ISSUANCE_HISTORY!$B:$B,A3280,ISSUANCE_HISTORY!$H:$H),0)</f>
        <v>0</v>
      </c>
      <c r="N3280" s="26">
        <f>IFERROR(SUMIF(ISSUANCE_HISTORY!$B:$B,A3280,ISSUANCE_HISTORY!$I:$I),0)</f>
        <v>0</v>
      </c>
      <c r="O3280" s="112">
        <f t="shared" si="205"/>
        <v>2</v>
      </c>
      <c r="P3280" s="26">
        <f t="shared" si="207"/>
        <v>700</v>
      </c>
      <c r="Q3280" s="36" t="s">
        <v>2151</v>
      </c>
      <c r="R3280" s="36" t="s">
        <v>2151</v>
      </c>
      <c r="S3280" s="16">
        <v>2</v>
      </c>
      <c r="T3280" s="37" t="str">
        <f t="shared" si="206"/>
        <v>OK</v>
      </c>
      <c r="U3280" s="12"/>
      <c r="V3280" s="16"/>
      <c r="W3280" s="12" t="s">
        <v>4222</v>
      </c>
    </row>
    <row r="3281" spans="1:23" ht="22.35" customHeight="1">
      <c r="A3281" s="12">
        <v>10063461</v>
      </c>
      <c r="B3281" s="137">
        <v>401417007919</v>
      </c>
      <c r="C3281" s="106">
        <v>1008887</v>
      </c>
      <c r="D3281" s="13"/>
      <c r="E3281" s="12" t="s">
        <v>3826</v>
      </c>
      <c r="F3281" s="190" t="s">
        <v>2049</v>
      </c>
      <c r="G3281" s="13" t="s">
        <v>37</v>
      </c>
      <c r="H3281" s="15">
        <v>135</v>
      </c>
      <c r="I3281" s="105">
        <v>5</v>
      </c>
      <c r="J3281" s="26">
        <f t="shared" si="204"/>
        <v>675</v>
      </c>
      <c r="K3281" s="113">
        <f>IFERROR(SUMIFS(RECEIVING_HISTORY!$H:$H,RECEIVING_HISTORY!$B:$B,MASTER_SHEET!$A3281),0)</f>
        <v>0</v>
      </c>
      <c r="L3281" s="26">
        <f>IFERROR(SUMIFS(RECEIVING_HISTORY!$I:$I,RECEIVING_HISTORY!$B:$B,MASTER_SHEET!$A3281),0)</f>
        <v>0</v>
      </c>
      <c r="M3281" s="35">
        <f>IFERROR(SUMIF(ISSUANCE_HISTORY!$B:$B,A3281,ISSUANCE_HISTORY!$H:$H),0)</f>
        <v>0</v>
      </c>
      <c r="N3281" s="26">
        <f>IFERROR(SUMIF(ISSUANCE_HISTORY!$B:$B,A3281,ISSUANCE_HISTORY!$I:$I),0)</f>
        <v>0</v>
      </c>
      <c r="O3281" s="112">
        <f t="shared" si="205"/>
        <v>5</v>
      </c>
      <c r="P3281" s="26">
        <f t="shared" si="207"/>
        <v>675</v>
      </c>
      <c r="Q3281" s="36" t="s">
        <v>2156</v>
      </c>
      <c r="R3281" s="36" t="s">
        <v>2156</v>
      </c>
      <c r="S3281" s="16">
        <v>6</v>
      </c>
      <c r="T3281" s="37" t="str">
        <f t="shared" si="206"/>
        <v>BSR in Process</v>
      </c>
      <c r="U3281" s="12">
        <v>62</v>
      </c>
      <c r="V3281" s="16"/>
      <c r="W3281" s="12" t="s">
        <v>4222</v>
      </c>
    </row>
    <row r="3282" spans="1:23" ht="22.35" customHeight="1">
      <c r="A3282" s="12">
        <v>10063462</v>
      </c>
      <c r="B3282" s="137" t="e">
        <v>#N/A</v>
      </c>
      <c r="C3282" s="106">
        <v>1008922</v>
      </c>
      <c r="D3282" s="13"/>
      <c r="E3282" s="12" t="s">
        <v>3827</v>
      </c>
      <c r="F3282" s="190" t="s">
        <v>2049</v>
      </c>
      <c r="G3282" s="13" t="s">
        <v>37</v>
      </c>
      <c r="H3282" s="15">
        <v>720</v>
      </c>
      <c r="I3282" s="105">
        <v>12</v>
      </c>
      <c r="J3282" s="26">
        <f t="shared" si="204"/>
        <v>8640</v>
      </c>
      <c r="K3282" s="113">
        <f>IFERROR(SUMIFS(RECEIVING_HISTORY!$H:$H,RECEIVING_HISTORY!$B:$B,MASTER_SHEET!$A3282),0)</f>
        <v>0</v>
      </c>
      <c r="L3282" s="26">
        <f>IFERROR(SUMIFS(RECEIVING_HISTORY!$I:$I,RECEIVING_HISTORY!$B:$B,MASTER_SHEET!$A3282),0)</f>
        <v>0</v>
      </c>
      <c r="M3282" s="35">
        <f>IFERROR(SUMIF(ISSUANCE_HISTORY!$B:$B,A3282,ISSUANCE_HISTORY!$H:$H),0)</f>
        <v>0</v>
      </c>
      <c r="N3282" s="26">
        <f>IFERROR(SUMIF(ISSUANCE_HISTORY!$B:$B,A3282,ISSUANCE_HISTORY!$I:$I),0)</f>
        <v>0</v>
      </c>
      <c r="O3282" s="112">
        <f t="shared" si="205"/>
        <v>12</v>
      </c>
      <c r="P3282" s="26">
        <f t="shared" si="207"/>
        <v>8640</v>
      </c>
      <c r="Q3282" s="36" t="s">
        <v>4041</v>
      </c>
      <c r="R3282" s="36" t="s">
        <v>4041</v>
      </c>
      <c r="S3282" s="16">
        <v>6</v>
      </c>
      <c r="T3282" s="37" t="str">
        <f t="shared" si="206"/>
        <v>OK</v>
      </c>
      <c r="U3282" s="12"/>
      <c r="V3282" s="16"/>
      <c r="W3282" s="12" t="e">
        <v>#N/A</v>
      </c>
    </row>
    <row r="3283" spans="1:23" ht="22.35" customHeight="1">
      <c r="A3283" s="12">
        <v>10063463</v>
      </c>
      <c r="B3283" s="137" t="e">
        <v>#N/A</v>
      </c>
      <c r="C3283" s="106">
        <v>1008326</v>
      </c>
      <c r="D3283" s="13"/>
      <c r="E3283" s="12" t="s">
        <v>3828</v>
      </c>
      <c r="F3283" s="190" t="s">
        <v>2049</v>
      </c>
      <c r="G3283" s="13" t="s">
        <v>37</v>
      </c>
      <c r="H3283" s="15">
        <v>180</v>
      </c>
      <c r="I3283" s="105">
        <v>5</v>
      </c>
      <c r="J3283" s="26">
        <f t="shared" si="204"/>
        <v>900</v>
      </c>
      <c r="K3283" s="113">
        <f>IFERROR(SUMIFS(RECEIVING_HISTORY!$H:$H,RECEIVING_HISTORY!$B:$B,MASTER_SHEET!$A3283),0)</f>
        <v>0</v>
      </c>
      <c r="L3283" s="26">
        <f>IFERROR(SUMIFS(RECEIVING_HISTORY!$I:$I,RECEIVING_HISTORY!$B:$B,MASTER_SHEET!$A3283),0)</f>
        <v>0</v>
      </c>
      <c r="M3283" s="35">
        <f>IFERROR(SUMIF(ISSUANCE_HISTORY!$B:$B,A3283,ISSUANCE_HISTORY!$H:$H),0)</f>
        <v>0</v>
      </c>
      <c r="N3283" s="26">
        <f>IFERROR(SUMIF(ISSUANCE_HISTORY!$B:$B,A3283,ISSUANCE_HISTORY!$I:$I),0)</f>
        <v>0</v>
      </c>
      <c r="O3283" s="112">
        <f t="shared" si="205"/>
        <v>5</v>
      </c>
      <c r="P3283" s="26">
        <f t="shared" si="207"/>
        <v>900</v>
      </c>
      <c r="Q3283" s="36" t="s">
        <v>728</v>
      </c>
      <c r="R3283" s="36" t="s">
        <v>728</v>
      </c>
      <c r="S3283" s="16">
        <v>3</v>
      </c>
      <c r="T3283" s="37" t="str">
        <f t="shared" si="206"/>
        <v>OK</v>
      </c>
      <c r="U3283" s="12"/>
      <c r="V3283" s="16"/>
      <c r="W3283" s="12" t="e">
        <v>#N/A</v>
      </c>
    </row>
    <row r="3284" spans="1:23" ht="18.75">
      <c r="A3284" s="12">
        <v>10063464</v>
      </c>
      <c r="B3284" s="137" t="e">
        <v>#N/A</v>
      </c>
      <c r="C3284" s="106">
        <v>1008328</v>
      </c>
      <c r="D3284" s="13"/>
      <c r="E3284" s="12" t="s">
        <v>3829</v>
      </c>
      <c r="F3284" s="190" t="s">
        <v>2049</v>
      </c>
      <c r="G3284" s="13" t="s">
        <v>37</v>
      </c>
      <c r="H3284" s="15">
        <v>840</v>
      </c>
      <c r="I3284" s="105">
        <v>3</v>
      </c>
      <c r="J3284" s="26">
        <f t="shared" ref="J3284:J3292" si="208">I3284*H3284</f>
        <v>2520</v>
      </c>
      <c r="K3284" s="113">
        <f>IFERROR(SUMIFS(RECEIVING_HISTORY!$H:$H,RECEIVING_HISTORY!$B:$B,MASTER_SHEET!$A3284),0)</f>
        <v>0</v>
      </c>
      <c r="L3284" s="26">
        <f>IFERROR(SUMIFS(RECEIVING_HISTORY!$I:$I,RECEIVING_HISTORY!$B:$B,MASTER_SHEET!$A3284),0)</f>
        <v>0</v>
      </c>
      <c r="M3284" s="35">
        <f>IFERROR(SUMIF(ISSUANCE_HISTORY!$B:$B,A3284,ISSUANCE_HISTORY!$H:$H),0)</f>
        <v>0</v>
      </c>
      <c r="N3284" s="26">
        <f>IFERROR(SUMIF(ISSUANCE_HISTORY!$B:$B,A3284,ISSUANCE_HISTORY!$I:$I),0)</f>
        <v>0</v>
      </c>
      <c r="O3284" s="112">
        <f t="shared" ref="O3284:O3292" si="209">N(I3284)+N(K3284)-N(M3284)</f>
        <v>3</v>
      </c>
      <c r="P3284" s="26">
        <f t="shared" si="207"/>
        <v>2520</v>
      </c>
      <c r="Q3284" s="36" t="s">
        <v>728</v>
      </c>
      <c r="R3284" s="36" t="s">
        <v>728</v>
      </c>
      <c r="S3284" s="16">
        <v>3</v>
      </c>
      <c r="T3284" s="37" t="str">
        <f t="shared" si="206"/>
        <v>OK</v>
      </c>
      <c r="U3284" s="12"/>
      <c r="V3284" s="16"/>
      <c r="W3284" s="12" t="e">
        <v>#N/A</v>
      </c>
    </row>
    <row r="3285" spans="1:23" ht="18.75">
      <c r="A3285" s="12">
        <v>10063465</v>
      </c>
      <c r="B3285" s="137" t="e">
        <v>#N/A</v>
      </c>
      <c r="C3285" s="106">
        <v>1009112</v>
      </c>
      <c r="D3285" s="13"/>
      <c r="E3285" s="12" t="s">
        <v>3830</v>
      </c>
      <c r="F3285" s="190" t="s">
        <v>2049</v>
      </c>
      <c r="G3285" s="13" t="s">
        <v>37</v>
      </c>
      <c r="H3285" s="15">
        <v>825</v>
      </c>
      <c r="I3285" s="105">
        <v>0</v>
      </c>
      <c r="J3285" s="26">
        <f t="shared" si="208"/>
        <v>0</v>
      </c>
      <c r="K3285" s="113">
        <f>IFERROR(SUMIFS(RECEIVING_HISTORY!$H:$H,RECEIVING_HISTORY!$B:$B,MASTER_SHEET!$A3285),0)</f>
        <v>0</v>
      </c>
      <c r="L3285" s="26">
        <f>IFERROR(SUMIFS(RECEIVING_HISTORY!$I:$I,RECEIVING_HISTORY!$B:$B,MASTER_SHEET!$A3285),0)</f>
        <v>0</v>
      </c>
      <c r="M3285" s="35">
        <f>IFERROR(SUMIF(ISSUANCE_HISTORY!$B:$B,A3285,ISSUANCE_HISTORY!$H:$H),0)</f>
        <v>0</v>
      </c>
      <c r="N3285" s="26">
        <f>IFERROR(SUMIF(ISSUANCE_HISTORY!$B:$B,A3285,ISSUANCE_HISTORY!$I:$I),0)</f>
        <v>0</v>
      </c>
      <c r="O3285" s="112">
        <f t="shared" si="209"/>
        <v>0</v>
      </c>
      <c r="P3285" s="26">
        <f t="shared" si="207"/>
        <v>0</v>
      </c>
      <c r="Q3285" s="36" t="e">
        <v>#N/A</v>
      </c>
      <c r="R3285" s="36" t="e">
        <v>#N/A</v>
      </c>
      <c r="S3285" s="16"/>
      <c r="T3285" s="37" t="str">
        <f t="shared" si="206"/>
        <v/>
      </c>
      <c r="U3285" s="12"/>
      <c r="V3285" s="16"/>
      <c r="W3285" s="12" t="e">
        <v>#N/A</v>
      </c>
    </row>
    <row r="3286" spans="1:23" ht="18.75">
      <c r="A3286" s="12">
        <v>10063466</v>
      </c>
      <c r="B3286" s="137" t="s">
        <v>4218</v>
      </c>
      <c r="C3286" s="106">
        <v>1009036</v>
      </c>
      <c r="D3286" s="13"/>
      <c r="E3286" s="12" t="s">
        <v>3835</v>
      </c>
      <c r="F3286" s="190" t="s">
        <v>1262</v>
      </c>
      <c r="G3286" s="13" t="s">
        <v>37</v>
      </c>
      <c r="H3286" s="15">
        <v>521</v>
      </c>
      <c r="I3286" s="105">
        <v>66</v>
      </c>
      <c r="J3286" s="26">
        <f t="shared" si="208"/>
        <v>34386</v>
      </c>
      <c r="K3286" s="113">
        <f>IFERROR(SUMIFS(RECEIVING_HISTORY!$H:$H,RECEIVING_HISTORY!$B:$B,MASTER_SHEET!$A3286),0)</f>
        <v>0</v>
      </c>
      <c r="L3286" s="26">
        <f>IFERROR(SUMIFS(RECEIVING_HISTORY!$I:$I,RECEIVING_HISTORY!$B:$B,MASTER_SHEET!$A3286),0)</f>
        <v>0</v>
      </c>
      <c r="M3286" s="35">
        <f>IFERROR(SUMIF(ISSUANCE_HISTORY!$B:$B,A3286,ISSUANCE_HISTORY!$H:$H),0)</f>
        <v>0</v>
      </c>
      <c r="N3286" s="26">
        <f>IFERROR(SUMIF(ISSUANCE_HISTORY!$B:$B,A3286,ISSUANCE_HISTORY!$I:$I),0)</f>
        <v>0</v>
      </c>
      <c r="O3286" s="112">
        <f t="shared" si="209"/>
        <v>66</v>
      </c>
      <c r="P3286" s="26">
        <f t="shared" si="207"/>
        <v>34386</v>
      </c>
      <c r="Q3286" s="36" t="s">
        <v>1109</v>
      </c>
      <c r="R3286" s="36" t="s">
        <v>1109</v>
      </c>
      <c r="S3286" s="16">
        <v>30</v>
      </c>
      <c r="T3286" s="37" t="str">
        <f t="shared" si="206"/>
        <v>OK</v>
      </c>
      <c r="U3286" s="12"/>
      <c r="V3286" s="16"/>
      <c r="W3286" s="12" t="s">
        <v>4223</v>
      </c>
    </row>
    <row r="3287" spans="1:23" ht="18.75">
      <c r="A3287" s="12">
        <v>10063467</v>
      </c>
      <c r="B3287" s="137" t="s">
        <v>4219</v>
      </c>
      <c r="C3287" s="106">
        <v>1009037</v>
      </c>
      <c r="D3287" s="13"/>
      <c r="E3287" s="12" t="s">
        <v>3836</v>
      </c>
      <c r="F3287" s="190" t="s">
        <v>1262</v>
      </c>
      <c r="G3287" s="13" t="s">
        <v>37</v>
      </c>
      <c r="H3287" s="15">
        <v>142</v>
      </c>
      <c r="I3287" s="105">
        <v>26</v>
      </c>
      <c r="J3287" s="26">
        <f t="shared" si="208"/>
        <v>3692</v>
      </c>
      <c r="K3287" s="113">
        <f>IFERROR(SUMIFS(RECEIVING_HISTORY!$H:$H,RECEIVING_HISTORY!$B:$B,MASTER_SHEET!$A3287),0)</f>
        <v>0</v>
      </c>
      <c r="L3287" s="26">
        <f>IFERROR(SUMIFS(RECEIVING_HISTORY!$I:$I,RECEIVING_HISTORY!$B:$B,MASTER_SHEET!$A3287),0)</f>
        <v>0</v>
      </c>
      <c r="M3287" s="35">
        <f>IFERROR(SUMIF(ISSUANCE_HISTORY!$B:$B,A3287,ISSUANCE_HISTORY!$H:$H),0)</f>
        <v>0</v>
      </c>
      <c r="N3287" s="26">
        <f>IFERROR(SUMIF(ISSUANCE_HISTORY!$B:$B,A3287,ISSUANCE_HISTORY!$I:$I),0)</f>
        <v>0</v>
      </c>
      <c r="O3287" s="112">
        <f t="shared" si="209"/>
        <v>26</v>
      </c>
      <c r="P3287" s="26">
        <f t="shared" si="207"/>
        <v>3692</v>
      </c>
      <c r="Q3287" s="36" t="s">
        <v>444</v>
      </c>
      <c r="R3287" s="36" t="s">
        <v>444</v>
      </c>
      <c r="S3287" s="16">
        <v>30</v>
      </c>
      <c r="T3287" s="37" t="str">
        <f t="shared" si="206"/>
        <v>BSR in Process</v>
      </c>
      <c r="U3287" s="12">
        <v>62</v>
      </c>
      <c r="V3287" s="16"/>
      <c r="W3287" s="12" t="s">
        <v>4223</v>
      </c>
    </row>
    <row r="3288" spans="1:23" ht="18.75">
      <c r="A3288" s="12">
        <v>10063468</v>
      </c>
      <c r="B3288" s="137" t="s">
        <v>4220</v>
      </c>
      <c r="C3288" s="106">
        <v>1009038</v>
      </c>
      <c r="D3288" s="13"/>
      <c r="E3288" s="12" t="s">
        <v>3837</v>
      </c>
      <c r="F3288" s="190" t="s">
        <v>1262</v>
      </c>
      <c r="G3288" s="13" t="s">
        <v>37</v>
      </c>
      <c r="H3288" s="15">
        <v>646</v>
      </c>
      <c r="I3288" s="105">
        <v>19</v>
      </c>
      <c r="J3288" s="26">
        <f t="shared" si="208"/>
        <v>12274</v>
      </c>
      <c r="K3288" s="113">
        <f>IFERROR(SUMIFS(RECEIVING_HISTORY!$H:$H,RECEIVING_HISTORY!$B:$B,MASTER_SHEET!$A3288),0)</f>
        <v>0</v>
      </c>
      <c r="L3288" s="26">
        <f>IFERROR(SUMIFS(RECEIVING_HISTORY!$I:$I,RECEIVING_HISTORY!$B:$B,MASTER_SHEET!$A3288),0)</f>
        <v>0</v>
      </c>
      <c r="M3288" s="35">
        <f>IFERROR(SUMIF(ISSUANCE_HISTORY!$B:$B,A3288,ISSUANCE_HISTORY!$H:$H),0)</f>
        <v>0</v>
      </c>
      <c r="N3288" s="26">
        <f>IFERROR(SUMIF(ISSUANCE_HISTORY!$B:$B,A3288,ISSUANCE_HISTORY!$I:$I),0)</f>
        <v>0</v>
      </c>
      <c r="O3288" s="112">
        <f t="shared" si="209"/>
        <v>19</v>
      </c>
      <c r="P3288" s="26">
        <f t="shared" si="207"/>
        <v>12274</v>
      </c>
      <c r="Q3288" s="36" t="s">
        <v>1456</v>
      </c>
      <c r="R3288" s="36" t="s">
        <v>1456</v>
      </c>
      <c r="S3288" s="16">
        <v>30</v>
      </c>
      <c r="T3288" s="37" t="str">
        <f t="shared" si="206"/>
        <v>BSR in Process</v>
      </c>
      <c r="U3288" s="12">
        <v>58</v>
      </c>
      <c r="V3288" s="16"/>
      <c r="W3288" s="12" t="s">
        <v>4223</v>
      </c>
    </row>
    <row r="3289" spans="1:23" ht="18.75">
      <c r="A3289" s="12">
        <v>10063469</v>
      </c>
      <c r="B3289" s="137" t="e">
        <v>#N/A</v>
      </c>
      <c r="C3289" s="106">
        <v>1007311</v>
      </c>
      <c r="D3289" s="13"/>
      <c r="E3289" s="12" t="s">
        <v>3838</v>
      </c>
      <c r="F3289" s="190" t="s">
        <v>4205</v>
      </c>
      <c r="G3289" s="13" t="s">
        <v>37</v>
      </c>
      <c r="H3289" s="15">
        <v>90</v>
      </c>
      <c r="I3289" s="105">
        <v>3</v>
      </c>
      <c r="J3289" s="26">
        <f t="shared" si="208"/>
        <v>270</v>
      </c>
      <c r="K3289" s="113">
        <f>IFERROR(SUMIFS(RECEIVING_HISTORY!$H:$H,RECEIVING_HISTORY!$B:$B,MASTER_SHEET!$A3289),0)</f>
        <v>0</v>
      </c>
      <c r="L3289" s="26">
        <f>IFERROR(SUMIFS(RECEIVING_HISTORY!$I:$I,RECEIVING_HISTORY!$B:$B,MASTER_SHEET!$A3289),0)</f>
        <v>0</v>
      </c>
      <c r="M3289" s="35">
        <f>IFERROR(SUMIF(ISSUANCE_HISTORY!$B:$B,A3289,ISSUANCE_HISTORY!$H:$H),0)</f>
        <v>0</v>
      </c>
      <c r="N3289" s="26">
        <f>IFERROR(SUMIF(ISSUANCE_HISTORY!$B:$B,A3289,ISSUANCE_HISTORY!$I:$I),0)</f>
        <v>0</v>
      </c>
      <c r="O3289" s="112">
        <f t="shared" si="209"/>
        <v>3</v>
      </c>
      <c r="P3289" s="26">
        <f t="shared" si="207"/>
        <v>270</v>
      </c>
      <c r="Q3289" s="36" t="s">
        <v>886</v>
      </c>
      <c r="R3289" s="36" t="s">
        <v>886</v>
      </c>
      <c r="S3289" s="16">
        <v>3</v>
      </c>
      <c r="T3289" s="37" t="str">
        <f t="shared" si="206"/>
        <v>OK</v>
      </c>
      <c r="U3289" s="12"/>
      <c r="V3289" s="16"/>
      <c r="W3289" s="12" t="e">
        <v>#N/A</v>
      </c>
    </row>
    <row r="3290" spans="1:23" ht="18.75">
      <c r="A3290" s="12">
        <v>10063470</v>
      </c>
      <c r="B3290" s="137" t="e">
        <v>#N/A</v>
      </c>
      <c r="C3290" s="106">
        <v>1009126</v>
      </c>
      <c r="D3290" s="13"/>
      <c r="E3290" s="12" t="s">
        <v>3839</v>
      </c>
      <c r="F3290" s="190" t="s">
        <v>2049</v>
      </c>
      <c r="G3290" s="13" t="s">
        <v>37</v>
      </c>
      <c r="H3290" s="15">
        <v>117</v>
      </c>
      <c r="I3290" s="105">
        <v>17</v>
      </c>
      <c r="J3290" s="26">
        <f t="shared" si="208"/>
        <v>1989</v>
      </c>
      <c r="K3290" s="113">
        <f>IFERROR(SUMIFS(RECEIVING_HISTORY!$H:$H,RECEIVING_HISTORY!$B:$B,MASTER_SHEET!$A3290),0)</f>
        <v>0</v>
      </c>
      <c r="L3290" s="26">
        <f>IFERROR(SUMIFS(RECEIVING_HISTORY!$I:$I,RECEIVING_HISTORY!$B:$B,MASTER_SHEET!$A3290),0)</f>
        <v>0</v>
      </c>
      <c r="M3290" s="35">
        <f>IFERROR(SUMIF(ISSUANCE_HISTORY!$B:$B,A3290,ISSUANCE_HISTORY!$H:$H),0)</f>
        <v>0</v>
      </c>
      <c r="N3290" s="26">
        <f>IFERROR(SUMIF(ISSUANCE_HISTORY!$B:$B,A3290,ISSUANCE_HISTORY!$I:$I),0)</f>
        <v>0</v>
      </c>
      <c r="O3290" s="112">
        <f t="shared" si="209"/>
        <v>17</v>
      </c>
      <c r="P3290" s="26">
        <f t="shared" si="207"/>
        <v>1989</v>
      </c>
      <c r="Q3290" s="36" t="s">
        <v>3452</v>
      </c>
      <c r="R3290" s="36" t="s">
        <v>3452</v>
      </c>
      <c r="S3290" s="16">
        <v>10</v>
      </c>
      <c r="T3290" s="37" t="str">
        <f t="shared" si="206"/>
        <v>OK</v>
      </c>
      <c r="U3290" s="12"/>
      <c r="V3290" s="16"/>
      <c r="W3290" s="12" t="e">
        <v>#N/A</v>
      </c>
    </row>
    <row r="3291" spans="1:23" ht="18.75">
      <c r="A3291" s="12">
        <v>10063471</v>
      </c>
      <c r="B3291" s="137" t="e">
        <v>#N/A</v>
      </c>
      <c r="C3291" s="106">
        <v>1009136</v>
      </c>
      <c r="D3291" s="13"/>
      <c r="E3291" s="12" t="s">
        <v>3841</v>
      </c>
      <c r="F3291" s="190" t="s">
        <v>1262</v>
      </c>
      <c r="G3291" s="13" t="s">
        <v>37</v>
      </c>
      <c r="H3291" s="15">
        <v>202</v>
      </c>
      <c r="I3291" s="105">
        <v>12</v>
      </c>
      <c r="J3291" s="26">
        <f t="shared" si="208"/>
        <v>2424</v>
      </c>
      <c r="K3291" s="113">
        <f>IFERROR(SUMIFS(RECEIVING_HISTORY!$H:$H,RECEIVING_HISTORY!$B:$B,MASTER_SHEET!$A3291),0)</f>
        <v>0</v>
      </c>
      <c r="L3291" s="26">
        <f>IFERROR(SUMIFS(RECEIVING_HISTORY!$I:$I,RECEIVING_HISTORY!$B:$B,MASTER_SHEET!$A3291),0)</f>
        <v>0</v>
      </c>
      <c r="M3291" s="35">
        <f>IFERROR(SUMIF(ISSUANCE_HISTORY!$B:$B,A3291,ISSUANCE_HISTORY!$H:$H),0)</f>
        <v>0</v>
      </c>
      <c r="N3291" s="26">
        <f>IFERROR(SUMIF(ISSUANCE_HISTORY!$B:$B,A3291,ISSUANCE_HISTORY!$I:$I),0)</f>
        <v>0</v>
      </c>
      <c r="O3291" s="112">
        <f t="shared" si="209"/>
        <v>12</v>
      </c>
      <c r="P3291" s="26">
        <f t="shared" si="207"/>
        <v>2424</v>
      </c>
      <c r="Q3291" s="36" t="s">
        <v>1829</v>
      </c>
      <c r="R3291" s="36" t="s">
        <v>1829</v>
      </c>
      <c r="S3291" s="16">
        <v>6</v>
      </c>
      <c r="T3291" s="37" t="str">
        <f t="shared" si="206"/>
        <v>OK</v>
      </c>
      <c r="U3291" s="12"/>
      <c r="V3291" s="16"/>
      <c r="W3291" s="12" t="e">
        <v>#N/A</v>
      </c>
    </row>
    <row r="3292" spans="1:23" ht="18.75">
      <c r="A3292" s="12">
        <v>10063472</v>
      </c>
      <c r="B3292" s="137" t="e">
        <v>#N/A</v>
      </c>
      <c r="C3292" s="106">
        <v>1005557</v>
      </c>
      <c r="D3292" s="13"/>
      <c r="E3292" s="12" t="s">
        <v>3840</v>
      </c>
      <c r="F3292" s="191" t="s">
        <v>4206</v>
      </c>
      <c r="G3292" s="13" t="s">
        <v>37</v>
      </c>
      <c r="H3292" s="15">
        <v>10</v>
      </c>
      <c r="I3292" s="105">
        <v>51</v>
      </c>
      <c r="J3292" s="26">
        <f t="shared" si="208"/>
        <v>510</v>
      </c>
      <c r="K3292" s="113">
        <f>IFERROR(SUMIFS(RECEIVING_HISTORY!$H:$H,RECEIVING_HISTORY!$B:$B,MASTER_SHEET!$A3292),0)</f>
        <v>0</v>
      </c>
      <c r="L3292" s="26">
        <f>IFERROR(SUMIFS(RECEIVING_HISTORY!$I:$I,RECEIVING_HISTORY!$B:$B,MASTER_SHEET!$A3292),0)</f>
        <v>0</v>
      </c>
      <c r="M3292" s="35">
        <f>IFERROR(SUMIF(ISSUANCE_HISTORY!$B:$B,A3292,ISSUANCE_HISTORY!$H:$H),0)</f>
        <v>0</v>
      </c>
      <c r="N3292" s="26">
        <f>IFERROR(SUMIF(ISSUANCE_HISTORY!$B:$B,A3292,ISSUANCE_HISTORY!$I:$I),0)</f>
        <v>0</v>
      </c>
      <c r="O3292" s="112">
        <f t="shared" si="209"/>
        <v>51</v>
      </c>
      <c r="P3292" s="26">
        <f t="shared" si="207"/>
        <v>510</v>
      </c>
      <c r="Q3292" s="36" t="s">
        <v>4435</v>
      </c>
      <c r="R3292" s="36" t="s">
        <v>4435</v>
      </c>
      <c r="S3292" s="16">
        <v>20</v>
      </c>
      <c r="T3292" s="37" t="str">
        <f t="shared" si="206"/>
        <v>OK</v>
      </c>
      <c r="U3292" s="12"/>
      <c r="V3292" s="16"/>
      <c r="W3292" s="12" t="e">
        <v>#N/A</v>
      </c>
    </row>
    <row r="3293" spans="1:23" ht="18.75">
      <c r="A3293" s="12">
        <v>10063473</v>
      </c>
      <c r="B3293" s="137" t="s">
        <v>4217</v>
      </c>
      <c r="C3293" s="106">
        <v>1009139</v>
      </c>
      <c r="D3293" s="13"/>
      <c r="E3293" s="12" t="s">
        <v>3842</v>
      </c>
      <c r="F3293" s="190" t="s">
        <v>4205</v>
      </c>
      <c r="G3293" s="13" t="s">
        <v>37</v>
      </c>
      <c r="H3293" s="15">
        <v>855</v>
      </c>
      <c r="I3293" s="105">
        <v>2</v>
      </c>
      <c r="J3293" s="26">
        <f t="shared" ref="J3293:J3320" si="210">I3293*H3293</f>
        <v>1710</v>
      </c>
      <c r="K3293" s="113">
        <f>IFERROR(SUMIFS(RECEIVING_HISTORY!$H:$H,RECEIVING_HISTORY!$B:$B,MASTER_SHEET!$A3293),0)</f>
        <v>0</v>
      </c>
      <c r="L3293" s="26">
        <f>IFERROR(SUMIFS(RECEIVING_HISTORY!$I:$I,RECEIVING_HISTORY!$B:$B,MASTER_SHEET!$A3293),0)</f>
        <v>0</v>
      </c>
      <c r="M3293" s="35">
        <f>IFERROR(SUMIF(ISSUANCE_HISTORY!$B:$B,A3293,ISSUANCE_HISTORY!$H:$H),0)</f>
        <v>0</v>
      </c>
      <c r="N3293" s="26">
        <f>IFERROR(SUMIF(ISSUANCE_HISTORY!$B:$B,A3293,ISSUANCE_HISTORY!$I:$I),0)</f>
        <v>0</v>
      </c>
      <c r="O3293" s="112">
        <f t="shared" ref="O3293:O3320" si="211">N(I3293)+N(K3293)-N(M3293)</f>
        <v>2</v>
      </c>
      <c r="P3293" s="26">
        <f t="shared" si="207"/>
        <v>1710</v>
      </c>
      <c r="Q3293" s="36" t="s">
        <v>953</v>
      </c>
      <c r="R3293" s="36" t="s">
        <v>953</v>
      </c>
      <c r="S3293" s="16">
        <v>2</v>
      </c>
      <c r="T3293" s="37" t="str">
        <f t="shared" si="206"/>
        <v>OK</v>
      </c>
      <c r="U3293" s="12"/>
      <c r="V3293" s="16"/>
      <c r="W3293" s="12" t="s">
        <v>4223</v>
      </c>
    </row>
    <row r="3294" spans="1:23" ht="18.75">
      <c r="A3294" s="12">
        <v>10063474</v>
      </c>
      <c r="B3294" s="137">
        <v>401416003786</v>
      </c>
      <c r="C3294" s="106">
        <v>1009140</v>
      </c>
      <c r="D3294" s="13"/>
      <c r="E3294" s="12" t="s">
        <v>3843</v>
      </c>
      <c r="F3294" s="190" t="s">
        <v>4205</v>
      </c>
      <c r="G3294" s="13" t="s">
        <v>37</v>
      </c>
      <c r="H3294" s="15">
        <v>258</v>
      </c>
      <c r="I3294" s="105">
        <v>1</v>
      </c>
      <c r="J3294" s="26">
        <f t="shared" si="210"/>
        <v>258</v>
      </c>
      <c r="K3294" s="113">
        <f>IFERROR(SUMIFS(RECEIVING_HISTORY!$H:$H,RECEIVING_HISTORY!$B:$B,MASTER_SHEET!$A3294),0)</f>
        <v>0</v>
      </c>
      <c r="L3294" s="26">
        <f>IFERROR(SUMIFS(RECEIVING_HISTORY!$I:$I,RECEIVING_HISTORY!$B:$B,MASTER_SHEET!$A3294),0)</f>
        <v>0</v>
      </c>
      <c r="M3294" s="35">
        <f>IFERROR(SUMIF(ISSUANCE_HISTORY!$B:$B,A3294,ISSUANCE_HISTORY!$H:$H),0)</f>
        <v>0</v>
      </c>
      <c r="N3294" s="26">
        <f>IFERROR(SUMIF(ISSUANCE_HISTORY!$B:$B,A3294,ISSUANCE_HISTORY!$I:$I),0)</f>
        <v>0</v>
      </c>
      <c r="O3294" s="112">
        <f t="shared" si="211"/>
        <v>1</v>
      </c>
      <c r="P3294" s="26">
        <f t="shared" si="207"/>
        <v>258</v>
      </c>
      <c r="Q3294" s="36" t="s">
        <v>998</v>
      </c>
      <c r="R3294" s="36" t="s">
        <v>998</v>
      </c>
      <c r="S3294" s="16">
        <v>1</v>
      </c>
      <c r="T3294" s="37" t="str">
        <f t="shared" si="206"/>
        <v>OK</v>
      </c>
      <c r="U3294" s="12"/>
      <c r="V3294" s="16"/>
      <c r="W3294" s="12" t="s">
        <v>4223</v>
      </c>
    </row>
    <row r="3295" spans="1:23" ht="18.75">
      <c r="A3295" s="12">
        <v>10063475</v>
      </c>
      <c r="B3295" s="137">
        <v>391215299325</v>
      </c>
      <c r="C3295" s="106">
        <v>1009141</v>
      </c>
      <c r="D3295" s="13"/>
      <c r="E3295" s="12" t="s">
        <v>3844</v>
      </c>
      <c r="F3295" s="190" t="s">
        <v>4205</v>
      </c>
      <c r="G3295" s="13" t="s">
        <v>37</v>
      </c>
      <c r="H3295" s="15">
        <v>687</v>
      </c>
      <c r="I3295" s="105">
        <v>2</v>
      </c>
      <c r="J3295" s="26">
        <f t="shared" si="210"/>
        <v>1374</v>
      </c>
      <c r="K3295" s="113">
        <f>IFERROR(SUMIFS(RECEIVING_HISTORY!$H:$H,RECEIVING_HISTORY!$B:$B,MASTER_SHEET!$A3295),0)</f>
        <v>0</v>
      </c>
      <c r="L3295" s="26">
        <f>IFERROR(SUMIFS(RECEIVING_HISTORY!$I:$I,RECEIVING_HISTORY!$B:$B,MASTER_SHEET!$A3295),0)</f>
        <v>0</v>
      </c>
      <c r="M3295" s="35">
        <f>IFERROR(SUMIF(ISSUANCE_HISTORY!$B:$B,A3295,ISSUANCE_HISTORY!$H:$H),0)</f>
        <v>0</v>
      </c>
      <c r="N3295" s="26">
        <f>IFERROR(SUMIF(ISSUANCE_HISTORY!$B:$B,A3295,ISSUANCE_HISTORY!$I:$I),0)</f>
        <v>0</v>
      </c>
      <c r="O3295" s="112">
        <f t="shared" si="211"/>
        <v>2</v>
      </c>
      <c r="P3295" s="26">
        <f t="shared" si="207"/>
        <v>1374</v>
      </c>
      <c r="Q3295" s="36" t="s">
        <v>998</v>
      </c>
      <c r="R3295" s="36" t="s">
        <v>998</v>
      </c>
      <c r="S3295" s="16">
        <v>2</v>
      </c>
      <c r="T3295" s="37" t="str">
        <f t="shared" si="206"/>
        <v>OK</v>
      </c>
      <c r="U3295" s="12"/>
      <c r="V3295" s="16"/>
      <c r="W3295" s="12" t="s">
        <v>4223</v>
      </c>
    </row>
    <row r="3296" spans="1:23" ht="18.75">
      <c r="A3296" s="12">
        <v>10063476</v>
      </c>
      <c r="B3296" s="137">
        <v>321216103788</v>
      </c>
      <c r="C3296" s="106">
        <v>1009142</v>
      </c>
      <c r="D3296" s="13"/>
      <c r="E3296" s="12" t="s">
        <v>3845</v>
      </c>
      <c r="F3296" s="190" t="s">
        <v>4205</v>
      </c>
      <c r="G3296" s="13" t="s">
        <v>37</v>
      </c>
      <c r="H3296" s="15">
        <v>155</v>
      </c>
      <c r="I3296" s="105">
        <v>2</v>
      </c>
      <c r="J3296" s="26">
        <f t="shared" si="210"/>
        <v>310</v>
      </c>
      <c r="K3296" s="113">
        <f>IFERROR(SUMIFS(RECEIVING_HISTORY!$H:$H,RECEIVING_HISTORY!$B:$B,MASTER_SHEET!$A3296),0)</f>
        <v>0</v>
      </c>
      <c r="L3296" s="26">
        <f>IFERROR(SUMIFS(RECEIVING_HISTORY!$I:$I,RECEIVING_HISTORY!$B:$B,MASTER_SHEET!$A3296),0)</f>
        <v>0</v>
      </c>
      <c r="M3296" s="35">
        <f>IFERROR(SUMIF(ISSUANCE_HISTORY!$B:$B,A3296,ISSUANCE_HISTORY!$H:$H),0)</f>
        <v>0</v>
      </c>
      <c r="N3296" s="26">
        <f>IFERROR(SUMIF(ISSUANCE_HISTORY!$B:$B,A3296,ISSUANCE_HISTORY!$I:$I),0)</f>
        <v>0</v>
      </c>
      <c r="O3296" s="112">
        <f t="shared" si="211"/>
        <v>2</v>
      </c>
      <c r="P3296" s="26">
        <f t="shared" si="207"/>
        <v>310</v>
      </c>
      <c r="Q3296" s="36" t="s">
        <v>998</v>
      </c>
      <c r="R3296" s="36" t="s">
        <v>998</v>
      </c>
      <c r="S3296" s="16">
        <v>2</v>
      </c>
      <c r="T3296" s="37" t="str">
        <f t="shared" si="206"/>
        <v>OK</v>
      </c>
      <c r="U3296" s="12"/>
      <c r="V3296" s="16"/>
      <c r="W3296" s="12" t="s">
        <v>4223</v>
      </c>
    </row>
    <row r="3297" spans="1:23" ht="18.75">
      <c r="A3297" s="12">
        <v>10063477</v>
      </c>
      <c r="B3297" s="137">
        <v>391223159548</v>
      </c>
      <c r="C3297" s="106">
        <v>1009143</v>
      </c>
      <c r="D3297" s="13"/>
      <c r="E3297" s="12" t="s">
        <v>3846</v>
      </c>
      <c r="F3297" s="190" t="s">
        <v>4205</v>
      </c>
      <c r="G3297" s="13" t="s">
        <v>37</v>
      </c>
      <c r="H3297" s="15">
        <v>148</v>
      </c>
      <c r="I3297" s="105">
        <v>2</v>
      </c>
      <c r="J3297" s="26">
        <f t="shared" si="210"/>
        <v>296</v>
      </c>
      <c r="K3297" s="113">
        <f>IFERROR(SUMIFS(RECEIVING_HISTORY!$H:$H,RECEIVING_HISTORY!$B:$B,MASTER_SHEET!$A3297),0)</f>
        <v>0</v>
      </c>
      <c r="L3297" s="26">
        <f>IFERROR(SUMIFS(RECEIVING_HISTORY!$I:$I,RECEIVING_HISTORY!$B:$B,MASTER_SHEET!$A3297),0)</f>
        <v>0</v>
      </c>
      <c r="M3297" s="35">
        <f>IFERROR(SUMIF(ISSUANCE_HISTORY!$B:$B,A3297,ISSUANCE_HISTORY!$H:$H),0)</f>
        <v>0</v>
      </c>
      <c r="N3297" s="26">
        <f>IFERROR(SUMIF(ISSUANCE_HISTORY!$B:$B,A3297,ISSUANCE_HISTORY!$I:$I),0)</f>
        <v>0</v>
      </c>
      <c r="O3297" s="112">
        <f t="shared" si="211"/>
        <v>2</v>
      </c>
      <c r="P3297" s="26">
        <f t="shared" si="207"/>
        <v>296</v>
      </c>
      <c r="Q3297" s="36" t="s">
        <v>998</v>
      </c>
      <c r="R3297" s="36" t="s">
        <v>998</v>
      </c>
      <c r="S3297" s="16">
        <v>2</v>
      </c>
      <c r="T3297" s="37" t="str">
        <f t="shared" si="206"/>
        <v>OK</v>
      </c>
      <c r="U3297" s="12"/>
      <c r="V3297" s="16"/>
      <c r="W3297" s="12" t="s">
        <v>4223</v>
      </c>
    </row>
    <row r="3298" spans="1:23" ht="18.75">
      <c r="A3298" s="12">
        <v>10063478</v>
      </c>
      <c r="B3298" s="137">
        <v>301315008754</v>
      </c>
      <c r="C3298" s="106">
        <v>1009144</v>
      </c>
      <c r="D3298" s="13"/>
      <c r="E3298" s="12" t="s">
        <v>3847</v>
      </c>
      <c r="F3298" s="190" t="s">
        <v>4205</v>
      </c>
      <c r="G3298" s="13" t="s">
        <v>37</v>
      </c>
      <c r="H3298" s="15">
        <v>415</v>
      </c>
      <c r="I3298" s="105">
        <v>2</v>
      </c>
      <c r="J3298" s="26">
        <f t="shared" si="210"/>
        <v>830</v>
      </c>
      <c r="K3298" s="113">
        <f>IFERROR(SUMIFS(RECEIVING_HISTORY!$H:$H,RECEIVING_HISTORY!$B:$B,MASTER_SHEET!$A3298),0)</f>
        <v>0</v>
      </c>
      <c r="L3298" s="26">
        <f>IFERROR(SUMIFS(RECEIVING_HISTORY!$I:$I,RECEIVING_HISTORY!$B:$B,MASTER_SHEET!$A3298),0)</f>
        <v>0</v>
      </c>
      <c r="M3298" s="35">
        <f>IFERROR(SUMIF(ISSUANCE_HISTORY!$B:$B,A3298,ISSUANCE_HISTORY!$H:$H),0)</f>
        <v>0</v>
      </c>
      <c r="N3298" s="26">
        <f>IFERROR(SUMIF(ISSUANCE_HISTORY!$B:$B,A3298,ISSUANCE_HISTORY!$I:$I),0)</f>
        <v>0</v>
      </c>
      <c r="O3298" s="112">
        <f t="shared" si="211"/>
        <v>2</v>
      </c>
      <c r="P3298" s="26">
        <f t="shared" si="207"/>
        <v>830</v>
      </c>
      <c r="Q3298" s="36" t="s">
        <v>3949</v>
      </c>
      <c r="R3298" s="36" t="s">
        <v>3949</v>
      </c>
      <c r="S3298" s="16">
        <v>2</v>
      </c>
      <c r="T3298" s="37" t="str">
        <f t="shared" si="206"/>
        <v>OK</v>
      </c>
      <c r="U3298" s="12"/>
      <c r="V3298" s="16"/>
      <c r="W3298" s="12" t="s">
        <v>4223</v>
      </c>
    </row>
    <row r="3299" spans="1:23" ht="18.75">
      <c r="A3299" s="12">
        <v>10063479</v>
      </c>
      <c r="B3299" s="137">
        <v>301315008755</v>
      </c>
      <c r="C3299" s="106">
        <v>1009145</v>
      </c>
      <c r="D3299" s="13"/>
      <c r="E3299" s="12" t="s">
        <v>3848</v>
      </c>
      <c r="F3299" s="190" t="s">
        <v>4205</v>
      </c>
      <c r="G3299" s="13" t="s">
        <v>37</v>
      </c>
      <c r="H3299" s="15">
        <v>155</v>
      </c>
      <c r="I3299" s="105">
        <v>6</v>
      </c>
      <c r="J3299" s="26">
        <f t="shared" si="210"/>
        <v>930</v>
      </c>
      <c r="K3299" s="113">
        <f>IFERROR(SUMIFS(RECEIVING_HISTORY!$H:$H,RECEIVING_HISTORY!$B:$B,MASTER_SHEET!$A3299),0)</f>
        <v>0</v>
      </c>
      <c r="L3299" s="26">
        <f>IFERROR(SUMIFS(RECEIVING_HISTORY!$I:$I,RECEIVING_HISTORY!$B:$B,MASTER_SHEET!$A3299),0)</f>
        <v>0</v>
      </c>
      <c r="M3299" s="35">
        <f>IFERROR(SUMIF(ISSUANCE_HISTORY!$B:$B,A3299,ISSUANCE_HISTORY!$H:$H),0)</f>
        <v>0</v>
      </c>
      <c r="N3299" s="26">
        <f>IFERROR(SUMIF(ISSUANCE_HISTORY!$B:$B,A3299,ISSUANCE_HISTORY!$I:$I),0)</f>
        <v>0</v>
      </c>
      <c r="O3299" s="112">
        <f t="shared" si="211"/>
        <v>6</v>
      </c>
      <c r="P3299" s="26">
        <f t="shared" si="207"/>
        <v>930</v>
      </c>
      <c r="Q3299" s="36" t="s">
        <v>998</v>
      </c>
      <c r="R3299" s="36" t="s">
        <v>998</v>
      </c>
      <c r="S3299" s="16">
        <v>4</v>
      </c>
      <c r="T3299" s="37" t="str">
        <f t="shared" si="206"/>
        <v>OK</v>
      </c>
      <c r="U3299" s="12"/>
      <c r="V3299" s="16"/>
      <c r="W3299" s="12" t="s">
        <v>4223</v>
      </c>
    </row>
    <row r="3300" spans="1:23" ht="18.75">
      <c r="A3300" s="12">
        <v>10063480</v>
      </c>
      <c r="B3300" s="137">
        <v>301315008756</v>
      </c>
      <c r="C3300" s="106">
        <v>1009146</v>
      </c>
      <c r="D3300" s="13"/>
      <c r="E3300" s="12" t="s">
        <v>3849</v>
      </c>
      <c r="F3300" s="190" t="s">
        <v>4205</v>
      </c>
      <c r="G3300" s="13" t="s">
        <v>37</v>
      </c>
      <c r="H3300" s="15">
        <v>89</v>
      </c>
      <c r="I3300" s="105">
        <v>2</v>
      </c>
      <c r="J3300" s="26">
        <f t="shared" si="210"/>
        <v>178</v>
      </c>
      <c r="K3300" s="113">
        <f>IFERROR(SUMIFS(RECEIVING_HISTORY!$H:$H,RECEIVING_HISTORY!$B:$B,MASTER_SHEET!$A3300),0)</f>
        <v>0</v>
      </c>
      <c r="L3300" s="26">
        <f>IFERROR(SUMIFS(RECEIVING_HISTORY!$I:$I,RECEIVING_HISTORY!$B:$B,MASTER_SHEET!$A3300),0)</f>
        <v>0</v>
      </c>
      <c r="M3300" s="35">
        <f>IFERROR(SUMIF(ISSUANCE_HISTORY!$B:$B,A3300,ISSUANCE_HISTORY!$H:$H),0)</f>
        <v>0</v>
      </c>
      <c r="N3300" s="26">
        <f>IFERROR(SUMIF(ISSUANCE_HISTORY!$B:$B,A3300,ISSUANCE_HISTORY!$I:$I),0)</f>
        <v>0</v>
      </c>
      <c r="O3300" s="112">
        <f t="shared" si="211"/>
        <v>2</v>
      </c>
      <c r="P3300" s="26">
        <f t="shared" si="207"/>
        <v>178</v>
      </c>
      <c r="Q3300" s="36" t="s">
        <v>998</v>
      </c>
      <c r="R3300" s="36" t="s">
        <v>998</v>
      </c>
      <c r="S3300" s="16">
        <v>2</v>
      </c>
      <c r="T3300" s="37" t="str">
        <f t="shared" si="206"/>
        <v>OK</v>
      </c>
      <c r="U3300" s="12"/>
      <c r="V3300" s="16"/>
      <c r="W3300" s="12" t="s">
        <v>4223</v>
      </c>
    </row>
    <row r="3301" spans="1:23" ht="18.75">
      <c r="A3301" s="12">
        <v>10063481</v>
      </c>
      <c r="B3301" s="137">
        <v>301315008757</v>
      </c>
      <c r="C3301" s="106">
        <v>1009147</v>
      </c>
      <c r="D3301" s="13"/>
      <c r="E3301" s="12" t="s">
        <v>3850</v>
      </c>
      <c r="F3301" s="190" t="s">
        <v>4205</v>
      </c>
      <c r="G3301" s="13" t="s">
        <v>37</v>
      </c>
      <c r="H3301" s="15">
        <v>745</v>
      </c>
      <c r="I3301" s="105">
        <v>2</v>
      </c>
      <c r="J3301" s="26">
        <f t="shared" si="210"/>
        <v>1490</v>
      </c>
      <c r="K3301" s="113">
        <f>IFERROR(SUMIFS(RECEIVING_HISTORY!$H:$H,RECEIVING_HISTORY!$B:$B,MASTER_SHEET!$A3301),0)</f>
        <v>0</v>
      </c>
      <c r="L3301" s="26">
        <f>IFERROR(SUMIFS(RECEIVING_HISTORY!$I:$I,RECEIVING_HISTORY!$B:$B,MASTER_SHEET!$A3301),0)</f>
        <v>0</v>
      </c>
      <c r="M3301" s="35">
        <f>IFERROR(SUMIF(ISSUANCE_HISTORY!$B:$B,A3301,ISSUANCE_HISTORY!$H:$H),0)</f>
        <v>0</v>
      </c>
      <c r="N3301" s="26">
        <f>IFERROR(SUMIF(ISSUANCE_HISTORY!$B:$B,A3301,ISSUANCE_HISTORY!$I:$I),0)</f>
        <v>0</v>
      </c>
      <c r="O3301" s="112">
        <f t="shared" si="211"/>
        <v>2</v>
      </c>
      <c r="P3301" s="26">
        <f t="shared" si="207"/>
        <v>1490</v>
      </c>
      <c r="Q3301" s="36" t="s">
        <v>997</v>
      </c>
      <c r="R3301" s="36" t="s">
        <v>997</v>
      </c>
      <c r="S3301" s="16">
        <v>2</v>
      </c>
      <c r="T3301" s="37" t="str">
        <f t="shared" si="206"/>
        <v>OK</v>
      </c>
      <c r="U3301" s="12"/>
      <c r="V3301" s="16"/>
      <c r="W3301" s="12" t="s">
        <v>4223</v>
      </c>
    </row>
    <row r="3302" spans="1:23" ht="18.75">
      <c r="A3302" s="12">
        <v>10063482</v>
      </c>
      <c r="B3302" s="137" t="s">
        <v>4217</v>
      </c>
      <c r="C3302" s="106">
        <v>1009148</v>
      </c>
      <c r="D3302" s="13"/>
      <c r="E3302" s="12" t="s">
        <v>3851</v>
      </c>
      <c r="F3302" s="190" t="s">
        <v>4205</v>
      </c>
      <c r="G3302" s="13" t="s">
        <v>37</v>
      </c>
      <c r="H3302" s="15">
        <v>385</v>
      </c>
      <c r="I3302" s="105">
        <v>3</v>
      </c>
      <c r="J3302" s="26">
        <f t="shared" si="210"/>
        <v>1155</v>
      </c>
      <c r="K3302" s="113">
        <f>IFERROR(SUMIFS(RECEIVING_HISTORY!$H:$H,RECEIVING_HISTORY!$B:$B,MASTER_SHEET!$A3302),0)</f>
        <v>0</v>
      </c>
      <c r="L3302" s="26">
        <f>IFERROR(SUMIFS(RECEIVING_HISTORY!$I:$I,RECEIVING_HISTORY!$B:$B,MASTER_SHEET!$A3302),0)</f>
        <v>0</v>
      </c>
      <c r="M3302" s="35">
        <f>IFERROR(SUMIF(ISSUANCE_HISTORY!$B:$B,A3302,ISSUANCE_HISTORY!$H:$H),0)</f>
        <v>0</v>
      </c>
      <c r="N3302" s="26">
        <f>IFERROR(SUMIF(ISSUANCE_HISTORY!$B:$B,A3302,ISSUANCE_HISTORY!$I:$I),0)</f>
        <v>0</v>
      </c>
      <c r="O3302" s="112">
        <f t="shared" si="211"/>
        <v>3</v>
      </c>
      <c r="P3302" s="26">
        <f t="shared" si="207"/>
        <v>1155</v>
      </c>
      <c r="Q3302" s="36" t="s">
        <v>3951</v>
      </c>
      <c r="R3302" s="36" t="s">
        <v>3951</v>
      </c>
      <c r="S3302" s="16">
        <v>3</v>
      </c>
      <c r="T3302" s="37" t="str">
        <f t="shared" si="206"/>
        <v>OK</v>
      </c>
      <c r="U3302" s="12"/>
      <c r="V3302" s="16"/>
      <c r="W3302" s="12" t="s">
        <v>4223</v>
      </c>
    </row>
    <row r="3303" spans="1:23" ht="18.75">
      <c r="A3303" s="12">
        <v>10063483</v>
      </c>
      <c r="B3303" s="137">
        <v>391223159505</v>
      </c>
      <c r="C3303" s="106">
        <v>1009149</v>
      </c>
      <c r="D3303" s="13"/>
      <c r="E3303" s="12" t="s">
        <v>3852</v>
      </c>
      <c r="F3303" s="190" t="s">
        <v>4205</v>
      </c>
      <c r="G3303" s="13" t="s">
        <v>37</v>
      </c>
      <c r="H3303" s="15">
        <v>254</v>
      </c>
      <c r="I3303" s="105">
        <v>4</v>
      </c>
      <c r="J3303" s="26">
        <f t="shared" si="210"/>
        <v>1016</v>
      </c>
      <c r="K3303" s="113">
        <f>IFERROR(SUMIFS(RECEIVING_HISTORY!$H:$H,RECEIVING_HISTORY!$B:$B,MASTER_SHEET!$A3303),0)</f>
        <v>0</v>
      </c>
      <c r="L3303" s="26">
        <f>IFERROR(SUMIFS(RECEIVING_HISTORY!$I:$I,RECEIVING_HISTORY!$B:$B,MASTER_SHEET!$A3303),0)</f>
        <v>0</v>
      </c>
      <c r="M3303" s="35">
        <f>IFERROR(SUMIF(ISSUANCE_HISTORY!$B:$B,A3303,ISSUANCE_HISTORY!$H:$H),0)</f>
        <v>0</v>
      </c>
      <c r="N3303" s="26">
        <f>IFERROR(SUMIF(ISSUANCE_HISTORY!$B:$B,A3303,ISSUANCE_HISTORY!$I:$I),0)</f>
        <v>0</v>
      </c>
      <c r="O3303" s="112">
        <f t="shared" si="211"/>
        <v>4</v>
      </c>
      <c r="P3303" s="26">
        <f t="shared" si="207"/>
        <v>1016</v>
      </c>
      <c r="Q3303" s="36" t="s">
        <v>998</v>
      </c>
      <c r="R3303" s="36" t="s">
        <v>998</v>
      </c>
      <c r="S3303" s="16">
        <v>4</v>
      </c>
      <c r="T3303" s="37" t="str">
        <f t="shared" si="206"/>
        <v>OK</v>
      </c>
      <c r="U3303" s="12"/>
      <c r="V3303" s="16"/>
      <c r="W3303" s="12" t="s">
        <v>4223</v>
      </c>
    </row>
    <row r="3304" spans="1:23" ht="18.75">
      <c r="A3304" s="12">
        <v>10063484</v>
      </c>
      <c r="B3304" s="137">
        <v>261011007930</v>
      </c>
      <c r="C3304" s="106">
        <v>1009150</v>
      </c>
      <c r="D3304" s="13"/>
      <c r="E3304" s="12" t="s">
        <v>3853</v>
      </c>
      <c r="F3304" s="190" t="s">
        <v>4205</v>
      </c>
      <c r="G3304" s="13" t="s">
        <v>37</v>
      </c>
      <c r="H3304" s="15">
        <v>689</v>
      </c>
      <c r="I3304" s="105">
        <v>2</v>
      </c>
      <c r="J3304" s="26">
        <f t="shared" si="210"/>
        <v>1378</v>
      </c>
      <c r="K3304" s="113">
        <f>IFERROR(SUMIFS(RECEIVING_HISTORY!$H:$H,RECEIVING_HISTORY!$B:$B,MASTER_SHEET!$A3304),0)</f>
        <v>0</v>
      </c>
      <c r="L3304" s="26">
        <f>IFERROR(SUMIFS(RECEIVING_HISTORY!$I:$I,RECEIVING_HISTORY!$B:$B,MASTER_SHEET!$A3304),0)</f>
        <v>0</v>
      </c>
      <c r="M3304" s="35">
        <f>IFERROR(SUMIF(ISSUANCE_HISTORY!$B:$B,A3304,ISSUANCE_HISTORY!$H:$H),0)</f>
        <v>0</v>
      </c>
      <c r="N3304" s="26">
        <f>IFERROR(SUMIF(ISSUANCE_HISTORY!$B:$B,A3304,ISSUANCE_HISTORY!$I:$I),0)</f>
        <v>0</v>
      </c>
      <c r="O3304" s="112">
        <f t="shared" si="211"/>
        <v>2</v>
      </c>
      <c r="P3304" s="26">
        <f t="shared" si="207"/>
        <v>1378</v>
      </c>
      <c r="Q3304" s="36" t="s">
        <v>998</v>
      </c>
      <c r="R3304" s="36" t="s">
        <v>998</v>
      </c>
      <c r="S3304" s="16">
        <v>2</v>
      </c>
      <c r="T3304" s="37" t="str">
        <f t="shared" si="206"/>
        <v>OK</v>
      </c>
      <c r="U3304" s="12"/>
      <c r="V3304" s="16"/>
      <c r="W3304" s="12" t="s">
        <v>4223</v>
      </c>
    </row>
    <row r="3305" spans="1:23" ht="18.75">
      <c r="A3305" s="12">
        <v>10063485</v>
      </c>
      <c r="B3305" s="137">
        <v>391214058883</v>
      </c>
      <c r="C3305" s="106">
        <v>1009151</v>
      </c>
      <c r="D3305" s="13"/>
      <c r="E3305" s="12" t="s">
        <v>3854</v>
      </c>
      <c r="F3305" s="190" t="s">
        <v>4205</v>
      </c>
      <c r="G3305" s="13" t="s">
        <v>37</v>
      </c>
      <c r="H3305" s="15">
        <v>115</v>
      </c>
      <c r="I3305" s="105">
        <v>20</v>
      </c>
      <c r="J3305" s="26">
        <f t="shared" si="210"/>
        <v>2300</v>
      </c>
      <c r="K3305" s="113">
        <f>IFERROR(SUMIFS(RECEIVING_HISTORY!$H:$H,RECEIVING_HISTORY!$B:$B,MASTER_SHEET!$A3305),0)</f>
        <v>0</v>
      </c>
      <c r="L3305" s="26">
        <f>IFERROR(SUMIFS(RECEIVING_HISTORY!$I:$I,RECEIVING_HISTORY!$B:$B,MASTER_SHEET!$A3305),0)</f>
        <v>0</v>
      </c>
      <c r="M3305" s="35">
        <f>IFERROR(SUMIF(ISSUANCE_HISTORY!$B:$B,A3305,ISSUANCE_HISTORY!$H:$H),0)</f>
        <v>0</v>
      </c>
      <c r="N3305" s="26">
        <f>IFERROR(SUMIF(ISSUANCE_HISTORY!$B:$B,A3305,ISSUANCE_HISTORY!$I:$I),0)</f>
        <v>0</v>
      </c>
      <c r="O3305" s="112">
        <f t="shared" si="211"/>
        <v>20</v>
      </c>
      <c r="P3305" s="26">
        <f t="shared" si="207"/>
        <v>2300</v>
      </c>
      <c r="Q3305" s="36" t="s">
        <v>998</v>
      </c>
      <c r="R3305" s="36" t="s">
        <v>998</v>
      </c>
      <c r="S3305" s="16">
        <v>10</v>
      </c>
      <c r="T3305" s="37" t="str">
        <f t="shared" si="206"/>
        <v>OK</v>
      </c>
      <c r="U3305" s="12"/>
      <c r="V3305" s="16"/>
      <c r="W3305" s="12" t="s">
        <v>4223</v>
      </c>
    </row>
    <row r="3306" spans="1:23" ht="18.75">
      <c r="A3306" s="12">
        <v>10063486</v>
      </c>
      <c r="B3306" s="137" t="e">
        <v>#N/A</v>
      </c>
      <c r="C3306" s="106">
        <v>1007954</v>
      </c>
      <c r="D3306" s="13"/>
      <c r="E3306" s="12" t="s">
        <v>3855</v>
      </c>
      <c r="F3306" s="190" t="s">
        <v>2049</v>
      </c>
      <c r="G3306" s="13" t="s">
        <v>37</v>
      </c>
      <c r="H3306" s="15">
        <v>105</v>
      </c>
      <c r="I3306" s="105">
        <v>40</v>
      </c>
      <c r="J3306" s="26">
        <f t="shared" si="210"/>
        <v>4200</v>
      </c>
      <c r="K3306" s="113">
        <f>IFERROR(SUMIFS(RECEIVING_HISTORY!$H:$H,RECEIVING_HISTORY!$B:$B,MASTER_SHEET!$A3306),0)</f>
        <v>0</v>
      </c>
      <c r="L3306" s="26">
        <f>IFERROR(SUMIFS(RECEIVING_HISTORY!$I:$I,RECEIVING_HISTORY!$B:$B,MASTER_SHEET!$A3306),0)</f>
        <v>0</v>
      </c>
      <c r="M3306" s="35">
        <f>IFERROR(SUMIF(ISSUANCE_HISTORY!$B:$B,A3306,ISSUANCE_HISTORY!$H:$H),0)</f>
        <v>0</v>
      </c>
      <c r="N3306" s="26">
        <f>IFERROR(SUMIF(ISSUANCE_HISTORY!$B:$B,A3306,ISSUANCE_HISTORY!$I:$I),0)</f>
        <v>0</v>
      </c>
      <c r="O3306" s="112">
        <f t="shared" si="211"/>
        <v>40</v>
      </c>
      <c r="P3306" s="26">
        <f t="shared" si="207"/>
        <v>4200</v>
      </c>
      <c r="Q3306" s="36" t="s">
        <v>3332</v>
      </c>
      <c r="R3306" s="36" t="s">
        <v>3332</v>
      </c>
      <c r="S3306" s="16">
        <v>20</v>
      </c>
      <c r="T3306" s="37" t="str">
        <f t="shared" si="206"/>
        <v>OK</v>
      </c>
      <c r="U3306" s="12"/>
      <c r="V3306" s="16"/>
      <c r="W3306" s="12" t="e">
        <v>#N/A</v>
      </c>
    </row>
    <row r="3307" spans="1:23" ht="18.75">
      <c r="A3307" s="12">
        <v>10063487</v>
      </c>
      <c r="B3307" s="137" t="e">
        <v>#N/A</v>
      </c>
      <c r="C3307" s="106">
        <v>1007955</v>
      </c>
      <c r="D3307" s="13"/>
      <c r="E3307" s="12" t="s">
        <v>3856</v>
      </c>
      <c r="F3307" s="190" t="s">
        <v>2049</v>
      </c>
      <c r="G3307" s="13" t="s">
        <v>37</v>
      </c>
      <c r="H3307" s="15">
        <v>98</v>
      </c>
      <c r="I3307" s="105">
        <v>15</v>
      </c>
      <c r="J3307" s="26">
        <f t="shared" si="210"/>
        <v>1470</v>
      </c>
      <c r="K3307" s="113">
        <f>IFERROR(SUMIFS(RECEIVING_HISTORY!$H:$H,RECEIVING_HISTORY!$B:$B,MASTER_SHEET!$A3307),0)</f>
        <v>0</v>
      </c>
      <c r="L3307" s="26">
        <f>IFERROR(SUMIFS(RECEIVING_HISTORY!$I:$I,RECEIVING_HISTORY!$B:$B,MASTER_SHEET!$A3307),0)</f>
        <v>0</v>
      </c>
      <c r="M3307" s="35">
        <f>IFERROR(SUMIF(ISSUANCE_HISTORY!$B:$B,A3307,ISSUANCE_HISTORY!$H:$H),0)</f>
        <v>0</v>
      </c>
      <c r="N3307" s="26">
        <f>IFERROR(SUMIF(ISSUANCE_HISTORY!$B:$B,A3307,ISSUANCE_HISTORY!$I:$I),0)</f>
        <v>0</v>
      </c>
      <c r="O3307" s="112">
        <f t="shared" si="211"/>
        <v>15</v>
      </c>
      <c r="P3307" s="26">
        <f t="shared" si="207"/>
        <v>1470</v>
      </c>
      <c r="Q3307" s="36" t="s">
        <v>4120</v>
      </c>
      <c r="R3307" s="36" t="s">
        <v>4120</v>
      </c>
      <c r="S3307" s="16">
        <v>10</v>
      </c>
      <c r="T3307" s="37" t="str">
        <f t="shared" si="206"/>
        <v>OK</v>
      </c>
      <c r="U3307" s="12"/>
      <c r="V3307" s="16"/>
      <c r="W3307" s="12" t="e">
        <v>#N/A</v>
      </c>
    </row>
    <row r="3308" spans="1:23" ht="18.75">
      <c r="A3308" s="12">
        <v>10063488</v>
      </c>
      <c r="B3308" s="137" t="e">
        <v>#N/A</v>
      </c>
      <c r="C3308" s="106">
        <v>1007956</v>
      </c>
      <c r="D3308" s="13"/>
      <c r="E3308" s="12" t="s">
        <v>3857</v>
      </c>
      <c r="F3308" s="190" t="s">
        <v>2049</v>
      </c>
      <c r="G3308" s="13" t="s">
        <v>37</v>
      </c>
      <c r="H3308" s="15">
        <v>85</v>
      </c>
      <c r="I3308" s="105">
        <v>15</v>
      </c>
      <c r="J3308" s="26">
        <f t="shared" si="210"/>
        <v>1275</v>
      </c>
      <c r="K3308" s="113">
        <f>IFERROR(SUMIFS(RECEIVING_HISTORY!$H:$H,RECEIVING_HISTORY!$B:$B,MASTER_SHEET!$A3308),0)</f>
        <v>0</v>
      </c>
      <c r="L3308" s="26">
        <f>IFERROR(SUMIFS(RECEIVING_HISTORY!$I:$I,RECEIVING_HISTORY!$B:$B,MASTER_SHEET!$A3308),0)</f>
        <v>0</v>
      </c>
      <c r="M3308" s="35">
        <f>IFERROR(SUMIF(ISSUANCE_HISTORY!$B:$B,A3308,ISSUANCE_HISTORY!$H:$H),0)</f>
        <v>0</v>
      </c>
      <c r="N3308" s="26">
        <f>IFERROR(SUMIF(ISSUANCE_HISTORY!$B:$B,A3308,ISSUANCE_HISTORY!$I:$I),0)</f>
        <v>0</v>
      </c>
      <c r="O3308" s="112">
        <f t="shared" si="211"/>
        <v>15</v>
      </c>
      <c r="P3308" s="26">
        <f t="shared" si="207"/>
        <v>1275</v>
      </c>
      <c r="Q3308" s="36" t="s">
        <v>2332</v>
      </c>
      <c r="R3308" s="36" t="s">
        <v>2332</v>
      </c>
      <c r="S3308" s="16">
        <v>10</v>
      </c>
      <c r="T3308" s="37" t="str">
        <f t="shared" si="206"/>
        <v>OK</v>
      </c>
      <c r="U3308" s="12"/>
      <c r="V3308" s="16"/>
      <c r="W3308" s="12" t="e">
        <v>#N/A</v>
      </c>
    </row>
    <row r="3309" spans="1:23" ht="18.75">
      <c r="A3309" s="12">
        <v>10063489</v>
      </c>
      <c r="B3309" s="137" t="e">
        <v>#N/A</v>
      </c>
      <c r="C3309" s="106">
        <v>1007957</v>
      </c>
      <c r="D3309" s="13"/>
      <c r="E3309" s="12" t="s">
        <v>3858</v>
      </c>
      <c r="F3309" s="190" t="s">
        <v>2049</v>
      </c>
      <c r="G3309" s="13" t="s">
        <v>37</v>
      </c>
      <c r="H3309" s="15">
        <v>335</v>
      </c>
      <c r="I3309" s="105">
        <v>15</v>
      </c>
      <c r="J3309" s="26">
        <f t="shared" si="210"/>
        <v>5025</v>
      </c>
      <c r="K3309" s="113">
        <f>IFERROR(SUMIFS(RECEIVING_HISTORY!$H:$H,RECEIVING_HISTORY!$B:$B,MASTER_SHEET!$A3309),0)</f>
        <v>0</v>
      </c>
      <c r="L3309" s="26">
        <f>IFERROR(SUMIFS(RECEIVING_HISTORY!$I:$I,RECEIVING_HISTORY!$B:$B,MASTER_SHEET!$A3309),0)</f>
        <v>0</v>
      </c>
      <c r="M3309" s="35">
        <f>IFERROR(SUMIF(ISSUANCE_HISTORY!$B:$B,A3309,ISSUANCE_HISTORY!$H:$H),0)</f>
        <v>0</v>
      </c>
      <c r="N3309" s="26">
        <f>IFERROR(SUMIF(ISSUANCE_HISTORY!$B:$B,A3309,ISSUANCE_HISTORY!$I:$I),0)</f>
        <v>0</v>
      </c>
      <c r="O3309" s="112">
        <f t="shared" si="211"/>
        <v>15</v>
      </c>
      <c r="P3309" s="26">
        <f t="shared" si="207"/>
        <v>5025</v>
      </c>
      <c r="Q3309" s="36" t="s">
        <v>1840</v>
      </c>
      <c r="R3309" s="36" t="s">
        <v>1840</v>
      </c>
      <c r="S3309" s="16">
        <v>10</v>
      </c>
      <c r="T3309" s="37" t="str">
        <f t="shared" si="206"/>
        <v>OK</v>
      </c>
      <c r="U3309" s="12"/>
      <c r="V3309" s="16"/>
      <c r="W3309" s="12" t="e">
        <v>#N/A</v>
      </c>
    </row>
    <row r="3310" spans="1:23" ht="18.75">
      <c r="A3310" s="12">
        <v>10063490</v>
      </c>
      <c r="B3310" s="137">
        <v>221016150635</v>
      </c>
      <c r="C3310" s="106">
        <v>1007902</v>
      </c>
      <c r="D3310" s="13"/>
      <c r="E3310" s="12" t="s">
        <v>3859</v>
      </c>
      <c r="F3310" s="190" t="s">
        <v>2049</v>
      </c>
      <c r="G3310" s="13" t="s">
        <v>37</v>
      </c>
      <c r="H3310" s="15">
        <v>178.33</v>
      </c>
      <c r="I3310" s="105">
        <v>3</v>
      </c>
      <c r="J3310" s="26">
        <f t="shared" si="210"/>
        <v>534.99</v>
      </c>
      <c r="K3310" s="113">
        <f>IFERROR(SUMIFS(RECEIVING_HISTORY!$H:$H,RECEIVING_HISTORY!$B:$B,MASTER_SHEET!$A3310),0)</f>
        <v>0</v>
      </c>
      <c r="L3310" s="26">
        <f>IFERROR(SUMIFS(RECEIVING_HISTORY!$I:$I,RECEIVING_HISTORY!$B:$B,MASTER_SHEET!$A3310),0)</f>
        <v>0</v>
      </c>
      <c r="M3310" s="35">
        <f>IFERROR(SUMIF(ISSUANCE_HISTORY!$B:$B,A3310,ISSUANCE_HISTORY!$H:$H),0)</f>
        <v>0</v>
      </c>
      <c r="N3310" s="26">
        <f>IFERROR(SUMIF(ISSUANCE_HISTORY!$B:$B,A3310,ISSUANCE_HISTORY!$I:$I),0)</f>
        <v>0</v>
      </c>
      <c r="O3310" s="112">
        <f t="shared" si="211"/>
        <v>3</v>
      </c>
      <c r="P3310" s="26">
        <f t="shared" si="207"/>
        <v>534.99</v>
      </c>
      <c r="Q3310" s="36" t="s">
        <v>1843</v>
      </c>
      <c r="R3310" s="36" t="s">
        <v>1843</v>
      </c>
      <c r="S3310" s="16">
        <v>3</v>
      </c>
      <c r="T3310" s="37" t="str">
        <f t="shared" si="206"/>
        <v>OK</v>
      </c>
      <c r="U3310" s="12"/>
      <c r="V3310" s="16"/>
      <c r="W3310" s="12" t="s">
        <v>4222</v>
      </c>
    </row>
    <row r="3311" spans="1:23" ht="18.75">
      <c r="A3311" s="12">
        <v>10063491</v>
      </c>
      <c r="B3311" s="137">
        <v>1240050416</v>
      </c>
      <c r="C3311" s="106">
        <v>1007903</v>
      </c>
      <c r="D3311" s="13"/>
      <c r="E3311" s="12" t="s">
        <v>3860</v>
      </c>
      <c r="F3311" s="190" t="s">
        <v>2049</v>
      </c>
      <c r="G3311" s="13" t="s">
        <v>37</v>
      </c>
      <c r="H3311" s="15">
        <v>154.31</v>
      </c>
      <c r="I3311" s="105">
        <v>3</v>
      </c>
      <c r="J3311" s="26">
        <f t="shared" si="210"/>
        <v>462.93</v>
      </c>
      <c r="K3311" s="113">
        <f>IFERROR(SUMIFS(RECEIVING_HISTORY!$H:$H,RECEIVING_HISTORY!$B:$B,MASTER_SHEET!$A3311),0)</f>
        <v>0</v>
      </c>
      <c r="L3311" s="26">
        <f>IFERROR(SUMIFS(RECEIVING_HISTORY!$I:$I,RECEIVING_HISTORY!$B:$B,MASTER_SHEET!$A3311),0)</f>
        <v>0</v>
      </c>
      <c r="M3311" s="35">
        <f>IFERROR(SUMIF(ISSUANCE_HISTORY!$B:$B,A3311,ISSUANCE_HISTORY!$H:$H),0)</f>
        <v>0</v>
      </c>
      <c r="N3311" s="26">
        <f>IFERROR(SUMIF(ISSUANCE_HISTORY!$B:$B,A3311,ISSUANCE_HISTORY!$I:$I),0)</f>
        <v>0</v>
      </c>
      <c r="O3311" s="112">
        <f t="shared" si="211"/>
        <v>3</v>
      </c>
      <c r="P3311" s="26">
        <f t="shared" si="207"/>
        <v>462.93</v>
      </c>
      <c r="Q3311" s="36" t="s">
        <v>1843</v>
      </c>
      <c r="R3311" s="36" t="s">
        <v>1843</v>
      </c>
      <c r="S3311" s="16">
        <v>3</v>
      </c>
      <c r="T3311" s="37" t="str">
        <f t="shared" si="206"/>
        <v>OK</v>
      </c>
      <c r="U3311" s="12"/>
      <c r="V3311" s="16"/>
      <c r="W3311" s="12" t="s">
        <v>4222</v>
      </c>
    </row>
    <row r="3312" spans="1:23" ht="18.75">
      <c r="A3312" s="12">
        <v>10063493</v>
      </c>
      <c r="B3312" s="137" t="e">
        <v>#N/A</v>
      </c>
      <c r="C3312" s="106">
        <v>1008949</v>
      </c>
      <c r="D3312" s="13"/>
      <c r="E3312" s="12" t="s">
        <v>3874</v>
      </c>
      <c r="F3312" s="190" t="s">
        <v>1262</v>
      </c>
      <c r="G3312" s="13" t="s">
        <v>37</v>
      </c>
      <c r="H3312" s="15">
        <v>17</v>
      </c>
      <c r="I3312" s="105">
        <v>20</v>
      </c>
      <c r="J3312" s="26">
        <f t="shared" si="210"/>
        <v>340</v>
      </c>
      <c r="K3312" s="113">
        <f>IFERROR(SUMIFS(RECEIVING_HISTORY!$H:$H,RECEIVING_HISTORY!$B:$B,MASTER_SHEET!$A3312),0)</f>
        <v>0</v>
      </c>
      <c r="L3312" s="26">
        <f>IFERROR(SUMIFS(RECEIVING_HISTORY!$I:$I,RECEIVING_HISTORY!$B:$B,MASTER_SHEET!$A3312),0)</f>
        <v>0</v>
      </c>
      <c r="M3312" s="35">
        <f>IFERROR(SUMIF(ISSUANCE_HISTORY!$B:$B,A3312,ISSUANCE_HISTORY!$H:$H),0)</f>
        <v>0</v>
      </c>
      <c r="N3312" s="26">
        <f>IFERROR(SUMIF(ISSUANCE_HISTORY!$B:$B,A3312,ISSUANCE_HISTORY!$I:$I),0)</f>
        <v>0</v>
      </c>
      <c r="O3312" s="112">
        <f t="shared" si="211"/>
        <v>20</v>
      </c>
      <c r="P3312" s="26">
        <f t="shared" si="207"/>
        <v>340</v>
      </c>
      <c r="Q3312" s="36" t="s">
        <v>4041</v>
      </c>
      <c r="R3312" s="36" t="s">
        <v>4041</v>
      </c>
      <c r="S3312" s="16">
        <v>4</v>
      </c>
      <c r="T3312" s="37" t="str">
        <f t="shared" si="206"/>
        <v>OK</v>
      </c>
      <c r="U3312" s="12"/>
      <c r="V3312" s="16"/>
      <c r="W3312" s="12" t="e">
        <v>#N/A</v>
      </c>
    </row>
    <row r="3313" spans="1:23" ht="18.75">
      <c r="A3313" s="12">
        <v>10063494</v>
      </c>
      <c r="B3313" s="137" t="e">
        <v>#N/A</v>
      </c>
      <c r="C3313" s="106">
        <v>1009012</v>
      </c>
      <c r="D3313" s="13"/>
      <c r="E3313" s="12" t="s">
        <v>3861</v>
      </c>
      <c r="F3313" s="190" t="s">
        <v>2049</v>
      </c>
      <c r="G3313" s="13" t="s">
        <v>37</v>
      </c>
      <c r="H3313" s="15">
        <v>28</v>
      </c>
      <c r="I3313" s="105">
        <v>20</v>
      </c>
      <c r="J3313" s="26">
        <f t="shared" si="210"/>
        <v>560</v>
      </c>
      <c r="K3313" s="113">
        <f>IFERROR(SUMIFS(RECEIVING_HISTORY!$H:$H,RECEIVING_HISTORY!$B:$B,MASTER_SHEET!$A3313),0)</f>
        <v>0</v>
      </c>
      <c r="L3313" s="26">
        <f>IFERROR(SUMIFS(RECEIVING_HISTORY!$I:$I,RECEIVING_HISTORY!$B:$B,MASTER_SHEET!$A3313),0)</f>
        <v>0</v>
      </c>
      <c r="M3313" s="35">
        <f>IFERROR(SUMIF(ISSUANCE_HISTORY!$B:$B,A3313,ISSUANCE_HISTORY!$H:$H),0)</f>
        <v>0</v>
      </c>
      <c r="N3313" s="26">
        <f>IFERROR(SUMIF(ISSUANCE_HISTORY!$B:$B,A3313,ISSUANCE_HISTORY!$I:$I),0)</f>
        <v>0</v>
      </c>
      <c r="O3313" s="112">
        <f t="shared" si="211"/>
        <v>20</v>
      </c>
      <c r="P3313" s="26">
        <f t="shared" si="207"/>
        <v>560</v>
      </c>
      <c r="Q3313" s="36" t="s">
        <v>4041</v>
      </c>
      <c r="R3313" s="36" t="s">
        <v>4041</v>
      </c>
      <c r="S3313" s="16">
        <v>4</v>
      </c>
      <c r="T3313" s="37" t="str">
        <f t="shared" si="206"/>
        <v>OK</v>
      </c>
      <c r="U3313" s="12"/>
      <c r="V3313" s="16"/>
      <c r="W3313" s="12" t="e">
        <v>#N/A</v>
      </c>
    </row>
    <row r="3314" spans="1:23" ht="18.75">
      <c r="A3314" s="12">
        <v>10063495</v>
      </c>
      <c r="B3314" s="137" t="e">
        <v>#N/A</v>
      </c>
      <c r="C3314" s="106">
        <v>1009013</v>
      </c>
      <c r="D3314" s="13"/>
      <c r="E3314" s="12" t="s">
        <v>3862</v>
      </c>
      <c r="F3314" s="190" t="s">
        <v>2049</v>
      </c>
      <c r="G3314" s="13" t="s">
        <v>37</v>
      </c>
      <c r="H3314" s="15">
        <v>6</v>
      </c>
      <c r="I3314" s="105">
        <v>20</v>
      </c>
      <c r="J3314" s="26">
        <f t="shared" si="210"/>
        <v>120</v>
      </c>
      <c r="K3314" s="113">
        <f>IFERROR(SUMIFS(RECEIVING_HISTORY!$H:$H,RECEIVING_HISTORY!$B:$B,MASTER_SHEET!$A3314),0)</f>
        <v>0</v>
      </c>
      <c r="L3314" s="26">
        <f>IFERROR(SUMIFS(RECEIVING_HISTORY!$I:$I,RECEIVING_HISTORY!$B:$B,MASTER_SHEET!$A3314),0)</f>
        <v>0</v>
      </c>
      <c r="M3314" s="35">
        <f>IFERROR(SUMIF(ISSUANCE_HISTORY!$B:$B,A3314,ISSUANCE_HISTORY!$H:$H),0)</f>
        <v>0</v>
      </c>
      <c r="N3314" s="26">
        <f>IFERROR(SUMIF(ISSUANCE_HISTORY!$B:$B,A3314,ISSUANCE_HISTORY!$I:$I),0)</f>
        <v>0</v>
      </c>
      <c r="O3314" s="112">
        <f t="shared" si="211"/>
        <v>20</v>
      </c>
      <c r="P3314" s="26">
        <f t="shared" si="207"/>
        <v>120</v>
      </c>
      <c r="Q3314" s="36" t="s">
        <v>4041</v>
      </c>
      <c r="R3314" s="36" t="s">
        <v>4041</v>
      </c>
      <c r="S3314" s="16">
        <v>4</v>
      </c>
      <c r="T3314" s="37" t="str">
        <f t="shared" si="206"/>
        <v>OK</v>
      </c>
      <c r="U3314" s="12"/>
      <c r="V3314" s="16"/>
      <c r="W3314" s="12" t="e">
        <v>#N/A</v>
      </c>
    </row>
    <row r="3315" spans="1:23" ht="18.75">
      <c r="A3315" s="12">
        <v>10063496</v>
      </c>
      <c r="B3315" s="137">
        <v>401733000882</v>
      </c>
      <c r="C3315" s="106">
        <v>1002225</v>
      </c>
      <c r="D3315" s="13"/>
      <c r="E3315" s="12" t="s">
        <v>3863</v>
      </c>
      <c r="F3315" s="190" t="s">
        <v>1262</v>
      </c>
      <c r="G3315" s="13" t="s">
        <v>37</v>
      </c>
      <c r="H3315" s="15">
        <v>5.5</v>
      </c>
      <c r="I3315" s="105">
        <v>12</v>
      </c>
      <c r="J3315" s="26">
        <f t="shared" si="210"/>
        <v>66</v>
      </c>
      <c r="K3315" s="113">
        <f>IFERROR(SUMIFS(RECEIVING_HISTORY!$H:$H,RECEIVING_HISTORY!$B:$B,MASTER_SHEET!$A3315),0)</f>
        <v>0</v>
      </c>
      <c r="L3315" s="26">
        <f>IFERROR(SUMIFS(RECEIVING_HISTORY!$I:$I,RECEIVING_HISTORY!$B:$B,MASTER_SHEET!$A3315),0)</f>
        <v>0</v>
      </c>
      <c r="M3315" s="35">
        <f>IFERROR(SUMIF(ISSUANCE_HISTORY!$B:$B,A3315,ISSUANCE_HISTORY!$H:$H),0)</f>
        <v>0</v>
      </c>
      <c r="N3315" s="26">
        <f>IFERROR(SUMIF(ISSUANCE_HISTORY!$B:$B,A3315,ISSUANCE_HISTORY!$I:$I),0)</f>
        <v>0</v>
      </c>
      <c r="O3315" s="112">
        <f t="shared" si="211"/>
        <v>12</v>
      </c>
      <c r="P3315" s="26">
        <f t="shared" si="207"/>
        <v>66</v>
      </c>
      <c r="Q3315" s="36" t="s">
        <v>1356</v>
      </c>
      <c r="R3315" s="36" t="s">
        <v>1356</v>
      </c>
      <c r="S3315" s="16">
        <v>10</v>
      </c>
      <c r="T3315" s="37" t="str">
        <f t="shared" si="206"/>
        <v>OK</v>
      </c>
      <c r="U3315" s="12"/>
      <c r="V3315" s="16"/>
      <c r="W3315" s="12" t="s">
        <v>4222</v>
      </c>
    </row>
    <row r="3316" spans="1:23" ht="18.75">
      <c r="A3316" s="12">
        <v>10063497</v>
      </c>
      <c r="B3316" s="137">
        <v>391215520636</v>
      </c>
      <c r="C3316" s="106">
        <v>1004044</v>
      </c>
      <c r="D3316" s="13"/>
      <c r="E3316" s="12" t="s">
        <v>3864</v>
      </c>
      <c r="F3316" s="190" t="s">
        <v>2049</v>
      </c>
      <c r="G3316" s="13" t="s">
        <v>37</v>
      </c>
      <c r="H3316" s="15">
        <v>624.38</v>
      </c>
      <c r="I3316" s="105">
        <v>20</v>
      </c>
      <c r="J3316" s="26">
        <f t="shared" si="210"/>
        <v>12487.6</v>
      </c>
      <c r="K3316" s="113">
        <f>IFERROR(SUMIFS(RECEIVING_HISTORY!$H:$H,RECEIVING_HISTORY!$B:$B,MASTER_SHEET!$A3316),0)</f>
        <v>0</v>
      </c>
      <c r="L3316" s="26">
        <f>IFERROR(SUMIFS(RECEIVING_HISTORY!$I:$I,RECEIVING_HISTORY!$B:$B,MASTER_SHEET!$A3316),0)</f>
        <v>0</v>
      </c>
      <c r="M3316" s="35">
        <f>IFERROR(SUMIF(ISSUANCE_HISTORY!$B:$B,A3316,ISSUANCE_HISTORY!$H:$H),0)</f>
        <v>0</v>
      </c>
      <c r="N3316" s="26">
        <f>IFERROR(SUMIF(ISSUANCE_HISTORY!$B:$B,A3316,ISSUANCE_HISTORY!$I:$I),0)</f>
        <v>0</v>
      </c>
      <c r="O3316" s="112">
        <f t="shared" si="211"/>
        <v>20</v>
      </c>
      <c r="P3316" s="26">
        <f t="shared" si="207"/>
        <v>12487.6</v>
      </c>
      <c r="Q3316" s="36" t="s">
        <v>1849</v>
      </c>
      <c r="R3316" s="36" t="s">
        <v>1849</v>
      </c>
      <c r="S3316" s="16">
        <v>10</v>
      </c>
      <c r="T3316" s="37" t="str">
        <f t="shared" si="206"/>
        <v>OK</v>
      </c>
      <c r="U3316" s="12"/>
      <c r="V3316" s="16"/>
      <c r="W3316" s="12" t="s">
        <v>4222</v>
      </c>
    </row>
    <row r="3317" spans="1:23" ht="18.75">
      <c r="A3317" s="12">
        <v>10063498</v>
      </c>
      <c r="B3317" s="137" t="e">
        <v>#N/A</v>
      </c>
      <c r="C3317" s="106">
        <v>1007721</v>
      </c>
      <c r="D3317" s="13"/>
      <c r="E3317" s="12" t="s">
        <v>3865</v>
      </c>
      <c r="F3317" s="190" t="s">
        <v>2049</v>
      </c>
      <c r="G3317" s="13" t="s">
        <v>37</v>
      </c>
      <c r="H3317" s="15">
        <v>1530.9</v>
      </c>
      <c r="I3317" s="105">
        <v>7</v>
      </c>
      <c r="J3317" s="26">
        <f t="shared" si="210"/>
        <v>10716.300000000001</v>
      </c>
      <c r="K3317" s="113">
        <f>IFERROR(SUMIFS(RECEIVING_HISTORY!$H:$H,RECEIVING_HISTORY!$B:$B,MASTER_SHEET!$A3317),0)</f>
        <v>0</v>
      </c>
      <c r="L3317" s="26">
        <f>IFERROR(SUMIFS(RECEIVING_HISTORY!$I:$I,RECEIVING_HISTORY!$B:$B,MASTER_SHEET!$A3317),0)</f>
        <v>0</v>
      </c>
      <c r="M3317" s="35">
        <f>IFERROR(SUMIF(ISSUANCE_HISTORY!$B:$B,A3317,ISSUANCE_HISTORY!$H:$H),0)</f>
        <v>0</v>
      </c>
      <c r="N3317" s="26">
        <f>IFERROR(SUMIF(ISSUANCE_HISTORY!$B:$B,A3317,ISSUANCE_HISTORY!$I:$I),0)</f>
        <v>0</v>
      </c>
      <c r="O3317" s="112">
        <f t="shared" si="211"/>
        <v>7</v>
      </c>
      <c r="P3317" s="26">
        <f t="shared" si="207"/>
        <v>10716.300000000001</v>
      </c>
      <c r="Q3317" s="36" t="s">
        <v>1849</v>
      </c>
      <c r="R3317" s="36" t="s">
        <v>1849</v>
      </c>
      <c r="S3317" s="16">
        <v>4</v>
      </c>
      <c r="T3317" s="37" t="str">
        <f t="shared" si="206"/>
        <v>OK</v>
      </c>
      <c r="U3317" s="12"/>
      <c r="V3317" s="16"/>
      <c r="W3317" s="12" t="e">
        <v>#N/A</v>
      </c>
    </row>
    <row r="3318" spans="1:23" ht="18.75">
      <c r="A3318" s="12">
        <v>10063499</v>
      </c>
      <c r="B3318" s="137">
        <v>391215520637</v>
      </c>
      <c r="C3318" s="106">
        <v>1004080</v>
      </c>
      <c r="D3318" s="13"/>
      <c r="E3318" s="12" t="s">
        <v>3866</v>
      </c>
      <c r="F3318" s="190" t="s">
        <v>2049</v>
      </c>
      <c r="G3318" s="13" t="s">
        <v>37</v>
      </c>
      <c r="H3318" s="15">
        <v>843.75</v>
      </c>
      <c r="I3318" s="105">
        <v>20</v>
      </c>
      <c r="J3318" s="26">
        <f t="shared" si="210"/>
        <v>16875</v>
      </c>
      <c r="K3318" s="113">
        <f>IFERROR(SUMIFS(RECEIVING_HISTORY!$H:$H,RECEIVING_HISTORY!$B:$B,MASTER_SHEET!$A3318),0)</f>
        <v>0</v>
      </c>
      <c r="L3318" s="26">
        <f>IFERROR(SUMIFS(RECEIVING_HISTORY!$I:$I,RECEIVING_HISTORY!$B:$B,MASTER_SHEET!$A3318),0)</f>
        <v>0</v>
      </c>
      <c r="M3318" s="35">
        <f>IFERROR(SUMIF(ISSUANCE_HISTORY!$B:$B,A3318,ISSUANCE_HISTORY!$H:$H),0)</f>
        <v>0</v>
      </c>
      <c r="N3318" s="26">
        <f>IFERROR(SUMIF(ISSUANCE_HISTORY!$B:$B,A3318,ISSUANCE_HISTORY!$I:$I),0)</f>
        <v>0</v>
      </c>
      <c r="O3318" s="112">
        <f t="shared" si="211"/>
        <v>20</v>
      </c>
      <c r="P3318" s="26">
        <f t="shared" si="207"/>
        <v>16875</v>
      </c>
      <c r="Q3318" s="36" t="s">
        <v>1849</v>
      </c>
      <c r="R3318" s="36" t="s">
        <v>1849</v>
      </c>
      <c r="S3318" s="16">
        <v>10</v>
      </c>
      <c r="T3318" s="37" t="str">
        <f t="shared" si="206"/>
        <v>OK</v>
      </c>
      <c r="U3318" s="12"/>
      <c r="V3318" s="16"/>
      <c r="W3318" s="12" t="s">
        <v>4222</v>
      </c>
    </row>
    <row r="3319" spans="1:23" ht="18.75">
      <c r="A3319" s="12">
        <v>10063500</v>
      </c>
      <c r="B3319" s="137">
        <v>314119000638</v>
      </c>
      <c r="C3319" s="106">
        <v>1004083</v>
      </c>
      <c r="D3319" s="13"/>
      <c r="E3319" s="12" t="s">
        <v>3867</v>
      </c>
      <c r="F3319" s="190" t="s">
        <v>2049</v>
      </c>
      <c r="G3319" s="13" t="s">
        <v>37</v>
      </c>
      <c r="H3319" s="15">
        <v>506.25</v>
      </c>
      <c r="I3319" s="105">
        <v>20</v>
      </c>
      <c r="J3319" s="26">
        <f t="shared" si="210"/>
        <v>10125</v>
      </c>
      <c r="K3319" s="113">
        <f>IFERROR(SUMIFS(RECEIVING_HISTORY!$H:$H,RECEIVING_HISTORY!$B:$B,MASTER_SHEET!$A3319),0)</f>
        <v>0</v>
      </c>
      <c r="L3319" s="26">
        <f>IFERROR(SUMIFS(RECEIVING_HISTORY!$I:$I,RECEIVING_HISTORY!$B:$B,MASTER_SHEET!$A3319),0)</f>
        <v>0</v>
      </c>
      <c r="M3319" s="35">
        <f>IFERROR(SUMIF(ISSUANCE_HISTORY!$B:$B,A3319,ISSUANCE_HISTORY!$H:$H),0)</f>
        <v>0</v>
      </c>
      <c r="N3319" s="26">
        <f>IFERROR(SUMIF(ISSUANCE_HISTORY!$B:$B,A3319,ISSUANCE_HISTORY!$I:$I),0)</f>
        <v>0</v>
      </c>
      <c r="O3319" s="112">
        <f t="shared" si="211"/>
        <v>20</v>
      </c>
      <c r="P3319" s="26">
        <f t="shared" si="207"/>
        <v>10125</v>
      </c>
      <c r="Q3319" s="36" t="s">
        <v>3904</v>
      </c>
      <c r="R3319" s="36" t="s">
        <v>3904</v>
      </c>
      <c r="S3319" s="16">
        <v>10</v>
      </c>
      <c r="T3319" s="37" t="str">
        <f t="shared" si="206"/>
        <v>OK</v>
      </c>
      <c r="U3319" s="12"/>
      <c r="V3319" s="16"/>
      <c r="W3319" s="12" t="s">
        <v>4222</v>
      </c>
    </row>
    <row r="3320" spans="1:23" ht="18.75">
      <c r="A3320" s="12">
        <v>10063501</v>
      </c>
      <c r="B3320" s="137">
        <v>432015000639</v>
      </c>
      <c r="C3320" s="106">
        <v>1004035</v>
      </c>
      <c r="D3320" s="13"/>
      <c r="E3320" s="12" t="s">
        <v>3868</v>
      </c>
      <c r="F3320" s="190" t="s">
        <v>2049</v>
      </c>
      <c r="G3320" s="13" t="s">
        <v>37</v>
      </c>
      <c r="H3320" s="15">
        <v>2058.75</v>
      </c>
      <c r="I3320" s="105">
        <v>5</v>
      </c>
      <c r="J3320" s="26">
        <f t="shared" si="210"/>
        <v>10293.75</v>
      </c>
      <c r="K3320" s="113">
        <f>IFERROR(SUMIFS(RECEIVING_HISTORY!$H:$H,RECEIVING_HISTORY!$B:$B,MASTER_SHEET!$A3320),0)</f>
        <v>0</v>
      </c>
      <c r="L3320" s="26">
        <f>IFERROR(SUMIFS(RECEIVING_HISTORY!$I:$I,RECEIVING_HISTORY!$B:$B,MASTER_SHEET!$A3320),0)</f>
        <v>0</v>
      </c>
      <c r="M3320" s="35">
        <f>IFERROR(SUMIF(ISSUANCE_HISTORY!$B:$B,A3320,ISSUANCE_HISTORY!$H:$H),0)</f>
        <v>0</v>
      </c>
      <c r="N3320" s="26">
        <f>IFERROR(SUMIF(ISSUANCE_HISTORY!$B:$B,A3320,ISSUANCE_HISTORY!$I:$I),0)</f>
        <v>0</v>
      </c>
      <c r="O3320" s="112">
        <f t="shared" si="211"/>
        <v>5</v>
      </c>
      <c r="P3320" s="26">
        <f t="shared" si="207"/>
        <v>10293.75</v>
      </c>
      <c r="Q3320" s="36" t="s">
        <v>2151</v>
      </c>
      <c r="R3320" s="36" t="s">
        <v>2151</v>
      </c>
      <c r="S3320" s="16">
        <v>5</v>
      </c>
      <c r="T3320" s="37" t="str">
        <f t="shared" si="206"/>
        <v>OK</v>
      </c>
      <c r="U3320" s="12"/>
      <c r="V3320" s="16"/>
      <c r="W3320" s="12" t="s">
        <v>4222</v>
      </c>
    </row>
    <row r="3321" spans="1:23" ht="18.75">
      <c r="A3321" s="12">
        <v>10063502</v>
      </c>
      <c r="B3321" s="137">
        <v>411100000640</v>
      </c>
      <c r="C3321" s="106">
        <v>1004040</v>
      </c>
      <c r="D3321" s="13"/>
      <c r="E3321" s="12" t="s">
        <v>3869</v>
      </c>
      <c r="F3321" s="190" t="s">
        <v>2049</v>
      </c>
      <c r="G3321" s="13" t="s">
        <v>37</v>
      </c>
      <c r="H3321" s="15">
        <v>2193.75</v>
      </c>
      <c r="I3321" s="105">
        <v>5</v>
      </c>
      <c r="J3321" s="26">
        <f t="shared" ref="J3321:J3327" si="212">I3321*H3321</f>
        <v>10968.75</v>
      </c>
      <c r="K3321" s="113">
        <f>IFERROR(SUMIFS(RECEIVING_HISTORY!$H:$H,RECEIVING_HISTORY!$B:$B,MASTER_SHEET!$A3321),0)</f>
        <v>0</v>
      </c>
      <c r="L3321" s="26">
        <f>IFERROR(SUMIFS(RECEIVING_HISTORY!$I:$I,RECEIVING_HISTORY!$B:$B,MASTER_SHEET!$A3321),0)</f>
        <v>0</v>
      </c>
      <c r="M3321" s="35">
        <f>IFERROR(SUMIF(ISSUANCE_HISTORY!$B:$B,A3321,ISSUANCE_HISTORY!$H:$H),0)</f>
        <v>0</v>
      </c>
      <c r="N3321" s="26">
        <f>IFERROR(SUMIF(ISSUANCE_HISTORY!$B:$B,A3321,ISSUANCE_HISTORY!$I:$I),0)</f>
        <v>0</v>
      </c>
      <c r="O3321" s="112">
        <f t="shared" ref="O3321:O3325" si="213">N(I3321)+N(K3321)-N(M3321)</f>
        <v>5</v>
      </c>
      <c r="P3321" s="26">
        <f t="shared" ref="P3321:P3337" si="214">N(J3321)+N(L3321)-N(N3321)</f>
        <v>10968.75</v>
      </c>
      <c r="Q3321" s="36" t="s">
        <v>3904</v>
      </c>
      <c r="R3321" s="36" t="s">
        <v>3904</v>
      </c>
      <c r="S3321" s="16">
        <v>5</v>
      </c>
      <c r="T3321" s="37" t="str">
        <f t="shared" si="206"/>
        <v>OK</v>
      </c>
      <c r="U3321" s="12"/>
      <c r="V3321" s="16"/>
      <c r="W3321" s="12" t="s">
        <v>4222</v>
      </c>
    </row>
    <row r="3322" spans="1:23" ht="18.75">
      <c r="A3322" s="12">
        <v>10063503</v>
      </c>
      <c r="B3322" s="137">
        <v>391216170641</v>
      </c>
      <c r="C3322" s="106">
        <v>1009014</v>
      </c>
      <c r="D3322" s="13"/>
      <c r="E3322" s="12" t="s">
        <v>3870</v>
      </c>
      <c r="F3322" s="190" t="s">
        <v>2049</v>
      </c>
      <c r="G3322" s="13" t="s">
        <v>37</v>
      </c>
      <c r="H3322" s="15">
        <v>19</v>
      </c>
      <c r="I3322" s="105">
        <v>25</v>
      </c>
      <c r="J3322" s="26">
        <f t="shared" si="212"/>
        <v>475</v>
      </c>
      <c r="K3322" s="113">
        <f>IFERROR(SUMIFS(RECEIVING_HISTORY!$H:$H,RECEIVING_HISTORY!$B:$B,MASTER_SHEET!$A3322),0)</f>
        <v>0</v>
      </c>
      <c r="L3322" s="26">
        <f>IFERROR(SUMIFS(RECEIVING_HISTORY!$I:$I,RECEIVING_HISTORY!$B:$B,MASTER_SHEET!$A3322),0)</f>
        <v>0</v>
      </c>
      <c r="M3322" s="35">
        <f>IFERROR(SUMIF(ISSUANCE_HISTORY!$B:$B,A3322,ISSUANCE_HISTORY!$H:$H),0)</f>
        <v>0</v>
      </c>
      <c r="N3322" s="26">
        <f>IFERROR(SUMIF(ISSUANCE_HISTORY!$B:$B,A3322,ISSUANCE_HISTORY!$I:$I),0)</f>
        <v>0</v>
      </c>
      <c r="O3322" s="112">
        <f t="shared" si="213"/>
        <v>25</v>
      </c>
      <c r="P3322" s="26">
        <f t="shared" si="214"/>
        <v>475</v>
      </c>
      <c r="Q3322" s="36" t="s">
        <v>2168</v>
      </c>
      <c r="R3322" s="36" t="s">
        <v>2168</v>
      </c>
      <c r="S3322" s="16">
        <v>5</v>
      </c>
      <c r="T3322" s="37" t="str">
        <f t="shared" si="206"/>
        <v>OK</v>
      </c>
      <c r="U3322" s="12"/>
      <c r="V3322" s="16"/>
      <c r="W3322" s="12" t="s">
        <v>4222</v>
      </c>
    </row>
    <row r="3323" spans="1:23" ht="18.75">
      <c r="A3323" s="12">
        <v>10063504</v>
      </c>
      <c r="B3323" s="137">
        <v>271128000757</v>
      </c>
      <c r="C3323" s="106">
        <v>1002994</v>
      </c>
      <c r="D3323" s="13"/>
      <c r="E3323" s="12" t="s">
        <v>3872</v>
      </c>
      <c r="F3323" s="191" t="s">
        <v>4206</v>
      </c>
      <c r="G3323" s="13" t="s">
        <v>3871</v>
      </c>
      <c r="H3323" s="15">
        <v>31.25</v>
      </c>
      <c r="I3323" s="105">
        <v>12</v>
      </c>
      <c r="J3323" s="26">
        <f t="shared" si="212"/>
        <v>375</v>
      </c>
      <c r="K3323" s="113">
        <f>IFERROR(SUMIFS(RECEIVING_HISTORY!$H:$H,RECEIVING_HISTORY!$B:$B,MASTER_SHEET!$A3323),0)</f>
        <v>0</v>
      </c>
      <c r="L3323" s="26">
        <f>IFERROR(SUMIFS(RECEIVING_HISTORY!$I:$I,RECEIVING_HISTORY!$B:$B,MASTER_SHEET!$A3323),0)</f>
        <v>0</v>
      </c>
      <c r="M3323" s="35">
        <f>IFERROR(SUMIF(ISSUANCE_HISTORY!$B:$B,A3323,ISSUANCE_HISTORY!$H:$H),0)</f>
        <v>0</v>
      </c>
      <c r="N3323" s="26">
        <f>IFERROR(SUMIF(ISSUANCE_HISTORY!$B:$B,A3323,ISSUANCE_HISTORY!$I:$I),0)</f>
        <v>0</v>
      </c>
      <c r="O3323" s="112">
        <f t="shared" si="213"/>
        <v>12</v>
      </c>
      <c r="P3323" s="26">
        <f t="shared" si="214"/>
        <v>375</v>
      </c>
      <c r="Q3323" s="36" t="s">
        <v>1713</v>
      </c>
      <c r="R3323" s="36" t="s">
        <v>1713</v>
      </c>
      <c r="S3323" s="16">
        <v>5</v>
      </c>
      <c r="T3323" s="37" t="str">
        <f t="shared" si="206"/>
        <v>OK</v>
      </c>
      <c r="U3323" s="12"/>
      <c r="V3323" s="16"/>
      <c r="W3323" s="12" t="s">
        <v>4222</v>
      </c>
    </row>
    <row r="3324" spans="1:23" ht="18.75">
      <c r="A3324" s="12">
        <v>10063505</v>
      </c>
      <c r="B3324" s="137">
        <v>261011000761</v>
      </c>
      <c r="C3324" s="106">
        <v>1008886</v>
      </c>
      <c r="D3324" s="13"/>
      <c r="E3324" s="12" t="s">
        <v>3875</v>
      </c>
      <c r="F3324" s="190" t="s">
        <v>4205</v>
      </c>
      <c r="G3324" s="13" t="s">
        <v>37</v>
      </c>
      <c r="H3324" s="15">
        <v>1056</v>
      </c>
      <c r="I3324" s="105">
        <v>5</v>
      </c>
      <c r="J3324" s="26">
        <f t="shared" si="212"/>
        <v>5280</v>
      </c>
      <c r="K3324" s="113">
        <f>IFERROR(SUMIFS(RECEIVING_HISTORY!$H:$H,RECEIVING_HISTORY!$B:$B,MASTER_SHEET!$A3324),0)</f>
        <v>0</v>
      </c>
      <c r="L3324" s="26">
        <f>IFERROR(SUMIFS(RECEIVING_HISTORY!$I:$I,RECEIVING_HISTORY!$B:$B,MASTER_SHEET!$A3324),0)</f>
        <v>0</v>
      </c>
      <c r="M3324" s="35">
        <f>IFERROR(SUMIF(ISSUANCE_HISTORY!$B:$B,A3324,ISSUANCE_HISTORY!$H:$H),0)</f>
        <v>0</v>
      </c>
      <c r="N3324" s="26">
        <f>IFERROR(SUMIF(ISSUANCE_HISTORY!$B:$B,A3324,ISSUANCE_HISTORY!$I:$I),0)</f>
        <v>0</v>
      </c>
      <c r="O3324" s="112">
        <f t="shared" si="213"/>
        <v>5</v>
      </c>
      <c r="P3324" s="26">
        <f t="shared" si="214"/>
        <v>5280</v>
      </c>
      <c r="Q3324" s="36" t="s">
        <v>997</v>
      </c>
      <c r="R3324" s="36" t="s">
        <v>997</v>
      </c>
      <c r="S3324" s="16">
        <v>3</v>
      </c>
      <c r="T3324" s="37" t="str">
        <f t="shared" si="206"/>
        <v>OK</v>
      </c>
      <c r="U3324" s="12"/>
      <c r="V3324" s="16"/>
      <c r="W3324" s="12" t="s">
        <v>4222</v>
      </c>
    </row>
    <row r="3325" spans="1:23" ht="18.75">
      <c r="A3325" s="12">
        <v>10063506</v>
      </c>
      <c r="B3325" s="137">
        <v>120000000871</v>
      </c>
      <c r="C3325" s="106">
        <v>1009137</v>
      </c>
      <c r="D3325" s="13"/>
      <c r="E3325" s="12" t="s">
        <v>3876</v>
      </c>
      <c r="F3325" s="190" t="s">
        <v>4210</v>
      </c>
      <c r="G3325" s="13" t="s">
        <v>353</v>
      </c>
      <c r="H3325" s="15">
        <v>75</v>
      </c>
      <c r="I3325" s="105">
        <v>45</v>
      </c>
      <c r="J3325" s="26">
        <f t="shared" si="212"/>
        <v>3375</v>
      </c>
      <c r="K3325" s="113">
        <f>IFERROR(SUMIFS(RECEIVING_HISTORY!$H:$H,RECEIVING_HISTORY!$B:$B,MASTER_SHEET!$A3325),0)</f>
        <v>0</v>
      </c>
      <c r="L3325" s="26">
        <f>IFERROR(SUMIFS(RECEIVING_HISTORY!$I:$I,RECEIVING_HISTORY!$B:$B,MASTER_SHEET!$A3325),0)</f>
        <v>0</v>
      </c>
      <c r="M3325" s="35">
        <f>IFERROR(SUMIF(ISSUANCE_HISTORY!$B:$B,A3325,ISSUANCE_HISTORY!$H:$H),0)</f>
        <v>20</v>
      </c>
      <c r="N3325" s="26">
        <f>IFERROR(SUMIF(ISSUANCE_HISTORY!$B:$B,A3325,ISSUANCE_HISTORY!$I:$I),0)</f>
        <v>1500</v>
      </c>
      <c r="O3325" s="112">
        <f t="shared" si="213"/>
        <v>25</v>
      </c>
      <c r="P3325" s="26">
        <f t="shared" si="214"/>
        <v>1875</v>
      </c>
      <c r="Q3325" s="36" t="s">
        <v>4482</v>
      </c>
      <c r="R3325" s="36" t="s">
        <v>4482</v>
      </c>
      <c r="S3325" s="16">
        <v>60</v>
      </c>
      <c r="T3325" s="37" t="str">
        <f t="shared" si="206"/>
        <v>BSR in Process</v>
      </c>
      <c r="U3325" s="12">
        <v>63</v>
      </c>
      <c r="V3325" s="16"/>
      <c r="W3325" s="12" t="s">
        <v>4222</v>
      </c>
    </row>
    <row r="3326" spans="1:23" ht="18.75">
      <c r="A3326" s="12">
        <v>10063507</v>
      </c>
      <c r="B3326" s="137">
        <v>391100000642</v>
      </c>
      <c r="C3326" s="106">
        <v>1009129</v>
      </c>
      <c r="D3326" s="13"/>
      <c r="E3326" s="12" t="s">
        <v>3877</v>
      </c>
      <c r="F3326" s="190" t="s">
        <v>2049</v>
      </c>
      <c r="G3326" s="13" t="s">
        <v>37</v>
      </c>
      <c r="H3326" s="15">
        <v>490</v>
      </c>
      <c r="I3326" s="105">
        <v>3</v>
      </c>
      <c r="J3326" s="26">
        <f t="shared" si="212"/>
        <v>1470</v>
      </c>
      <c r="K3326" s="113">
        <f>IFERROR(SUMIFS(RECEIVING_HISTORY!$H:$H,RECEIVING_HISTORY!$B:$B,MASTER_SHEET!$A3326),0)</f>
        <v>380</v>
      </c>
      <c r="L3326" s="26">
        <f>IFERROR(SUMIFS(RECEIVING_HISTORY!$I:$I,RECEIVING_HISTORY!$B:$B,MASTER_SHEET!$A3326),0)</f>
        <v>186200</v>
      </c>
      <c r="M3326" s="35">
        <f>IFERROR(SUMIF(ISSUANCE_HISTORY!$B:$B,A3326,ISSUANCE_HISTORY!$H:$H),0)</f>
        <v>280</v>
      </c>
      <c r="N3326" s="26">
        <f>IFERROR(SUMIF(ISSUANCE_HISTORY!$B:$B,A3326,ISSUANCE_HISTORY!$I:$I),0)</f>
        <v>137200</v>
      </c>
      <c r="O3326" s="112">
        <f>N(I3326)+N(K3326)-N(M3326)</f>
        <v>103</v>
      </c>
      <c r="P3326" s="26">
        <f t="shared" si="214"/>
        <v>50470</v>
      </c>
      <c r="Q3326" s="36" t="s">
        <v>500</v>
      </c>
      <c r="R3326" s="36" t="s">
        <v>500</v>
      </c>
      <c r="S3326" s="16">
        <v>100</v>
      </c>
      <c r="T3326" s="37" t="str">
        <f t="shared" si="206"/>
        <v>BSR in Process</v>
      </c>
      <c r="U3326" s="12">
        <v>63</v>
      </c>
      <c r="V3326" s="16"/>
      <c r="W3326" s="12" t="s">
        <v>4222</v>
      </c>
    </row>
    <row r="3327" spans="1:23" ht="18.75">
      <c r="A3327" s="12">
        <v>10063508</v>
      </c>
      <c r="B3327" s="137" t="e">
        <v>#N/A</v>
      </c>
      <c r="C3327" s="106">
        <v>1009025</v>
      </c>
      <c r="D3327" s="13"/>
      <c r="E3327" s="12" t="s">
        <v>3882</v>
      </c>
      <c r="F3327" s="190" t="s">
        <v>4215</v>
      </c>
      <c r="G3327" s="13" t="s">
        <v>37</v>
      </c>
      <c r="H3327" s="15">
        <v>1552</v>
      </c>
      <c r="I3327" s="105">
        <v>5</v>
      </c>
      <c r="J3327" s="26">
        <f t="shared" si="212"/>
        <v>7760</v>
      </c>
      <c r="K3327" s="113">
        <f>IFERROR(SUMIFS(RECEIVING_HISTORY!$H:$H,RECEIVING_HISTORY!$B:$B,MASTER_SHEET!$A3327),0)</f>
        <v>0</v>
      </c>
      <c r="L3327" s="26">
        <f>IFERROR(SUMIFS(RECEIVING_HISTORY!$I:$I,RECEIVING_HISTORY!$B:$B,MASTER_SHEET!$A3327),0)</f>
        <v>0</v>
      </c>
      <c r="M3327" s="35">
        <f>IFERROR(SUMIF(ISSUANCE_HISTORY!$B:$B,A3327,ISSUANCE_HISTORY!$H:$H),0)</f>
        <v>0</v>
      </c>
      <c r="N3327" s="26">
        <f>IFERROR(SUMIF(ISSUANCE_HISTORY!$B:$B,A3327,ISSUANCE_HISTORY!$I:$I),0)</f>
        <v>0</v>
      </c>
      <c r="O3327" s="112">
        <f>N(I3327)+N(K3327)-N(M3327)</f>
        <v>5</v>
      </c>
      <c r="P3327" s="26">
        <f t="shared" si="214"/>
        <v>7760</v>
      </c>
      <c r="Q3327" s="36" t="s">
        <v>666</v>
      </c>
      <c r="R3327" s="36" t="s">
        <v>666</v>
      </c>
      <c r="S3327" s="16">
        <v>2</v>
      </c>
      <c r="T3327" s="37" t="str">
        <f t="shared" si="206"/>
        <v>OK</v>
      </c>
      <c r="U3327" s="12"/>
      <c r="V3327" s="16"/>
      <c r="W3327" s="12" t="e">
        <v>#N/A</v>
      </c>
    </row>
    <row r="3328" spans="1:23" ht="18.75">
      <c r="A3328" s="12">
        <v>10063509</v>
      </c>
      <c r="B3328" s="137" t="e">
        <v>#N/A</v>
      </c>
      <c r="C3328" s="106">
        <v>1009026</v>
      </c>
      <c r="D3328" s="13"/>
      <c r="E3328" s="12" t="s">
        <v>3883</v>
      </c>
      <c r="F3328" s="190" t="s">
        <v>4215</v>
      </c>
      <c r="G3328" s="13" t="s">
        <v>37</v>
      </c>
      <c r="H3328" s="15">
        <v>150</v>
      </c>
      <c r="I3328" s="105">
        <v>5</v>
      </c>
      <c r="J3328" s="26">
        <f t="shared" ref="J3328:J3337" si="215">I3328*H3328</f>
        <v>750</v>
      </c>
      <c r="K3328" s="113">
        <f>IFERROR(SUMIFS(RECEIVING_HISTORY!$H:$H,RECEIVING_HISTORY!$B:$B,MASTER_SHEET!$A3328),0)</f>
        <v>0</v>
      </c>
      <c r="L3328" s="26">
        <f>IFERROR(SUMIFS(RECEIVING_HISTORY!$I:$I,RECEIVING_HISTORY!$B:$B,MASTER_SHEET!$A3328),0)</f>
        <v>0</v>
      </c>
      <c r="M3328" s="35">
        <f>IFERROR(SUMIF(ISSUANCE_HISTORY!$B:$B,A3328,ISSUANCE_HISTORY!$H:$H),0)</f>
        <v>0</v>
      </c>
      <c r="N3328" s="26">
        <f>IFERROR(SUMIF(ISSUANCE_HISTORY!$B:$B,A3328,ISSUANCE_HISTORY!$I:$I),0)</f>
        <v>0</v>
      </c>
      <c r="O3328" s="112">
        <f t="shared" ref="O3328:O3332" si="216">N(I3328)+N(K3328)-N(M3328)</f>
        <v>5</v>
      </c>
      <c r="P3328" s="26">
        <f t="shared" si="214"/>
        <v>750</v>
      </c>
      <c r="Q3328" s="36" t="s">
        <v>886</v>
      </c>
      <c r="R3328" s="36" t="s">
        <v>886</v>
      </c>
      <c r="S3328" s="16">
        <v>2</v>
      </c>
      <c r="T3328" s="37" t="str">
        <f t="shared" si="206"/>
        <v>OK</v>
      </c>
      <c r="U3328" s="12"/>
      <c r="V3328" s="16"/>
      <c r="W3328" s="12" t="e">
        <v>#N/A</v>
      </c>
    </row>
    <row r="3329" spans="1:23" ht="18.75">
      <c r="A3329" s="12">
        <v>10063510</v>
      </c>
      <c r="B3329" s="137">
        <v>411119006613</v>
      </c>
      <c r="C3329" s="106">
        <v>1009027</v>
      </c>
      <c r="D3329" s="13"/>
      <c r="E3329" s="12" t="s">
        <v>3884</v>
      </c>
      <c r="F3329" s="190" t="s">
        <v>4215</v>
      </c>
      <c r="G3329" s="13" t="s">
        <v>37</v>
      </c>
      <c r="H3329" s="15">
        <v>2150</v>
      </c>
      <c r="I3329" s="105">
        <v>2</v>
      </c>
      <c r="J3329" s="26">
        <f t="shared" si="215"/>
        <v>4300</v>
      </c>
      <c r="K3329" s="113">
        <f>IFERROR(SUMIFS(RECEIVING_HISTORY!$H:$H,RECEIVING_HISTORY!$B:$B,MASTER_SHEET!$A3329),0)</f>
        <v>0</v>
      </c>
      <c r="L3329" s="26">
        <f>IFERROR(SUMIFS(RECEIVING_HISTORY!$I:$I,RECEIVING_HISTORY!$B:$B,MASTER_SHEET!$A3329),0)</f>
        <v>0</v>
      </c>
      <c r="M3329" s="35">
        <f>IFERROR(SUMIF(ISSUANCE_HISTORY!$B:$B,A3329,ISSUANCE_HISTORY!$H:$H),0)</f>
        <v>0</v>
      </c>
      <c r="N3329" s="26">
        <f>IFERROR(SUMIF(ISSUANCE_HISTORY!$B:$B,A3329,ISSUANCE_HISTORY!$I:$I),0)</f>
        <v>0</v>
      </c>
      <c r="O3329" s="112">
        <f t="shared" si="216"/>
        <v>2</v>
      </c>
      <c r="P3329" s="26">
        <f t="shared" si="214"/>
        <v>4300</v>
      </c>
      <c r="Q3329" s="36" t="s">
        <v>752</v>
      </c>
      <c r="R3329" s="36" t="s">
        <v>752</v>
      </c>
      <c r="S3329" s="16">
        <v>1</v>
      </c>
      <c r="T3329" s="37" t="str">
        <f t="shared" si="206"/>
        <v>OK</v>
      </c>
      <c r="U3329" s="12"/>
      <c r="V3329" s="16"/>
      <c r="W3329" s="12" t="s">
        <v>4222</v>
      </c>
    </row>
    <row r="3330" spans="1:23" ht="18.75">
      <c r="A3330" s="12">
        <v>10063511</v>
      </c>
      <c r="B3330" s="137">
        <v>391222009620</v>
      </c>
      <c r="C3330" s="106">
        <v>1009028</v>
      </c>
      <c r="D3330" s="13"/>
      <c r="E3330" s="12" t="s">
        <v>3885</v>
      </c>
      <c r="F3330" s="190" t="s">
        <v>4215</v>
      </c>
      <c r="G3330" s="13" t="s">
        <v>37</v>
      </c>
      <c r="H3330" s="15">
        <v>850</v>
      </c>
      <c r="I3330" s="105">
        <v>2</v>
      </c>
      <c r="J3330" s="26">
        <f t="shared" si="215"/>
        <v>1700</v>
      </c>
      <c r="K3330" s="113">
        <f>IFERROR(SUMIFS(RECEIVING_HISTORY!$H:$H,RECEIVING_HISTORY!$B:$B,MASTER_SHEET!$A3330),0)</f>
        <v>0</v>
      </c>
      <c r="L3330" s="26">
        <f>IFERROR(SUMIFS(RECEIVING_HISTORY!$I:$I,RECEIVING_HISTORY!$B:$B,MASTER_SHEET!$A3330),0)</f>
        <v>0</v>
      </c>
      <c r="M3330" s="35">
        <f>IFERROR(SUMIF(ISSUANCE_HISTORY!$B:$B,A3330,ISSUANCE_HISTORY!$H:$H),0)</f>
        <v>0</v>
      </c>
      <c r="N3330" s="26">
        <f>IFERROR(SUMIF(ISSUANCE_HISTORY!$B:$B,A3330,ISSUANCE_HISTORY!$I:$I),0)</f>
        <v>0</v>
      </c>
      <c r="O3330" s="112">
        <f t="shared" si="216"/>
        <v>2</v>
      </c>
      <c r="P3330" s="26">
        <f t="shared" si="214"/>
        <v>1700</v>
      </c>
      <c r="Q3330" s="36" t="s">
        <v>752</v>
      </c>
      <c r="R3330" s="36" t="s">
        <v>752</v>
      </c>
      <c r="S3330" s="16">
        <v>1</v>
      </c>
      <c r="T3330" s="37" t="str">
        <f t="shared" ref="T3330:T3393" si="217">IF(S3330="", "", IF(U3330&lt;&gt;"", "BSR in Process", IF(O3330&lt;S3330, "Re-Order Now", "OK")))</f>
        <v>OK</v>
      </c>
      <c r="U3330" s="12"/>
      <c r="V3330" s="16"/>
      <c r="W3330" s="12" t="s">
        <v>4223</v>
      </c>
    </row>
    <row r="3331" spans="1:23" ht="18.75">
      <c r="A3331" s="12">
        <v>10063512</v>
      </c>
      <c r="B3331" s="137">
        <v>432015000204</v>
      </c>
      <c r="C3331" s="106">
        <v>1009074</v>
      </c>
      <c r="D3331" s="13"/>
      <c r="E3331" s="12" t="s">
        <v>3886</v>
      </c>
      <c r="F3331" s="190" t="s">
        <v>2049</v>
      </c>
      <c r="G3331" s="13" t="s">
        <v>37</v>
      </c>
      <c r="H3331" s="15">
        <v>1344</v>
      </c>
      <c r="I3331" s="105">
        <v>3</v>
      </c>
      <c r="J3331" s="26">
        <f t="shared" si="215"/>
        <v>4032</v>
      </c>
      <c r="K3331" s="113">
        <f>IFERROR(SUMIFS(RECEIVING_HISTORY!$H:$H,RECEIVING_HISTORY!$B:$B,MASTER_SHEET!$A3331),0)</f>
        <v>0</v>
      </c>
      <c r="L3331" s="26">
        <f>IFERROR(SUMIFS(RECEIVING_HISTORY!$I:$I,RECEIVING_HISTORY!$B:$B,MASTER_SHEET!$A3331),0)</f>
        <v>0</v>
      </c>
      <c r="M3331" s="35">
        <f>IFERROR(SUMIF(ISSUANCE_HISTORY!$B:$B,A3331,ISSUANCE_HISTORY!$H:$H),0)</f>
        <v>0</v>
      </c>
      <c r="N3331" s="26">
        <f>IFERROR(SUMIF(ISSUANCE_HISTORY!$B:$B,A3331,ISSUANCE_HISTORY!$I:$I),0)</f>
        <v>0</v>
      </c>
      <c r="O3331" s="112">
        <f t="shared" si="216"/>
        <v>3</v>
      </c>
      <c r="P3331" s="26">
        <f t="shared" si="214"/>
        <v>4032</v>
      </c>
      <c r="Q3331" s="36" t="s">
        <v>2217</v>
      </c>
      <c r="R3331" s="36" t="s">
        <v>2217</v>
      </c>
      <c r="S3331" s="16">
        <v>2</v>
      </c>
      <c r="T3331" s="37" t="str">
        <f t="shared" si="217"/>
        <v>OK</v>
      </c>
      <c r="U3331" s="12"/>
      <c r="V3331" s="16"/>
      <c r="W3331" s="12" t="s">
        <v>4222</v>
      </c>
    </row>
    <row r="3332" spans="1:23" ht="18.75">
      <c r="A3332" s="12">
        <v>10063513</v>
      </c>
      <c r="B3332" s="137">
        <v>432015000644</v>
      </c>
      <c r="C3332" s="106">
        <v>1009075</v>
      </c>
      <c r="D3332" s="13"/>
      <c r="E3332" s="12" t="s">
        <v>3887</v>
      </c>
      <c r="F3332" s="190" t="s">
        <v>2049</v>
      </c>
      <c r="G3332" s="13" t="s">
        <v>37</v>
      </c>
      <c r="H3332" s="15">
        <v>2081</v>
      </c>
      <c r="I3332" s="105">
        <v>2</v>
      </c>
      <c r="J3332" s="26">
        <f t="shared" si="215"/>
        <v>4162</v>
      </c>
      <c r="K3332" s="113">
        <f>IFERROR(SUMIFS(RECEIVING_HISTORY!$H:$H,RECEIVING_HISTORY!$B:$B,MASTER_SHEET!$A3332),0)</f>
        <v>0</v>
      </c>
      <c r="L3332" s="26">
        <f>IFERROR(SUMIFS(RECEIVING_HISTORY!$I:$I,RECEIVING_HISTORY!$B:$B,MASTER_SHEET!$A3332),0)</f>
        <v>0</v>
      </c>
      <c r="M3332" s="35">
        <f>IFERROR(SUMIF(ISSUANCE_HISTORY!$B:$B,A3332,ISSUANCE_HISTORY!$H:$H),0)</f>
        <v>0</v>
      </c>
      <c r="N3332" s="26">
        <f>IFERROR(SUMIF(ISSUANCE_HISTORY!$B:$B,A3332,ISSUANCE_HISTORY!$I:$I),0)</f>
        <v>0</v>
      </c>
      <c r="O3332" s="112">
        <f t="shared" si="216"/>
        <v>2</v>
      </c>
      <c r="P3332" s="26">
        <f t="shared" si="214"/>
        <v>4162</v>
      </c>
      <c r="Q3332" s="36" t="s">
        <v>2217</v>
      </c>
      <c r="R3332" s="36" t="s">
        <v>2217</v>
      </c>
      <c r="S3332" s="16">
        <v>2</v>
      </c>
      <c r="T3332" s="37" t="str">
        <f t="shared" si="217"/>
        <v>OK</v>
      </c>
      <c r="U3332" s="12"/>
      <c r="V3332" s="16"/>
      <c r="W3332" s="12" t="s">
        <v>4222</v>
      </c>
    </row>
    <row r="3333" spans="1:23" ht="18.75">
      <c r="A3333" s="12">
        <v>10063514</v>
      </c>
      <c r="B3333" s="137">
        <v>432015000205</v>
      </c>
      <c r="C3333" s="106">
        <v>1009076</v>
      </c>
      <c r="D3333" s="13"/>
      <c r="E3333" s="12" t="s">
        <v>3888</v>
      </c>
      <c r="F3333" s="190" t="s">
        <v>2049</v>
      </c>
      <c r="G3333" s="13" t="s">
        <v>37</v>
      </c>
      <c r="H3333" s="15">
        <v>1977</v>
      </c>
      <c r="I3333" s="105">
        <v>3</v>
      </c>
      <c r="J3333" s="26">
        <f t="shared" si="215"/>
        <v>5931</v>
      </c>
      <c r="K3333" s="113">
        <f>IFERROR(SUMIFS(RECEIVING_HISTORY!$H:$H,RECEIVING_HISTORY!$B:$B,MASTER_SHEET!$A3333),0)</f>
        <v>0</v>
      </c>
      <c r="L3333" s="26">
        <f>IFERROR(SUMIFS(RECEIVING_HISTORY!$I:$I,RECEIVING_HISTORY!$B:$B,MASTER_SHEET!$A3333),0)</f>
        <v>0</v>
      </c>
      <c r="M3333" s="35">
        <f>IFERROR(SUMIF(ISSUANCE_HISTORY!$B:$B,A3333,ISSUANCE_HISTORY!$H:$H),0)</f>
        <v>0</v>
      </c>
      <c r="N3333" s="26">
        <f>IFERROR(SUMIF(ISSUANCE_HISTORY!$B:$B,A3333,ISSUANCE_HISTORY!$I:$I),0)</f>
        <v>0</v>
      </c>
      <c r="O3333" s="112">
        <f t="shared" ref="O3333:O3337" si="218">N(I3333)+N(K3333)-N(M3333)</f>
        <v>3</v>
      </c>
      <c r="P3333" s="26">
        <f t="shared" si="214"/>
        <v>5931</v>
      </c>
      <c r="Q3333" s="36" t="s">
        <v>2154</v>
      </c>
      <c r="R3333" s="36" t="s">
        <v>2154</v>
      </c>
      <c r="S3333" s="16">
        <v>2</v>
      </c>
      <c r="T3333" s="37" t="str">
        <f t="shared" si="217"/>
        <v>OK</v>
      </c>
      <c r="U3333" s="12"/>
      <c r="V3333" s="16"/>
      <c r="W3333" s="12" t="s">
        <v>4222</v>
      </c>
    </row>
    <row r="3334" spans="1:23" ht="18.75">
      <c r="A3334" s="12">
        <v>10063515</v>
      </c>
      <c r="B3334" s="137">
        <v>391210020883</v>
      </c>
      <c r="C3334" s="106">
        <v>1004086</v>
      </c>
      <c r="D3334" s="13"/>
      <c r="E3334" s="12" t="s">
        <v>3899</v>
      </c>
      <c r="F3334" s="190" t="s">
        <v>2049</v>
      </c>
      <c r="G3334" s="13" t="s">
        <v>37</v>
      </c>
      <c r="H3334" s="15">
        <v>1518.75</v>
      </c>
      <c r="I3334" s="105">
        <v>6</v>
      </c>
      <c r="J3334" s="26">
        <f t="shared" si="215"/>
        <v>9112.5</v>
      </c>
      <c r="K3334" s="113">
        <f>IFERROR(SUMIFS(RECEIVING_HISTORY!$H:$H,RECEIVING_HISTORY!$B:$B,MASTER_SHEET!$A3334),0)</f>
        <v>0</v>
      </c>
      <c r="L3334" s="26">
        <f>IFERROR(SUMIFS(RECEIVING_HISTORY!$I:$I,RECEIVING_HISTORY!$B:$B,MASTER_SHEET!$A3334),0)</f>
        <v>0</v>
      </c>
      <c r="M3334" s="35">
        <f>IFERROR(SUMIF(ISSUANCE_HISTORY!$B:$B,A3334,ISSUANCE_HISTORY!$H:$H),0)</f>
        <v>0</v>
      </c>
      <c r="N3334" s="26">
        <f>IFERROR(SUMIF(ISSUANCE_HISTORY!$B:$B,A3334,ISSUANCE_HISTORY!$I:$I),0)</f>
        <v>0</v>
      </c>
      <c r="O3334" s="112">
        <f t="shared" si="218"/>
        <v>6</v>
      </c>
      <c r="P3334" s="26">
        <f t="shared" si="214"/>
        <v>9112.5</v>
      </c>
      <c r="Q3334" s="36" t="s">
        <v>3049</v>
      </c>
      <c r="R3334" s="36" t="s">
        <v>3049</v>
      </c>
      <c r="S3334" s="16">
        <v>2</v>
      </c>
      <c r="T3334" s="37" t="str">
        <f t="shared" si="217"/>
        <v>OK</v>
      </c>
      <c r="U3334" s="12"/>
      <c r="V3334" s="16"/>
      <c r="W3334" s="12" t="s">
        <v>4222</v>
      </c>
    </row>
    <row r="3335" spans="1:23" ht="18.75">
      <c r="A3335" s="12">
        <v>10063516</v>
      </c>
      <c r="B3335" s="137">
        <v>401416000762</v>
      </c>
      <c r="C3335" s="106">
        <v>1007913</v>
      </c>
      <c r="D3335" s="13"/>
      <c r="E3335" s="12" t="s">
        <v>3901</v>
      </c>
      <c r="F3335" s="190" t="s">
        <v>1262</v>
      </c>
      <c r="G3335" s="13" t="s">
        <v>37</v>
      </c>
      <c r="H3335" s="15">
        <v>805</v>
      </c>
      <c r="I3335" s="105">
        <v>8</v>
      </c>
      <c r="J3335" s="26">
        <f t="shared" si="215"/>
        <v>6440</v>
      </c>
      <c r="K3335" s="113">
        <f>IFERROR(SUMIFS(RECEIVING_HISTORY!$H:$H,RECEIVING_HISTORY!$B:$B,MASTER_SHEET!$A3335),0)</f>
        <v>0</v>
      </c>
      <c r="L3335" s="26">
        <f>IFERROR(SUMIFS(RECEIVING_HISTORY!$I:$I,RECEIVING_HISTORY!$B:$B,MASTER_SHEET!$A3335),0)</f>
        <v>0</v>
      </c>
      <c r="M3335" s="35">
        <f>IFERROR(SUMIF(ISSUANCE_HISTORY!$B:$B,A3335,ISSUANCE_HISTORY!$H:$H),0)</f>
        <v>0</v>
      </c>
      <c r="N3335" s="26">
        <f>IFERROR(SUMIF(ISSUANCE_HISTORY!$B:$B,A3335,ISSUANCE_HISTORY!$I:$I),0)</f>
        <v>0</v>
      </c>
      <c r="O3335" s="112">
        <f t="shared" si="218"/>
        <v>8</v>
      </c>
      <c r="P3335" s="26">
        <f t="shared" si="214"/>
        <v>6440</v>
      </c>
      <c r="Q3335" s="36" t="s">
        <v>3452</v>
      </c>
      <c r="R3335" s="36" t="s">
        <v>3452</v>
      </c>
      <c r="S3335" s="16">
        <v>2</v>
      </c>
      <c r="T3335" s="37" t="str">
        <f t="shared" si="217"/>
        <v>OK</v>
      </c>
      <c r="U3335" s="12"/>
      <c r="V3335" s="16"/>
      <c r="W3335" s="12" t="s">
        <v>4222</v>
      </c>
    </row>
    <row r="3336" spans="1:23" ht="18.75">
      <c r="A3336" s="12">
        <v>10063517</v>
      </c>
      <c r="B3336" s="137">
        <v>401416000763</v>
      </c>
      <c r="C3336" s="106">
        <v>1002221</v>
      </c>
      <c r="D3336" s="13"/>
      <c r="E3336" s="12" t="s">
        <v>3900</v>
      </c>
      <c r="F3336" s="190" t="s">
        <v>1262</v>
      </c>
      <c r="G3336" s="13" t="s">
        <v>37</v>
      </c>
      <c r="H3336" s="15">
        <v>19</v>
      </c>
      <c r="I3336" s="105">
        <v>10</v>
      </c>
      <c r="J3336" s="26">
        <f t="shared" si="215"/>
        <v>190</v>
      </c>
      <c r="K3336" s="113">
        <f>IFERROR(SUMIFS(RECEIVING_HISTORY!$H:$H,RECEIVING_HISTORY!$B:$B,MASTER_SHEET!$A3336),0)</f>
        <v>0</v>
      </c>
      <c r="L3336" s="26">
        <f>IFERROR(SUMIFS(RECEIVING_HISTORY!$I:$I,RECEIVING_HISTORY!$B:$B,MASTER_SHEET!$A3336),0)</f>
        <v>0</v>
      </c>
      <c r="M3336" s="35">
        <f>IFERROR(SUMIF(ISSUANCE_HISTORY!$B:$B,A3336,ISSUANCE_HISTORY!$H:$H),0)</f>
        <v>0</v>
      </c>
      <c r="N3336" s="26">
        <f>IFERROR(SUMIF(ISSUANCE_HISTORY!$B:$B,A3336,ISSUANCE_HISTORY!$I:$I),0)</f>
        <v>0</v>
      </c>
      <c r="O3336" s="112">
        <f t="shared" si="218"/>
        <v>10</v>
      </c>
      <c r="P3336" s="26">
        <f t="shared" si="214"/>
        <v>190</v>
      </c>
      <c r="Q3336" s="36" t="s">
        <v>233</v>
      </c>
      <c r="R3336" s="36" t="s">
        <v>233</v>
      </c>
      <c r="S3336" s="16">
        <v>2</v>
      </c>
      <c r="T3336" s="37" t="str">
        <f t="shared" si="217"/>
        <v>OK</v>
      </c>
      <c r="U3336" s="12"/>
      <c r="V3336" s="16"/>
      <c r="W3336" s="12" t="s">
        <v>4222</v>
      </c>
    </row>
    <row r="3337" spans="1:23" ht="18.75">
      <c r="A3337" s="12">
        <v>10063518</v>
      </c>
      <c r="B3337" s="137" t="e">
        <v>#N/A</v>
      </c>
      <c r="C3337" s="106">
        <v>1009034</v>
      </c>
      <c r="D3337" s="13"/>
      <c r="E3337" s="12" t="s">
        <v>3906</v>
      </c>
      <c r="F3337" s="190" t="s">
        <v>2049</v>
      </c>
      <c r="G3337" s="13" t="s">
        <v>37</v>
      </c>
      <c r="H3337" s="15">
        <v>1320</v>
      </c>
      <c r="I3337" s="105">
        <v>4</v>
      </c>
      <c r="J3337" s="26">
        <f t="shared" si="215"/>
        <v>5280</v>
      </c>
      <c r="K3337" s="113">
        <f>IFERROR(SUMIFS(RECEIVING_HISTORY!$H:$H,RECEIVING_HISTORY!$B:$B,MASTER_SHEET!$A3337),0)</f>
        <v>0</v>
      </c>
      <c r="L3337" s="26">
        <f>IFERROR(SUMIFS(RECEIVING_HISTORY!$I:$I,RECEIVING_HISTORY!$B:$B,MASTER_SHEET!$A3337),0)</f>
        <v>0</v>
      </c>
      <c r="M3337" s="35">
        <f>IFERROR(SUMIF(ISSUANCE_HISTORY!$B:$B,A3337,ISSUANCE_HISTORY!$H:$H),0)</f>
        <v>0</v>
      </c>
      <c r="N3337" s="26">
        <f>IFERROR(SUMIF(ISSUANCE_HISTORY!$B:$B,A3337,ISSUANCE_HISTORY!$I:$I),0)</f>
        <v>0</v>
      </c>
      <c r="O3337" s="112">
        <f t="shared" si="218"/>
        <v>4</v>
      </c>
      <c r="P3337" s="26">
        <f t="shared" si="214"/>
        <v>5280</v>
      </c>
      <c r="Q3337" s="36" t="s">
        <v>4483</v>
      </c>
      <c r="R3337" s="36" t="s">
        <v>4483</v>
      </c>
      <c r="S3337" s="16">
        <v>2</v>
      </c>
      <c r="T3337" s="37" t="str">
        <f t="shared" si="217"/>
        <v>OK</v>
      </c>
      <c r="U3337" s="12"/>
      <c r="V3337" s="16"/>
      <c r="W3337" s="12" t="e">
        <v>#N/A</v>
      </c>
    </row>
    <row r="3338" spans="1:23" ht="18.75">
      <c r="A3338" s="12">
        <v>10063519</v>
      </c>
      <c r="B3338" s="137" t="e">
        <v>#N/A</v>
      </c>
      <c r="C3338" s="106">
        <v>1009035</v>
      </c>
      <c r="D3338" s="13"/>
      <c r="E3338" s="12" t="s">
        <v>3907</v>
      </c>
      <c r="F3338" s="190" t="s">
        <v>2049</v>
      </c>
      <c r="G3338" s="13" t="s">
        <v>37</v>
      </c>
      <c r="H3338" s="15">
        <v>770</v>
      </c>
      <c r="I3338" s="105">
        <v>4</v>
      </c>
      <c r="J3338" s="26">
        <f t="shared" ref="J3338:J3348" si="219">I3338*H3338</f>
        <v>3080</v>
      </c>
      <c r="K3338" s="113">
        <f>IFERROR(SUMIFS(RECEIVING_HISTORY!$H:$H,RECEIVING_HISTORY!$B:$B,MASTER_SHEET!$A3338),0)</f>
        <v>0</v>
      </c>
      <c r="L3338" s="26">
        <f>IFERROR(SUMIFS(RECEIVING_HISTORY!$I:$I,RECEIVING_HISTORY!$B:$B,MASTER_SHEET!$A3338),0)</f>
        <v>0</v>
      </c>
      <c r="M3338" s="35">
        <f>IFERROR(SUMIF(ISSUANCE_HISTORY!$B:$B,A3338,ISSUANCE_HISTORY!$H:$H),0)</f>
        <v>0</v>
      </c>
      <c r="N3338" s="26">
        <f>IFERROR(SUMIF(ISSUANCE_HISTORY!$B:$B,A3338,ISSUANCE_HISTORY!$I:$I),0)</f>
        <v>0</v>
      </c>
      <c r="O3338" s="112">
        <f t="shared" ref="O3338:O3348" si="220">N(I3338)+N(K3338)-N(M3338)</f>
        <v>4</v>
      </c>
      <c r="P3338" s="26">
        <f t="shared" ref="P3338:P3358" si="221">N(J3338)+N(L3338)-N(N3338)</f>
        <v>3080</v>
      </c>
      <c r="Q3338" s="36" t="s">
        <v>4483</v>
      </c>
      <c r="R3338" s="36" t="s">
        <v>4483</v>
      </c>
      <c r="S3338" s="16">
        <v>2</v>
      </c>
      <c r="T3338" s="37" t="str">
        <f t="shared" si="217"/>
        <v>OK</v>
      </c>
      <c r="U3338" s="12"/>
      <c r="V3338" s="16"/>
      <c r="W3338" s="12" t="e">
        <v>#N/A</v>
      </c>
    </row>
    <row r="3339" spans="1:23" ht="18.75">
      <c r="A3339" s="12">
        <v>10063520</v>
      </c>
      <c r="B3339" s="137">
        <v>391222001882</v>
      </c>
      <c r="C3339" s="106">
        <v>1009029</v>
      </c>
      <c r="D3339" s="13"/>
      <c r="E3339" s="12" t="s">
        <v>3908</v>
      </c>
      <c r="F3339" s="190" t="s">
        <v>2049</v>
      </c>
      <c r="G3339" s="13" t="s">
        <v>37</v>
      </c>
      <c r="H3339" s="15">
        <v>950</v>
      </c>
      <c r="I3339" s="105">
        <v>2</v>
      </c>
      <c r="J3339" s="26">
        <f t="shared" si="219"/>
        <v>1900</v>
      </c>
      <c r="K3339" s="113">
        <f>IFERROR(SUMIFS(RECEIVING_HISTORY!$H:$H,RECEIVING_HISTORY!$B:$B,MASTER_SHEET!$A3339),0)</f>
        <v>0</v>
      </c>
      <c r="L3339" s="26">
        <f>IFERROR(SUMIFS(RECEIVING_HISTORY!$I:$I,RECEIVING_HISTORY!$B:$B,MASTER_SHEET!$A3339),0)</f>
        <v>0</v>
      </c>
      <c r="M3339" s="35">
        <f>IFERROR(SUMIF(ISSUANCE_HISTORY!$B:$B,A3339,ISSUANCE_HISTORY!$H:$H),0)</f>
        <v>0</v>
      </c>
      <c r="N3339" s="26">
        <f>IFERROR(SUMIF(ISSUANCE_HISTORY!$B:$B,A3339,ISSUANCE_HISTORY!$I:$I),0)</f>
        <v>0</v>
      </c>
      <c r="O3339" s="112">
        <f t="shared" si="220"/>
        <v>2</v>
      </c>
      <c r="P3339" s="26">
        <f t="shared" si="221"/>
        <v>1900</v>
      </c>
      <c r="Q3339" s="36" t="s">
        <v>2217</v>
      </c>
      <c r="R3339" s="36" t="s">
        <v>2217</v>
      </c>
      <c r="S3339" s="16">
        <v>1</v>
      </c>
      <c r="T3339" s="37" t="str">
        <f t="shared" si="217"/>
        <v>OK</v>
      </c>
      <c r="U3339" s="12"/>
      <c r="V3339" s="16"/>
      <c r="W3339" s="12" t="s">
        <v>4223</v>
      </c>
    </row>
    <row r="3340" spans="1:23" ht="18.75">
      <c r="A3340" s="12">
        <v>10063521</v>
      </c>
      <c r="B3340" s="137">
        <v>461715001883</v>
      </c>
      <c r="C3340" s="106">
        <v>1009030</v>
      </c>
      <c r="D3340" s="13"/>
      <c r="E3340" s="12" t="s">
        <v>3909</v>
      </c>
      <c r="F3340" s="190" t="s">
        <v>2049</v>
      </c>
      <c r="G3340" s="13" t="s">
        <v>37</v>
      </c>
      <c r="H3340" s="15">
        <v>72</v>
      </c>
      <c r="I3340" s="105">
        <v>5</v>
      </c>
      <c r="J3340" s="26">
        <f t="shared" si="219"/>
        <v>360</v>
      </c>
      <c r="K3340" s="113">
        <f>IFERROR(SUMIFS(RECEIVING_HISTORY!$H:$H,RECEIVING_HISTORY!$B:$B,MASTER_SHEET!$A3340),0)</f>
        <v>0</v>
      </c>
      <c r="L3340" s="26">
        <f>IFERROR(SUMIFS(RECEIVING_HISTORY!$I:$I,RECEIVING_HISTORY!$B:$B,MASTER_SHEET!$A3340),0)</f>
        <v>0</v>
      </c>
      <c r="M3340" s="35">
        <f>IFERROR(SUMIF(ISSUANCE_HISTORY!$B:$B,A3340,ISSUANCE_HISTORY!$H:$H),0)</f>
        <v>0</v>
      </c>
      <c r="N3340" s="26">
        <f>IFERROR(SUMIF(ISSUANCE_HISTORY!$B:$B,A3340,ISSUANCE_HISTORY!$I:$I),0)</f>
        <v>0</v>
      </c>
      <c r="O3340" s="112">
        <f t="shared" si="220"/>
        <v>5</v>
      </c>
      <c r="P3340" s="26">
        <f t="shared" si="221"/>
        <v>360</v>
      </c>
      <c r="Q3340" s="36" t="s">
        <v>1840</v>
      </c>
      <c r="R3340" s="36" t="s">
        <v>1840</v>
      </c>
      <c r="S3340" s="16">
        <v>3</v>
      </c>
      <c r="T3340" s="37" t="str">
        <f t="shared" si="217"/>
        <v>OK</v>
      </c>
      <c r="U3340" s="12"/>
      <c r="V3340" s="16"/>
      <c r="W3340" s="12" t="s">
        <v>4223</v>
      </c>
    </row>
    <row r="3341" spans="1:23" ht="18.75">
      <c r="A3341" s="12">
        <v>10063522</v>
      </c>
      <c r="B3341" s="137">
        <v>311715001907</v>
      </c>
      <c r="C3341" s="106">
        <v>1009154</v>
      </c>
      <c r="D3341" s="13"/>
      <c r="E3341" s="12" t="s">
        <v>3911</v>
      </c>
      <c r="F3341" s="190" t="s">
        <v>4205</v>
      </c>
      <c r="G3341" s="13" t="s">
        <v>37</v>
      </c>
      <c r="H3341" s="15">
        <v>198</v>
      </c>
      <c r="I3341" s="105">
        <v>8</v>
      </c>
      <c r="J3341" s="26">
        <f t="shared" si="219"/>
        <v>1584</v>
      </c>
      <c r="K3341" s="113">
        <f>IFERROR(SUMIFS(RECEIVING_HISTORY!$H:$H,RECEIVING_HISTORY!$B:$B,MASTER_SHEET!$A3341),0)</f>
        <v>0</v>
      </c>
      <c r="L3341" s="26">
        <f>IFERROR(SUMIFS(RECEIVING_HISTORY!$I:$I,RECEIVING_HISTORY!$B:$B,MASTER_SHEET!$A3341),0)</f>
        <v>0</v>
      </c>
      <c r="M3341" s="35">
        <f>IFERROR(SUMIF(ISSUANCE_HISTORY!$B:$B,A3341,ISSUANCE_HISTORY!$H:$H),0)</f>
        <v>0</v>
      </c>
      <c r="N3341" s="26">
        <f>IFERROR(SUMIF(ISSUANCE_HISTORY!$B:$B,A3341,ISSUANCE_HISTORY!$I:$I),0)</f>
        <v>0</v>
      </c>
      <c r="O3341" s="112">
        <f t="shared" si="220"/>
        <v>8</v>
      </c>
      <c r="P3341" s="26">
        <f t="shared" si="221"/>
        <v>1584</v>
      </c>
      <c r="Q3341" s="36" t="s">
        <v>1138</v>
      </c>
      <c r="R3341" s="36" t="s">
        <v>1138</v>
      </c>
      <c r="S3341" s="16">
        <v>4</v>
      </c>
      <c r="T3341" s="37" t="str">
        <f t="shared" si="217"/>
        <v>OK</v>
      </c>
      <c r="U3341" s="12"/>
      <c r="V3341" s="16"/>
      <c r="W3341" s="12" t="s">
        <v>4223</v>
      </c>
    </row>
    <row r="3342" spans="1:23" ht="18.75">
      <c r="A3342" s="12">
        <v>10063523</v>
      </c>
      <c r="B3342" s="137">
        <v>261011001908</v>
      </c>
      <c r="C3342" s="106">
        <v>1009138</v>
      </c>
      <c r="D3342" s="13"/>
      <c r="E3342" s="12" t="s">
        <v>3912</v>
      </c>
      <c r="F3342" s="190" t="s">
        <v>4205</v>
      </c>
      <c r="G3342" s="13" t="s">
        <v>37</v>
      </c>
      <c r="H3342" s="15">
        <v>310</v>
      </c>
      <c r="I3342" s="105">
        <v>2</v>
      </c>
      <c r="J3342" s="26">
        <f t="shared" si="219"/>
        <v>620</v>
      </c>
      <c r="K3342" s="113">
        <f>IFERROR(SUMIFS(RECEIVING_HISTORY!$H:$H,RECEIVING_HISTORY!$B:$B,MASTER_SHEET!$A3342),0)</f>
        <v>0</v>
      </c>
      <c r="L3342" s="26">
        <f>IFERROR(SUMIFS(RECEIVING_HISTORY!$I:$I,RECEIVING_HISTORY!$B:$B,MASTER_SHEET!$A3342),0)</f>
        <v>0</v>
      </c>
      <c r="M3342" s="35">
        <f>IFERROR(SUMIF(ISSUANCE_HISTORY!$B:$B,A3342,ISSUANCE_HISTORY!$H:$H),0)</f>
        <v>0</v>
      </c>
      <c r="N3342" s="26">
        <f>IFERROR(SUMIF(ISSUANCE_HISTORY!$B:$B,A3342,ISSUANCE_HISTORY!$I:$I),0)</f>
        <v>0</v>
      </c>
      <c r="O3342" s="112">
        <f t="shared" si="220"/>
        <v>2</v>
      </c>
      <c r="P3342" s="26">
        <f t="shared" si="221"/>
        <v>620</v>
      </c>
      <c r="Q3342" s="36" t="s">
        <v>3951</v>
      </c>
      <c r="R3342" s="36" t="s">
        <v>3951</v>
      </c>
      <c r="S3342" s="16"/>
      <c r="T3342" s="37" t="str">
        <f t="shared" si="217"/>
        <v/>
      </c>
      <c r="U3342" s="12"/>
      <c r="V3342" s="16"/>
      <c r="W3342" s="12" t="s">
        <v>4223</v>
      </c>
    </row>
    <row r="3343" spans="1:23" ht="18.75">
      <c r="A3343" s="12">
        <v>10063524</v>
      </c>
      <c r="B3343" s="137" t="e">
        <v>#N/A</v>
      </c>
      <c r="C3343" s="106">
        <v>1008959</v>
      </c>
      <c r="D3343" s="13"/>
      <c r="E3343" s="12" t="s">
        <v>3925</v>
      </c>
      <c r="F3343" s="190" t="s">
        <v>2049</v>
      </c>
      <c r="G3343" s="13" t="s">
        <v>37</v>
      </c>
      <c r="H3343" s="15">
        <v>538</v>
      </c>
      <c r="I3343" s="105">
        <v>20</v>
      </c>
      <c r="J3343" s="26">
        <f t="shared" si="219"/>
        <v>10760</v>
      </c>
      <c r="K3343" s="113">
        <f>IFERROR(SUMIFS(RECEIVING_HISTORY!$H:$H,RECEIVING_HISTORY!$B:$B,MASTER_SHEET!$A3343),0)</f>
        <v>0</v>
      </c>
      <c r="L3343" s="26">
        <f>IFERROR(SUMIFS(RECEIVING_HISTORY!$I:$I,RECEIVING_HISTORY!$B:$B,MASTER_SHEET!$A3343),0)</f>
        <v>0</v>
      </c>
      <c r="M3343" s="35">
        <f>IFERROR(SUMIF(ISSUANCE_HISTORY!$B:$B,A3343,ISSUANCE_HISTORY!$H:$H),0)</f>
        <v>0</v>
      </c>
      <c r="N3343" s="26">
        <f>IFERROR(SUMIF(ISSUANCE_HISTORY!$B:$B,A3343,ISSUANCE_HISTORY!$I:$I),0)</f>
        <v>0</v>
      </c>
      <c r="O3343" s="112">
        <f t="shared" si="220"/>
        <v>20</v>
      </c>
      <c r="P3343" s="26">
        <f t="shared" si="221"/>
        <v>10760</v>
      </c>
      <c r="Q3343" s="36" t="s">
        <v>1175</v>
      </c>
      <c r="R3343" s="36" t="s">
        <v>1175</v>
      </c>
      <c r="S3343" s="16"/>
      <c r="T3343" s="37" t="str">
        <f t="shared" si="217"/>
        <v/>
      </c>
      <c r="U3343" s="12"/>
      <c r="V3343" s="16"/>
      <c r="W3343" s="12" t="e">
        <v>#N/A</v>
      </c>
    </row>
    <row r="3344" spans="1:23" ht="18.75">
      <c r="A3344" s="12">
        <v>10063525</v>
      </c>
      <c r="B3344" s="137" t="e">
        <v>#N/A</v>
      </c>
      <c r="C3344" s="106">
        <v>1009119</v>
      </c>
      <c r="D3344" s="13"/>
      <c r="E3344" s="12" t="s">
        <v>3926</v>
      </c>
      <c r="F3344" s="190" t="s">
        <v>2049</v>
      </c>
      <c r="G3344" s="13" t="s">
        <v>37</v>
      </c>
      <c r="H3344" s="15">
        <v>225</v>
      </c>
      <c r="I3344" s="105">
        <v>0</v>
      </c>
      <c r="J3344" s="26">
        <f t="shared" si="219"/>
        <v>0</v>
      </c>
      <c r="K3344" s="113">
        <f>IFERROR(SUMIFS(RECEIVING_HISTORY!$H:$H,RECEIVING_HISTORY!$B:$B,MASTER_SHEET!$A3344),0)</f>
        <v>0</v>
      </c>
      <c r="L3344" s="26">
        <f>IFERROR(SUMIFS(RECEIVING_HISTORY!$I:$I,RECEIVING_HISTORY!$B:$B,MASTER_SHEET!$A3344),0)</f>
        <v>0</v>
      </c>
      <c r="M3344" s="35">
        <f>IFERROR(SUMIF(ISSUANCE_HISTORY!$B:$B,A3344,ISSUANCE_HISTORY!$H:$H),0)</f>
        <v>0</v>
      </c>
      <c r="N3344" s="26">
        <f>IFERROR(SUMIF(ISSUANCE_HISTORY!$B:$B,A3344,ISSUANCE_HISTORY!$I:$I),0)</f>
        <v>0</v>
      </c>
      <c r="O3344" s="112">
        <f t="shared" si="220"/>
        <v>0</v>
      </c>
      <c r="P3344" s="26">
        <f t="shared" si="221"/>
        <v>0</v>
      </c>
      <c r="Q3344" s="36" t="e">
        <v>#N/A</v>
      </c>
      <c r="R3344" s="36" t="e">
        <v>#N/A</v>
      </c>
      <c r="S3344" s="16"/>
      <c r="T3344" s="37" t="str">
        <f t="shared" si="217"/>
        <v/>
      </c>
      <c r="U3344" s="12"/>
      <c r="V3344" s="16"/>
      <c r="W3344" s="12" t="e">
        <v>#N/A</v>
      </c>
    </row>
    <row r="3345" spans="1:23" ht="18.75">
      <c r="A3345" s="12">
        <v>10063526</v>
      </c>
      <c r="B3345" s="137" t="e">
        <v>#N/A</v>
      </c>
      <c r="C3345" s="106">
        <v>1009120</v>
      </c>
      <c r="D3345" s="13"/>
      <c r="E3345" s="12" t="s">
        <v>3927</v>
      </c>
      <c r="F3345" s="190" t="s">
        <v>2049</v>
      </c>
      <c r="G3345" s="13" t="s">
        <v>37</v>
      </c>
      <c r="H3345" s="15">
        <v>25</v>
      </c>
      <c r="I3345" s="105">
        <v>0</v>
      </c>
      <c r="J3345" s="26">
        <f t="shared" si="219"/>
        <v>0</v>
      </c>
      <c r="K3345" s="113">
        <f>IFERROR(SUMIFS(RECEIVING_HISTORY!$H:$H,RECEIVING_HISTORY!$B:$B,MASTER_SHEET!$A3345),0)</f>
        <v>0</v>
      </c>
      <c r="L3345" s="26">
        <f>IFERROR(SUMIFS(RECEIVING_HISTORY!$I:$I,RECEIVING_HISTORY!$B:$B,MASTER_SHEET!$A3345),0)</f>
        <v>0</v>
      </c>
      <c r="M3345" s="35">
        <f>IFERROR(SUMIF(ISSUANCE_HISTORY!$B:$B,A3345,ISSUANCE_HISTORY!$H:$H),0)</f>
        <v>0</v>
      </c>
      <c r="N3345" s="26">
        <f>IFERROR(SUMIF(ISSUANCE_HISTORY!$B:$B,A3345,ISSUANCE_HISTORY!$I:$I),0)</f>
        <v>0</v>
      </c>
      <c r="O3345" s="112">
        <f t="shared" si="220"/>
        <v>0</v>
      </c>
      <c r="P3345" s="26">
        <f t="shared" si="221"/>
        <v>0</v>
      </c>
      <c r="Q3345" s="36" t="e">
        <v>#N/A</v>
      </c>
      <c r="R3345" s="36" t="e">
        <v>#N/A</v>
      </c>
      <c r="S3345" s="16"/>
      <c r="T3345" s="37" t="str">
        <f t="shared" si="217"/>
        <v/>
      </c>
      <c r="U3345" s="12"/>
      <c r="V3345" s="16"/>
      <c r="W3345" s="12" t="e">
        <v>#N/A</v>
      </c>
    </row>
    <row r="3346" spans="1:23" ht="18.75">
      <c r="A3346" s="12">
        <v>10063527</v>
      </c>
      <c r="B3346" s="137" t="e">
        <v>#N/A</v>
      </c>
      <c r="C3346" s="106">
        <v>1009121</v>
      </c>
      <c r="D3346" s="13"/>
      <c r="E3346" s="12" t="s">
        <v>3970</v>
      </c>
      <c r="F3346" s="190" t="s">
        <v>2049</v>
      </c>
      <c r="G3346" s="13" t="s">
        <v>37</v>
      </c>
      <c r="H3346" s="15">
        <v>60</v>
      </c>
      <c r="I3346" s="105">
        <v>0</v>
      </c>
      <c r="J3346" s="26">
        <f t="shared" si="219"/>
        <v>0</v>
      </c>
      <c r="K3346" s="113">
        <f>IFERROR(SUMIFS(RECEIVING_HISTORY!$H:$H,RECEIVING_HISTORY!$B:$B,MASTER_SHEET!$A3346),0)</f>
        <v>0</v>
      </c>
      <c r="L3346" s="26">
        <f>IFERROR(SUMIFS(RECEIVING_HISTORY!$I:$I,RECEIVING_HISTORY!$B:$B,MASTER_SHEET!$A3346),0)</f>
        <v>0</v>
      </c>
      <c r="M3346" s="35">
        <f>IFERROR(SUMIF(ISSUANCE_HISTORY!$B:$B,A3346,ISSUANCE_HISTORY!$H:$H),0)</f>
        <v>0</v>
      </c>
      <c r="N3346" s="26">
        <f>IFERROR(SUMIF(ISSUANCE_HISTORY!$B:$B,A3346,ISSUANCE_HISTORY!$I:$I),0)</f>
        <v>0</v>
      </c>
      <c r="O3346" s="112">
        <f t="shared" si="220"/>
        <v>0</v>
      </c>
      <c r="P3346" s="26">
        <f t="shared" si="221"/>
        <v>0</v>
      </c>
      <c r="Q3346" s="36" t="e">
        <v>#N/A</v>
      </c>
      <c r="R3346" s="36" t="e">
        <v>#N/A</v>
      </c>
      <c r="S3346" s="16"/>
      <c r="T3346" s="37" t="str">
        <f t="shared" si="217"/>
        <v/>
      </c>
      <c r="U3346" s="12"/>
      <c r="V3346" s="16"/>
      <c r="W3346" s="12" t="e">
        <v>#N/A</v>
      </c>
    </row>
    <row r="3347" spans="1:23" ht="18.75">
      <c r="A3347" s="12">
        <v>10063528</v>
      </c>
      <c r="B3347" s="137" t="e">
        <v>#N/A</v>
      </c>
      <c r="C3347" s="106">
        <v>1009122</v>
      </c>
      <c r="D3347" s="13"/>
      <c r="E3347" s="12" t="s">
        <v>3928</v>
      </c>
      <c r="F3347" s="190" t="s">
        <v>2049</v>
      </c>
      <c r="G3347" s="13" t="s">
        <v>37</v>
      </c>
      <c r="H3347" s="15">
        <v>4</v>
      </c>
      <c r="I3347" s="105">
        <v>0</v>
      </c>
      <c r="J3347" s="26">
        <f t="shared" si="219"/>
        <v>0</v>
      </c>
      <c r="K3347" s="113">
        <f>IFERROR(SUMIFS(RECEIVING_HISTORY!$H:$H,RECEIVING_HISTORY!$B:$B,MASTER_SHEET!$A3347),0)</f>
        <v>0</v>
      </c>
      <c r="L3347" s="26">
        <f>IFERROR(SUMIFS(RECEIVING_HISTORY!$I:$I,RECEIVING_HISTORY!$B:$B,MASTER_SHEET!$A3347),0)</f>
        <v>0</v>
      </c>
      <c r="M3347" s="35">
        <f>IFERROR(SUMIF(ISSUANCE_HISTORY!$B:$B,A3347,ISSUANCE_HISTORY!$H:$H),0)</f>
        <v>0</v>
      </c>
      <c r="N3347" s="26">
        <f>IFERROR(SUMIF(ISSUANCE_HISTORY!$B:$B,A3347,ISSUANCE_HISTORY!$I:$I),0)</f>
        <v>0</v>
      </c>
      <c r="O3347" s="112">
        <f t="shared" si="220"/>
        <v>0</v>
      </c>
      <c r="P3347" s="26">
        <f t="shared" si="221"/>
        <v>0</v>
      </c>
      <c r="Q3347" s="36" t="e">
        <v>#N/A</v>
      </c>
      <c r="R3347" s="36" t="e">
        <v>#N/A</v>
      </c>
      <c r="S3347" s="16"/>
      <c r="T3347" s="37" t="str">
        <f t="shared" si="217"/>
        <v/>
      </c>
      <c r="U3347" s="12"/>
      <c r="V3347" s="16"/>
      <c r="W3347" s="12" t="e">
        <v>#N/A</v>
      </c>
    </row>
    <row r="3348" spans="1:23" ht="18.75">
      <c r="A3348" s="12">
        <v>10063529</v>
      </c>
      <c r="B3348" s="137">
        <v>261215221877</v>
      </c>
      <c r="C3348" s="106">
        <v>1009123</v>
      </c>
      <c r="D3348" s="13"/>
      <c r="E3348" s="12" t="s">
        <v>3929</v>
      </c>
      <c r="F3348" s="190" t="s">
        <v>2049</v>
      </c>
      <c r="G3348" s="13" t="s">
        <v>37</v>
      </c>
      <c r="H3348" s="15">
        <v>225</v>
      </c>
      <c r="I3348" s="105">
        <v>3</v>
      </c>
      <c r="J3348" s="26">
        <f t="shared" si="219"/>
        <v>675</v>
      </c>
      <c r="K3348" s="113">
        <f>IFERROR(SUMIFS(RECEIVING_HISTORY!$H:$H,RECEIVING_HISTORY!$B:$B,MASTER_SHEET!$A3348),0)</f>
        <v>5</v>
      </c>
      <c r="L3348" s="26">
        <f>IFERROR(SUMIFS(RECEIVING_HISTORY!$I:$I,RECEIVING_HISTORY!$B:$B,MASTER_SHEET!$A3348),0)</f>
        <v>1125</v>
      </c>
      <c r="M3348" s="35">
        <f>IFERROR(SUMIF(ISSUANCE_HISTORY!$B:$B,A3348,ISSUANCE_HISTORY!$H:$H),0)</f>
        <v>5</v>
      </c>
      <c r="N3348" s="26">
        <f>IFERROR(SUMIF(ISSUANCE_HISTORY!$B:$B,A3348,ISSUANCE_HISTORY!$I:$I),0)</f>
        <v>1125</v>
      </c>
      <c r="O3348" s="112">
        <f t="shared" si="220"/>
        <v>3</v>
      </c>
      <c r="P3348" s="26">
        <f t="shared" si="221"/>
        <v>675</v>
      </c>
      <c r="Q3348" s="36" t="s">
        <v>3286</v>
      </c>
      <c r="R3348" s="36" t="s">
        <v>3286</v>
      </c>
      <c r="S3348" s="16"/>
      <c r="T3348" s="37" t="str">
        <f t="shared" si="217"/>
        <v/>
      </c>
      <c r="U3348" s="12"/>
      <c r="V3348" s="16"/>
      <c r="W3348" s="12" t="s">
        <v>4223</v>
      </c>
    </row>
    <row r="3349" spans="1:23" ht="18.75">
      <c r="A3349" s="12">
        <v>10063530</v>
      </c>
      <c r="B3349" s="137" t="e">
        <v>#N/A</v>
      </c>
      <c r="C3349" s="106">
        <v>1009124</v>
      </c>
      <c r="D3349" s="13"/>
      <c r="E3349" s="12" t="s">
        <v>3930</v>
      </c>
      <c r="F3349" s="190" t="s">
        <v>2049</v>
      </c>
      <c r="G3349" s="13" t="s">
        <v>37</v>
      </c>
      <c r="H3349" s="15">
        <v>185</v>
      </c>
      <c r="I3349" s="105">
        <v>0</v>
      </c>
      <c r="J3349" s="26">
        <f t="shared" ref="J3349:J3358" si="222">I3349*H3349</f>
        <v>0</v>
      </c>
      <c r="K3349" s="113">
        <f>IFERROR(SUMIFS(RECEIVING_HISTORY!$H:$H,RECEIVING_HISTORY!$B:$B,MASTER_SHEET!$A3349),0)</f>
        <v>0</v>
      </c>
      <c r="L3349" s="26">
        <f>IFERROR(SUMIFS(RECEIVING_HISTORY!$I:$I,RECEIVING_HISTORY!$B:$B,MASTER_SHEET!$A3349),0)</f>
        <v>0</v>
      </c>
      <c r="M3349" s="35">
        <f>IFERROR(SUMIF(ISSUANCE_HISTORY!$B:$B,A3349,ISSUANCE_HISTORY!$H:$H),0)</f>
        <v>0</v>
      </c>
      <c r="N3349" s="26">
        <f>IFERROR(SUMIF(ISSUANCE_HISTORY!$B:$B,A3349,ISSUANCE_HISTORY!$I:$I),0)</f>
        <v>0</v>
      </c>
      <c r="O3349" s="112">
        <f t="shared" ref="O3349:O3358" si="223">N(I3349)+N(K3349)-N(M3349)</f>
        <v>0</v>
      </c>
      <c r="P3349" s="26">
        <f t="shared" si="221"/>
        <v>0</v>
      </c>
      <c r="Q3349" s="36" t="e">
        <v>#N/A</v>
      </c>
      <c r="R3349" s="36" t="e">
        <v>#N/A</v>
      </c>
      <c r="S3349" s="16"/>
      <c r="T3349" s="37" t="str">
        <f t="shared" si="217"/>
        <v/>
      </c>
      <c r="U3349" s="12"/>
      <c r="V3349" s="16"/>
      <c r="W3349" s="12" t="e">
        <v>#N/A</v>
      </c>
    </row>
    <row r="3350" spans="1:23" ht="18.75">
      <c r="A3350" s="12">
        <v>10063531</v>
      </c>
      <c r="B3350" s="137">
        <v>1050060039</v>
      </c>
      <c r="C3350" s="106">
        <v>1008901</v>
      </c>
      <c r="D3350" s="13"/>
      <c r="E3350" s="12" t="s">
        <v>3931</v>
      </c>
      <c r="F3350" s="190" t="s">
        <v>2049</v>
      </c>
      <c r="G3350" s="13" t="s">
        <v>37</v>
      </c>
      <c r="H3350" s="15">
        <v>243</v>
      </c>
      <c r="I3350" s="105">
        <v>30</v>
      </c>
      <c r="J3350" s="26">
        <f t="shared" si="222"/>
        <v>7290</v>
      </c>
      <c r="K3350" s="113">
        <f>IFERROR(SUMIFS(RECEIVING_HISTORY!$H:$H,RECEIVING_HISTORY!$B:$B,MASTER_SHEET!$A3350),0)</f>
        <v>0</v>
      </c>
      <c r="L3350" s="26">
        <f>IFERROR(SUMIFS(RECEIVING_HISTORY!$I:$I,RECEIVING_HISTORY!$B:$B,MASTER_SHEET!$A3350),0)</f>
        <v>0</v>
      </c>
      <c r="M3350" s="35">
        <f>IFERROR(SUMIF(ISSUANCE_HISTORY!$B:$B,A3350,ISSUANCE_HISTORY!$H:$H),0)</f>
        <v>0</v>
      </c>
      <c r="N3350" s="26">
        <f>IFERROR(SUMIF(ISSUANCE_HISTORY!$B:$B,A3350,ISSUANCE_HISTORY!$I:$I),0)</f>
        <v>0</v>
      </c>
      <c r="O3350" s="112">
        <f t="shared" si="223"/>
        <v>30</v>
      </c>
      <c r="P3350" s="26">
        <f t="shared" si="221"/>
        <v>7290</v>
      </c>
      <c r="Q3350" s="36" t="s">
        <v>2156</v>
      </c>
      <c r="R3350" s="36" t="s">
        <v>2156</v>
      </c>
      <c r="S3350" s="16"/>
      <c r="T3350" s="37" t="str">
        <f t="shared" si="217"/>
        <v/>
      </c>
      <c r="U3350" s="12"/>
      <c r="V3350" s="16"/>
      <c r="W3350" s="12" t="s">
        <v>4223</v>
      </c>
    </row>
    <row r="3351" spans="1:23" ht="18.75">
      <c r="A3351" s="12">
        <v>10063532</v>
      </c>
      <c r="B3351" s="137" t="e">
        <v>#N/A</v>
      </c>
      <c r="C3351" s="106">
        <v>1008990</v>
      </c>
      <c r="D3351" s="13"/>
      <c r="E3351" s="12" t="s">
        <v>3932</v>
      </c>
      <c r="F3351" s="190" t="s">
        <v>2049</v>
      </c>
      <c r="G3351" s="13" t="s">
        <v>37</v>
      </c>
      <c r="H3351" s="15">
        <v>195</v>
      </c>
      <c r="I3351" s="105">
        <v>14</v>
      </c>
      <c r="J3351" s="26">
        <f t="shared" si="222"/>
        <v>2730</v>
      </c>
      <c r="K3351" s="113">
        <f>IFERROR(SUMIFS(RECEIVING_HISTORY!$H:$H,RECEIVING_HISTORY!$B:$B,MASTER_SHEET!$A3351),0)</f>
        <v>0</v>
      </c>
      <c r="L3351" s="26">
        <f>IFERROR(SUMIFS(RECEIVING_HISTORY!$I:$I,RECEIVING_HISTORY!$B:$B,MASTER_SHEET!$A3351),0)</f>
        <v>0</v>
      </c>
      <c r="M3351" s="35">
        <f>IFERROR(SUMIF(ISSUANCE_HISTORY!$B:$B,A3351,ISSUANCE_HISTORY!$H:$H),0)</f>
        <v>0</v>
      </c>
      <c r="N3351" s="26">
        <f>IFERROR(SUMIF(ISSUANCE_HISTORY!$B:$B,A3351,ISSUANCE_HISTORY!$I:$I),0)</f>
        <v>0</v>
      </c>
      <c r="O3351" s="112">
        <f t="shared" si="223"/>
        <v>14</v>
      </c>
      <c r="P3351" s="26">
        <f t="shared" si="221"/>
        <v>2730</v>
      </c>
      <c r="Q3351" s="36" t="s">
        <v>1849</v>
      </c>
      <c r="R3351" s="36" t="s">
        <v>1849</v>
      </c>
      <c r="S3351" s="16">
        <v>20</v>
      </c>
      <c r="T3351" s="37" t="str">
        <f t="shared" si="217"/>
        <v>BSR in Process</v>
      </c>
      <c r="U3351" s="12">
        <v>59</v>
      </c>
      <c r="V3351" s="16"/>
      <c r="W3351" s="12" t="e">
        <v>#N/A</v>
      </c>
    </row>
    <row r="3352" spans="1:23" ht="18.75">
      <c r="A3352" s="12">
        <v>10063533</v>
      </c>
      <c r="B3352" s="137" t="e">
        <v>#N/A</v>
      </c>
      <c r="C3352" s="106">
        <v>1008991</v>
      </c>
      <c r="D3352" s="13"/>
      <c r="E3352" s="12" t="s">
        <v>3933</v>
      </c>
      <c r="F3352" s="190" t="s">
        <v>2049</v>
      </c>
      <c r="G3352" s="13" t="s">
        <v>37</v>
      </c>
      <c r="H3352" s="15">
        <v>195</v>
      </c>
      <c r="I3352" s="105">
        <v>15</v>
      </c>
      <c r="J3352" s="26">
        <f t="shared" si="222"/>
        <v>2925</v>
      </c>
      <c r="K3352" s="113">
        <f>IFERROR(SUMIFS(RECEIVING_HISTORY!$H:$H,RECEIVING_HISTORY!$B:$B,MASTER_SHEET!$A3352),0)</f>
        <v>0</v>
      </c>
      <c r="L3352" s="26">
        <f>IFERROR(SUMIFS(RECEIVING_HISTORY!$I:$I,RECEIVING_HISTORY!$B:$B,MASTER_SHEET!$A3352),0)</f>
        <v>0</v>
      </c>
      <c r="M3352" s="35">
        <f>IFERROR(SUMIF(ISSUANCE_HISTORY!$B:$B,A3352,ISSUANCE_HISTORY!$H:$H),0)</f>
        <v>0</v>
      </c>
      <c r="N3352" s="26">
        <f>IFERROR(SUMIF(ISSUANCE_HISTORY!$B:$B,A3352,ISSUANCE_HISTORY!$I:$I),0)</f>
        <v>0</v>
      </c>
      <c r="O3352" s="112">
        <f t="shared" si="223"/>
        <v>15</v>
      </c>
      <c r="P3352" s="26">
        <f t="shared" si="221"/>
        <v>2925</v>
      </c>
      <c r="Q3352" s="36" t="s">
        <v>3904</v>
      </c>
      <c r="R3352" s="36" t="s">
        <v>3904</v>
      </c>
      <c r="S3352" s="16">
        <v>20</v>
      </c>
      <c r="T3352" s="37" t="str">
        <f t="shared" si="217"/>
        <v>BSR in Process</v>
      </c>
      <c r="U3352" s="12">
        <v>59</v>
      </c>
      <c r="V3352" s="16"/>
      <c r="W3352" s="12" t="e">
        <v>#N/A</v>
      </c>
    </row>
    <row r="3353" spans="1:23" ht="18.75">
      <c r="A3353" s="12">
        <v>10063534</v>
      </c>
      <c r="B3353" s="137" t="e">
        <v>#N/A</v>
      </c>
      <c r="C3353" s="106">
        <v>1009179</v>
      </c>
      <c r="D3353" s="13"/>
      <c r="E3353" s="12" t="s">
        <v>3934</v>
      </c>
      <c r="F3353" s="190" t="s">
        <v>2049</v>
      </c>
      <c r="G3353" s="13" t="s">
        <v>3871</v>
      </c>
      <c r="H3353" s="15">
        <v>32</v>
      </c>
      <c r="I3353" s="105">
        <v>5</v>
      </c>
      <c r="J3353" s="26">
        <f t="shared" si="222"/>
        <v>160</v>
      </c>
      <c r="K3353" s="113">
        <f>IFERROR(SUMIFS(RECEIVING_HISTORY!$H:$H,RECEIVING_HISTORY!$B:$B,MASTER_SHEET!$A3353),0)</f>
        <v>0</v>
      </c>
      <c r="L3353" s="26">
        <f>IFERROR(SUMIFS(RECEIVING_HISTORY!$I:$I,RECEIVING_HISTORY!$B:$B,MASTER_SHEET!$A3353),0)</f>
        <v>0</v>
      </c>
      <c r="M3353" s="35">
        <f>IFERROR(SUMIF(ISSUANCE_HISTORY!$B:$B,A3353,ISSUANCE_HISTORY!$H:$H),0)</f>
        <v>0</v>
      </c>
      <c r="N3353" s="26">
        <f>IFERROR(SUMIF(ISSUANCE_HISTORY!$B:$B,A3353,ISSUANCE_HISTORY!$I:$I),0)</f>
        <v>0</v>
      </c>
      <c r="O3353" s="112">
        <f t="shared" si="223"/>
        <v>5</v>
      </c>
      <c r="P3353" s="26">
        <f t="shared" si="221"/>
        <v>160</v>
      </c>
      <c r="Q3353" s="36" t="s">
        <v>2162</v>
      </c>
      <c r="R3353" s="36" t="s">
        <v>2162</v>
      </c>
      <c r="S3353" s="16"/>
      <c r="T3353" s="37" t="str">
        <f t="shared" si="217"/>
        <v/>
      </c>
      <c r="U3353" s="12"/>
      <c r="V3353" s="16"/>
      <c r="W3353" s="12" t="e">
        <v>#N/A</v>
      </c>
    </row>
    <row r="3354" spans="1:23" ht="18.75">
      <c r="A3354" s="12">
        <v>10063535</v>
      </c>
      <c r="B3354" s="137" t="e">
        <v>#N/A</v>
      </c>
      <c r="C3354" s="106">
        <v>1009186</v>
      </c>
      <c r="D3354" s="13"/>
      <c r="E3354" s="12" t="s">
        <v>3952</v>
      </c>
      <c r="F3354" s="190" t="s">
        <v>2049</v>
      </c>
      <c r="G3354" s="13" t="s">
        <v>37</v>
      </c>
      <c r="H3354" s="15">
        <v>110</v>
      </c>
      <c r="I3354" s="105">
        <v>5</v>
      </c>
      <c r="J3354" s="26">
        <f t="shared" si="222"/>
        <v>550</v>
      </c>
      <c r="K3354" s="113">
        <f>IFERROR(SUMIFS(RECEIVING_HISTORY!$H:$H,RECEIVING_HISTORY!$B:$B,MASTER_SHEET!$A3354),0)</f>
        <v>0</v>
      </c>
      <c r="L3354" s="26">
        <f>IFERROR(SUMIFS(RECEIVING_HISTORY!$I:$I,RECEIVING_HISTORY!$B:$B,MASTER_SHEET!$A3354),0)</f>
        <v>0</v>
      </c>
      <c r="M3354" s="35">
        <f>IFERROR(SUMIF(ISSUANCE_HISTORY!$B:$B,A3354,ISSUANCE_HISTORY!$H:$H),0)</f>
        <v>0</v>
      </c>
      <c r="N3354" s="26">
        <f>IFERROR(SUMIF(ISSUANCE_HISTORY!$B:$B,A3354,ISSUANCE_HISTORY!$I:$I),0)</f>
        <v>0</v>
      </c>
      <c r="O3354" s="112">
        <f t="shared" si="223"/>
        <v>5</v>
      </c>
      <c r="P3354" s="26">
        <f t="shared" si="221"/>
        <v>550</v>
      </c>
      <c r="Q3354" s="36" t="s">
        <v>500</v>
      </c>
      <c r="R3354" s="36" t="s">
        <v>500</v>
      </c>
      <c r="S3354" s="16"/>
      <c r="T3354" s="37" t="str">
        <f t="shared" si="217"/>
        <v/>
      </c>
      <c r="U3354" s="12"/>
      <c r="V3354" s="16"/>
      <c r="W3354" s="12" t="e">
        <v>#N/A</v>
      </c>
    </row>
    <row r="3355" spans="1:23" ht="18.75">
      <c r="A3355" s="12">
        <v>10063536</v>
      </c>
      <c r="B3355" s="137" t="e">
        <v>#N/A</v>
      </c>
      <c r="C3355" s="106">
        <v>1009156</v>
      </c>
      <c r="D3355" s="13"/>
      <c r="E3355" s="12" t="s">
        <v>3953</v>
      </c>
      <c r="F3355" s="190" t="s">
        <v>4205</v>
      </c>
      <c r="G3355" s="13" t="s">
        <v>37</v>
      </c>
      <c r="H3355" s="15">
        <v>585</v>
      </c>
      <c r="I3355" s="105">
        <v>0</v>
      </c>
      <c r="J3355" s="26">
        <f t="shared" si="222"/>
        <v>0</v>
      </c>
      <c r="K3355" s="113">
        <f>IFERROR(SUMIFS(RECEIVING_HISTORY!$H:$H,RECEIVING_HISTORY!$B:$B,MASTER_SHEET!$A3355),0)</f>
        <v>0</v>
      </c>
      <c r="L3355" s="26">
        <f>IFERROR(SUMIFS(RECEIVING_HISTORY!$I:$I,RECEIVING_HISTORY!$B:$B,MASTER_SHEET!$A3355),0)</f>
        <v>0</v>
      </c>
      <c r="M3355" s="35">
        <f>IFERROR(SUMIF(ISSUANCE_HISTORY!$B:$B,A3355,ISSUANCE_HISTORY!$H:$H),0)</f>
        <v>0</v>
      </c>
      <c r="N3355" s="26">
        <f>IFERROR(SUMIF(ISSUANCE_HISTORY!$B:$B,A3355,ISSUANCE_HISTORY!$I:$I),0)</f>
        <v>0</v>
      </c>
      <c r="O3355" s="112">
        <f t="shared" si="223"/>
        <v>0</v>
      </c>
      <c r="P3355" s="26">
        <f t="shared" si="221"/>
        <v>0</v>
      </c>
      <c r="Q3355" s="36" t="e">
        <v>#N/A</v>
      </c>
      <c r="R3355" s="36" t="e">
        <v>#N/A</v>
      </c>
      <c r="S3355" s="16"/>
      <c r="T3355" s="37" t="str">
        <f t="shared" si="217"/>
        <v/>
      </c>
      <c r="U3355" s="12"/>
      <c r="V3355" s="16"/>
      <c r="W3355" s="12" t="e">
        <v>#N/A</v>
      </c>
    </row>
    <row r="3356" spans="1:23" ht="18.75">
      <c r="A3356" s="12">
        <v>10063537</v>
      </c>
      <c r="B3356" s="137" t="e">
        <v>#N/A</v>
      </c>
      <c r="C3356" s="106">
        <v>1009157</v>
      </c>
      <c r="D3356" s="13"/>
      <c r="E3356" s="12" t="s">
        <v>3954</v>
      </c>
      <c r="F3356" s="190" t="s">
        <v>4205</v>
      </c>
      <c r="G3356" s="13" t="s">
        <v>37</v>
      </c>
      <c r="H3356" s="15">
        <v>1632</v>
      </c>
      <c r="I3356" s="105">
        <v>0</v>
      </c>
      <c r="J3356" s="26">
        <f t="shared" si="222"/>
        <v>0</v>
      </c>
      <c r="K3356" s="113">
        <f>IFERROR(SUMIFS(RECEIVING_HISTORY!$H:$H,RECEIVING_HISTORY!$B:$B,MASTER_SHEET!$A3356),0)</f>
        <v>0</v>
      </c>
      <c r="L3356" s="26">
        <f>IFERROR(SUMIFS(RECEIVING_HISTORY!$I:$I,RECEIVING_HISTORY!$B:$B,MASTER_SHEET!$A3356),0)</f>
        <v>0</v>
      </c>
      <c r="M3356" s="35">
        <f>IFERROR(SUMIF(ISSUANCE_HISTORY!$B:$B,A3356,ISSUANCE_HISTORY!$H:$H),0)</f>
        <v>0</v>
      </c>
      <c r="N3356" s="26">
        <f>IFERROR(SUMIF(ISSUANCE_HISTORY!$B:$B,A3356,ISSUANCE_HISTORY!$I:$I),0)</f>
        <v>0</v>
      </c>
      <c r="O3356" s="112">
        <f t="shared" si="223"/>
        <v>0</v>
      </c>
      <c r="P3356" s="26">
        <f t="shared" si="221"/>
        <v>0</v>
      </c>
      <c r="Q3356" s="36" t="e">
        <v>#N/A</v>
      </c>
      <c r="R3356" s="36" t="e">
        <v>#N/A</v>
      </c>
      <c r="S3356" s="16"/>
      <c r="T3356" s="37" t="str">
        <f t="shared" si="217"/>
        <v/>
      </c>
      <c r="U3356" s="12"/>
      <c r="V3356" s="16"/>
      <c r="W3356" s="12" t="e">
        <v>#N/A</v>
      </c>
    </row>
    <row r="3357" spans="1:23" ht="18.75">
      <c r="A3357" s="12">
        <v>10063538</v>
      </c>
      <c r="B3357" s="137">
        <v>561121001878</v>
      </c>
      <c r="C3357" s="106">
        <v>1009189</v>
      </c>
      <c r="D3357" s="13"/>
      <c r="E3357" s="12" t="s">
        <v>3955</v>
      </c>
      <c r="F3357" s="190" t="s">
        <v>1262</v>
      </c>
      <c r="G3357" s="13" t="s">
        <v>37</v>
      </c>
      <c r="H3357" s="15">
        <v>197</v>
      </c>
      <c r="I3357" s="105">
        <v>10</v>
      </c>
      <c r="J3357" s="26">
        <f t="shared" si="222"/>
        <v>1970</v>
      </c>
      <c r="K3357" s="170">
        <f>IFERROR(SUMIFS(RECEIVING_HISTORY!$H:$H,RECEIVING_HISTORY!$B:$B,MASTER_SHEET!$A3357),0)</f>
        <v>0</v>
      </c>
      <c r="L3357" s="26">
        <f>IFERROR(SUMIFS(RECEIVING_HISTORY!$I:$I,RECEIVING_HISTORY!$B:$B,MASTER_SHEET!$A3357),0)</f>
        <v>0</v>
      </c>
      <c r="M3357" s="35">
        <f>IFERROR(SUMIF(ISSUANCE_HISTORY!$B:$B,A3357,ISSUANCE_HISTORY!$H:$H),0)</f>
        <v>0</v>
      </c>
      <c r="N3357" s="26">
        <f>IFERROR(SUMIF(ISSUANCE_HISTORY!$B:$B,A3357,ISSUANCE_HISTORY!$I:$I),0)</f>
        <v>0</v>
      </c>
      <c r="O3357" s="171">
        <f t="shared" si="223"/>
        <v>10</v>
      </c>
      <c r="P3357" s="26">
        <f t="shared" si="221"/>
        <v>1970</v>
      </c>
      <c r="Q3357" s="36" t="s">
        <v>119</v>
      </c>
      <c r="R3357" s="36" t="s">
        <v>119</v>
      </c>
      <c r="S3357" s="16"/>
      <c r="T3357" s="37" t="str">
        <f t="shared" si="217"/>
        <v/>
      </c>
      <c r="U3357" s="12"/>
      <c r="V3357" s="16"/>
      <c r="W3357" s="12" t="s">
        <v>4223</v>
      </c>
    </row>
    <row r="3358" spans="1:23" ht="18.75">
      <c r="A3358" s="12">
        <v>10063539</v>
      </c>
      <c r="B3358" s="137" t="e">
        <v>#N/A</v>
      </c>
      <c r="C3358" s="106">
        <v>1009190</v>
      </c>
      <c r="D3358" s="13"/>
      <c r="E3358" s="12" t="s">
        <v>3956</v>
      </c>
      <c r="F3358" s="190" t="s">
        <v>1262</v>
      </c>
      <c r="G3358" s="13" t="s">
        <v>37</v>
      </c>
      <c r="H3358" s="15">
        <v>335</v>
      </c>
      <c r="I3358" s="105">
        <v>0</v>
      </c>
      <c r="J3358" s="26">
        <f t="shared" si="222"/>
        <v>0</v>
      </c>
      <c r="K3358" s="113">
        <f>IFERROR(SUMIFS(RECEIVING_HISTORY!$H:$H,RECEIVING_HISTORY!$B:$B,MASTER_SHEET!$A3358),0)</f>
        <v>0</v>
      </c>
      <c r="L3358" s="26">
        <f>IFERROR(SUMIFS(RECEIVING_HISTORY!$I:$I,RECEIVING_HISTORY!$B:$B,MASTER_SHEET!$A3358),0)</f>
        <v>0</v>
      </c>
      <c r="M3358" s="35">
        <f>IFERROR(SUMIF(ISSUANCE_HISTORY!$B:$B,A3358,ISSUANCE_HISTORY!$H:$H),0)</f>
        <v>0</v>
      </c>
      <c r="N3358" s="26">
        <f>IFERROR(SUMIF(ISSUANCE_HISTORY!$B:$B,A3358,ISSUANCE_HISTORY!$I:$I),0)</f>
        <v>0</v>
      </c>
      <c r="O3358" s="112">
        <f t="shared" si="223"/>
        <v>0</v>
      </c>
      <c r="P3358" s="26">
        <f t="shared" si="221"/>
        <v>0</v>
      </c>
      <c r="Q3358" s="36" t="e">
        <v>#N/A</v>
      </c>
      <c r="R3358" s="36" t="e">
        <v>#N/A</v>
      </c>
      <c r="S3358" s="16"/>
      <c r="T3358" s="37" t="str">
        <f t="shared" si="217"/>
        <v/>
      </c>
      <c r="U3358" s="12"/>
      <c r="V3358" s="16"/>
      <c r="W3358" s="12" t="e">
        <v>#N/A</v>
      </c>
    </row>
    <row r="3359" spans="1:23" ht="18.75">
      <c r="A3359" s="12">
        <v>10063540</v>
      </c>
      <c r="B3359" s="137" t="e">
        <v>#N/A</v>
      </c>
      <c r="C3359" s="106">
        <v>1009185</v>
      </c>
      <c r="D3359" s="13"/>
      <c r="E3359" s="12" t="s">
        <v>3958</v>
      </c>
      <c r="F3359" s="190" t="s">
        <v>2049</v>
      </c>
      <c r="G3359" s="13" t="s">
        <v>37</v>
      </c>
      <c r="H3359" s="15">
        <v>195</v>
      </c>
      <c r="I3359" s="105">
        <v>15</v>
      </c>
      <c r="J3359" s="26">
        <f t="shared" ref="J3359:J3367" si="224">I3359*H3359</f>
        <v>2925</v>
      </c>
      <c r="K3359" s="113">
        <f>IFERROR(SUMIFS(RECEIVING_HISTORY!$H:$H,RECEIVING_HISTORY!$B:$B,MASTER_SHEET!$A3359),0)</f>
        <v>0</v>
      </c>
      <c r="L3359" s="26">
        <f>IFERROR(SUMIFS(RECEIVING_HISTORY!$I:$I,RECEIVING_HISTORY!$B:$B,MASTER_SHEET!$A3359),0)</f>
        <v>0</v>
      </c>
      <c r="M3359" s="35">
        <f>IFERROR(SUMIF(ISSUANCE_HISTORY!$B:$B,A3359,ISSUANCE_HISTORY!$H:$H),0)</f>
        <v>0</v>
      </c>
      <c r="N3359" s="26">
        <f>IFERROR(SUMIF(ISSUANCE_HISTORY!$B:$B,A3359,ISSUANCE_HISTORY!$I:$I),0)</f>
        <v>0</v>
      </c>
      <c r="O3359" s="112">
        <f t="shared" ref="O3359:O3361" si="225">N(I3359)+N(K3359)-N(M3359)</f>
        <v>15</v>
      </c>
      <c r="P3359" s="26">
        <f t="shared" ref="P3359:P3367" si="226">N(J3359)+N(L3359)-N(N3359)</f>
        <v>2925</v>
      </c>
      <c r="Q3359" s="36" t="s">
        <v>3452</v>
      </c>
      <c r="R3359" s="36" t="s">
        <v>3452</v>
      </c>
      <c r="S3359" s="16"/>
      <c r="T3359" s="37" t="str">
        <f t="shared" si="217"/>
        <v/>
      </c>
      <c r="U3359" s="12"/>
      <c r="V3359" s="16"/>
      <c r="W3359" s="12" t="e">
        <v>#N/A</v>
      </c>
    </row>
    <row r="3360" spans="1:23" ht="18.75">
      <c r="A3360" s="12">
        <v>10063541</v>
      </c>
      <c r="B3360" s="137" t="e">
        <v>#N/A</v>
      </c>
      <c r="C3360" s="106">
        <v>1009198</v>
      </c>
      <c r="D3360" s="13"/>
      <c r="E3360" s="12" t="s">
        <v>3959</v>
      </c>
      <c r="F3360" s="190" t="s">
        <v>2049</v>
      </c>
      <c r="G3360" s="13" t="s">
        <v>37</v>
      </c>
      <c r="H3360" s="15">
        <v>40</v>
      </c>
      <c r="I3360" s="105">
        <v>30</v>
      </c>
      <c r="J3360" s="26">
        <f t="shared" si="224"/>
        <v>1200</v>
      </c>
      <c r="K3360" s="113">
        <f>IFERROR(SUMIFS(RECEIVING_HISTORY!$H:$H,RECEIVING_HISTORY!$B:$B,MASTER_SHEET!$A3360),0)</f>
        <v>0</v>
      </c>
      <c r="L3360" s="26">
        <f>IFERROR(SUMIFS(RECEIVING_HISTORY!$I:$I,RECEIVING_HISTORY!$B:$B,MASTER_SHEET!$A3360),0)</f>
        <v>0</v>
      </c>
      <c r="M3360" s="35">
        <f>IFERROR(SUMIF(ISSUANCE_HISTORY!$B:$B,A3360,ISSUANCE_HISTORY!$H:$H),0)</f>
        <v>0</v>
      </c>
      <c r="N3360" s="26">
        <f>IFERROR(SUMIF(ISSUANCE_HISTORY!$B:$B,A3360,ISSUANCE_HISTORY!$I:$I),0)</f>
        <v>0</v>
      </c>
      <c r="O3360" s="112">
        <f t="shared" si="225"/>
        <v>30</v>
      </c>
      <c r="P3360" s="26">
        <f t="shared" si="226"/>
        <v>1200</v>
      </c>
      <c r="Q3360" s="36" t="s">
        <v>307</v>
      </c>
      <c r="R3360" s="36" t="s">
        <v>307</v>
      </c>
      <c r="S3360" s="16"/>
      <c r="T3360" s="37" t="str">
        <f t="shared" si="217"/>
        <v/>
      </c>
      <c r="U3360" s="12"/>
      <c r="V3360" s="16"/>
      <c r="W3360" s="12" t="e">
        <v>#N/A</v>
      </c>
    </row>
    <row r="3361" spans="1:23" ht="18.75">
      <c r="A3361" s="12">
        <v>10063542</v>
      </c>
      <c r="B3361" s="137">
        <v>411119001874</v>
      </c>
      <c r="C3361" s="106">
        <v>1009011</v>
      </c>
      <c r="D3361" s="13"/>
      <c r="E3361" s="12" t="s">
        <v>3960</v>
      </c>
      <c r="F3361" s="190" t="s">
        <v>2049</v>
      </c>
      <c r="G3361" s="13" t="s">
        <v>37</v>
      </c>
      <c r="H3361" s="15">
        <v>850</v>
      </c>
      <c r="I3361" s="105">
        <v>10</v>
      </c>
      <c r="J3361" s="26">
        <f t="shared" si="224"/>
        <v>8500</v>
      </c>
      <c r="K3361" s="113">
        <f>IFERROR(SUMIFS(RECEIVING_HISTORY!$H:$H,RECEIVING_HISTORY!$B:$B,MASTER_SHEET!$A3361),0)</f>
        <v>0</v>
      </c>
      <c r="L3361" s="26">
        <f>IFERROR(SUMIFS(RECEIVING_HISTORY!$I:$I,RECEIVING_HISTORY!$B:$B,MASTER_SHEET!$A3361),0)</f>
        <v>0</v>
      </c>
      <c r="M3361" s="35">
        <f>IFERROR(SUMIF(ISSUANCE_HISTORY!$B:$B,A3361,ISSUANCE_HISTORY!$H:$H),0)</f>
        <v>0</v>
      </c>
      <c r="N3361" s="26">
        <f>IFERROR(SUMIF(ISSUANCE_HISTORY!$B:$B,A3361,ISSUANCE_HISTORY!$I:$I),0)</f>
        <v>0</v>
      </c>
      <c r="O3361" s="112">
        <f t="shared" si="225"/>
        <v>10</v>
      </c>
      <c r="P3361" s="26">
        <f t="shared" si="226"/>
        <v>8500</v>
      </c>
      <c r="Q3361" s="36" t="s">
        <v>3964</v>
      </c>
      <c r="R3361" s="36" t="s">
        <v>3964</v>
      </c>
      <c r="S3361" s="16"/>
      <c r="T3361" s="37" t="str">
        <f t="shared" si="217"/>
        <v/>
      </c>
      <c r="U3361" s="12"/>
      <c r="V3361" s="16"/>
      <c r="W3361" s="12" t="s">
        <v>4223</v>
      </c>
    </row>
    <row r="3362" spans="1:23" ht="18.75">
      <c r="A3362" s="12">
        <v>10063543</v>
      </c>
      <c r="B3362" s="137">
        <v>521215091875</v>
      </c>
      <c r="C3362" s="106">
        <v>1009127</v>
      </c>
      <c r="D3362" s="13"/>
      <c r="E3362" s="12" t="s">
        <v>3965</v>
      </c>
      <c r="F3362" s="191" t="s">
        <v>4206</v>
      </c>
      <c r="G3362" s="13" t="s">
        <v>3966</v>
      </c>
      <c r="H3362" s="15">
        <v>220</v>
      </c>
      <c r="I3362" s="105">
        <v>28</v>
      </c>
      <c r="J3362" s="26">
        <f t="shared" si="224"/>
        <v>6160</v>
      </c>
      <c r="K3362" s="113">
        <f>IFERROR(SUMIFS(RECEIVING_HISTORY!$H:$H,RECEIVING_HISTORY!$B:$B,MASTER_SHEET!$A3362),0)</f>
        <v>0</v>
      </c>
      <c r="L3362" s="26">
        <f>IFERROR(SUMIFS(RECEIVING_HISTORY!$I:$I,RECEIVING_HISTORY!$B:$B,MASTER_SHEET!$A3362),0)</f>
        <v>0</v>
      </c>
      <c r="M3362" s="35">
        <f>IFERROR(SUMIF(ISSUANCE_HISTORY!$B:$B,A3362,ISSUANCE_HISTORY!$H:$H),0)</f>
        <v>0</v>
      </c>
      <c r="N3362" s="26">
        <f>IFERROR(SUMIF(ISSUANCE_HISTORY!$B:$B,A3362,ISSUANCE_HISTORY!$I:$I),0)</f>
        <v>0</v>
      </c>
      <c r="O3362" s="112">
        <f t="shared" ref="O3362:O3367" si="227">N(I3362)+N(K3362)-N(M3362)</f>
        <v>28</v>
      </c>
      <c r="P3362" s="26">
        <f t="shared" si="226"/>
        <v>6160</v>
      </c>
      <c r="Q3362" s="36" t="s">
        <v>34</v>
      </c>
      <c r="R3362" s="36" t="s">
        <v>34</v>
      </c>
      <c r="S3362" s="16"/>
      <c r="T3362" s="37" t="str">
        <f t="shared" si="217"/>
        <v/>
      </c>
      <c r="U3362" s="12"/>
      <c r="V3362" s="16"/>
      <c r="W3362" s="12" t="s">
        <v>4222</v>
      </c>
    </row>
    <row r="3363" spans="1:23" ht="18.75">
      <c r="A3363" s="12">
        <v>10063544</v>
      </c>
      <c r="B3363" s="137" t="e">
        <v>#N/A</v>
      </c>
      <c r="C3363" s="106">
        <v>1009163</v>
      </c>
      <c r="D3363" s="13"/>
      <c r="E3363" s="12" t="s">
        <v>3967</v>
      </c>
      <c r="F3363" s="190" t="s">
        <v>1262</v>
      </c>
      <c r="G3363" s="13" t="s">
        <v>21</v>
      </c>
      <c r="H3363" s="15">
        <v>542</v>
      </c>
      <c r="I3363" s="105">
        <v>25</v>
      </c>
      <c r="J3363" s="26">
        <f t="shared" si="224"/>
        <v>13550</v>
      </c>
      <c r="K3363" s="113">
        <f>IFERROR(SUMIFS(RECEIVING_HISTORY!$H:$H,RECEIVING_HISTORY!$B:$B,MASTER_SHEET!$A3363),0)</f>
        <v>0</v>
      </c>
      <c r="L3363" s="26">
        <f>IFERROR(SUMIFS(RECEIVING_HISTORY!$I:$I,RECEIVING_HISTORY!$B:$B,MASTER_SHEET!$A3363),0)</f>
        <v>0</v>
      </c>
      <c r="M3363" s="35">
        <f>IFERROR(SUMIF(ISSUANCE_HISTORY!$B:$B,A3363,ISSUANCE_HISTORY!$H:$H),0)</f>
        <v>0</v>
      </c>
      <c r="N3363" s="26">
        <f>IFERROR(SUMIF(ISSUANCE_HISTORY!$B:$B,A3363,ISSUANCE_HISTORY!$I:$I),0)</f>
        <v>0</v>
      </c>
      <c r="O3363" s="112">
        <f t="shared" si="227"/>
        <v>25</v>
      </c>
      <c r="P3363" s="26">
        <f t="shared" si="226"/>
        <v>13550</v>
      </c>
      <c r="Q3363" s="36" t="s">
        <v>1384</v>
      </c>
      <c r="R3363" s="36" t="s">
        <v>1384</v>
      </c>
      <c r="S3363" s="16"/>
      <c r="T3363" s="37" t="str">
        <f t="shared" si="217"/>
        <v/>
      </c>
      <c r="U3363" s="12"/>
      <c r="V3363" s="16"/>
      <c r="W3363" s="12" t="e">
        <v>#N/A</v>
      </c>
    </row>
    <row r="3364" spans="1:23" ht="18.75">
      <c r="A3364" s="12">
        <v>10063545</v>
      </c>
      <c r="B3364" s="137">
        <v>391222001890</v>
      </c>
      <c r="C3364" s="106">
        <v>1009070</v>
      </c>
      <c r="D3364" s="13"/>
      <c r="E3364" s="12" t="s">
        <v>3968</v>
      </c>
      <c r="F3364" s="190" t="s">
        <v>2049</v>
      </c>
      <c r="G3364" s="13" t="s">
        <v>21</v>
      </c>
      <c r="H3364" s="15">
        <v>1720</v>
      </c>
      <c r="I3364" s="105">
        <v>2</v>
      </c>
      <c r="J3364" s="26">
        <f t="shared" si="224"/>
        <v>3440</v>
      </c>
      <c r="K3364" s="113">
        <f>IFERROR(SUMIFS(RECEIVING_HISTORY!$H:$H,RECEIVING_HISTORY!$B:$B,MASTER_SHEET!$A3364),0)</f>
        <v>0</v>
      </c>
      <c r="L3364" s="26">
        <f>IFERROR(SUMIFS(RECEIVING_HISTORY!$I:$I,RECEIVING_HISTORY!$B:$B,MASTER_SHEET!$A3364),0)</f>
        <v>0</v>
      </c>
      <c r="M3364" s="35">
        <f>IFERROR(SUMIF(ISSUANCE_HISTORY!$B:$B,A3364,ISSUANCE_HISTORY!$H:$H),0)</f>
        <v>0</v>
      </c>
      <c r="N3364" s="26">
        <f>IFERROR(SUMIF(ISSUANCE_HISTORY!$B:$B,A3364,ISSUANCE_HISTORY!$I:$I),0)</f>
        <v>0</v>
      </c>
      <c r="O3364" s="112">
        <f t="shared" si="227"/>
        <v>2</v>
      </c>
      <c r="P3364" s="26">
        <f t="shared" si="226"/>
        <v>3440</v>
      </c>
      <c r="Q3364" s="36" t="s">
        <v>2325</v>
      </c>
      <c r="R3364" s="36" t="s">
        <v>2325</v>
      </c>
      <c r="S3364" s="16"/>
      <c r="T3364" s="37" t="str">
        <f t="shared" si="217"/>
        <v/>
      </c>
      <c r="U3364" s="12"/>
      <c r="V3364" s="16"/>
      <c r="W3364" s="12" t="s">
        <v>4223</v>
      </c>
    </row>
    <row r="3365" spans="1:23" ht="18.75">
      <c r="A3365" s="12">
        <v>10063546</v>
      </c>
      <c r="B3365" s="137">
        <v>391223151891</v>
      </c>
      <c r="C3365" s="106">
        <v>1009218</v>
      </c>
      <c r="D3365" s="13"/>
      <c r="E3365" s="12" t="s">
        <v>3971</v>
      </c>
      <c r="F3365" s="190" t="s">
        <v>2049</v>
      </c>
      <c r="G3365" s="13" t="s">
        <v>37</v>
      </c>
      <c r="H3365" s="15">
        <v>130</v>
      </c>
      <c r="I3365" s="105">
        <v>0</v>
      </c>
      <c r="J3365" s="26">
        <f t="shared" si="224"/>
        <v>0</v>
      </c>
      <c r="K3365" s="113">
        <f>IFERROR(SUMIFS(RECEIVING_HISTORY!$H:$H,RECEIVING_HISTORY!$B:$B,MASTER_SHEET!$A3365),0)</f>
        <v>2</v>
      </c>
      <c r="L3365" s="26">
        <f>IFERROR(SUMIFS(RECEIVING_HISTORY!$I:$I,RECEIVING_HISTORY!$B:$B,MASTER_SHEET!$A3365),0)</f>
        <v>260</v>
      </c>
      <c r="M3365" s="35">
        <f>IFERROR(SUMIF(ISSUANCE_HISTORY!$B:$B,A3365,ISSUANCE_HISTORY!$H:$H),0)</f>
        <v>0</v>
      </c>
      <c r="N3365" s="26">
        <f>IFERROR(SUMIF(ISSUANCE_HISTORY!$B:$B,A3365,ISSUANCE_HISTORY!$I:$I),0)</f>
        <v>0</v>
      </c>
      <c r="O3365" s="112">
        <f t="shared" si="227"/>
        <v>2</v>
      </c>
      <c r="P3365" s="26">
        <f t="shared" si="226"/>
        <v>260</v>
      </c>
      <c r="Q3365" s="36" t="s">
        <v>4105</v>
      </c>
      <c r="R3365" s="36" t="s">
        <v>4105</v>
      </c>
      <c r="S3365" s="16">
        <v>1</v>
      </c>
      <c r="T3365" s="37" t="str">
        <f t="shared" si="217"/>
        <v>OK</v>
      </c>
      <c r="U3365" s="12"/>
      <c r="V3365" s="16"/>
      <c r="W3365" s="12" t="s">
        <v>4223</v>
      </c>
    </row>
    <row r="3366" spans="1:23" ht="18.75">
      <c r="A3366" s="12">
        <v>10063547</v>
      </c>
      <c r="B3366" s="137" t="e">
        <v>#N/A</v>
      </c>
      <c r="C3366" s="106">
        <v>1009167</v>
      </c>
      <c r="D3366" s="13"/>
      <c r="E3366" s="12" t="s">
        <v>3974</v>
      </c>
      <c r="F3366" s="190" t="s">
        <v>2049</v>
      </c>
      <c r="G3366" s="13" t="s">
        <v>37</v>
      </c>
      <c r="H3366" s="15">
        <v>906</v>
      </c>
      <c r="I3366" s="105">
        <v>0</v>
      </c>
      <c r="J3366" s="26">
        <f t="shared" si="224"/>
        <v>0</v>
      </c>
      <c r="K3366" s="113">
        <f>IFERROR(SUMIFS(RECEIVING_HISTORY!$H:$H,RECEIVING_HISTORY!$B:$B,MASTER_SHEET!$A3366),0)</f>
        <v>0</v>
      </c>
      <c r="L3366" s="26">
        <f>IFERROR(SUMIFS(RECEIVING_HISTORY!$I:$I,RECEIVING_HISTORY!$B:$B,MASTER_SHEET!$A3366),0)</f>
        <v>0</v>
      </c>
      <c r="M3366" s="35">
        <f>IFERROR(SUMIF(ISSUANCE_HISTORY!$B:$B,A3366,ISSUANCE_HISTORY!$H:$H),0)</f>
        <v>0</v>
      </c>
      <c r="N3366" s="26">
        <f>IFERROR(SUMIF(ISSUANCE_HISTORY!$B:$B,A3366,ISSUANCE_HISTORY!$I:$I),0)</f>
        <v>0</v>
      </c>
      <c r="O3366" s="112">
        <f t="shared" si="227"/>
        <v>0</v>
      </c>
      <c r="P3366" s="26">
        <f t="shared" si="226"/>
        <v>0</v>
      </c>
      <c r="Q3366" s="36" t="e">
        <v>#N/A</v>
      </c>
      <c r="R3366" s="36" t="e">
        <v>#N/A</v>
      </c>
      <c r="S3366" s="16"/>
      <c r="T3366" s="37" t="str">
        <f t="shared" si="217"/>
        <v/>
      </c>
      <c r="U3366" s="12"/>
      <c r="V3366" s="16"/>
      <c r="W3366" s="12" t="e">
        <v>#N/A</v>
      </c>
    </row>
    <row r="3367" spans="1:23" ht="18.75">
      <c r="A3367" s="12">
        <v>10063548</v>
      </c>
      <c r="B3367" s="137" t="e">
        <v>#N/A</v>
      </c>
      <c r="C3367" s="106">
        <v>1009171</v>
      </c>
      <c r="D3367" s="13"/>
      <c r="E3367" s="12" t="s">
        <v>3972</v>
      </c>
      <c r="F3367" s="190" t="s">
        <v>4208</v>
      </c>
      <c r="G3367" s="13" t="s">
        <v>37</v>
      </c>
      <c r="H3367" s="15">
        <v>245</v>
      </c>
      <c r="I3367" s="105">
        <v>0</v>
      </c>
      <c r="J3367" s="26">
        <f t="shared" si="224"/>
        <v>0</v>
      </c>
      <c r="K3367" s="113">
        <f>IFERROR(SUMIFS(RECEIVING_HISTORY!$H:$H,RECEIVING_HISTORY!$B:$B,MASTER_SHEET!$A3367),0)</f>
        <v>0</v>
      </c>
      <c r="L3367" s="26">
        <f>IFERROR(SUMIFS(RECEIVING_HISTORY!$I:$I,RECEIVING_HISTORY!$B:$B,MASTER_SHEET!$A3367),0)</f>
        <v>0</v>
      </c>
      <c r="M3367" s="35">
        <f>IFERROR(SUMIF(ISSUANCE_HISTORY!$B:$B,A3367,ISSUANCE_HISTORY!$H:$H),0)</f>
        <v>0</v>
      </c>
      <c r="N3367" s="26">
        <f>IFERROR(SUMIF(ISSUANCE_HISTORY!$B:$B,A3367,ISSUANCE_HISTORY!$I:$I),0)</f>
        <v>0</v>
      </c>
      <c r="O3367" s="112">
        <f t="shared" si="227"/>
        <v>0</v>
      </c>
      <c r="P3367" s="26">
        <f t="shared" si="226"/>
        <v>0</v>
      </c>
      <c r="Q3367" s="36" t="e">
        <v>#N/A</v>
      </c>
      <c r="R3367" s="36" t="e">
        <v>#N/A</v>
      </c>
      <c r="S3367" s="16"/>
      <c r="T3367" s="37" t="str">
        <f t="shared" si="217"/>
        <v/>
      </c>
      <c r="U3367" s="12"/>
      <c r="V3367" s="16"/>
      <c r="W3367" s="12" t="e">
        <v>#N/A</v>
      </c>
    </row>
    <row r="3368" spans="1:23" ht="18.75">
      <c r="A3368" s="12">
        <v>10063549</v>
      </c>
      <c r="B3368" s="137" t="e">
        <v>#N/A</v>
      </c>
      <c r="C3368" s="106">
        <v>1009172</v>
      </c>
      <c r="D3368" s="13"/>
      <c r="E3368" s="12" t="s">
        <v>3973</v>
      </c>
      <c r="F3368" s="190" t="s">
        <v>2049</v>
      </c>
      <c r="G3368" s="13" t="s">
        <v>37</v>
      </c>
      <c r="H3368" s="15">
        <v>506</v>
      </c>
      <c r="I3368" s="105">
        <v>0</v>
      </c>
      <c r="J3368" s="26">
        <f t="shared" ref="J3368:J3393" si="228">I3368*H3368</f>
        <v>0</v>
      </c>
      <c r="K3368" s="113">
        <f>IFERROR(SUMIFS(RECEIVING_HISTORY!$H:$H,RECEIVING_HISTORY!$B:$B,MASTER_SHEET!$A3368),0)</f>
        <v>0</v>
      </c>
      <c r="L3368" s="26">
        <f>IFERROR(SUMIFS(RECEIVING_HISTORY!$I:$I,RECEIVING_HISTORY!$B:$B,MASTER_SHEET!$A3368),0)</f>
        <v>0</v>
      </c>
      <c r="M3368" s="35">
        <f>IFERROR(SUMIF(ISSUANCE_HISTORY!$B:$B,A3368,ISSUANCE_HISTORY!$H:$H),0)</f>
        <v>0</v>
      </c>
      <c r="N3368" s="26">
        <f>IFERROR(SUMIF(ISSUANCE_HISTORY!$B:$B,A3368,ISSUANCE_HISTORY!$I:$I),0)</f>
        <v>0</v>
      </c>
      <c r="O3368" s="112">
        <f t="shared" ref="O3368:O3393" si="229">N(I3368)+N(K3368)-N(M3368)</f>
        <v>0</v>
      </c>
      <c r="P3368" s="26">
        <f t="shared" ref="P3368:P3407" si="230">N(J3368)+N(L3368)-N(N3368)</f>
        <v>0</v>
      </c>
      <c r="Q3368" s="36" t="e">
        <v>#N/A</v>
      </c>
      <c r="R3368" s="36" t="e">
        <v>#N/A</v>
      </c>
      <c r="S3368" s="16"/>
      <c r="T3368" s="37" t="str">
        <f t="shared" si="217"/>
        <v/>
      </c>
      <c r="U3368" s="12"/>
      <c r="V3368" s="16"/>
      <c r="W3368" s="12" t="e">
        <v>#N/A</v>
      </c>
    </row>
    <row r="3369" spans="1:23" ht="18.75">
      <c r="A3369" s="12">
        <v>10063550</v>
      </c>
      <c r="B3369" s="137" t="e">
        <v>#N/A</v>
      </c>
      <c r="C3369" s="106">
        <v>1009173</v>
      </c>
      <c r="D3369" s="13"/>
      <c r="E3369" s="12" t="s">
        <v>4166</v>
      </c>
      <c r="F3369" s="190" t="s">
        <v>2049</v>
      </c>
      <c r="G3369" s="13" t="s">
        <v>37</v>
      </c>
      <c r="H3369" s="15">
        <v>2388</v>
      </c>
      <c r="I3369" s="105">
        <v>0</v>
      </c>
      <c r="J3369" s="26">
        <f t="shared" si="228"/>
        <v>0</v>
      </c>
      <c r="K3369" s="113">
        <f>IFERROR(SUMIFS(RECEIVING_HISTORY!$H:$H,RECEIVING_HISTORY!$B:$B,MASTER_SHEET!$A3369),0)</f>
        <v>0</v>
      </c>
      <c r="L3369" s="26">
        <f>IFERROR(SUMIFS(RECEIVING_HISTORY!$I:$I,RECEIVING_HISTORY!$B:$B,MASTER_SHEET!$A3369),0)</f>
        <v>0</v>
      </c>
      <c r="M3369" s="35">
        <f>IFERROR(SUMIF(ISSUANCE_HISTORY!$B:$B,A3369,ISSUANCE_HISTORY!$H:$H),0)</f>
        <v>0</v>
      </c>
      <c r="N3369" s="26">
        <f>IFERROR(SUMIF(ISSUANCE_HISTORY!$B:$B,A3369,ISSUANCE_HISTORY!$I:$I),0)</f>
        <v>0</v>
      </c>
      <c r="O3369" s="112">
        <f t="shared" si="229"/>
        <v>0</v>
      </c>
      <c r="P3369" s="26">
        <f t="shared" si="230"/>
        <v>0</v>
      </c>
      <c r="Q3369" s="36" t="e">
        <v>#N/A</v>
      </c>
      <c r="R3369" s="36" t="e">
        <v>#N/A</v>
      </c>
      <c r="S3369" s="16"/>
      <c r="T3369" s="37" t="str">
        <f t="shared" si="217"/>
        <v/>
      </c>
      <c r="U3369" s="12"/>
      <c r="V3369" s="16"/>
      <c r="W3369" s="12" t="e">
        <v>#N/A</v>
      </c>
    </row>
    <row r="3370" spans="1:23" ht="18.75">
      <c r="A3370" s="12">
        <v>10063551</v>
      </c>
      <c r="B3370" s="137" t="e">
        <v>#N/A</v>
      </c>
      <c r="C3370" s="106">
        <v>1008708</v>
      </c>
      <c r="D3370" s="13"/>
      <c r="E3370" s="12" t="s">
        <v>3983</v>
      </c>
      <c r="F3370" s="190" t="s">
        <v>2049</v>
      </c>
      <c r="G3370" s="13" t="s">
        <v>21</v>
      </c>
      <c r="H3370" s="15">
        <v>673</v>
      </c>
      <c r="I3370" s="105">
        <v>32</v>
      </c>
      <c r="J3370" s="26">
        <f t="shared" si="228"/>
        <v>21536</v>
      </c>
      <c r="K3370" s="113">
        <f>IFERROR(SUMIFS(RECEIVING_HISTORY!$H:$H,RECEIVING_HISTORY!$B:$B,MASTER_SHEET!$A3370),0)</f>
        <v>0</v>
      </c>
      <c r="L3370" s="26">
        <f>IFERROR(SUMIFS(RECEIVING_HISTORY!$I:$I,RECEIVING_HISTORY!$B:$B,MASTER_SHEET!$A3370),0)</f>
        <v>0</v>
      </c>
      <c r="M3370" s="35">
        <f>IFERROR(SUMIF(ISSUANCE_HISTORY!$B:$B,A3370,ISSUANCE_HISTORY!$H:$H),0)</f>
        <v>0</v>
      </c>
      <c r="N3370" s="26">
        <f>IFERROR(SUMIF(ISSUANCE_HISTORY!$B:$B,A3370,ISSUANCE_HISTORY!$I:$I),0)</f>
        <v>0</v>
      </c>
      <c r="O3370" s="112">
        <f t="shared" si="229"/>
        <v>32</v>
      </c>
      <c r="P3370" s="26">
        <f t="shared" si="230"/>
        <v>21536</v>
      </c>
      <c r="Q3370" s="36" t="s">
        <v>4234</v>
      </c>
      <c r="R3370" s="36" t="s">
        <v>4234</v>
      </c>
      <c r="S3370" s="16"/>
      <c r="T3370" s="37" t="str">
        <f t="shared" si="217"/>
        <v/>
      </c>
      <c r="U3370" s="12"/>
      <c r="V3370" s="16"/>
      <c r="W3370" s="12" t="e">
        <v>#N/A</v>
      </c>
    </row>
    <row r="3371" spans="1:23" ht="18.75">
      <c r="A3371" s="12">
        <v>10063552</v>
      </c>
      <c r="B3371" s="137" t="e">
        <v>#N/A</v>
      </c>
      <c r="C3371" s="106">
        <v>1008709</v>
      </c>
      <c r="D3371" s="13"/>
      <c r="E3371" s="12" t="s">
        <v>3984</v>
      </c>
      <c r="F3371" s="190" t="s">
        <v>2049</v>
      </c>
      <c r="G3371" s="13" t="s">
        <v>21</v>
      </c>
      <c r="H3371" s="15">
        <v>378</v>
      </c>
      <c r="I3371" s="105">
        <v>8</v>
      </c>
      <c r="J3371" s="26">
        <f t="shared" si="228"/>
        <v>3024</v>
      </c>
      <c r="K3371" s="113">
        <f>IFERROR(SUMIFS(RECEIVING_HISTORY!$H:$H,RECEIVING_HISTORY!$B:$B,MASTER_SHEET!$A3371),0)</f>
        <v>0</v>
      </c>
      <c r="L3371" s="26">
        <f>IFERROR(SUMIFS(RECEIVING_HISTORY!$I:$I,RECEIVING_HISTORY!$B:$B,MASTER_SHEET!$A3371),0)</f>
        <v>0</v>
      </c>
      <c r="M3371" s="35">
        <f>IFERROR(SUMIF(ISSUANCE_HISTORY!$B:$B,A3371,ISSUANCE_HISTORY!$H:$H),0)</f>
        <v>0</v>
      </c>
      <c r="N3371" s="26">
        <f>IFERROR(SUMIF(ISSUANCE_HISTORY!$B:$B,A3371,ISSUANCE_HISTORY!$I:$I),0)</f>
        <v>0</v>
      </c>
      <c r="O3371" s="112">
        <f t="shared" si="229"/>
        <v>8</v>
      </c>
      <c r="P3371" s="26">
        <f t="shared" si="230"/>
        <v>3024</v>
      </c>
      <c r="Q3371" s="36" t="s">
        <v>4234</v>
      </c>
      <c r="R3371" s="36" t="s">
        <v>4234</v>
      </c>
      <c r="S3371" s="16"/>
      <c r="T3371" s="37" t="str">
        <f t="shared" si="217"/>
        <v/>
      </c>
      <c r="U3371" s="12"/>
      <c r="V3371" s="16"/>
      <c r="W3371" s="12" t="e">
        <v>#N/A</v>
      </c>
    </row>
    <row r="3372" spans="1:23" ht="18.75">
      <c r="A3372" s="12">
        <v>10063553</v>
      </c>
      <c r="B3372" s="137" t="e">
        <v>#N/A</v>
      </c>
      <c r="C3372" s="106">
        <v>1008710</v>
      </c>
      <c r="D3372" s="13"/>
      <c r="E3372" s="12" t="s">
        <v>3985</v>
      </c>
      <c r="F3372" s="190" t="s">
        <v>2049</v>
      </c>
      <c r="G3372" s="13" t="s">
        <v>21</v>
      </c>
      <c r="H3372" s="15">
        <v>137</v>
      </c>
      <c r="I3372" s="105">
        <v>14</v>
      </c>
      <c r="J3372" s="26">
        <f t="shared" si="228"/>
        <v>1918</v>
      </c>
      <c r="K3372" s="113">
        <f>IFERROR(SUMIFS(RECEIVING_HISTORY!$H:$H,RECEIVING_HISTORY!$B:$B,MASTER_SHEET!$A3372),0)</f>
        <v>0</v>
      </c>
      <c r="L3372" s="26">
        <f>IFERROR(SUMIFS(RECEIVING_HISTORY!$I:$I,RECEIVING_HISTORY!$B:$B,MASTER_SHEET!$A3372),0)</f>
        <v>0</v>
      </c>
      <c r="M3372" s="35">
        <f>IFERROR(SUMIF(ISSUANCE_HISTORY!$B:$B,A3372,ISSUANCE_HISTORY!$H:$H),0)</f>
        <v>0</v>
      </c>
      <c r="N3372" s="26">
        <f>IFERROR(SUMIF(ISSUANCE_HISTORY!$B:$B,A3372,ISSUANCE_HISTORY!$I:$I),0)</f>
        <v>0</v>
      </c>
      <c r="O3372" s="112">
        <f t="shared" si="229"/>
        <v>14</v>
      </c>
      <c r="P3372" s="26">
        <f t="shared" si="230"/>
        <v>1918</v>
      </c>
      <c r="Q3372" s="36" t="s">
        <v>4234</v>
      </c>
      <c r="R3372" s="36" t="s">
        <v>4234</v>
      </c>
      <c r="S3372" s="16"/>
      <c r="T3372" s="37" t="str">
        <f t="shared" si="217"/>
        <v/>
      </c>
      <c r="U3372" s="12"/>
      <c r="V3372" s="16"/>
      <c r="W3372" s="12" t="e">
        <v>#N/A</v>
      </c>
    </row>
    <row r="3373" spans="1:23" ht="18.75">
      <c r="A3373" s="12">
        <v>10063554</v>
      </c>
      <c r="B3373" s="137" t="e">
        <v>#N/A</v>
      </c>
      <c r="C3373" s="106">
        <v>1008711</v>
      </c>
      <c r="D3373" s="13"/>
      <c r="E3373" s="12" t="s">
        <v>3986</v>
      </c>
      <c r="F3373" s="190" t="s">
        <v>2049</v>
      </c>
      <c r="G3373" s="13" t="s">
        <v>21</v>
      </c>
      <c r="H3373" s="15">
        <v>439</v>
      </c>
      <c r="I3373" s="105">
        <v>56</v>
      </c>
      <c r="J3373" s="26">
        <f t="shared" si="228"/>
        <v>24584</v>
      </c>
      <c r="K3373" s="113">
        <f>IFERROR(SUMIFS(RECEIVING_HISTORY!$H:$H,RECEIVING_HISTORY!$B:$B,MASTER_SHEET!$A3373),0)</f>
        <v>0</v>
      </c>
      <c r="L3373" s="26">
        <f>IFERROR(SUMIFS(RECEIVING_HISTORY!$I:$I,RECEIVING_HISTORY!$B:$B,MASTER_SHEET!$A3373),0)</f>
        <v>0</v>
      </c>
      <c r="M3373" s="35">
        <f>IFERROR(SUMIF(ISSUANCE_HISTORY!$B:$B,A3373,ISSUANCE_HISTORY!$H:$H),0)</f>
        <v>0</v>
      </c>
      <c r="N3373" s="26">
        <f>IFERROR(SUMIF(ISSUANCE_HISTORY!$B:$B,A3373,ISSUANCE_HISTORY!$I:$I),0)</f>
        <v>0</v>
      </c>
      <c r="O3373" s="112">
        <f t="shared" si="229"/>
        <v>56</v>
      </c>
      <c r="P3373" s="26">
        <f t="shared" si="230"/>
        <v>24584</v>
      </c>
      <c r="Q3373" s="36" t="s">
        <v>4234</v>
      </c>
      <c r="R3373" s="36" t="s">
        <v>4234</v>
      </c>
      <c r="S3373" s="16"/>
      <c r="T3373" s="37" t="str">
        <f t="shared" si="217"/>
        <v/>
      </c>
      <c r="U3373" s="12"/>
      <c r="V3373" s="16"/>
      <c r="W3373" s="12" t="e">
        <v>#N/A</v>
      </c>
    </row>
    <row r="3374" spans="1:23" ht="18.75">
      <c r="A3374" s="12">
        <v>10063555</v>
      </c>
      <c r="B3374" s="137" t="e">
        <v>#N/A</v>
      </c>
      <c r="C3374" s="106">
        <v>1008713</v>
      </c>
      <c r="D3374" s="13"/>
      <c r="E3374" s="12" t="s">
        <v>3987</v>
      </c>
      <c r="F3374" s="190" t="s">
        <v>2049</v>
      </c>
      <c r="G3374" s="13" t="s">
        <v>21</v>
      </c>
      <c r="H3374" s="15">
        <v>905</v>
      </c>
      <c r="I3374" s="105">
        <v>24</v>
      </c>
      <c r="J3374" s="26">
        <f t="shared" si="228"/>
        <v>21720</v>
      </c>
      <c r="K3374" s="113">
        <f>IFERROR(SUMIFS(RECEIVING_HISTORY!$H:$H,RECEIVING_HISTORY!$B:$B,MASTER_SHEET!$A3374),0)</f>
        <v>0</v>
      </c>
      <c r="L3374" s="26">
        <f>IFERROR(SUMIFS(RECEIVING_HISTORY!$I:$I,RECEIVING_HISTORY!$B:$B,MASTER_SHEET!$A3374),0)</f>
        <v>0</v>
      </c>
      <c r="M3374" s="35">
        <f>IFERROR(SUMIF(ISSUANCE_HISTORY!$B:$B,A3374,ISSUANCE_HISTORY!$H:$H),0)</f>
        <v>0</v>
      </c>
      <c r="N3374" s="26">
        <f>IFERROR(SUMIF(ISSUANCE_HISTORY!$B:$B,A3374,ISSUANCE_HISTORY!$I:$I),0)</f>
        <v>0</v>
      </c>
      <c r="O3374" s="112">
        <f t="shared" si="229"/>
        <v>24</v>
      </c>
      <c r="P3374" s="26">
        <f t="shared" si="230"/>
        <v>21720</v>
      </c>
      <c r="Q3374" s="36" t="s">
        <v>4234</v>
      </c>
      <c r="R3374" s="36" t="s">
        <v>4234</v>
      </c>
      <c r="S3374" s="16"/>
      <c r="T3374" s="37" t="str">
        <f t="shared" si="217"/>
        <v/>
      </c>
      <c r="U3374" s="12"/>
      <c r="V3374" s="16"/>
      <c r="W3374" s="12" t="e">
        <v>#N/A</v>
      </c>
    </row>
    <row r="3375" spans="1:23" ht="18.75">
      <c r="A3375" s="12">
        <v>10063556</v>
      </c>
      <c r="B3375" s="137" t="e">
        <v>#N/A</v>
      </c>
      <c r="C3375" s="106">
        <v>1008715</v>
      </c>
      <c r="D3375" s="13"/>
      <c r="E3375" s="12" t="s">
        <v>3988</v>
      </c>
      <c r="F3375" s="190" t="s">
        <v>2049</v>
      </c>
      <c r="G3375" s="13" t="s">
        <v>21</v>
      </c>
      <c r="H3375" s="15">
        <v>323</v>
      </c>
      <c r="I3375" s="105">
        <v>24</v>
      </c>
      <c r="J3375" s="26">
        <f t="shared" si="228"/>
        <v>7752</v>
      </c>
      <c r="K3375" s="113">
        <f>IFERROR(SUMIFS(RECEIVING_HISTORY!$H:$H,RECEIVING_HISTORY!$B:$B,MASTER_SHEET!$A3375),0)</f>
        <v>0</v>
      </c>
      <c r="L3375" s="26">
        <f>IFERROR(SUMIFS(RECEIVING_HISTORY!$I:$I,RECEIVING_HISTORY!$B:$B,MASTER_SHEET!$A3375),0)</f>
        <v>0</v>
      </c>
      <c r="M3375" s="35">
        <f>IFERROR(SUMIF(ISSUANCE_HISTORY!$B:$B,A3375,ISSUANCE_HISTORY!$H:$H),0)</f>
        <v>0</v>
      </c>
      <c r="N3375" s="26">
        <f>IFERROR(SUMIF(ISSUANCE_HISTORY!$B:$B,A3375,ISSUANCE_HISTORY!$I:$I),0)</f>
        <v>0</v>
      </c>
      <c r="O3375" s="112">
        <f t="shared" si="229"/>
        <v>24</v>
      </c>
      <c r="P3375" s="26">
        <f t="shared" si="230"/>
        <v>7752</v>
      </c>
      <c r="Q3375" s="36" t="s">
        <v>4234</v>
      </c>
      <c r="R3375" s="36" t="s">
        <v>4234</v>
      </c>
      <c r="S3375" s="16"/>
      <c r="T3375" s="37" t="str">
        <f t="shared" si="217"/>
        <v/>
      </c>
      <c r="U3375" s="12"/>
      <c r="V3375" s="16"/>
      <c r="W3375" s="12" t="e">
        <v>#N/A</v>
      </c>
    </row>
    <row r="3376" spans="1:23" ht="18.75">
      <c r="A3376" s="12">
        <v>10063557</v>
      </c>
      <c r="B3376" s="137" t="e">
        <v>#N/A</v>
      </c>
      <c r="C3376" s="106">
        <v>1008716</v>
      </c>
      <c r="D3376" s="13"/>
      <c r="E3376" s="12" t="s">
        <v>3989</v>
      </c>
      <c r="F3376" s="190" t="s">
        <v>2049</v>
      </c>
      <c r="G3376" s="13" t="s">
        <v>21</v>
      </c>
      <c r="H3376" s="15">
        <v>23</v>
      </c>
      <c r="I3376" s="105">
        <v>24</v>
      </c>
      <c r="J3376" s="26">
        <f t="shared" si="228"/>
        <v>552</v>
      </c>
      <c r="K3376" s="113">
        <f>IFERROR(SUMIFS(RECEIVING_HISTORY!$H:$H,RECEIVING_HISTORY!$B:$B,MASTER_SHEET!$A3376),0)</f>
        <v>0</v>
      </c>
      <c r="L3376" s="26">
        <f>IFERROR(SUMIFS(RECEIVING_HISTORY!$I:$I,RECEIVING_HISTORY!$B:$B,MASTER_SHEET!$A3376),0)</f>
        <v>0</v>
      </c>
      <c r="M3376" s="35">
        <f>IFERROR(SUMIF(ISSUANCE_HISTORY!$B:$B,A3376,ISSUANCE_HISTORY!$H:$H),0)</f>
        <v>0</v>
      </c>
      <c r="N3376" s="26">
        <f>IFERROR(SUMIF(ISSUANCE_HISTORY!$B:$B,A3376,ISSUANCE_HISTORY!$I:$I),0)</f>
        <v>0</v>
      </c>
      <c r="O3376" s="112">
        <f t="shared" si="229"/>
        <v>24</v>
      </c>
      <c r="P3376" s="26">
        <f t="shared" si="230"/>
        <v>552</v>
      </c>
      <c r="Q3376" s="36" t="s">
        <v>4234</v>
      </c>
      <c r="R3376" s="36" t="s">
        <v>4234</v>
      </c>
      <c r="S3376" s="16"/>
      <c r="T3376" s="37" t="str">
        <f t="shared" si="217"/>
        <v/>
      </c>
      <c r="U3376" s="12"/>
      <c r="V3376" s="16"/>
      <c r="W3376" s="12" t="e">
        <v>#N/A</v>
      </c>
    </row>
    <row r="3377" spans="1:23" ht="18.75">
      <c r="A3377" s="12">
        <v>10063558</v>
      </c>
      <c r="B3377" s="137" t="e">
        <v>#N/A</v>
      </c>
      <c r="C3377" s="106">
        <v>1008717</v>
      </c>
      <c r="D3377" s="13"/>
      <c r="E3377" s="12" t="s">
        <v>3990</v>
      </c>
      <c r="F3377" s="190" t="s">
        <v>2049</v>
      </c>
      <c r="G3377" s="13" t="s">
        <v>21</v>
      </c>
      <c r="H3377" s="15">
        <v>9</v>
      </c>
      <c r="I3377" s="105">
        <v>24</v>
      </c>
      <c r="J3377" s="26">
        <f t="shared" si="228"/>
        <v>216</v>
      </c>
      <c r="K3377" s="113">
        <f>IFERROR(SUMIFS(RECEIVING_HISTORY!$H:$H,RECEIVING_HISTORY!$B:$B,MASTER_SHEET!$A3377),0)</f>
        <v>0</v>
      </c>
      <c r="L3377" s="26">
        <f>IFERROR(SUMIFS(RECEIVING_HISTORY!$I:$I,RECEIVING_HISTORY!$B:$B,MASTER_SHEET!$A3377),0)</f>
        <v>0</v>
      </c>
      <c r="M3377" s="35">
        <f>IFERROR(SUMIF(ISSUANCE_HISTORY!$B:$B,A3377,ISSUANCE_HISTORY!$H:$H),0)</f>
        <v>0</v>
      </c>
      <c r="N3377" s="26">
        <f>IFERROR(SUMIF(ISSUANCE_HISTORY!$B:$B,A3377,ISSUANCE_HISTORY!$I:$I),0)</f>
        <v>0</v>
      </c>
      <c r="O3377" s="112">
        <f t="shared" si="229"/>
        <v>24</v>
      </c>
      <c r="P3377" s="26">
        <f t="shared" si="230"/>
        <v>216</v>
      </c>
      <c r="Q3377" s="36" t="s">
        <v>4234</v>
      </c>
      <c r="R3377" s="36" t="s">
        <v>4234</v>
      </c>
      <c r="S3377" s="16"/>
      <c r="T3377" s="37" t="str">
        <f t="shared" si="217"/>
        <v/>
      </c>
      <c r="U3377" s="12"/>
      <c r="V3377" s="16"/>
      <c r="W3377" s="12" t="e">
        <v>#N/A</v>
      </c>
    </row>
    <row r="3378" spans="1:23" ht="18.75">
      <c r="A3378" s="12">
        <v>10063559</v>
      </c>
      <c r="B3378" s="137" t="e">
        <v>#N/A</v>
      </c>
      <c r="C3378" s="106">
        <v>1008718</v>
      </c>
      <c r="D3378" s="13"/>
      <c r="E3378" s="12" t="s">
        <v>3991</v>
      </c>
      <c r="F3378" s="190" t="s">
        <v>2049</v>
      </c>
      <c r="G3378" s="13" t="s">
        <v>21</v>
      </c>
      <c r="H3378" s="15">
        <v>824</v>
      </c>
      <c r="I3378" s="105">
        <v>24</v>
      </c>
      <c r="J3378" s="26">
        <f t="shared" si="228"/>
        <v>19776</v>
      </c>
      <c r="K3378" s="113">
        <f>IFERROR(SUMIFS(RECEIVING_HISTORY!$H:$H,RECEIVING_HISTORY!$B:$B,MASTER_SHEET!$A3378),0)</f>
        <v>0</v>
      </c>
      <c r="L3378" s="26">
        <f>IFERROR(SUMIFS(RECEIVING_HISTORY!$I:$I,RECEIVING_HISTORY!$B:$B,MASTER_SHEET!$A3378),0)</f>
        <v>0</v>
      </c>
      <c r="M3378" s="35">
        <f>IFERROR(SUMIF(ISSUANCE_HISTORY!$B:$B,A3378,ISSUANCE_HISTORY!$H:$H),0)</f>
        <v>0</v>
      </c>
      <c r="N3378" s="26">
        <f>IFERROR(SUMIF(ISSUANCE_HISTORY!$B:$B,A3378,ISSUANCE_HISTORY!$I:$I),0)</f>
        <v>0</v>
      </c>
      <c r="O3378" s="112">
        <f t="shared" si="229"/>
        <v>24</v>
      </c>
      <c r="P3378" s="26">
        <f t="shared" si="230"/>
        <v>19776</v>
      </c>
      <c r="Q3378" s="36" t="s">
        <v>4234</v>
      </c>
      <c r="R3378" s="36" t="s">
        <v>4234</v>
      </c>
      <c r="S3378" s="16"/>
      <c r="T3378" s="37" t="str">
        <f t="shared" si="217"/>
        <v/>
      </c>
      <c r="U3378" s="12"/>
      <c r="V3378" s="16"/>
      <c r="W3378" s="12" t="e">
        <v>#N/A</v>
      </c>
    </row>
    <row r="3379" spans="1:23" ht="18.75">
      <c r="A3379" s="12">
        <v>10063560</v>
      </c>
      <c r="B3379" s="137" t="e">
        <v>#N/A</v>
      </c>
      <c r="C3379" s="106">
        <v>1008720</v>
      </c>
      <c r="D3379" s="13"/>
      <c r="E3379" s="12" t="s">
        <v>3992</v>
      </c>
      <c r="F3379" s="190" t="s">
        <v>2049</v>
      </c>
      <c r="G3379" s="13" t="s">
        <v>21</v>
      </c>
      <c r="H3379" s="15">
        <v>959</v>
      </c>
      <c r="I3379" s="105">
        <v>0</v>
      </c>
      <c r="J3379" s="26">
        <f t="shared" si="228"/>
        <v>0</v>
      </c>
      <c r="K3379" s="113">
        <f>IFERROR(SUMIFS(RECEIVING_HISTORY!$H:$H,RECEIVING_HISTORY!$B:$B,MASTER_SHEET!$A3379),0)</f>
        <v>0</v>
      </c>
      <c r="L3379" s="26">
        <f>IFERROR(SUMIFS(RECEIVING_HISTORY!$I:$I,RECEIVING_HISTORY!$B:$B,MASTER_SHEET!$A3379),0)</f>
        <v>0</v>
      </c>
      <c r="M3379" s="35">
        <f>IFERROR(SUMIF(ISSUANCE_HISTORY!$B:$B,A3379,ISSUANCE_HISTORY!$H:$H),0)</f>
        <v>0</v>
      </c>
      <c r="N3379" s="26">
        <f>IFERROR(SUMIF(ISSUANCE_HISTORY!$B:$B,A3379,ISSUANCE_HISTORY!$I:$I),0)</f>
        <v>0</v>
      </c>
      <c r="O3379" s="112">
        <f t="shared" si="229"/>
        <v>0</v>
      </c>
      <c r="P3379" s="26">
        <f t="shared" si="230"/>
        <v>0</v>
      </c>
      <c r="Q3379" s="36" t="e">
        <v>#N/A</v>
      </c>
      <c r="R3379" s="36" t="e">
        <v>#N/A</v>
      </c>
      <c r="S3379" s="16"/>
      <c r="T3379" s="37" t="str">
        <f t="shared" si="217"/>
        <v/>
      </c>
      <c r="U3379" s="12"/>
      <c r="V3379" s="16"/>
      <c r="W3379" s="12" t="e">
        <v>#N/A</v>
      </c>
    </row>
    <row r="3380" spans="1:23" ht="18.75">
      <c r="A3380" s="12">
        <v>10063561</v>
      </c>
      <c r="B3380" s="137" t="e">
        <v>#N/A</v>
      </c>
      <c r="C3380" s="106">
        <v>1008722</v>
      </c>
      <c r="D3380" s="13"/>
      <c r="E3380" s="12" t="s">
        <v>3993</v>
      </c>
      <c r="F3380" s="190" t="s">
        <v>2049</v>
      </c>
      <c r="G3380" s="13" t="s">
        <v>21</v>
      </c>
      <c r="H3380" s="15">
        <v>1100</v>
      </c>
      <c r="I3380" s="105">
        <v>8</v>
      </c>
      <c r="J3380" s="26">
        <f t="shared" si="228"/>
        <v>8800</v>
      </c>
      <c r="K3380" s="113">
        <f>IFERROR(SUMIFS(RECEIVING_HISTORY!$H:$H,RECEIVING_HISTORY!$B:$B,MASTER_SHEET!$A3380),0)</f>
        <v>0</v>
      </c>
      <c r="L3380" s="26">
        <f>IFERROR(SUMIFS(RECEIVING_HISTORY!$I:$I,RECEIVING_HISTORY!$B:$B,MASTER_SHEET!$A3380),0)</f>
        <v>0</v>
      </c>
      <c r="M3380" s="35">
        <f>IFERROR(SUMIF(ISSUANCE_HISTORY!$B:$B,A3380,ISSUANCE_HISTORY!$H:$H),0)</f>
        <v>0</v>
      </c>
      <c r="N3380" s="26">
        <f>IFERROR(SUMIF(ISSUANCE_HISTORY!$B:$B,A3380,ISSUANCE_HISTORY!$I:$I),0)</f>
        <v>0</v>
      </c>
      <c r="O3380" s="112">
        <f t="shared" si="229"/>
        <v>8</v>
      </c>
      <c r="P3380" s="26">
        <f t="shared" si="230"/>
        <v>8800</v>
      </c>
      <c r="Q3380" s="36" t="s">
        <v>4234</v>
      </c>
      <c r="R3380" s="36" t="s">
        <v>4234</v>
      </c>
      <c r="S3380" s="16"/>
      <c r="T3380" s="37" t="str">
        <f t="shared" si="217"/>
        <v/>
      </c>
      <c r="U3380" s="12"/>
      <c r="V3380" s="16"/>
      <c r="W3380" s="12" t="e">
        <v>#N/A</v>
      </c>
    </row>
    <row r="3381" spans="1:23" ht="18.75">
      <c r="A3381" s="12">
        <v>10063562</v>
      </c>
      <c r="B3381" s="137" t="e">
        <v>#N/A</v>
      </c>
      <c r="C3381" s="106">
        <v>1008723</v>
      </c>
      <c r="D3381" s="13"/>
      <c r="E3381" s="12" t="s">
        <v>3994</v>
      </c>
      <c r="F3381" s="190" t="s">
        <v>2049</v>
      </c>
      <c r="G3381" s="13" t="s">
        <v>21</v>
      </c>
      <c r="H3381" s="15">
        <v>1366</v>
      </c>
      <c r="I3381" s="105">
        <v>4</v>
      </c>
      <c r="J3381" s="26">
        <f t="shared" si="228"/>
        <v>5464</v>
      </c>
      <c r="K3381" s="113">
        <f>IFERROR(SUMIFS(RECEIVING_HISTORY!$H:$H,RECEIVING_HISTORY!$B:$B,MASTER_SHEET!$A3381),0)</f>
        <v>0</v>
      </c>
      <c r="L3381" s="26">
        <f>IFERROR(SUMIFS(RECEIVING_HISTORY!$I:$I,RECEIVING_HISTORY!$B:$B,MASTER_SHEET!$A3381),0)</f>
        <v>0</v>
      </c>
      <c r="M3381" s="35">
        <f>IFERROR(SUMIF(ISSUANCE_HISTORY!$B:$B,A3381,ISSUANCE_HISTORY!$H:$H),0)</f>
        <v>0</v>
      </c>
      <c r="N3381" s="26">
        <f>IFERROR(SUMIF(ISSUANCE_HISTORY!$B:$B,A3381,ISSUANCE_HISTORY!$I:$I),0)</f>
        <v>0</v>
      </c>
      <c r="O3381" s="112">
        <f t="shared" si="229"/>
        <v>4</v>
      </c>
      <c r="P3381" s="26">
        <f t="shared" si="230"/>
        <v>5464</v>
      </c>
      <c r="Q3381" s="36" t="s">
        <v>4234</v>
      </c>
      <c r="R3381" s="36" t="s">
        <v>4234</v>
      </c>
      <c r="S3381" s="16"/>
      <c r="T3381" s="37" t="str">
        <f t="shared" si="217"/>
        <v/>
      </c>
      <c r="U3381" s="12"/>
      <c r="V3381" s="16"/>
      <c r="W3381" s="12" t="e">
        <v>#N/A</v>
      </c>
    </row>
    <row r="3382" spans="1:23" ht="18.75">
      <c r="A3382" s="12">
        <v>10063563</v>
      </c>
      <c r="B3382" s="137" t="e">
        <v>#N/A</v>
      </c>
      <c r="C3382" s="106">
        <v>1008724</v>
      </c>
      <c r="D3382" s="13"/>
      <c r="E3382" s="12" t="s">
        <v>3995</v>
      </c>
      <c r="F3382" s="190" t="s">
        <v>2049</v>
      </c>
      <c r="G3382" s="13" t="s">
        <v>21</v>
      </c>
      <c r="H3382" s="15">
        <v>1524</v>
      </c>
      <c r="I3382" s="105">
        <v>6</v>
      </c>
      <c r="J3382" s="26">
        <f t="shared" si="228"/>
        <v>9144</v>
      </c>
      <c r="K3382" s="113">
        <f>IFERROR(SUMIFS(RECEIVING_HISTORY!$H:$H,RECEIVING_HISTORY!$B:$B,MASTER_SHEET!$A3382),0)</f>
        <v>0</v>
      </c>
      <c r="L3382" s="26">
        <f>IFERROR(SUMIFS(RECEIVING_HISTORY!$I:$I,RECEIVING_HISTORY!$B:$B,MASTER_SHEET!$A3382),0)</f>
        <v>0</v>
      </c>
      <c r="M3382" s="35">
        <f>IFERROR(SUMIF(ISSUANCE_HISTORY!$B:$B,A3382,ISSUANCE_HISTORY!$H:$H),0)</f>
        <v>0</v>
      </c>
      <c r="N3382" s="26">
        <f>IFERROR(SUMIF(ISSUANCE_HISTORY!$B:$B,A3382,ISSUANCE_HISTORY!$I:$I),0)</f>
        <v>0</v>
      </c>
      <c r="O3382" s="112">
        <f t="shared" si="229"/>
        <v>6</v>
      </c>
      <c r="P3382" s="26">
        <f t="shared" si="230"/>
        <v>9144</v>
      </c>
      <c r="Q3382" s="36" t="s">
        <v>4234</v>
      </c>
      <c r="R3382" s="36" t="s">
        <v>4234</v>
      </c>
      <c r="S3382" s="16"/>
      <c r="T3382" s="37" t="str">
        <f t="shared" si="217"/>
        <v/>
      </c>
      <c r="U3382" s="12"/>
      <c r="V3382" s="16"/>
      <c r="W3382" s="12" t="e">
        <v>#N/A</v>
      </c>
    </row>
    <row r="3383" spans="1:23" ht="18.75">
      <c r="A3383" s="12">
        <v>10063564</v>
      </c>
      <c r="B3383" s="137" t="e">
        <v>#N/A</v>
      </c>
      <c r="C3383" s="106">
        <v>1008727</v>
      </c>
      <c r="D3383" s="13"/>
      <c r="E3383" s="12" t="s">
        <v>3996</v>
      </c>
      <c r="F3383" s="190" t="s">
        <v>2049</v>
      </c>
      <c r="G3383" s="13" t="s">
        <v>21</v>
      </c>
      <c r="H3383" s="15">
        <v>837</v>
      </c>
      <c r="I3383" s="105">
        <v>36</v>
      </c>
      <c r="J3383" s="26">
        <f t="shared" si="228"/>
        <v>30132</v>
      </c>
      <c r="K3383" s="113">
        <f>IFERROR(SUMIFS(RECEIVING_HISTORY!$H:$H,RECEIVING_HISTORY!$B:$B,MASTER_SHEET!$A3383),0)</f>
        <v>0</v>
      </c>
      <c r="L3383" s="26">
        <f>IFERROR(SUMIFS(RECEIVING_HISTORY!$I:$I,RECEIVING_HISTORY!$B:$B,MASTER_SHEET!$A3383),0)</f>
        <v>0</v>
      </c>
      <c r="M3383" s="35">
        <f>IFERROR(SUMIF(ISSUANCE_HISTORY!$B:$B,A3383,ISSUANCE_HISTORY!$H:$H),0)</f>
        <v>0</v>
      </c>
      <c r="N3383" s="26">
        <f>IFERROR(SUMIF(ISSUANCE_HISTORY!$B:$B,A3383,ISSUANCE_HISTORY!$I:$I),0)</f>
        <v>0</v>
      </c>
      <c r="O3383" s="112">
        <f t="shared" si="229"/>
        <v>36</v>
      </c>
      <c r="P3383" s="26">
        <f t="shared" si="230"/>
        <v>30132</v>
      </c>
      <c r="Q3383" s="36" t="s">
        <v>4234</v>
      </c>
      <c r="R3383" s="36" t="s">
        <v>4234</v>
      </c>
      <c r="S3383" s="16"/>
      <c r="T3383" s="37" t="str">
        <f t="shared" si="217"/>
        <v/>
      </c>
      <c r="U3383" s="12"/>
      <c r="V3383" s="16"/>
      <c r="W3383" s="12" t="e">
        <v>#N/A</v>
      </c>
    </row>
    <row r="3384" spans="1:23" ht="18.75">
      <c r="A3384" s="12">
        <v>10063565</v>
      </c>
      <c r="B3384" s="137" t="e">
        <v>#N/A</v>
      </c>
      <c r="C3384" s="106">
        <v>1008728</v>
      </c>
      <c r="D3384" s="13"/>
      <c r="E3384" s="12" t="s">
        <v>3997</v>
      </c>
      <c r="F3384" s="190" t="s">
        <v>2049</v>
      </c>
      <c r="G3384" s="13" t="s">
        <v>21</v>
      </c>
      <c r="H3384" s="15">
        <v>996</v>
      </c>
      <c r="I3384" s="105">
        <v>2</v>
      </c>
      <c r="J3384" s="26">
        <f t="shared" si="228"/>
        <v>1992</v>
      </c>
      <c r="K3384" s="113">
        <f>IFERROR(SUMIFS(RECEIVING_HISTORY!$H:$H,RECEIVING_HISTORY!$B:$B,MASTER_SHEET!$A3384),0)</f>
        <v>0</v>
      </c>
      <c r="L3384" s="26">
        <f>IFERROR(SUMIFS(RECEIVING_HISTORY!$I:$I,RECEIVING_HISTORY!$B:$B,MASTER_SHEET!$A3384),0)</f>
        <v>0</v>
      </c>
      <c r="M3384" s="35">
        <f>IFERROR(SUMIF(ISSUANCE_HISTORY!$B:$B,A3384,ISSUANCE_HISTORY!$H:$H),0)</f>
        <v>0</v>
      </c>
      <c r="N3384" s="26">
        <f>IFERROR(SUMIF(ISSUANCE_HISTORY!$B:$B,A3384,ISSUANCE_HISTORY!$I:$I),0)</f>
        <v>0</v>
      </c>
      <c r="O3384" s="112">
        <f t="shared" si="229"/>
        <v>2</v>
      </c>
      <c r="P3384" s="26">
        <f t="shared" si="230"/>
        <v>1992</v>
      </c>
      <c r="Q3384" s="36" t="s">
        <v>4234</v>
      </c>
      <c r="R3384" s="36" t="s">
        <v>4234</v>
      </c>
      <c r="S3384" s="16"/>
      <c r="T3384" s="37" t="str">
        <f t="shared" si="217"/>
        <v/>
      </c>
      <c r="U3384" s="12"/>
      <c r="V3384" s="16"/>
      <c r="W3384" s="12" t="e">
        <v>#N/A</v>
      </c>
    </row>
    <row r="3385" spans="1:23" ht="18.75">
      <c r="A3385" s="12">
        <v>10063566</v>
      </c>
      <c r="B3385" s="137" t="e">
        <v>#N/A</v>
      </c>
      <c r="C3385" s="106">
        <v>1008729</v>
      </c>
      <c r="D3385" s="13"/>
      <c r="E3385" s="12" t="s">
        <v>3998</v>
      </c>
      <c r="F3385" s="190" t="s">
        <v>2049</v>
      </c>
      <c r="G3385" s="13" t="s">
        <v>21</v>
      </c>
      <c r="H3385" s="15">
        <v>2080</v>
      </c>
      <c r="I3385" s="105">
        <v>16</v>
      </c>
      <c r="J3385" s="26">
        <f t="shared" si="228"/>
        <v>33280</v>
      </c>
      <c r="K3385" s="113">
        <f>IFERROR(SUMIFS(RECEIVING_HISTORY!$H:$H,RECEIVING_HISTORY!$B:$B,MASTER_SHEET!$A3385),0)</f>
        <v>0</v>
      </c>
      <c r="L3385" s="26">
        <f>IFERROR(SUMIFS(RECEIVING_HISTORY!$I:$I,RECEIVING_HISTORY!$B:$B,MASTER_SHEET!$A3385),0)</f>
        <v>0</v>
      </c>
      <c r="M3385" s="35">
        <f>IFERROR(SUMIF(ISSUANCE_HISTORY!$B:$B,A3385,ISSUANCE_HISTORY!$H:$H),0)</f>
        <v>2</v>
      </c>
      <c r="N3385" s="26">
        <f>IFERROR(SUMIF(ISSUANCE_HISTORY!$B:$B,A3385,ISSUANCE_HISTORY!$I:$I),0)</f>
        <v>4160</v>
      </c>
      <c r="O3385" s="112">
        <f t="shared" si="229"/>
        <v>14</v>
      </c>
      <c r="P3385" s="26">
        <f t="shared" si="230"/>
        <v>29120</v>
      </c>
      <c r="Q3385" s="36" t="s">
        <v>4234</v>
      </c>
      <c r="R3385" s="36" t="s">
        <v>4234</v>
      </c>
      <c r="S3385" s="16"/>
      <c r="T3385" s="37" t="str">
        <f t="shared" si="217"/>
        <v/>
      </c>
      <c r="U3385" s="12"/>
      <c r="V3385" s="16"/>
      <c r="W3385" s="12" t="e">
        <v>#N/A</v>
      </c>
    </row>
    <row r="3386" spans="1:23" ht="18.75">
      <c r="A3386" s="12">
        <v>10063567</v>
      </c>
      <c r="B3386" s="137" t="e">
        <v>#N/A</v>
      </c>
      <c r="C3386" s="106">
        <v>1009237</v>
      </c>
      <c r="D3386" s="13"/>
      <c r="E3386" s="12" t="s">
        <v>3999</v>
      </c>
      <c r="F3386" s="190" t="s">
        <v>4205</v>
      </c>
      <c r="G3386" s="13" t="s">
        <v>21</v>
      </c>
      <c r="H3386" s="15">
        <v>870</v>
      </c>
      <c r="I3386" s="105">
        <v>0</v>
      </c>
      <c r="J3386" s="26">
        <f t="shared" si="228"/>
        <v>0</v>
      </c>
      <c r="K3386" s="113">
        <f>IFERROR(SUMIFS(RECEIVING_HISTORY!$H:$H,RECEIVING_HISTORY!$B:$B,MASTER_SHEET!$A3386),0)</f>
        <v>0</v>
      </c>
      <c r="L3386" s="26">
        <f>IFERROR(SUMIFS(RECEIVING_HISTORY!$I:$I,RECEIVING_HISTORY!$B:$B,MASTER_SHEET!$A3386),0)</f>
        <v>0</v>
      </c>
      <c r="M3386" s="35">
        <f>IFERROR(SUMIF(ISSUANCE_HISTORY!$B:$B,A3386,ISSUANCE_HISTORY!$H:$H),0)</f>
        <v>0</v>
      </c>
      <c r="N3386" s="26">
        <f>IFERROR(SUMIF(ISSUANCE_HISTORY!$B:$B,A3386,ISSUANCE_HISTORY!$I:$I),0)</f>
        <v>0</v>
      </c>
      <c r="O3386" s="112">
        <f t="shared" si="229"/>
        <v>0</v>
      </c>
      <c r="P3386" s="26">
        <f t="shared" si="230"/>
        <v>0</v>
      </c>
      <c r="Q3386" s="36" t="e">
        <v>#N/A</v>
      </c>
      <c r="R3386" s="36" t="e">
        <v>#N/A</v>
      </c>
      <c r="S3386" s="16">
        <v>2</v>
      </c>
      <c r="T3386" s="37" t="str">
        <f t="shared" si="217"/>
        <v>BSR in Process</v>
      </c>
      <c r="U3386" s="12">
        <v>57</v>
      </c>
      <c r="V3386" s="16"/>
      <c r="W3386" s="12" t="e">
        <v>#N/A</v>
      </c>
    </row>
    <row r="3387" spans="1:23" ht="18.75">
      <c r="A3387" s="12">
        <v>10063568</v>
      </c>
      <c r="B3387" s="137">
        <v>271117041892</v>
      </c>
      <c r="C3387" s="106">
        <v>1009243</v>
      </c>
      <c r="D3387" s="13"/>
      <c r="E3387" s="12" t="s">
        <v>4002</v>
      </c>
      <c r="F3387" s="190" t="s">
        <v>2049</v>
      </c>
      <c r="G3387" s="13" t="s">
        <v>21</v>
      </c>
      <c r="H3387" s="15">
        <v>96</v>
      </c>
      <c r="I3387" s="105">
        <v>5</v>
      </c>
      <c r="J3387" s="26">
        <f t="shared" si="228"/>
        <v>480</v>
      </c>
      <c r="K3387" s="113">
        <f>IFERROR(SUMIFS(RECEIVING_HISTORY!$H:$H,RECEIVING_HISTORY!$B:$B,MASTER_SHEET!$A3387),0)</f>
        <v>0</v>
      </c>
      <c r="L3387" s="26">
        <f>IFERROR(SUMIFS(RECEIVING_HISTORY!$I:$I,RECEIVING_HISTORY!$B:$B,MASTER_SHEET!$A3387),0)</f>
        <v>0</v>
      </c>
      <c r="M3387" s="35">
        <f>IFERROR(SUMIF(ISSUANCE_HISTORY!$B:$B,A3387,ISSUANCE_HISTORY!$H:$H),0)</f>
        <v>0</v>
      </c>
      <c r="N3387" s="26">
        <f>IFERROR(SUMIF(ISSUANCE_HISTORY!$B:$B,A3387,ISSUANCE_HISTORY!$I:$I),0)</f>
        <v>0</v>
      </c>
      <c r="O3387" s="112">
        <f t="shared" si="229"/>
        <v>5</v>
      </c>
      <c r="P3387" s="26">
        <f t="shared" si="230"/>
        <v>480</v>
      </c>
      <c r="Q3387" s="36" t="s">
        <v>1886</v>
      </c>
      <c r="R3387" s="36" t="s">
        <v>1886</v>
      </c>
      <c r="S3387" s="16"/>
      <c r="T3387" s="37" t="str">
        <f t="shared" si="217"/>
        <v/>
      </c>
      <c r="U3387" s="12"/>
      <c r="V3387" s="16"/>
      <c r="W3387" s="12" t="s">
        <v>4223</v>
      </c>
    </row>
    <row r="3388" spans="1:23" ht="18.75">
      <c r="A3388" s="12">
        <v>10063569</v>
      </c>
      <c r="B3388" s="137" t="e">
        <v>#N/A</v>
      </c>
      <c r="C3388" s="106">
        <v>1009244</v>
      </c>
      <c r="D3388" s="13"/>
      <c r="E3388" s="12" t="s">
        <v>4003</v>
      </c>
      <c r="F3388" s="190" t="s">
        <v>2049</v>
      </c>
      <c r="G3388" s="13" t="s">
        <v>21</v>
      </c>
      <c r="H3388" s="15">
        <v>35</v>
      </c>
      <c r="I3388" s="105">
        <v>3</v>
      </c>
      <c r="J3388" s="26">
        <f t="shared" si="228"/>
        <v>105</v>
      </c>
      <c r="K3388" s="113">
        <f>IFERROR(SUMIFS(RECEIVING_HISTORY!$H:$H,RECEIVING_HISTORY!$B:$B,MASTER_SHEET!$A3388),0)</f>
        <v>0</v>
      </c>
      <c r="L3388" s="26">
        <f>IFERROR(SUMIFS(RECEIVING_HISTORY!$I:$I,RECEIVING_HISTORY!$B:$B,MASTER_SHEET!$A3388),0)</f>
        <v>0</v>
      </c>
      <c r="M3388" s="35">
        <f>IFERROR(SUMIF(ISSUANCE_HISTORY!$B:$B,A3388,ISSUANCE_HISTORY!$H:$H),0)</f>
        <v>0</v>
      </c>
      <c r="N3388" s="26">
        <f>IFERROR(SUMIF(ISSUANCE_HISTORY!$B:$B,A3388,ISSUANCE_HISTORY!$I:$I),0)</f>
        <v>0</v>
      </c>
      <c r="O3388" s="112">
        <f t="shared" si="229"/>
        <v>3</v>
      </c>
      <c r="P3388" s="26">
        <f t="shared" si="230"/>
        <v>105</v>
      </c>
      <c r="Q3388" s="36" t="s">
        <v>1886</v>
      </c>
      <c r="R3388" s="36" t="s">
        <v>1886</v>
      </c>
      <c r="S3388" s="16"/>
      <c r="T3388" s="37" t="str">
        <f t="shared" si="217"/>
        <v/>
      </c>
      <c r="U3388" s="12"/>
      <c r="V3388" s="16"/>
      <c r="W3388" s="12" t="e">
        <v>#N/A</v>
      </c>
    </row>
    <row r="3389" spans="1:23" ht="18.75">
      <c r="A3389" s="12">
        <v>10063570</v>
      </c>
      <c r="B3389" s="137" t="e">
        <v>#N/A</v>
      </c>
      <c r="C3389" s="106">
        <v>1009241</v>
      </c>
      <c r="D3389" s="13"/>
      <c r="E3389" s="12" t="s">
        <v>4004</v>
      </c>
      <c r="F3389" s="190" t="s">
        <v>2049</v>
      </c>
      <c r="G3389" s="13" t="s">
        <v>21</v>
      </c>
      <c r="H3389" s="15">
        <v>115</v>
      </c>
      <c r="I3389" s="105">
        <v>23</v>
      </c>
      <c r="J3389" s="26">
        <f t="shared" si="228"/>
        <v>2645</v>
      </c>
      <c r="K3389" s="113">
        <f>IFERROR(SUMIFS(RECEIVING_HISTORY!$H:$H,RECEIVING_HISTORY!$B:$B,MASTER_SHEET!$A3389),0)</f>
        <v>0</v>
      </c>
      <c r="L3389" s="26">
        <f>IFERROR(SUMIFS(RECEIVING_HISTORY!$I:$I,RECEIVING_HISTORY!$B:$B,MASTER_SHEET!$A3389),0)</f>
        <v>0</v>
      </c>
      <c r="M3389" s="35">
        <f>IFERROR(SUMIF(ISSUANCE_HISTORY!$B:$B,A3389,ISSUANCE_HISTORY!$H:$H),0)</f>
        <v>0</v>
      </c>
      <c r="N3389" s="26">
        <f>IFERROR(SUMIF(ISSUANCE_HISTORY!$B:$B,A3389,ISSUANCE_HISTORY!$I:$I),0)</f>
        <v>0</v>
      </c>
      <c r="O3389" s="112">
        <f t="shared" si="229"/>
        <v>23</v>
      </c>
      <c r="P3389" s="26">
        <f t="shared" si="230"/>
        <v>2645</v>
      </c>
      <c r="Q3389" s="36" t="s">
        <v>1886</v>
      </c>
      <c r="R3389" s="36" t="s">
        <v>1886</v>
      </c>
      <c r="S3389" s="16"/>
      <c r="T3389" s="37" t="str">
        <f t="shared" si="217"/>
        <v/>
      </c>
      <c r="U3389" s="12"/>
      <c r="V3389" s="16"/>
      <c r="W3389" s="12" t="e">
        <v>#N/A</v>
      </c>
    </row>
    <row r="3390" spans="1:23" ht="18.75">
      <c r="A3390" s="12">
        <v>10063571</v>
      </c>
      <c r="B3390" s="137" t="e">
        <v>#N/A</v>
      </c>
      <c r="C3390" s="106">
        <v>1009242</v>
      </c>
      <c r="D3390" s="13"/>
      <c r="E3390" s="12" t="s">
        <v>4005</v>
      </c>
      <c r="F3390" s="190" t="s">
        <v>2049</v>
      </c>
      <c r="G3390" s="13" t="s">
        <v>21</v>
      </c>
      <c r="H3390" s="15">
        <v>60</v>
      </c>
      <c r="I3390" s="105">
        <v>14</v>
      </c>
      <c r="J3390" s="26">
        <f t="shared" si="228"/>
        <v>840</v>
      </c>
      <c r="K3390" s="113">
        <f>IFERROR(SUMIFS(RECEIVING_HISTORY!$H:$H,RECEIVING_HISTORY!$B:$B,MASTER_SHEET!$A3390),0)</f>
        <v>0</v>
      </c>
      <c r="L3390" s="26">
        <f>IFERROR(SUMIFS(RECEIVING_HISTORY!$I:$I,RECEIVING_HISTORY!$B:$B,MASTER_SHEET!$A3390),0)</f>
        <v>0</v>
      </c>
      <c r="M3390" s="35">
        <f>IFERROR(SUMIF(ISSUANCE_HISTORY!$B:$B,A3390,ISSUANCE_HISTORY!$H:$H),0)</f>
        <v>0</v>
      </c>
      <c r="N3390" s="26">
        <f>IFERROR(SUMIF(ISSUANCE_HISTORY!$B:$B,A3390,ISSUANCE_HISTORY!$I:$I),0)</f>
        <v>0</v>
      </c>
      <c r="O3390" s="112">
        <f t="shared" si="229"/>
        <v>14</v>
      </c>
      <c r="P3390" s="26">
        <f t="shared" si="230"/>
        <v>840</v>
      </c>
      <c r="Q3390" s="36" t="s">
        <v>4231</v>
      </c>
      <c r="R3390" s="36" t="s">
        <v>4231</v>
      </c>
      <c r="S3390" s="16"/>
      <c r="T3390" s="37" t="str">
        <f t="shared" si="217"/>
        <v/>
      </c>
      <c r="U3390" s="12"/>
      <c r="V3390" s="16"/>
      <c r="W3390" s="12" t="e">
        <v>#N/A</v>
      </c>
    </row>
    <row r="3391" spans="1:23" ht="18.75">
      <c r="A3391" s="12">
        <v>10063572</v>
      </c>
      <c r="B3391" s="137" t="e">
        <v>#N/A</v>
      </c>
      <c r="C3391" s="106">
        <v>1009238</v>
      </c>
      <c r="D3391" s="13"/>
      <c r="E3391" s="12" t="s">
        <v>4006</v>
      </c>
      <c r="F3391" s="190" t="s">
        <v>2049</v>
      </c>
      <c r="G3391" s="13" t="s">
        <v>21</v>
      </c>
      <c r="H3391" s="15">
        <v>54</v>
      </c>
      <c r="I3391" s="105">
        <v>0</v>
      </c>
      <c r="J3391" s="26">
        <f t="shared" si="228"/>
        <v>0</v>
      </c>
      <c r="K3391" s="113">
        <f>IFERROR(SUMIFS(RECEIVING_HISTORY!$H:$H,RECEIVING_HISTORY!$B:$B,MASTER_SHEET!$A3391),0)</f>
        <v>0</v>
      </c>
      <c r="L3391" s="26">
        <f>IFERROR(SUMIFS(RECEIVING_HISTORY!$I:$I,RECEIVING_HISTORY!$B:$B,MASTER_SHEET!$A3391),0)</f>
        <v>0</v>
      </c>
      <c r="M3391" s="35">
        <f>IFERROR(SUMIF(ISSUANCE_HISTORY!$B:$B,A3391,ISSUANCE_HISTORY!$H:$H),0)</f>
        <v>0</v>
      </c>
      <c r="N3391" s="26">
        <f>IFERROR(SUMIF(ISSUANCE_HISTORY!$B:$B,A3391,ISSUANCE_HISTORY!$I:$I),0)</f>
        <v>0</v>
      </c>
      <c r="O3391" s="112">
        <f t="shared" si="229"/>
        <v>0</v>
      </c>
      <c r="P3391" s="26">
        <f t="shared" si="230"/>
        <v>0</v>
      </c>
      <c r="Q3391" s="36" t="e">
        <v>#N/A</v>
      </c>
      <c r="R3391" s="36" t="e">
        <v>#N/A</v>
      </c>
      <c r="S3391" s="16"/>
      <c r="T3391" s="37" t="str">
        <f t="shared" si="217"/>
        <v/>
      </c>
      <c r="U3391" s="12"/>
      <c r="V3391" s="16"/>
      <c r="W3391" s="12" t="e">
        <v>#N/A</v>
      </c>
    </row>
    <row r="3392" spans="1:23" ht="18.75">
      <c r="A3392" s="12">
        <v>10063573</v>
      </c>
      <c r="B3392" s="137" t="e">
        <v>#N/A</v>
      </c>
      <c r="C3392" s="106">
        <v>1007980</v>
      </c>
      <c r="D3392" s="13"/>
      <c r="E3392" s="12" t="s">
        <v>4007</v>
      </c>
      <c r="F3392" s="190" t="s">
        <v>4205</v>
      </c>
      <c r="G3392" s="13" t="s">
        <v>21</v>
      </c>
      <c r="H3392" s="15">
        <v>333</v>
      </c>
      <c r="I3392" s="105">
        <v>15</v>
      </c>
      <c r="J3392" s="26">
        <f t="shared" si="228"/>
        <v>4995</v>
      </c>
      <c r="K3392" s="113">
        <f>IFERROR(SUMIFS(RECEIVING_HISTORY!$H:$H,RECEIVING_HISTORY!$B:$B,MASTER_SHEET!$A3392),0)</f>
        <v>0</v>
      </c>
      <c r="L3392" s="26">
        <f>IFERROR(SUMIFS(RECEIVING_HISTORY!$I:$I,RECEIVING_HISTORY!$B:$B,MASTER_SHEET!$A3392),0)</f>
        <v>0</v>
      </c>
      <c r="M3392" s="35">
        <f>IFERROR(SUMIF(ISSUANCE_HISTORY!$B:$B,A3392,ISSUANCE_HISTORY!$H:$H),0)</f>
        <v>0</v>
      </c>
      <c r="N3392" s="26">
        <f>IFERROR(SUMIF(ISSUANCE_HISTORY!$B:$B,A3392,ISSUANCE_HISTORY!$I:$I),0)</f>
        <v>0</v>
      </c>
      <c r="O3392" s="112">
        <f t="shared" si="229"/>
        <v>15</v>
      </c>
      <c r="P3392" s="26">
        <f t="shared" si="230"/>
        <v>4995</v>
      </c>
      <c r="Q3392" s="36" t="s">
        <v>998</v>
      </c>
      <c r="R3392" s="36" t="s">
        <v>998</v>
      </c>
      <c r="S3392" s="16"/>
      <c r="T3392" s="37" t="str">
        <f t="shared" si="217"/>
        <v/>
      </c>
      <c r="U3392" s="12"/>
      <c r="V3392" s="16"/>
      <c r="W3392" s="12" t="e">
        <v>#N/A</v>
      </c>
    </row>
    <row r="3393" spans="1:23" ht="18.75">
      <c r="A3393" s="12">
        <v>10063574</v>
      </c>
      <c r="B3393" s="137">
        <v>1910010173</v>
      </c>
      <c r="C3393" s="106">
        <v>1007983</v>
      </c>
      <c r="D3393" s="13"/>
      <c r="E3393" s="12" t="s">
        <v>4008</v>
      </c>
      <c r="F3393" s="190" t="s">
        <v>4205</v>
      </c>
      <c r="G3393" s="13" t="s">
        <v>21</v>
      </c>
      <c r="H3393" s="15">
        <v>312</v>
      </c>
      <c r="I3393" s="105">
        <v>7</v>
      </c>
      <c r="J3393" s="26">
        <f t="shared" si="228"/>
        <v>2184</v>
      </c>
      <c r="K3393" s="113">
        <f>IFERROR(SUMIFS(RECEIVING_HISTORY!$H:$H,RECEIVING_HISTORY!$B:$B,MASTER_SHEET!$A3393),0)</f>
        <v>0</v>
      </c>
      <c r="L3393" s="26">
        <f>IFERROR(SUMIFS(RECEIVING_HISTORY!$I:$I,RECEIVING_HISTORY!$B:$B,MASTER_SHEET!$A3393),0)</f>
        <v>0</v>
      </c>
      <c r="M3393" s="35">
        <f>IFERROR(SUMIF(ISSUANCE_HISTORY!$B:$B,A3393,ISSUANCE_HISTORY!$H:$H),0)</f>
        <v>0</v>
      </c>
      <c r="N3393" s="26">
        <f>IFERROR(SUMIF(ISSUANCE_HISTORY!$B:$B,A3393,ISSUANCE_HISTORY!$I:$I),0)</f>
        <v>0</v>
      </c>
      <c r="O3393" s="112">
        <f t="shared" si="229"/>
        <v>7</v>
      </c>
      <c r="P3393" s="26">
        <f t="shared" si="230"/>
        <v>2184</v>
      </c>
      <c r="Q3393" s="36" t="s">
        <v>1647</v>
      </c>
      <c r="R3393" s="36" t="s">
        <v>1647</v>
      </c>
      <c r="S3393" s="16"/>
      <c r="T3393" s="37" t="str">
        <f t="shared" si="217"/>
        <v/>
      </c>
      <c r="U3393" s="12"/>
      <c r="V3393" s="16"/>
      <c r="W3393" s="12" t="s">
        <v>4222</v>
      </c>
    </row>
    <row r="3394" spans="1:23" ht="18.75">
      <c r="A3394" s="12">
        <v>10063575</v>
      </c>
      <c r="B3394" s="137" t="e">
        <v>#N/A</v>
      </c>
      <c r="C3394" s="106">
        <v>1007984</v>
      </c>
      <c r="D3394" s="13"/>
      <c r="E3394" s="12" t="s">
        <v>4009</v>
      </c>
      <c r="F3394" s="190" t="s">
        <v>4205</v>
      </c>
      <c r="G3394" s="13" t="s">
        <v>21</v>
      </c>
      <c r="H3394" s="15">
        <v>55</v>
      </c>
      <c r="I3394" s="105">
        <v>5</v>
      </c>
      <c r="J3394" s="26">
        <f t="shared" ref="J3394:J3420" si="231">I3394*H3394</f>
        <v>275</v>
      </c>
      <c r="K3394" s="113">
        <f>IFERROR(SUMIFS(RECEIVING_HISTORY!$H:$H,RECEIVING_HISTORY!$B:$B,MASTER_SHEET!$A3394),0)</f>
        <v>0</v>
      </c>
      <c r="L3394" s="26">
        <f>IFERROR(SUMIFS(RECEIVING_HISTORY!$I:$I,RECEIVING_HISTORY!$B:$B,MASTER_SHEET!$A3394),0)</f>
        <v>0</v>
      </c>
      <c r="M3394" s="35">
        <f>IFERROR(SUMIF(ISSUANCE_HISTORY!$B:$B,A3394,ISSUANCE_HISTORY!$H:$H),0)</f>
        <v>0</v>
      </c>
      <c r="N3394" s="26">
        <f>IFERROR(SUMIF(ISSUANCE_HISTORY!$B:$B,A3394,ISSUANCE_HISTORY!$I:$I),0)</f>
        <v>0</v>
      </c>
      <c r="O3394" s="112">
        <f t="shared" ref="O3394:O3420" si="232">N(I3394)+N(K3394)-N(M3394)</f>
        <v>5</v>
      </c>
      <c r="P3394" s="26">
        <f t="shared" si="230"/>
        <v>275</v>
      </c>
      <c r="Q3394" s="36" t="s">
        <v>3950</v>
      </c>
      <c r="R3394" s="36" t="s">
        <v>3950</v>
      </c>
      <c r="S3394" s="16"/>
      <c r="T3394" s="37" t="str">
        <f t="shared" ref="T3394:T3457" si="233">IF(S3394="", "", IF(U3394&lt;&gt;"", "BSR in Process", IF(O3394&lt;S3394, "Re-Order Now", "OK")))</f>
        <v/>
      </c>
      <c r="U3394" s="12"/>
      <c r="V3394" s="16"/>
      <c r="W3394" s="12" t="e">
        <v>#N/A</v>
      </c>
    </row>
    <row r="3395" spans="1:23" ht="18.75">
      <c r="A3395" s="12">
        <v>10063576</v>
      </c>
      <c r="B3395" s="137" t="e">
        <v>#N/A</v>
      </c>
      <c r="C3395" s="106">
        <v>1007985</v>
      </c>
      <c r="D3395" s="13"/>
      <c r="E3395" s="12" t="s">
        <v>4010</v>
      </c>
      <c r="F3395" s="190" t="s">
        <v>4205</v>
      </c>
      <c r="G3395" s="13" t="s">
        <v>21</v>
      </c>
      <c r="H3395" s="15">
        <v>339</v>
      </c>
      <c r="I3395" s="105">
        <v>5</v>
      </c>
      <c r="J3395" s="26">
        <f t="shared" si="231"/>
        <v>1695</v>
      </c>
      <c r="K3395" s="113">
        <f>IFERROR(SUMIFS(RECEIVING_HISTORY!$H:$H,RECEIVING_HISTORY!$B:$B,MASTER_SHEET!$A3395),0)</f>
        <v>0</v>
      </c>
      <c r="L3395" s="26">
        <f>IFERROR(SUMIFS(RECEIVING_HISTORY!$I:$I,RECEIVING_HISTORY!$B:$B,MASTER_SHEET!$A3395),0)</f>
        <v>0</v>
      </c>
      <c r="M3395" s="35">
        <f>IFERROR(SUMIF(ISSUANCE_HISTORY!$B:$B,A3395,ISSUANCE_HISTORY!$H:$H),0)</f>
        <v>0</v>
      </c>
      <c r="N3395" s="26">
        <f>IFERROR(SUMIF(ISSUANCE_HISTORY!$B:$B,A3395,ISSUANCE_HISTORY!$I:$I),0)</f>
        <v>0</v>
      </c>
      <c r="O3395" s="112">
        <f t="shared" si="232"/>
        <v>5</v>
      </c>
      <c r="P3395" s="26">
        <f t="shared" si="230"/>
        <v>1695</v>
      </c>
      <c r="Q3395" s="36" t="s">
        <v>3950</v>
      </c>
      <c r="R3395" s="36" t="s">
        <v>3950</v>
      </c>
      <c r="S3395" s="16"/>
      <c r="T3395" s="37" t="str">
        <f t="shared" si="233"/>
        <v/>
      </c>
      <c r="U3395" s="12"/>
      <c r="V3395" s="16"/>
      <c r="W3395" s="12" t="e">
        <v>#N/A</v>
      </c>
    </row>
    <row r="3396" spans="1:23" ht="18.75">
      <c r="A3396" s="12">
        <v>10063577</v>
      </c>
      <c r="B3396" s="137" t="e">
        <v>#N/A</v>
      </c>
      <c r="C3396" s="106">
        <v>1007986</v>
      </c>
      <c r="D3396" s="13"/>
      <c r="E3396" s="12" t="s">
        <v>4011</v>
      </c>
      <c r="F3396" s="190" t="s">
        <v>4205</v>
      </c>
      <c r="G3396" s="13" t="s">
        <v>21</v>
      </c>
      <c r="H3396" s="15">
        <v>311</v>
      </c>
      <c r="I3396" s="105">
        <v>5</v>
      </c>
      <c r="J3396" s="26">
        <f t="shared" si="231"/>
        <v>1555</v>
      </c>
      <c r="K3396" s="113">
        <f>IFERROR(SUMIFS(RECEIVING_HISTORY!$H:$H,RECEIVING_HISTORY!$B:$B,MASTER_SHEET!$A3396),0)</f>
        <v>0</v>
      </c>
      <c r="L3396" s="26">
        <f>IFERROR(SUMIFS(RECEIVING_HISTORY!$I:$I,RECEIVING_HISTORY!$B:$B,MASTER_SHEET!$A3396),0)</f>
        <v>0</v>
      </c>
      <c r="M3396" s="35">
        <f>IFERROR(SUMIF(ISSUANCE_HISTORY!$B:$B,A3396,ISSUANCE_HISTORY!$H:$H),0)</f>
        <v>0</v>
      </c>
      <c r="N3396" s="26">
        <f>IFERROR(SUMIF(ISSUANCE_HISTORY!$B:$B,A3396,ISSUANCE_HISTORY!$I:$I),0)</f>
        <v>0</v>
      </c>
      <c r="O3396" s="112">
        <f t="shared" si="232"/>
        <v>5</v>
      </c>
      <c r="P3396" s="26">
        <f t="shared" si="230"/>
        <v>1555</v>
      </c>
      <c r="Q3396" s="36" t="s">
        <v>2988</v>
      </c>
      <c r="R3396" s="36" t="s">
        <v>2988</v>
      </c>
      <c r="S3396" s="16"/>
      <c r="T3396" s="37" t="str">
        <f t="shared" si="233"/>
        <v/>
      </c>
      <c r="U3396" s="12"/>
      <c r="V3396" s="16"/>
      <c r="W3396" s="12" t="e">
        <v>#N/A</v>
      </c>
    </row>
    <row r="3397" spans="1:23" ht="18.75">
      <c r="A3397" s="12">
        <v>10063578</v>
      </c>
      <c r="B3397" s="137" t="e">
        <v>#N/A</v>
      </c>
      <c r="C3397" s="106">
        <v>1007987</v>
      </c>
      <c r="D3397" s="13"/>
      <c r="E3397" s="12" t="s">
        <v>3681</v>
      </c>
      <c r="F3397" s="190" t="s">
        <v>4205</v>
      </c>
      <c r="G3397" s="13" t="s">
        <v>21</v>
      </c>
      <c r="H3397" s="15">
        <v>386</v>
      </c>
      <c r="I3397" s="105">
        <v>10</v>
      </c>
      <c r="J3397" s="26">
        <f t="shared" si="231"/>
        <v>3860</v>
      </c>
      <c r="K3397" s="113">
        <f>IFERROR(SUMIFS(RECEIVING_HISTORY!$H:$H,RECEIVING_HISTORY!$B:$B,MASTER_SHEET!$A3397),0)</f>
        <v>0</v>
      </c>
      <c r="L3397" s="26">
        <f>IFERROR(SUMIFS(RECEIVING_HISTORY!$I:$I,RECEIVING_HISTORY!$B:$B,MASTER_SHEET!$A3397),0)</f>
        <v>0</v>
      </c>
      <c r="M3397" s="35">
        <f>IFERROR(SUMIF(ISSUANCE_HISTORY!$B:$B,A3397,ISSUANCE_HISTORY!$H:$H),0)</f>
        <v>0</v>
      </c>
      <c r="N3397" s="26">
        <f>IFERROR(SUMIF(ISSUANCE_HISTORY!$B:$B,A3397,ISSUANCE_HISTORY!$I:$I),0)</f>
        <v>0</v>
      </c>
      <c r="O3397" s="112">
        <f t="shared" si="232"/>
        <v>10</v>
      </c>
      <c r="P3397" s="26">
        <f t="shared" si="230"/>
        <v>3860</v>
      </c>
      <c r="Q3397" s="36" t="s">
        <v>3950</v>
      </c>
      <c r="R3397" s="36" t="s">
        <v>3950</v>
      </c>
      <c r="S3397" s="16"/>
      <c r="T3397" s="37" t="str">
        <f t="shared" si="233"/>
        <v/>
      </c>
      <c r="U3397" s="12"/>
      <c r="V3397" s="16"/>
      <c r="W3397" s="12" t="e">
        <v>#N/A</v>
      </c>
    </row>
    <row r="3398" spans="1:23" ht="18.75">
      <c r="A3398" s="12">
        <v>10063579</v>
      </c>
      <c r="B3398" s="137" t="e">
        <v>#N/A</v>
      </c>
      <c r="C3398" s="106">
        <v>1009248</v>
      </c>
      <c r="D3398" s="13"/>
      <c r="E3398" s="12" t="s">
        <v>4014</v>
      </c>
      <c r="F3398" s="190" t="s">
        <v>2049</v>
      </c>
      <c r="G3398" s="13" t="s">
        <v>21</v>
      </c>
      <c r="H3398" s="15">
        <v>12</v>
      </c>
      <c r="I3398" s="105">
        <v>13</v>
      </c>
      <c r="J3398" s="26">
        <f t="shared" si="231"/>
        <v>156</v>
      </c>
      <c r="K3398" s="113">
        <f>IFERROR(SUMIFS(RECEIVING_HISTORY!$H:$H,RECEIVING_HISTORY!$B:$B,MASTER_SHEET!$A3398),0)</f>
        <v>0</v>
      </c>
      <c r="L3398" s="26">
        <f>IFERROR(SUMIFS(RECEIVING_HISTORY!$I:$I,RECEIVING_HISTORY!$B:$B,MASTER_SHEET!$A3398),0)</f>
        <v>0</v>
      </c>
      <c r="M3398" s="35">
        <f>IFERROR(SUMIF(ISSUANCE_HISTORY!$B:$B,A3398,ISSUANCE_HISTORY!$H:$H),0)</f>
        <v>0</v>
      </c>
      <c r="N3398" s="26">
        <f>IFERROR(SUMIF(ISSUANCE_HISTORY!$B:$B,A3398,ISSUANCE_HISTORY!$I:$I),0)</f>
        <v>0</v>
      </c>
      <c r="O3398" s="112">
        <f t="shared" si="232"/>
        <v>13</v>
      </c>
      <c r="P3398" s="26">
        <f t="shared" si="230"/>
        <v>156</v>
      </c>
      <c r="Q3398" s="36" t="s">
        <v>42</v>
      </c>
      <c r="R3398" s="36" t="s">
        <v>42</v>
      </c>
      <c r="S3398" s="16"/>
      <c r="T3398" s="37" t="str">
        <f t="shared" si="233"/>
        <v/>
      </c>
      <c r="U3398" s="12"/>
      <c r="V3398" s="16"/>
      <c r="W3398" s="12" t="e">
        <v>#N/A</v>
      </c>
    </row>
    <row r="3399" spans="1:23" ht="18.75">
      <c r="A3399" s="12">
        <v>10063580</v>
      </c>
      <c r="B3399" s="137" t="e">
        <v>#N/A</v>
      </c>
      <c r="C3399" s="106">
        <v>1009249</v>
      </c>
      <c r="D3399" s="13"/>
      <c r="E3399" s="12" t="s">
        <v>4015</v>
      </c>
      <c r="F3399" s="190" t="s">
        <v>2049</v>
      </c>
      <c r="G3399" s="13" t="s">
        <v>21</v>
      </c>
      <c r="H3399" s="15">
        <v>2.5</v>
      </c>
      <c r="I3399" s="105">
        <v>10</v>
      </c>
      <c r="J3399" s="26">
        <f t="shared" si="231"/>
        <v>25</v>
      </c>
      <c r="K3399" s="113">
        <f>IFERROR(SUMIFS(RECEIVING_HISTORY!$H:$H,RECEIVING_HISTORY!$B:$B,MASTER_SHEET!$A3399),0)</f>
        <v>0</v>
      </c>
      <c r="L3399" s="26">
        <f>IFERROR(SUMIFS(RECEIVING_HISTORY!$I:$I,RECEIVING_HISTORY!$B:$B,MASTER_SHEET!$A3399),0)</f>
        <v>0</v>
      </c>
      <c r="M3399" s="35">
        <f>IFERROR(SUMIF(ISSUANCE_HISTORY!$B:$B,A3399,ISSUANCE_HISTORY!$H:$H),0)</f>
        <v>0</v>
      </c>
      <c r="N3399" s="26">
        <f>IFERROR(SUMIF(ISSUANCE_HISTORY!$B:$B,A3399,ISSUANCE_HISTORY!$I:$I),0)</f>
        <v>0</v>
      </c>
      <c r="O3399" s="112">
        <f t="shared" si="232"/>
        <v>10</v>
      </c>
      <c r="P3399" s="26">
        <f t="shared" si="230"/>
        <v>25</v>
      </c>
      <c r="Q3399" s="36" t="s">
        <v>1886</v>
      </c>
      <c r="R3399" s="36" t="s">
        <v>1886</v>
      </c>
      <c r="S3399" s="16"/>
      <c r="T3399" s="37" t="str">
        <f t="shared" si="233"/>
        <v/>
      </c>
      <c r="U3399" s="12"/>
      <c r="V3399" s="16"/>
      <c r="W3399" s="12" t="e">
        <v>#N/A</v>
      </c>
    </row>
    <row r="3400" spans="1:23" ht="18.75">
      <c r="A3400" s="12">
        <v>10063581</v>
      </c>
      <c r="B3400" s="137">
        <v>311716001879</v>
      </c>
      <c r="C3400" s="106">
        <v>1009250</v>
      </c>
      <c r="D3400" s="13"/>
      <c r="E3400" s="12" t="s">
        <v>4016</v>
      </c>
      <c r="F3400" s="190" t="s">
        <v>2049</v>
      </c>
      <c r="G3400" s="13" t="s">
        <v>21</v>
      </c>
      <c r="H3400" s="15">
        <v>3.5</v>
      </c>
      <c r="I3400" s="105">
        <v>5</v>
      </c>
      <c r="J3400" s="26">
        <f t="shared" si="231"/>
        <v>17.5</v>
      </c>
      <c r="K3400" s="113">
        <f>IFERROR(SUMIFS(RECEIVING_HISTORY!$H:$H,RECEIVING_HISTORY!$B:$B,MASTER_SHEET!$A3400),0)</f>
        <v>0</v>
      </c>
      <c r="L3400" s="26">
        <f>IFERROR(SUMIFS(RECEIVING_HISTORY!$I:$I,RECEIVING_HISTORY!$B:$B,MASTER_SHEET!$A3400),0)</f>
        <v>0</v>
      </c>
      <c r="M3400" s="35">
        <f>IFERROR(SUMIF(ISSUANCE_HISTORY!$B:$B,A3400,ISSUANCE_HISTORY!$H:$H),0)</f>
        <v>0</v>
      </c>
      <c r="N3400" s="26">
        <f>IFERROR(SUMIF(ISSUANCE_HISTORY!$B:$B,A3400,ISSUANCE_HISTORY!$I:$I),0)</f>
        <v>0</v>
      </c>
      <c r="O3400" s="112">
        <f t="shared" si="232"/>
        <v>5</v>
      </c>
      <c r="P3400" s="26">
        <f t="shared" si="230"/>
        <v>17.5</v>
      </c>
      <c r="Q3400" s="36" t="s">
        <v>1886</v>
      </c>
      <c r="R3400" s="36" t="s">
        <v>1886</v>
      </c>
      <c r="S3400" s="16"/>
      <c r="T3400" s="37" t="str">
        <f t="shared" si="233"/>
        <v/>
      </c>
      <c r="U3400" s="12"/>
      <c r="V3400" s="16"/>
      <c r="W3400" s="12" t="s">
        <v>4223</v>
      </c>
    </row>
    <row r="3401" spans="1:23" ht="18.75">
      <c r="A3401" s="12">
        <v>10063582</v>
      </c>
      <c r="B3401" s="137" t="e">
        <v>#N/A</v>
      </c>
      <c r="C3401" s="106">
        <v>1009251</v>
      </c>
      <c r="D3401" s="13"/>
      <c r="E3401" s="12" t="s">
        <v>4017</v>
      </c>
      <c r="F3401" s="190" t="s">
        <v>2049</v>
      </c>
      <c r="G3401" s="13" t="s">
        <v>21</v>
      </c>
      <c r="H3401" s="15">
        <v>4</v>
      </c>
      <c r="I3401" s="105">
        <v>10</v>
      </c>
      <c r="J3401" s="26">
        <f t="shared" si="231"/>
        <v>40</v>
      </c>
      <c r="K3401" s="113">
        <f>IFERROR(SUMIFS(RECEIVING_HISTORY!$H:$H,RECEIVING_HISTORY!$B:$B,MASTER_SHEET!$A3401),0)</f>
        <v>0</v>
      </c>
      <c r="L3401" s="26">
        <f>IFERROR(SUMIFS(RECEIVING_HISTORY!$I:$I,RECEIVING_HISTORY!$B:$B,MASTER_SHEET!$A3401),0)</f>
        <v>0</v>
      </c>
      <c r="M3401" s="35">
        <f>IFERROR(SUMIF(ISSUANCE_HISTORY!$B:$B,A3401,ISSUANCE_HISTORY!$H:$H),0)</f>
        <v>0</v>
      </c>
      <c r="N3401" s="26">
        <f>IFERROR(SUMIF(ISSUANCE_HISTORY!$B:$B,A3401,ISSUANCE_HISTORY!$I:$I),0)</f>
        <v>0</v>
      </c>
      <c r="O3401" s="112">
        <f t="shared" si="232"/>
        <v>10</v>
      </c>
      <c r="P3401" s="26">
        <f t="shared" si="230"/>
        <v>40</v>
      </c>
      <c r="Q3401" s="36" t="s">
        <v>1886</v>
      </c>
      <c r="R3401" s="36" t="s">
        <v>1886</v>
      </c>
      <c r="S3401" s="16"/>
      <c r="T3401" s="37" t="str">
        <f t="shared" si="233"/>
        <v/>
      </c>
      <c r="U3401" s="12"/>
      <c r="V3401" s="16"/>
      <c r="W3401" s="12" t="e">
        <v>#N/A</v>
      </c>
    </row>
    <row r="3402" spans="1:23" ht="18.75">
      <c r="A3402" s="12">
        <v>10063583</v>
      </c>
      <c r="B3402" s="137" t="e">
        <v>#N/A</v>
      </c>
      <c r="C3402" s="106">
        <v>1009253</v>
      </c>
      <c r="D3402" s="13"/>
      <c r="E3402" s="12" t="s">
        <v>4018</v>
      </c>
      <c r="F3402" s="190" t="s">
        <v>2049</v>
      </c>
      <c r="G3402" s="13" t="s">
        <v>21</v>
      </c>
      <c r="H3402" s="15">
        <v>4</v>
      </c>
      <c r="I3402" s="105">
        <v>5</v>
      </c>
      <c r="J3402" s="26">
        <f t="shared" si="231"/>
        <v>20</v>
      </c>
      <c r="K3402" s="113">
        <f>IFERROR(SUMIFS(RECEIVING_HISTORY!$H:$H,RECEIVING_HISTORY!$B:$B,MASTER_SHEET!$A3402),0)</f>
        <v>0</v>
      </c>
      <c r="L3402" s="26">
        <f>IFERROR(SUMIFS(RECEIVING_HISTORY!$I:$I,RECEIVING_HISTORY!$B:$B,MASTER_SHEET!$A3402),0)</f>
        <v>0</v>
      </c>
      <c r="M3402" s="35">
        <f>IFERROR(SUMIF(ISSUANCE_HISTORY!$B:$B,A3402,ISSUANCE_HISTORY!$H:$H),0)</f>
        <v>0</v>
      </c>
      <c r="N3402" s="26">
        <f>IFERROR(SUMIF(ISSUANCE_HISTORY!$B:$B,A3402,ISSUANCE_HISTORY!$I:$I),0)</f>
        <v>0</v>
      </c>
      <c r="O3402" s="112">
        <f t="shared" si="232"/>
        <v>5</v>
      </c>
      <c r="P3402" s="26">
        <f t="shared" si="230"/>
        <v>20</v>
      </c>
      <c r="Q3402" s="36" t="s">
        <v>1886</v>
      </c>
      <c r="R3402" s="36" t="s">
        <v>1886</v>
      </c>
      <c r="S3402" s="16"/>
      <c r="T3402" s="37" t="str">
        <f t="shared" si="233"/>
        <v/>
      </c>
      <c r="U3402" s="12"/>
      <c r="V3402" s="16"/>
      <c r="W3402" s="12" t="e">
        <v>#N/A</v>
      </c>
    </row>
    <row r="3403" spans="1:23" ht="18.75">
      <c r="A3403" s="12">
        <v>10063584</v>
      </c>
      <c r="B3403" s="137" t="e">
        <v>#N/A</v>
      </c>
      <c r="C3403" s="106">
        <v>1009254</v>
      </c>
      <c r="D3403" s="13"/>
      <c r="E3403" s="12" t="s">
        <v>4019</v>
      </c>
      <c r="F3403" s="190" t="s">
        <v>2049</v>
      </c>
      <c r="G3403" s="13" t="s">
        <v>21</v>
      </c>
      <c r="H3403" s="15">
        <v>20</v>
      </c>
      <c r="I3403" s="105">
        <v>2</v>
      </c>
      <c r="J3403" s="26">
        <f t="shared" si="231"/>
        <v>40</v>
      </c>
      <c r="K3403" s="113">
        <f>IFERROR(SUMIFS(RECEIVING_HISTORY!$H:$H,RECEIVING_HISTORY!$B:$B,MASTER_SHEET!$A3403),0)</f>
        <v>0</v>
      </c>
      <c r="L3403" s="26">
        <f>IFERROR(SUMIFS(RECEIVING_HISTORY!$I:$I,RECEIVING_HISTORY!$B:$B,MASTER_SHEET!$A3403),0)</f>
        <v>0</v>
      </c>
      <c r="M3403" s="35">
        <f>IFERROR(SUMIF(ISSUANCE_HISTORY!$B:$B,A3403,ISSUANCE_HISTORY!$H:$H),0)</f>
        <v>0</v>
      </c>
      <c r="N3403" s="26">
        <f>IFERROR(SUMIF(ISSUANCE_HISTORY!$B:$B,A3403,ISSUANCE_HISTORY!$I:$I),0)</f>
        <v>0</v>
      </c>
      <c r="O3403" s="112">
        <f t="shared" si="232"/>
        <v>2</v>
      </c>
      <c r="P3403" s="26">
        <f t="shared" si="230"/>
        <v>40</v>
      </c>
      <c r="Q3403" s="36" t="s">
        <v>545</v>
      </c>
      <c r="R3403" s="36" t="s">
        <v>545</v>
      </c>
      <c r="S3403" s="16"/>
      <c r="T3403" s="37" t="str">
        <f t="shared" si="233"/>
        <v/>
      </c>
      <c r="U3403" s="12"/>
      <c r="V3403" s="16"/>
      <c r="W3403" s="12" t="e">
        <v>#N/A</v>
      </c>
    </row>
    <row r="3404" spans="1:23" ht="18.75">
      <c r="A3404" s="12">
        <v>10063585</v>
      </c>
      <c r="B3404" s="137" t="e">
        <v>#N/A</v>
      </c>
      <c r="C3404" s="106">
        <v>1009255</v>
      </c>
      <c r="D3404" s="13"/>
      <c r="E3404" s="12" t="s">
        <v>4020</v>
      </c>
      <c r="F3404" s="190" t="s">
        <v>2049</v>
      </c>
      <c r="G3404" s="13" t="s">
        <v>21</v>
      </c>
      <c r="H3404" s="15">
        <v>10</v>
      </c>
      <c r="I3404" s="105">
        <v>5</v>
      </c>
      <c r="J3404" s="26">
        <f t="shared" si="231"/>
        <v>50</v>
      </c>
      <c r="K3404" s="113">
        <f>IFERROR(SUMIFS(RECEIVING_HISTORY!$H:$H,RECEIVING_HISTORY!$B:$B,MASTER_SHEET!$A3404),0)</f>
        <v>0</v>
      </c>
      <c r="L3404" s="26">
        <f>IFERROR(SUMIFS(RECEIVING_HISTORY!$I:$I,RECEIVING_HISTORY!$B:$B,MASTER_SHEET!$A3404),0)</f>
        <v>0</v>
      </c>
      <c r="M3404" s="35">
        <f>IFERROR(SUMIF(ISSUANCE_HISTORY!$B:$B,A3404,ISSUANCE_HISTORY!$H:$H),0)</f>
        <v>0</v>
      </c>
      <c r="N3404" s="26">
        <f>IFERROR(SUMIF(ISSUANCE_HISTORY!$B:$B,A3404,ISSUANCE_HISTORY!$I:$I),0)</f>
        <v>0</v>
      </c>
      <c r="O3404" s="112">
        <f t="shared" si="232"/>
        <v>5</v>
      </c>
      <c r="P3404" s="26">
        <f t="shared" si="230"/>
        <v>50</v>
      </c>
      <c r="Q3404" s="36" t="s">
        <v>1593</v>
      </c>
      <c r="R3404" s="36" t="s">
        <v>1593</v>
      </c>
      <c r="S3404" s="16"/>
      <c r="T3404" s="37" t="str">
        <f t="shared" si="233"/>
        <v/>
      </c>
      <c r="U3404" s="12"/>
      <c r="V3404" s="16"/>
      <c r="W3404" s="12" t="e">
        <v>#N/A</v>
      </c>
    </row>
    <row r="3405" spans="1:23" ht="18.75">
      <c r="A3405" s="12">
        <v>10063586</v>
      </c>
      <c r="B3405" s="137" t="e">
        <v>#N/A</v>
      </c>
      <c r="C3405" s="106">
        <v>1009256</v>
      </c>
      <c r="D3405" s="13"/>
      <c r="E3405" s="12" t="s">
        <v>4021</v>
      </c>
      <c r="F3405" s="190" t="s">
        <v>2049</v>
      </c>
      <c r="G3405" s="13" t="s">
        <v>21</v>
      </c>
      <c r="H3405" s="15">
        <v>2</v>
      </c>
      <c r="I3405" s="105">
        <v>30</v>
      </c>
      <c r="J3405" s="26">
        <f t="shared" si="231"/>
        <v>60</v>
      </c>
      <c r="K3405" s="113">
        <f>IFERROR(SUMIFS(RECEIVING_HISTORY!$H:$H,RECEIVING_HISTORY!$B:$B,MASTER_SHEET!$A3405),0)</f>
        <v>0</v>
      </c>
      <c r="L3405" s="26">
        <f>IFERROR(SUMIFS(RECEIVING_HISTORY!$I:$I,RECEIVING_HISTORY!$B:$B,MASTER_SHEET!$A3405),0)</f>
        <v>0</v>
      </c>
      <c r="M3405" s="35">
        <f>IFERROR(SUMIF(ISSUANCE_HISTORY!$B:$B,A3405,ISSUANCE_HISTORY!$H:$H),0)</f>
        <v>0</v>
      </c>
      <c r="N3405" s="26">
        <f>IFERROR(SUMIF(ISSUANCE_HISTORY!$B:$B,A3405,ISSUANCE_HISTORY!$I:$I),0)</f>
        <v>0</v>
      </c>
      <c r="O3405" s="112">
        <f t="shared" si="232"/>
        <v>30</v>
      </c>
      <c r="P3405" s="26">
        <f t="shared" si="230"/>
        <v>60</v>
      </c>
      <c r="Q3405" s="36" t="s">
        <v>1886</v>
      </c>
      <c r="R3405" s="36" t="s">
        <v>1886</v>
      </c>
      <c r="S3405" s="16"/>
      <c r="T3405" s="37" t="str">
        <f t="shared" si="233"/>
        <v/>
      </c>
      <c r="U3405" s="12"/>
      <c r="V3405" s="16"/>
      <c r="W3405" s="12" t="e">
        <v>#N/A</v>
      </c>
    </row>
    <row r="3406" spans="1:23" ht="18.75">
      <c r="A3406" s="12">
        <v>10063587</v>
      </c>
      <c r="B3406" s="137" t="e">
        <v>#N/A</v>
      </c>
      <c r="C3406" s="106">
        <v>1009245</v>
      </c>
      <c r="D3406" s="13"/>
      <c r="E3406" s="12" t="s">
        <v>4022</v>
      </c>
      <c r="F3406" s="190" t="s">
        <v>2049</v>
      </c>
      <c r="G3406" s="13" t="s">
        <v>21</v>
      </c>
      <c r="H3406" s="15">
        <v>52</v>
      </c>
      <c r="I3406" s="105">
        <v>0</v>
      </c>
      <c r="J3406" s="26">
        <f t="shared" si="231"/>
        <v>0</v>
      </c>
      <c r="K3406" s="113">
        <f>IFERROR(SUMIFS(RECEIVING_HISTORY!$H:$H,RECEIVING_HISTORY!$B:$B,MASTER_SHEET!$A3406),0)</f>
        <v>0</v>
      </c>
      <c r="L3406" s="26">
        <f>IFERROR(SUMIFS(RECEIVING_HISTORY!$I:$I,RECEIVING_HISTORY!$B:$B,MASTER_SHEET!$A3406),0)</f>
        <v>0</v>
      </c>
      <c r="M3406" s="35">
        <f>IFERROR(SUMIF(ISSUANCE_HISTORY!$B:$B,A3406,ISSUANCE_HISTORY!$H:$H),0)</f>
        <v>0</v>
      </c>
      <c r="N3406" s="26">
        <f>IFERROR(SUMIF(ISSUANCE_HISTORY!$B:$B,A3406,ISSUANCE_HISTORY!$I:$I),0)</f>
        <v>0</v>
      </c>
      <c r="O3406" s="112">
        <f t="shared" si="232"/>
        <v>0</v>
      </c>
      <c r="P3406" s="26">
        <f t="shared" si="230"/>
        <v>0</v>
      </c>
      <c r="Q3406" s="36" t="e">
        <v>#N/A</v>
      </c>
      <c r="R3406" s="36" t="e">
        <v>#N/A</v>
      </c>
      <c r="S3406" s="16"/>
      <c r="T3406" s="37" t="str">
        <f t="shared" si="233"/>
        <v/>
      </c>
      <c r="U3406" s="12"/>
      <c r="V3406" s="16"/>
      <c r="W3406" s="12" t="e">
        <v>#N/A</v>
      </c>
    </row>
    <row r="3407" spans="1:23" ht="18.75">
      <c r="A3407" s="12">
        <v>10063588</v>
      </c>
      <c r="B3407" s="137" t="e">
        <v>#N/A</v>
      </c>
      <c r="C3407" s="106">
        <v>1009114</v>
      </c>
      <c r="D3407" s="13"/>
      <c r="E3407" s="12" t="s">
        <v>4026</v>
      </c>
      <c r="F3407" s="190" t="s">
        <v>2049</v>
      </c>
      <c r="G3407" s="13" t="s">
        <v>21</v>
      </c>
      <c r="H3407" s="15">
        <v>25</v>
      </c>
      <c r="I3407" s="105">
        <v>0</v>
      </c>
      <c r="J3407" s="26">
        <f t="shared" si="231"/>
        <v>0</v>
      </c>
      <c r="K3407" s="113">
        <f>IFERROR(SUMIFS(RECEIVING_HISTORY!$H:$H,RECEIVING_HISTORY!$B:$B,MASTER_SHEET!$A3407),0)</f>
        <v>0</v>
      </c>
      <c r="L3407" s="26">
        <f>IFERROR(SUMIFS(RECEIVING_HISTORY!$I:$I,RECEIVING_HISTORY!$B:$B,MASTER_SHEET!$A3407),0)</f>
        <v>0</v>
      </c>
      <c r="M3407" s="35">
        <f>IFERROR(SUMIF(ISSUANCE_HISTORY!$B:$B,A3407,ISSUANCE_HISTORY!$H:$H),0)</f>
        <v>0</v>
      </c>
      <c r="N3407" s="26">
        <f>IFERROR(SUMIF(ISSUANCE_HISTORY!$B:$B,A3407,ISSUANCE_HISTORY!$I:$I),0)</f>
        <v>0</v>
      </c>
      <c r="O3407" s="112">
        <f t="shared" si="232"/>
        <v>0</v>
      </c>
      <c r="P3407" s="26">
        <f t="shared" si="230"/>
        <v>0</v>
      </c>
      <c r="Q3407" s="36" t="e">
        <v>#N/A</v>
      </c>
      <c r="R3407" s="36" t="e">
        <v>#N/A</v>
      </c>
      <c r="S3407" s="16"/>
      <c r="T3407" s="37" t="str">
        <f t="shared" si="233"/>
        <v/>
      </c>
      <c r="U3407" s="12"/>
      <c r="V3407" s="16"/>
      <c r="W3407" s="12" t="e">
        <v>#N/A</v>
      </c>
    </row>
    <row r="3408" spans="1:23" ht="18.75">
      <c r="A3408" s="12">
        <v>10063589</v>
      </c>
      <c r="B3408" s="137">
        <v>271128001876</v>
      </c>
      <c r="C3408" s="106">
        <v>1009260</v>
      </c>
      <c r="D3408" s="13"/>
      <c r="E3408" s="12" t="s">
        <v>4027</v>
      </c>
      <c r="F3408" s="191" t="s">
        <v>4206</v>
      </c>
      <c r="G3408" s="13" t="s">
        <v>21</v>
      </c>
      <c r="H3408" s="15">
        <v>125</v>
      </c>
      <c r="I3408" s="105">
        <v>90</v>
      </c>
      <c r="J3408" s="26">
        <f t="shared" ref="J3408:J3419" si="234">I3408*H3408</f>
        <v>11250</v>
      </c>
      <c r="K3408" s="113">
        <f>IFERROR(SUMIFS(RECEIVING_HISTORY!$H:$H,RECEIVING_HISTORY!$B:$B,MASTER_SHEET!$A3408),0)</f>
        <v>0</v>
      </c>
      <c r="L3408" s="26">
        <f>IFERROR(SUMIFS(RECEIVING_HISTORY!$I:$I,RECEIVING_HISTORY!$B:$B,MASTER_SHEET!$A3408),0)</f>
        <v>0</v>
      </c>
      <c r="M3408" s="35">
        <f>IFERROR(SUMIF(ISSUANCE_HISTORY!$B:$B,A3408,ISSUANCE_HISTORY!$H:$H),0)</f>
        <v>0</v>
      </c>
      <c r="N3408" s="26">
        <f>IFERROR(SUMIF(ISSUANCE_HISTORY!$B:$B,A3408,ISSUANCE_HISTORY!$I:$I),0)</f>
        <v>0</v>
      </c>
      <c r="O3408" s="112">
        <f t="shared" ref="O3408:O3410" si="235">N(I3408)+N(K3408)-N(M3408)</f>
        <v>90</v>
      </c>
      <c r="P3408" s="26">
        <f t="shared" ref="P3408:P3419" si="236">N(J3408)+N(L3408)-N(N3408)</f>
        <v>11250</v>
      </c>
      <c r="Q3408" s="36" t="s">
        <v>2027</v>
      </c>
      <c r="R3408" s="36" t="s">
        <v>2027</v>
      </c>
      <c r="S3408" s="16"/>
      <c r="T3408" s="37" t="str">
        <f t="shared" si="233"/>
        <v/>
      </c>
      <c r="U3408" s="12"/>
      <c r="V3408" s="16"/>
      <c r="W3408" s="12" t="s">
        <v>4223</v>
      </c>
    </row>
    <row r="3409" spans="1:23" ht="18.75">
      <c r="A3409" s="12">
        <v>10063590</v>
      </c>
      <c r="B3409" s="137">
        <v>401420001880</v>
      </c>
      <c r="C3409" s="106">
        <v>1009135</v>
      </c>
      <c r="D3409" s="13"/>
      <c r="E3409" s="12" t="s">
        <v>4028</v>
      </c>
      <c r="F3409" s="190" t="s">
        <v>1262</v>
      </c>
      <c r="G3409" s="13" t="s">
        <v>21</v>
      </c>
      <c r="H3409" s="15">
        <v>63</v>
      </c>
      <c r="I3409" s="105">
        <v>15</v>
      </c>
      <c r="J3409" s="26">
        <f t="shared" si="234"/>
        <v>945</v>
      </c>
      <c r="K3409" s="113">
        <f>IFERROR(SUMIFS(RECEIVING_HISTORY!$H:$H,RECEIVING_HISTORY!$B:$B,MASTER_SHEET!$A3409),0)</f>
        <v>0</v>
      </c>
      <c r="L3409" s="26">
        <f>IFERROR(SUMIFS(RECEIVING_HISTORY!$I:$I,RECEIVING_HISTORY!$B:$B,MASTER_SHEET!$A3409),0)</f>
        <v>0</v>
      </c>
      <c r="M3409" s="35">
        <f>IFERROR(SUMIF(ISSUANCE_HISTORY!$B:$B,A3409,ISSUANCE_HISTORY!$H:$H),0)</f>
        <v>0</v>
      </c>
      <c r="N3409" s="26">
        <f>IFERROR(SUMIF(ISSUANCE_HISTORY!$B:$B,A3409,ISSUANCE_HISTORY!$I:$I),0)</f>
        <v>0</v>
      </c>
      <c r="O3409" s="112">
        <f t="shared" si="235"/>
        <v>15</v>
      </c>
      <c r="P3409" s="26">
        <f t="shared" si="236"/>
        <v>945</v>
      </c>
      <c r="Q3409" s="36" t="s">
        <v>1109</v>
      </c>
      <c r="R3409" s="36" t="s">
        <v>1109</v>
      </c>
      <c r="S3409" s="16"/>
      <c r="T3409" s="37" t="str">
        <f t="shared" si="233"/>
        <v/>
      </c>
      <c r="U3409" s="12"/>
      <c r="V3409" s="16"/>
      <c r="W3409" s="12" t="s">
        <v>4223</v>
      </c>
    </row>
    <row r="3410" spans="1:23" ht="18.75">
      <c r="A3410" s="12">
        <v>10063591</v>
      </c>
      <c r="B3410" s="137" t="e">
        <v>#N/A</v>
      </c>
      <c r="C3410" s="106">
        <v>1009231</v>
      </c>
      <c r="D3410" s="13"/>
      <c r="E3410" s="12" t="s">
        <v>4040</v>
      </c>
      <c r="F3410" s="190" t="s">
        <v>4205</v>
      </c>
      <c r="G3410" s="13" t="s">
        <v>21</v>
      </c>
      <c r="H3410" s="15">
        <v>320</v>
      </c>
      <c r="I3410" s="105">
        <v>3</v>
      </c>
      <c r="J3410" s="26">
        <f t="shared" si="234"/>
        <v>960</v>
      </c>
      <c r="K3410" s="113">
        <f>IFERROR(SUMIFS(RECEIVING_HISTORY!$H:$H,RECEIVING_HISTORY!$B:$B,MASTER_SHEET!$A3410),0)</f>
        <v>0</v>
      </c>
      <c r="L3410" s="26">
        <f>IFERROR(SUMIFS(RECEIVING_HISTORY!$I:$I,RECEIVING_HISTORY!$B:$B,MASTER_SHEET!$A3410),0)</f>
        <v>0</v>
      </c>
      <c r="M3410" s="35">
        <f>IFERROR(SUMIF(ISSUANCE_HISTORY!$B:$B,A3410,ISSUANCE_HISTORY!$H:$H),0)</f>
        <v>0</v>
      </c>
      <c r="N3410" s="26">
        <f>IFERROR(SUMIF(ISSUANCE_HISTORY!$B:$B,A3410,ISSUANCE_HISTORY!$I:$I),0)</f>
        <v>0</v>
      </c>
      <c r="O3410" s="112">
        <f t="shared" si="235"/>
        <v>3</v>
      </c>
      <c r="P3410" s="26">
        <f t="shared" si="236"/>
        <v>960</v>
      </c>
      <c r="Q3410" s="36" t="s">
        <v>752</v>
      </c>
      <c r="R3410" s="36" t="s">
        <v>752</v>
      </c>
      <c r="S3410" s="16"/>
      <c r="T3410" s="37" t="str">
        <f t="shared" si="233"/>
        <v/>
      </c>
      <c r="U3410" s="12"/>
      <c r="V3410" s="16"/>
      <c r="W3410" s="12" t="e">
        <v>#N/A</v>
      </c>
    </row>
    <row r="3411" spans="1:23" ht="18.75">
      <c r="A3411" s="12">
        <v>10063592</v>
      </c>
      <c r="B3411" s="137" t="e">
        <v>#N/A</v>
      </c>
      <c r="C3411" s="106">
        <v>1008839</v>
      </c>
      <c r="D3411" s="13"/>
      <c r="E3411" s="12" t="s">
        <v>4042</v>
      </c>
      <c r="F3411" s="190" t="s">
        <v>4209</v>
      </c>
      <c r="G3411" s="13" t="s">
        <v>4043</v>
      </c>
      <c r="H3411" s="15">
        <v>0</v>
      </c>
      <c r="I3411" s="105">
        <v>5</v>
      </c>
      <c r="J3411" s="26">
        <f t="shared" si="234"/>
        <v>0</v>
      </c>
      <c r="K3411" s="113">
        <f>IFERROR(SUMIFS(RECEIVING_HISTORY!$H:$H,RECEIVING_HISTORY!$B:$B,MASTER_SHEET!$A3411),0)</f>
        <v>0</v>
      </c>
      <c r="L3411" s="26">
        <f>IFERROR(SUMIFS(RECEIVING_HISTORY!$I:$I,RECEIVING_HISTORY!$B:$B,MASTER_SHEET!$A3411),0)</f>
        <v>0</v>
      </c>
      <c r="M3411" s="35">
        <f>IFERROR(SUMIF(ISSUANCE_HISTORY!$B:$B,A3411,ISSUANCE_HISTORY!$H:$H),0)</f>
        <v>0</v>
      </c>
      <c r="N3411" s="26">
        <f>IFERROR(SUMIF(ISSUANCE_HISTORY!$B:$B,A3411,ISSUANCE_HISTORY!$I:$I),0)</f>
        <v>0</v>
      </c>
      <c r="O3411" s="112">
        <f t="shared" ref="O3411:O3419" si="237">N(I3411)+N(K3411)-N(M3411)</f>
        <v>5</v>
      </c>
      <c r="P3411" s="26">
        <f t="shared" si="236"/>
        <v>0</v>
      </c>
      <c r="Q3411" s="36" t="s">
        <v>1616</v>
      </c>
      <c r="R3411" s="36" t="s">
        <v>1616</v>
      </c>
      <c r="S3411" s="16"/>
      <c r="T3411" s="37" t="str">
        <f t="shared" si="233"/>
        <v/>
      </c>
      <c r="U3411" s="12"/>
      <c r="V3411" s="16"/>
      <c r="W3411" s="12" t="e">
        <v>#N/A</v>
      </c>
    </row>
    <row r="3412" spans="1:23" ht="18.75">
      <c r="A3412" s="12">
        <v>10063593</v>
      </c>
      <c r="B3412" s="137" t="e">
        <v>#N/A</v>
      </c>
      <c r="C3412" s="106">
        <v>1008849</v>
      </c>
      <c r="D3412" s="13"/>
      <c r="E3412" s="12" t="s">
        <v>4044</v>
      </c>
      <c r="F3412" s="190" t="s">
        <v>1262</v>
      </c>
      <c r="G3412" s="13" t="s">
        <v>37</v>
      </c>
      <c r="H3412" s="15">
        <v>0</v>
      </c>
      <c r="I3412" s="105">
        <v>12</v>
      </c>
      <c r="J3412" s="26">
        <f t="shared" si="234"/>
        <v>0</v>
      </c>
      <c r="K3412" s="113">
        <f>IFERROR(SUMIFS(RECEIVING_HISTORY!$H:$H,RECEIVING_HISTORY!$B:$B,MASTER_SHEET!$A3412),0)</f>
        <v>0</v>
      </c>
      <c r="L3412" s="26">
        <f>IFERROR(SUMIFS(RECEIVING_HISTORY!$I:$I,RECEIVING_HISTORY!$B:$B,MASTER_SHEET!$A3412),0)</f>
        <v>0</v>
      </c>
      <c r="M3412" s="35">
        <f>IFERROR(SUMIF(ISSUANCE_HISTORY!$B:$B,A3412,ISSUANCE_HISTORY!$H:$H),0)</f>
        <v>0</v>
      </c>
      <c r="N3412" s="26">
        <f>IFERROR(SUMIF(ISSUANCE_HISTORY!$B:$B,A3412,ISSUANCE_HISTORY!$I:$I),0)</f>
        <v>0</v>
      </c>
      <c r="O3412" s="112">
        <f t="shared" si="237"/>
        <v>12</v>
      </c>
      <c r="P3412" s="26">
        <f t="shared" si="236"/>
        <v>0</v>
      </c>
      <c r="Q3412" s="36" t="s">
        <v>4110</v>
      </c>
      <c r="R3412" s="36" t="s">
        <v>4110</v>
      </c>
      <c r="S3412" s="16"/>
      <c r="T3412" s="37" t="str">
        <f t="shared" si="233"/>
        <v/>
      </c>
      <c r="U3412" s="12"/>
      <c r="V3412" s="16"/>
      <c r="W3412" s="12" t="e">
        <v>#N/A</v>
      </c>
    </row>
    <row r="3413" spans="1:23" ht="18.75">
      <c r="A3413" s="12">
        <v>10063594</v>
      </c>
      <c r="B3413" s="137" t="e">
        <v>#N/A</v>
      </c>
      <c r="C3413" s="106">
        <v>1008850</v>
      </c>
      <c r="D3413" s="13"/>
      <c r="E3413" s="12" t="s">
        <v>4045</v>
      </c>
      <c r="F3413" s="190" t="s">
        <v>1262</v>
      </c>
      <c r="G3413" s="13" t="s">
        <v>37</v>
      </c>
      <c r="H3413" s="15">
        <v>0</v>
      </c>
      <c r="I3413" s="105">
        <v>6</v>
      </c>
      <c r="J3413" s="26">
        <f t="shared" si="234"/>
        <v>0</v>
      </c>
      <c r="K3413" s="113">
        <f>IFERROR(SUMIFS(RECEIVING_HISTORY!$H:$H,RECEIVING_HISTORY!$B:$B,MASTER_SHEET!$A3413),0)</f>
        <v>0</v>
      </c>
      <c r="L3413" s="26">
        <f>IFERROR(SUMIFS(RECEIVING_HISTORY!$I:$I,RECEIVING_HISTORY!$B:$B,MASTER_SHEET!$A3413),0)</f>
        <v>0</v>
      </c>
      <c r="M3413" s="35">
        <f>IFERROR(SUMIF(ISSUANCE_HISTORY!$B:$B,A3413,ISSUANCE_HISTORY!$H:$H),0)</f>
        <v>0</v>
      </c>
      <c r="N3413" s="26">
        <f>IFERROR(SUMIF(ISSUANCE_HISTORY!$B:$B,A3413,ISSUANCE_HISTORY!$I:$I),0)</f>
        <v>0</v>
      </c>
      <c r="O3413" s="112">
        <f t="shared" si="237"/>
        <v>6</v>
      </c>
      <c r="P3413" s="26">
        <f t="shared" si="236"/>
        <v>0</v>
      </c>
      <c r="Q3413" s="36" t="s">
        <v>4110</v>
      </c>
      <c r="R3413" s="36" t="s">
        <v>4110</v>
      </c>
      <c r="S3413" s="16"/>
      <c r="T3413" s="37" t="str">
        <f t="shared" si="233"/>
        <v/>
      </c>
      <c r="U3413" s="12"/>
      <c r="V3413" s="16"/>
      <c r="W3413" s="12" t="e">
        <v>#N/A</v>
      </c>
    </row>
    <row r="3414" spans="1:23" ht="18.75">
      <c r="A3414" s="12">
        <v>10063595</v>
      </c>
      <c r="B3414" s="137" t="e">
        <v>#N/A</v>
      </c>
      <c r="C3414" s="106">
        <v>1009336</v>
      </c>
      <c r="D3414" s="13"/>
      <c r="E3414" s="12" t="s">
        <v>4046</v>
      </c>
      <c r="F3414" s="190" t="s">
        <v>4208</v>
      </c>
      <c r="G3414" s="13" t="s">
        <v>37</v>
      </c>
      <c r="H3414" s="15">
        <v>0</v>
      </c>
      <c r="I3414" s="105">
        <v>10</v>
      </c>
      <c r="J3414" s="26">
        <f t="shared" si="234"/>
        <v>0</v>
      </c>
      <c r="K3414" s="113">
        <f>IFERROR(SUMIFS(RECEIVING_HISTORY!$H:$H,RECEIVING_HISTORY!$B:$B,MASTER_SHEET!$A3414),0)</f>
        <v>0</v>
      </c>
      <c r="L3414" s="26">
        <f>IFERROR(SUMIFS(RECEIVING_HISTORY!$I:$I,RECEIVING_HISTORY!$B:$B,MASTER_SHEET!$A3414),0)</f>
        <v>0</v>
      </c>
      <c r="M3414" s="35">
        <f>IFERROR(SUMIF(ISSUANCE_HISTORY!$B:$B,A3414,ISSUANCE_HISTORY!$H:$H),0)</f>
        <v>0</v>
      </c>
      <c r="N3414" s="26">
        <f>IFERROR(SUMIF(ISSUANCE_HISTORY!$B:$B,A3414,ISSUANCE_HISTORY!$I:$I),0)</f>
        <v>0</v>
      </c>
      <c r="O3414" s="112">
        <f t="shared" si="237"/>
        <v>10</v>
      </c>
      <c r="P3414" s="26">
        <f t="shared" si="236"/>
        <v>0</v>
      </c>
      <c r="Q3414" s="36" t="e">
        <v>#N/A</v>
      </c>
      <c r="R3414" s="36" t="s">
        <v>4075</v>
      </c>
      <c r="S3414" s="16"/>
      <c r="T3414" s="37" t="str">
        <f t="shared" si="233"/>
        <v/>
      </c>
      <c r="U3414" s="12"/>
      <c r="V3414" s="16"/>
      <c r="W3414" s="12"/>
    </row>
    <row r="3415" spans="1:23" ht="18.75">
      <c r="A3415" s="12">
        <v>10063596</v>
      </c>
      <c r="B3415" s="137" t="e">
        <v>#N/A</v>
      </c>
      <c r="C3415" s="106">
        <v>1006431</v>
      </c>
      <c r="D3415" s="13"/>
      <c r="E3415" s="12" t="s">
        <v>4047</v>
      </c>
      <c r="F3415" s="190" t="s">
        <v>1262</v>
      </c>
      <c r="G3415" s="13" t="s">
        <v>37</v>
      </c>
      <c r="H3415" s="15">
        <v>0</v>
      </c>
      <c r="I3415" s="105">
        <v>0</v>
      </c>
      <c r="J3415" s="26">
        <f t="shared" si="234"/>
        <v>0</v>
      </c>
      <c r="K3415" s="113">
        <f>IFERROR(SUMIFS(RECEIVING_HISTORY!$H:$H,RECEIVING_HISTORY!$B:$B,MASTER_SHEET!$A3415),0)</f>
        <v>0</v>
      </c>
      <c r="L3415" s="26">
        <f>IFERROR(SUMIFS(RECEIVING_HISTORY!$I:$I,RECEIVING_HISTORY!$B:$B,MASTER_SHEET!$A3415),0)</f>
        <v>0</v>
      </c>
      <c r="M3415" s="35">
        <f>IFERROR(SUMIF(ISSUANCE_HISTORY!$B:$B,A3415,ISSUANCE_HISTORY!$H:$H),0)</f>
        <v>0</v>
      </c>
      <c r="N3415" s="26">
        <f>IFERROR(SUMIF(ISSUANCE_HISTORY!$B:$B,A3415,ISSUANCE_HISTORY!$I:$I),0)</f>
        <v>0</v>
      </c>
      <c r="O3415" s="112">
        <f t="shared" si="237"/>
        <v>0</v>
      </c>
      <c r="P3415" s="26">
        <f t="shared" si="236"/>
        <v>0</v>
      </c>
      <c r="Q3415" s="36"/>
      <c r="R3415" s="36"/>
      <c r="S3415" s="16"/>
      <c r="T3415" s="37" t="str">
        <f t="shared" si="233"/>
        <v/>
      </c>
      <c r="U3415" s="12"/>
      <c r="V3415" s="16"/>
      <c r="W3415" s="12"/>
    </row>
    <row r="3416" spans="1:23" ht="18.75">
      <c r="A3416" s="12">
        <v>10063597</v>
      </c>
      <c r="B3416" s="137" t="e">
        <v>#N/A</v>
      </c>
      <c r="C3416" s="106">
        <v>1008354</v>
      </c>
      <c r="D3416" s="13"/>
      <c r="E3416" s="12" t="s">
        <v>4486</v>
      </c>
      <c r="F3416" s="190" t="s">
        <v>2049</v>
      </c>
      <c r="G3416" s="13" t="s">
        <v>37</v>
      </c>
      <c r="H3416" s="15">
        <v>0</v>
      </c>
      <c r="I3416" s="105">
        <v>0</v>
      </c>
      <c r="J3416" s="26">
        <f t="shared" si="234"/>
        <v>0</v>
      </c>
      <c r="K3416" s="113">
        <f>IFERROR(SUMIFS(RECEIVING_HISTORY!$H:$H,RECEIVING_HISTORY!$B:$B,MASTER_SHEET!$A3416),0)</f>
        <v>0</v>
      </c>
      <c r="L3416" s="26">
        <f>IFERROR(SUMIFS(RECEIVING_HISTORY!$I:$I,RECEIVING_HISTORY!$B:$B,MASTER_SHEET!$A3416),0)</f>
        <v>0</v>
      </c>
      <c r="M3416" s="35">
        <f>IFERROR(SUMIF(ISSUANCE_HISTORY!$B:$B,A3416,ISSUANCE_HISTORY!$H:$H),0)</f>
        <v>0</v>
      </c>
      <c r="N3416" s="26">
        <f>IFERROR(SUMIF(ISSUANCE_HISTORY!$B:$B,A3416,ISSUANCE_HISTORY!$I:$I),0)</f>
        <v>0</v>
      </c>
      <c r="O3416" s="112">
        <f t="shared" si="237"/>
        <v>0</v>
      </c>
      <c r="P3416" s="26">
        <f t="shared" si="236"/>
        <v>0</v>
      </c>
      <c r="Q3416" s="36"/>
      <c r="R3416" s="36"/>
      <c r="S3416" s="16"/>
      <c r="T3416" s="37" t="str">
        <f t="shared" si="233"/>
        <v/>
      </c>
      <c r="U3416" s="12"/>
      <c r="V3416" s="16"/>
      <c r="W3416" s="12"/>
    </row>
    <row r="3417" spans="1:23" ht="18.75">
      <c r="A3417" s="12">
        <v>10063598</v>
      </c>
      <c r="B3417" s="137" t="e">
        <v>#N/A</v>
      </c>
      <c r="C3417" s="106">
        <v>1009228</v>
      </c>
      <c r="D3417" s="13"/>
      <c r="E3417" s="12" t="s">
        <v>4112</v>
      </c>
      <c r="F3417" s="190" t="s">
        <v>2049</v>
      </c>
      <c r="G3417" s="13" t="s">
        <v>37</v>
      </c>
      <c r="H3417" s="15">
        <v>1395</v>
      </c>
      <c r="I3417" s="25">
        <v>12</v>
      </c>
      <c r="J3417" s="26">
        <f>I3417*H3417</f>
        <v>16740</v>
      </c>
      <c r="K3417" s="34">
        <f>IFERROR(SUMIFS(RECEIVING_HISTORY!$H:$H,RECEIVING_HISTORY!$B:$B,MASTER_SHEET!$A3417),0)</f>
        <v>0</v>
      </c>
      <c r="L3417" s="26">
        <f>IFERROR(SUMIFS(RECEIVING_HISTORY!$I:$I,RECEIVING_HISTORY!$B:$B,MASTER_SHEET!$A3417),0)</f>
        <v>0</v>
      </c>
      <c r="M3417" s="35">
        <f>IFERROR(SUMIF(ISSUANCE_HISTORY!$B:$B,A3417,ISSUANCE_HISTORY!$H:$H),0)</f>
        <v>0</v>
      </c>
      <c r="N3417" s="26">
        <f>IFERROR(SUMIF(ISSUANCE_HISTORY!$B:$B,A3417,ISSUANCE_HISTORY!$I:$I),0)</f>
        <v>0</v>
      </c>
      <c r="O3417" s="112">
        <f>N(I3417)+N(K3417)-N(M3417)</f>
        <v>12</v>
      </c>
      <c r="P3417" s="26">
        <f t="shared" si="236"/>
        <v>16740</v>
      </c>
      <c r="Q3417" s="36" t="s">
        <v>4484</v>
      </c>
      <c r="R3417" s="36" t="s">
        <v>4484</v>
      </c>
      <c r="S3417" s="16"/>
      <c r="T3417" s="37" t="str">
        <f t="shared" si="233"/>
        <v/>
      </c>
      <c r="U3417" s="12"/>
      <c r="V3417" s="16"/>
      <c r="W3417" s="12" t="e">
        <v>#N/A</v>
      </c>
    </row>
    <row r="3418" spans="1:23" ht="18.75">
      <c r="A3418" s="12">
        <v>10063599</v>
      </c>
      <c r="B3418" s="137" t="e">
        <v>#N/A</v>
      </c>
      <c r="C3418" s="106">
        <v>1009230</v>
      </c>
      <c r="D3418" s="13"/>
      <c r="E3418" s="12" t="s">
        <v>4113</v>
      </c>
      <c r="F3418" s="190" t="s">
        <v>2049</v>
      </c>
      <c r="G3418" s="13" t="s">
        <v>169</v>
      </c>
      <c r="H3418" s="15">
        <v>82</v>
      </c>
      <c r="I3418" s="25">
        <v>12</v>
      </c>
      <c r="J3418" s="26">
        <f>I3418*H3418</f>
        <v>984</v>
      </c>
      <c r="K3418" s="34">
        <f>IFERROR(SUMIFS(RECEIVING_HISTORY!$H:$H,RECEIVING_HISTORY!$B:$B,MASTER_SHEET!$A3418),0)</f>
        <v>0</v>
      </c>
      <c r="L3418" s="26">
        <f>IFERROR(SUMIFS(RECEIVING_HISTORY!$I:$I,RECEIVING_HISTORY!$B:$B,MASTER_SHEET!$A3418),0)</f>
        <v>0</v>
      </c>
      <c r="M3418" s="35">
        <f>IFERROR(SUMIF(ISSUANCE_HISTORY!$B:$B,A3418,ISSUANCE_HISTORY!$H:$H),0)</f>
        <v>0</v>
      </c>
      <c r="N3418" s="26">
        <f>IFERROR(SUMIF(ISSUANCE_HISTORY!$B:$B,A3418,ISSUANCE_HISTORY!$I:$I),0)</f>
        <v>0</v>
      </c>
      <c r="O3418" s="112">
        <f>N(I3418)+N(K3418)-N(M3418)</f>
        <v>12</v>
      </c>
      <c r="P3418" s="26">
        <f t="shared" si="236"/>
        <v>984</v>
      </c>
      <c r="Q3418" s="36" t="s">
        <v>4484</v>
      </c>
      <c r="R3418" s="36" t="s">
        <v>4484</v>
      </c>
      <c r="S3418" s="16"/>
      <c r="T3418" s="37" t="str">
        <f t="shared" si="233"/>
        <v/>
      </c>
      <c r="U3418" s="12"/>
      <c r="V3418" s="16"/>
      <c r="W3418" s="12" t="e">
        <v>#N/A</v>
      </c>
    </row>
    <row r="3419" spans="1:23" ht="18.75">
      <c r="A3419" s="12">
        <v>10063600</v>
      </c>
      <c r="B3419" s="137" t="e">
        <v>#N/A</v>
      </c>
      <c r="C3419" s="106">
        <v>1009164</v>
      </c>
      <c r="D3419" s="13"/>
      <c r="E3419" s="12" t="s">
        <v>4122</v>
      </c>
      <c r="F3419" s="190" t="s">
        <v>2049</v>
      </c>
      <c r="G3419" s="13" t="s">
        <v>37</v>
      </c>
      <c r="H3419" s="15">
        <v>1050</v>
      </c>
      <c r="I3419" s="25">
        <v>0</v>
      </c>
      <c r="J3419" s="26">
        <f t="shared" si="234"/>
        <v>0</v>
      </c>
      <c r="K3419" s="34">
        <f>IFERROR(SUMIFS(RECEIVING_HISTORY!$H:$H,RECEIVING_HISTORY!$B:$B,MASTER_SHEET!$A3419),0)</f>
        <v>0</v>
      </c>
      <c r="L3419" s="26">
        <f>IFERROR(SUMIFS(RECEIVING_HISTORY!$I:$I,RECEIVING_HISTORY!$B:$B,MASTER_SHEET!$A3419),0)</f>
        <v>0</v>
      </c>
      <c r="M3419" s="35">
        <f>IFERROR(SUMIF(ISSUANCE_HISTORY!$B:$B,A3419,ISSUANCE_HISTORY!$H:$H),0)</f>
        <v>0</v>
      </c>
      <c r="N3419" s="26">
        <f>IFERROR(SUMIF(ISSUANCE_HISTORY!$B:$B,A3419,ISSUANCE_HISTORY!$I:$I),0)</f>
        <v>0</v>
      </c>
      <c r="O3419" s="112">
        <f t="shared" si="237"/>
        <v>0</v>
      </c>
      <c r="P3419" s="26">
        <f t="shared" si="236"/>
        <v>0</v>
      </c>
      <c r="Q3419" s="36" t="e">
        <v>#N/A</v>
      </c>
      <c r="R3419" s="36" t="e">
        <v>#N/A</v>
      </c>
      <c r="S3419" s="16"/>
      <c r="T3419" s="37" t="str">
        <f t="shared" si="233"/>
        <v/>
      </c>
      <c r="U3419" s="12"/>
      <c r="V3419" s="16"/>
      <c r="W3419" s="12" t="e">
        <v>#N/A</v>
      </c>
    </row>
    <row r="3420" spans="1:23" ht="18.75">
      <c r="A3420" s="12">
        <v>10063601</v>
      </c>
      <c r="B3420" s="137" t="e">
        <v>#N/A</v>
      </c>
      <c r="C3420" s="106">
        <v>1009355</v>
      </c>
      <c r="D3420" s="13"/>
      <c r="E3420" s="12" t="s">
        <v>4123</v>
      </c>
      <c r="F3420" s="190" t="s">
        <v>2049</v>
      </c>
      <c r="G3420" s="13" t="s">
        <v>37</v>
      </c>
      <c r="H3420" s="15">
        <v>19</v>
      </c>
      <c r="I3420" s="25">
        <v>0</v>
      </c>
      <c r="J3420" s="26">
        <f t="shared" si="231"/>
        <v>0</v>
      </c>
      <c r="K3420" s="34">
        <f>IFERROR(SUMIFS(RECEIVING_HISTORY!$H:$H,RECEIVING_HISTORY!$B:$B,MASTER_SHEET!$A3420),0)</f>
        <v>0</v>
      </c>
      <c r="L3420" s="26">
        <f>IFERROR(SUMIFS(RECEIVING_HISTORY!$I:$I,RECEIVING_HISTORY!$B:$B,MASTER_SHEET!$A3420),0)</f>
        <v>0</v>
      </c>
      <c r="M3420" s="35">
        <f>IFERROR(SUMIF(ISSUANCE_HISTORY!$B:$B,A3420,ISSUANCE_HISTORY!$H:$H),0)</f>
        <v>0</v>
      </c>
      <c r="N3420" s="26">
        <f>IFERROR(SUMIF(ISSUANCE_HISTORY!$B:$B,A3420,ISSUANCE_HISTORY!$I:$I),0)</f>
        <v>0</v>
      </c>
      <c r="O3420" s="112">
        <f t="shared" si="232"/>
        <v>0</v>
      </c>
      <c r="P3420" s="26">
        <f t="shared" ref="P3420:P3451" si="238">N(J3420)+N(L3420)-N(N3420)</f>
        <v>0</v>
      </c>
      <c r="Q3420" s="36" t="e">
        <v>#N/A</v>
      </c>
      <c r="R3420" s="36" t="e">
        <v>#N/A</v>
      </c>
      <c r="S3420" s="16"/>
      <c r="T3420" s="37" t="str">
        <f t="shared" si="233"/>
        <v/>
      </c>
      <c r="U3420" s="12"/>
      <c r="V3420" s="16"/>
      <c r="W3420" s="12" t="e">
        <v>#N/A</v>
      </c>
    </row>
    <row r="3421" spans="1:23" ht="18.75">
      <c r="A3421" s="12">
        <v>10063602</v>
      </c>
      <c r="B3421" s="137" t="e">
        <v>#N/A</v>
      </c>
      <c r="C3421" s="106">
        <v>1009267</v>
      </c>
      <c r="D3421" s="13"/>
      <c r="E3421" s="12" t="s">
        <v>4124</v>
      </c>
      <c r="F3421" s="190" t="s">
        <v>4205</v>
      </c>
      <c r="G3421" s="13" t="s">
        <v>37</v>
      </c>
      <c r="H3421" s="15">
        <v>365</v>
      </c>
      <c r="I3421" s="25">
        <v>2</v>
      </c>
      <c r="J3421" s="26">
        <f t="shared" ref="J3421:J3457" si="239">I3421*H3421</f>
        <v>730</v>
      </c>
      <c r="K3421" s="34">
        <f>IFERROR(SUMIFS(RECEIVING_HISTORY!$H:$H,RECEIVING_HISTORY!$B:$B,MASTER_SHEET!$A3421),0)</f>
        <v>0</v>
      </c>
      <c r="L3421" s="26">
        <f>IFERROR(SUMIFS(RECEIVING_HISTORY!$I:$I,RECEIVING_HISTORY!$B:$B,MASTER_SHEET!$A3421),0)</f>
        <v>0</v>
      </c>
      <c r="M3421" s="35">
        <f>IFERROR(SUMIF(ISSUANCE_HISTORY!$B:$B,A3421,ISSUANCE_HISTORY!$H:$H),0)</f>
        <v>0</v>
      </c>
      <c r="N3421" s="26">
        <f>IFERROR(SUMIF(ISSUANCE_HISTORY!$B:$B,A3421,ISSUANCE_HISTORY!$I:$I),0)</f>
        <v>0</v>
      </c>
      <c r="O3421" s="112">
        <f t="shared" ref="O3421:O3425" si="240">N(I3421)+N(K3421)-N(M3421)</f>
        <v>2</v>
      </c>
      <c r="P3421" s="26">
        <f t="shared" si="238"/>
        <v>730</v>
      </c>
      <c r="Q3421" s="36" t="s">
        <v>510</v>
      </c>
      <c r="R3421" s="36" t="s">
        <v>510</v>
      </c>
      <c r="S3421" s="16"/>
      <c r="T3421" s="37" t="str">
        <f t="shared" si="233"/>
        <v/>
      </c>
      <c r="U3421" s="12"/>
      <c r="V3421" s="16"/>
      <c r="W3421" s="12" t="e">
        <v>#N/A</v>
      </c>
    </row>
    <row r="3422" spans="1:23" ht="18.75">
      <c r="A3422" s="12">
        <v>10063603</v>
      </c>
      <c r="B3422" s="137" t="e">
        <v>#N/A</v>
      </c>
      <c r="C3422" s="106">
        <v>1009268</v>
      </c>
      <c r="D3422" s="13"/>
      <c r="E3422" s="12" t="s">
        <v>4125</v>
      </c>
      <c r="F3422" s="190" t="s">
        <v>4205</v>
      </c>
      <c r="G3422" s="13" t="s">
        <v>37</v>
      </c>
      <c r="H3422" s="15">
        <v>28</v>
      </c>
      <c r="I3422" s="25">
        <v>20</v>
      </c>
      <c r="J3422" s="26">
        <f t="shared" si="239"/>
        <v>560</v>
      </c>
      <c r="K3422" s="34">
        <f>IFERROR(SUMIFS(RECEIVING_HISTORY!$H:$H,RECEIVING_HISTORY!$B:$B,MASTER_SHEET!$A3422),0)</f>
        <v>0</v>
      </c>
      <c r="L3422" s="26">
        <f>IFERROR(SUMIFS(RECEIVING_HISTORY!$I:$I,RECEIVING_HISTORY!$B:$B,MASTER_SHEET!$A3422),0)</f>
        <v>0</v>
      </c>
      <c r="M3422" s="35">
        <f>IFERROR(SUMIF(ISSUANCE_HISTORY!$B:$B,A3422,ISSUANCE_HISTORY!$H:$H),0)</f>
        <v>0</v>
      </c>
      <c r="N3422" s="26">
        <f>IFERROR(SUMIF(ISSUANCE_HISTORY!$B:$B,A3422,ISSUANCE_HISTORY!$I:$I),0)</f>
        <v>0</v>
      </c>
      <c r="O3422" s="112">
        <f t="shared" si="240"/>
        <v>20</v>
      </c>
      <c r="P3422" s="26">
        <f t="shared" si="238"/>
        <v>560</v>
      </c>
      <c r="Q3422" s="36" t="s">
        <v>2168</v>
      </c>
      <c r="R3422" s="36" t="s">
        <v>2168</v>
      </c>
      <c r="S3422" s="16"/>
      <c r="T3422" s="37" t="str">
        <f t="shared" si="233"/>
        <v/>
      </c>
      <c r="U3422" s="12"/>
      <c r="V3422" s="16"/>
      <c r="W3422" s="12" t="e">
        <v>#N/A</v>
      </c>
    </row>
    <row r="3423" spans="1:23" ht="18.75">
      <c r="A3423" s="12">
        <v>10063604</v>
      </c>
      <c r="B3423" s="137" t="e">
        <v>#N/A</v>
      </c>
      <c r="C3423" s="106">
        <v>1009269</v>
      </c>
      <c r="D3423" s="13"/>
      <c r="E3423" s="12" t="s">
        <v>4126</v>
      </c>
      <c r="F3423" s="190" t="s">
        <v>4205</v>
      </c>
      <c r="G3423" s="13" t="s">
        <v>37</v>
      </c>
      <c r="H3423" s="15">
        <v>732</v>
      </c>
      <c r="I3423" s="25">
        <v>2</v>
      </c>
      <c r="J3423" s="26">
        <f t="shared" si="239"/>
        <v>1464</v>
      </c>
      <c r="K3423" s="34">
        <f>IFERROR(SUMIFS(RECEIVING_HISTORY!$H:$H,RECEIVING_HISTORY!$B:$B,MASTER_SHEET!$A3423),0)</f>
        <v>0</v>
      </c>
      <c r="L3423" s="26">
        <f>IFERROR(SUMIFS(RECEIVING_HISTORY!$I:$I,RECEIVING_HISTORY!$B:$B,MASTER_SHEET!$A3423),0)</f>
        <v>0</v>
      </c>
      <c r="M3423" s="35">
        <f>IFERROR(SUMIF(ISSUANCE_HISTORY!$B:$B,A3423,ISSUANCE_HISTORY!$H:$H),0)</f>
        <v>0</v>
      </c>
      <c r="N3423" s="26">
        <f>IFERROR(SUMIF(ISSUANCE_HISTORY!$B:$B,A3423,ISSUANCE_HISTORY!$I:$I),0)</f>
        <v>0</v>
      </c>
      <c r="O3423" s="112">
        <f t="shared" si="240"/>
        <v>2</v>
      </c>
      <c r="P3423" s="26">
        <f t="shared" si="238"/>
        <v>1464</v>
      </c>
      <c r="Q3423" s="36" t="s">
        <v>510</v>
      </c>
      <c r="R3423" s="36" t="s">
        <v>510</v>
      </c>
      <c r="S3423" s="16"/>
      <c r="T3423" s="37" t="str">
        <f t="shared" si="233"/>
        <v/>
      </c>
      <c r="U3423" s="12"/>
      <c r="V3423" s="16"/>
      <c r="W3423" s="12" t="e">
        <v>#N/A</v>
      </c>
    </row>
    <row r="3424" spans="1:23" ht="18.75">
      <c r="A3424" s="12">
        <v>10063605</v>
      </c>
      <c r="B3424" s="137" t="e">
        <v>#N/A</v>
      </c>
      <c r="C3424" s="106">
        <v>1009270</v>
      </c>
      <c r="D3424" s="13"/>
      <c r="E3424" s="12" t="s">
        <v>4127</v>
      </c>
      <c r="F3424" s="190" t="s">
        <v>4205</v>
      </c>
      <c r="G3424" s="13" t="s">
        <v>37</v>
      </c>
      <c r="H3424" s="15">
        <v>210</v>
      </c>
      <c r="I3424" s="25">
        <v>5</v>
      </c>
      <c r="J3424" s="26">
        <f t="shared" si="239"/>
        <v>1050</v>
      </c>
      <c r="K3424" s="34">
        <f>IFERROR(SUMIFS(RECEIVING_HISTORY!$H:$H,RECEIVING_HISTORY!$B:$B,MASTER_SHEET!$A3424),0)</f>
        <v>0</v>
      </c>
      <c r="L3424" s="26">
        <f>IFERROR(SUMIFS(RECEIVING_HISTORY!$I:$I,RECEIVING_HISTORY!$B:$B,MASTER_SHEET!$A3424),0)</f>
        <v>0</v>
      </c>
      <c r="M3424" s="35">
        <f>IFERROR(SUMIF(ISSUANCE_HISTORY!$B:$B,A3424,ISSUANCE_HISTORY!$H:$H),0)</f>
        <v>0</v>
      </c>
      <c r="N3424" s="26">
        <f>IFERROR(SUMIF(ISSUANCE_HISTORY!$B:$B,A3424,ISSUANCE_HISTORY!$I:$I),0)</f>
        <v>0</v>
      </c>
      <c r="O3424" s="112">
        <f t="shared" si="240"/>
        <v>5</v>
      </c>
      <c r="P3424" s="26">
        <f t="shared" si="238"/>
        <v>1050</v>
      </c>
      <c r="Q3424" s="36" t="s">
        <v>1151</v>
      </c>
      <c r="R3424" s="36" t="s">
        <v>1151</v>
      </c>
      <c r="S3424" s="16"/>
      <c r="T3424" s="37" t="str">
        <f t="shared" si="233"/>
        <v/>
      </c>
      <c r="U3424" s="12"/>
      <c r="V3424" s="16"/>
      <c r="W3424" s="12" t="e">
        <v>#N/A</v>
      </c>
    </row>
    <row r="3425" spans="1:23" ht="18.75">
      <c r="A3425" s="12">
        <v>10063606</v>
      </c>
      <c r="B3425" s="137" t="e">
        <v>#N/A</v>
      </c>
      <c r="C3425" s="106">
        <v>1009273</v>
      </c>
      <c r="D3425" s="13"/>
      <c r="E3425" s="12" t="s">
        <v>4128</v>
      </c>
      <c r="F3425" s="190" t="s">
        <v>4205</v>
      </c>
      <c r="G3425" s="13" t="s">
        <v>37</v>
      </c>
      <c r="H3425" s="15">
        <v>168</v>
      </c>
      <c r="I3425" s="25">
        <v>10</v>
      </c>
      <c r="J3425" s="26">
        <f t="shared" si="239"/>
        <v>1680</v>
      </c>
      <c r="K3425" s="34">
        <f>IFERROR(SUMIFS(RECEIVING_HISTORY!$H:$H,RECEIVING_HISTORY!$B:$B,MASTER_SHEET!$A3425),0)</f>
        <v>0</v>
      </c>
      <c r="L3425" s="26">
        <f>IFERROR(SUMIFS(RECEIVING_HISTORY!$I:$I,RECEIVING_HISTORY!$B:$B,MASTER_SHEET!$A3425),0)</f>
        <v>0</v>
      </c>
      <c r="M3425" s="35">
        <f>IFERROR(SUMIF(ISSUANCE_HISTORY!$B:$B,A3425,ISSUANCE_HISTORY!$H:$H),0)</f>
        <v>0</v>
      </c>
      <c r="N3425" s="26">
        <f>IFERROR(SUMIF(ISSUANCE_HISTORY!$B:$B,A3425,ISSUANCE_HISTORY!$I:$I),0)</f>
        <v>0</v>
      </c>
      <c r="O3425" s="112">
        <f t="shared" si="240"/>
        <v>10</v>
      </c>
      <c r="P3425" s="26">
        <f t="shared" si="238"/>
        <v>1680</v>
      </c>
      <c r="Q3425" s="36" t="s">
        <v>970</v>
      </c>
      <c r="R3425" s="36" t="s">
        <v>970</v>
      </c>
      <c r="S3425" s="16"/>
      <c r="T3425" s="37" t="str">
        <f t="shared" si="233"/>
        <v/>
      </c>
      <c r="U3425" s="12"/>
      <c r="V3425" s="16"/>
      <c r="W3425" s="12" t="e">
        <v>#N/A</v>
      </c>
    </row>
    <row r="3426" spans="1:23" ht="18.75">
      <c r="A3426" s="12">
        <v>10063607</v>
      </c>
      <c r="B3426" s="137" t="e">
        <v>#N/A</v>
      </c>
      <c r="C3426" s="106">
        <v>1009279</v>
      </c>
      <c r="D3426" s="13"/>
      <c r="E3426" s="12" t="s">
        <v>4129</v>
      </c>
      <c r="F3426" s="190" t="s">
        <v>4205</v>
      </c>
      <c r="G3426" s="13" t="s">
        <v>37</v>
      </c>
      <c r="H3426" s="15">
        <v>674</v>
      </c>
      <c r="I3426" s="25">
        <v>2</v>
      </c>
      <c r="J3426" s="26">
        <f t="shared" si="239"/>
        <v>1348</v>
      </c>
      <c r="K3426" s="34">
        <f>IFERROR(SUMIFS(RECEIVING_HISTORY!$H:$H,RECEIVING_HISTORY!$B:$B,MASTER_SHEET!$A3426),0)</f>
        <v>0</v>
      </c>
      <c r="L3426" s="26">
        <f>IFERROR(SUMIFS(RECEIVING_HISTORY!$I:$I,RECEIVING_HISTORY!$B:$B,MASTER_SHEET!$A3426),0)</f>
        <v>0</v>
      </c>
      <c r="M3426" s="35">
        <f>IFERROR(SUMIF(ISSUANCE_HISTORY!$B:$B,A3426,ISSUANCE_HISTORY!$H:$H),0)</f>
        <v>0</v>
      </c>
      <c r="N3426" s="26">
        <f>IFERROR(SUMIF(ISSUANCE_HISTORY!$B:$B,A3426,ISSUANCE_HISTORY!$I:$I),0)</f>
        <v>0</v>
      </c>
      <c r="O3426" s="112">
        <f t="shared" ref="O3426:O3457" si="241">N(I3426)+N(K3426)-N(M3426)</f>
        <v>2</v>
      </c>
      <c r="P3426" s="26">
        <f t="shared" si="238"/>
        <v>1348</v>
      </c>
      <c r="Q3426" s="36" t="s">
        <v>510</v>
      </c>
      <c r="R3426" s="36" t="s">
        <v>510</v>
      </c>
      <c r="S3426" s="16"/>
      <c r="T3426" s="37" t="str">
        <f t="shared" si="233"/>
        <v/>
      </c>
      <c r="U3426" s="12"/>
      <c r="V3426" s="16"/>
      <c r="W3426" s="12" t="e">
        <v>#N/A</v>
      </c>
    </row>
    <row r="3427" spans="1:23" ht="18.75">
      <c r="A3427" s="12">
        <v>10063608</v>
      </c>
      <c r="B3427" s="137" t="e">
        <v>#N/A</v>
      </c>
      <c r="C3427" s="106">
        <v>1009280</v>
      </c>
      <c r="D3427" s="13"/>
      <c r="E3427" s="12" t="s">
        <v>4130</v>
      </c>
      <c r="F3427" s="190" t="s">
        <v>4205</v>
      </c>
      <c r="G3427" s="13" t="s">
        <v>37</v>
      </c>
      <c r="H3427" s="15">
        <v>239</v>
      </c>
      <c r="I3427" s="25">
        <v>2</v>
      </c>
      <c r="J3427" s="26">
        <f t="shared" si="239"/>
        <v>478</v>
      </c>
      <c r="K3427" s="34">
        <f>IFERROR(SUMIFS(RECEIVING_HISTORY!$H:$H,RECEIVING_HISTORY!$B:$B,MASTER_SHEET!$A3427),0)</f>
        <v>0</v>
      </c>
      <c r="L3427" s="26">
        <f>IFERROR(SUMIFS(RECEIVING_HISTORY!$I:$I,RECEIVING_HISTORY!$B:$B,MASTER_SHEET!$A3427),0)</f>
        <v>0</v>
      </c>
      <c r="M3427" s="35">
        <f>IFERROR(SUMIF(ISSUANCE_HISTORY!$B:$B,A3427,ISSUANCE_HISTORY!$H:$H),0)</f>
        <v>0</v>
      </c>
      <c r="N3427" s="26">
        <f>IFERROR(SUMIF(ISSUANCE_HISTORY!$B:$B,A3427,ISSUANCE_HISTORY!$I:$I),0)</f>
        <v>0</v>
      </c>
      <c r="O3427" s="112">
        <f t="shared" si="241"/>
        <v>2</v>
      </c>
      <c r="P3427" s="26">
        <f t="shared" si="238"/>
        <v>478</v>
      </c>
      <c r="Q3427" s="36" t="s">
        <v>933</v>
      </c>
      <c r="R3427" s="36" t="s">
        <v>933</v>
      </c>
      <c r="S3427" s="16"/>
      <c r="T3427" s="37" t="str">
        <f t="shared" si="233"/>
        <v/>
      </c>
      <c r="U3427" s="12"/>
      <c r="V3427" s="16"/>
      <c r="W3427" s="12" t="e">
        <v>#N/A</v>
      </c>
    </row>
    <row r="3428" spans="1:23" ht="18.75">
      <c r="A3428" s="12">
        <v>10063609</v>
      </c>
      <c r="B3428" s="137" t="e">
        <v>#N/A</v>
      </c>
      <c r="C3428" s="106">
        <v>1009283</v>
      </c>
      <c r="D3428" s="13"/>
      <c r="E3428" s="12" t="s">
        <v>4131</v>
      </c>
      <c r="F3428" s="190" t="s">
        <v>4205</v>
      </c>
      <c r="G3428" s="13" t="s">
        <v>37</v>
      </c>
      <c r="H3428" s="15">
        <v>840</v>
      </c>
      <c r="I3428" s="25">
        <v>2</v>
      </c>
      <c r="J3428" s="26">
        <f t="shared" si="239"/>
        <v>1680</v>
      </c>
      <c r="K3428" s="34">
        <f>IFERROR(SUMIFS(RECEIVING_HISTORY!$H:$H,RECEIVING_HISTORY!$B:$B,MASTER_SHEET!$A3428),0)</f>
        <v>0</v>
      </c>
      <c r="L3428" s="26">
        <f>IFERROR(SUMIFS(RECEIVING_HISTORY!$I:$I,RECEIVING_HISTORY!$B:$B,MASTER_SHEET!$A3428),0)</f>
        <v>0</v>
      </c>
      <c r="M3428" s="35">
        <f>IFERROR(SUMIF(ISSUANCE_HISTORY!$B:$B,A3428,ISSUANCE_HISTORY!$H:$H),0)</f>
        <v>0</v>
      </c>
      <c r="N3428" s="26">
        <f>IFERROR(SUMIF(ISSUANCE_HISTORY!$B:$B,A3428,ISSUANCE_HISTORY!$I:$I),0)</f>
        <v>0</v>
      </c>
      <c r="O3428" s="112">
        <f t="shared" si="241"/>
        <v>2</v>
      </c>
      <c r="P3428" s="26">
        <f t="shared" si="238"/>
        <v>1680</v>
      </c>
      <c r="Q3428" s="36" t="s">
        <v>933</v>
      </c>
      <c r="R3428" s="36" t="s">
        <v>933</v>
      </c>
      <c r="S3428" s="16"/>
      <c r="T3428" s="37" t="str">
        <f t="shared" si="233"/>
        <v/>
      </c>
      <c r="U3428" s="12"/>
      <c r="V3428" s="16"/>
      <c r="W3428" s="12" t="e">
        <v>#N/A</v>
      </c>
    </row>
    <row r="3429" spans="1:23" ht="18.75">
      <c r="A3429" s="12">
        <v>10063610</v>
      </c>
      <c r="B3429" s="137" t="e">
        <v>#N/A</v>
      </c>
      <c r="C3429" s="106">
        <v>1009286</v>
      </c>
      <c r="D3429" s="13"/>
      <c r="E3429" s="12" t="s">
        <v>4132</v>
      </c>
      <c r="F3429" s="190" t="s">
        <v>4205</v>
      </c>
      <c r="G3429" s="13" t="s">
        <v>37</v>
      </c>
      <c r="H3429" s="15">
        <v>69</v>
      </c>
      <c r="I3429" s="25">
        <v>2</v>
      </c>
      <c r="J3429" s="26">
        <f t="shared" si="239"/>
        <v>138</v>
      </c>
      <c r="K3429" s="34">
        <f>IFERROR(SUMIFS(RECEIVING_HISTORY!$H:$H,RECEIVING_HISTORY!$B:$B,MASTER_SHEET!$A3429),0)</f>
        <v>0</v>
      </c>
      <c r="L3429" s="26">
        <f>IFERROR(SUMIFS(RECEIVING_HISTORY!$I:$I,RECEIVING_HISTORY!$B:$B,MASTER_SHEET!$A3429),0)</f>
        <v>0</v>
      </c>
      <c r="M3429" s="35">
        <f>IFERROR(SUMIF(ISSUANCE_HISTORY!$B:$B,A3429,ISSUANCE_HISTORY!$H:$H),0)</f>
        <v>0</v>
      </c>
      <c r="N3429" s="26">
        <f>IFERROR(SUMIF(ISSUANCE_HISTORY!$B:$B,A3429,ISSUANCE_HISTORY!$I:$I),0)</f>
        <v>0</v>
      </c>
      <c r="O3429" s="112">
        <f t="shared" si="241"/>
        <v>2</v>
      </c>
      <c r="P3429" s="26">
        <f t="shared" si="238"/>
        <v>138</v>
      </c>
      <c r="Q3429" s="36" t="s">
        <v>2246</v>
      </c>
      <c r="R3429" s="36" t="s">
        <v>2246</v>
      </c>
      <c r="S3429" s="16"/>
      <c r="T3429" s="37" t="str">
        <f t="shared" si="233"/>
        <v/>
      </c>
      <c r="U3429" s="12"/>
      <c r="V3429" s="16"/>
      <c r="W3429" s="12" t="e">
        <v>#N/A</v>
      </c>
    </row>
    <row r="3430" spans="1:23" ht="18.75">
      <c r="A3430" s="12">
        <v>10063611</v>
      </c>
      <c r="B3430" s="137" t="e">
        <v>#N/A</v>
      </c>
      <c r="C3430" s="106">
        <v>1009290</v>
      </c>
      <c r="D3430" s="13"/>
      <c r="E3430" s="12" t="s">
        <v>4133</v>
      </c>
      <c r="F3430" s="190" t="s">
        <v>4205</v>
      </c>
      <c r="G3430" s="13" t="s">
        <v>37</v>
      </c>
      <c r="H3430" s="15">
        <v>286</v>
      </c>
      <c r="I3430" s="25">
        <v>3</v>
      </c>
      <c r="J3430" s="26">
        <f t="shared" si="239"/>
        <v>858</v>
      </c>
      <c r="K3430" s="34">
        <f>IFERROR(SUMIFS(RECEIVING_HISTORY!$H:$H,RECEIVING_HISTORY!$B:$B,MASTER_SHEET!$A3430),0)</f>
        <v>0</v>
      </c>
      <c r="L3430" s="26">
        <f>IFERROR(SUMIFS(RECEIVING_HISTORY!$I:$I,RECEIVING_HISTORY!$B:$B,MASTER_SHEET!$A3430),0)</f>
        <v>0</v>
      </c>
      <c r="M3430" s="35">
        <f>IFERROR(SUMIF(ISSUANCE_HISTORY!$B:$B,A3430,ISSUANCE_HISTORY!$H:$H),0)</f>
        <v>0</v>
      </c>
      <c r="N3430" s="26">
        <f>IFERROR(SUMIF(ISSUANCE_HISTORY!$B:$B,A3430,ISSUANCE_HISTORY!$I:$I),0)</f>
        <v>0</v>
      </c>
      <c r="O3430" s="112">
        <f t="shared" si="241"/>
        <v>3</v>
      </c>
      <c r="P3430" s="26">
        <f t="shared" si="238"/>
        <v>858</v>
      </c>
      <c r="Q3430" s="36" t="s">
        <v>1840</v>
      </c>
      <c r="R3430" s="36" t="s">
        <v>1840</v>
      </c>
      <c r="S3430" s="16"/>
      <c r="T3430" s="37" t="str">
        <f t="shared" si="233"/>
        <v/>
      </c>
      <c r="U3430" s="12"/>
      <c r="V3430" s="16"/>
      <c r="W3430" s="12" t="e">
        <v>#N/A</v>
      </c>
    </row>
    <row r="3431" spans="1:23" ht="18.75">
      <c r="A3431" s="12">
        <v>10063612</v>
      </c>
      <c r="B3431" s="137" t="e">
        <v>#N/A</v>
      </c>
      <c r="C3431" s="106">
        <v>1009291</v>
      </c>
      <c r="D3431" s="13"/>
      <c r="E3431" s="12" t="s">
        <v>4176</v>
      </c>
      <c r="F3431" s="190" t="s">
        <v>4205</v>
      </c>
      <c r="G3431" s="13" t="s">
        <v>37</v>
      </c>
      <c r="H3431" s="15">
        <v>765</v>
      </c>
      <c r="I3431" s="25">
        <v>1</v>
      </c>
      <c r="J3431" s="26">
        <f t="shared" si="239"/>
        <v>765</v>
      </c>
      <c r="K3431" s="34">
        <f>IFERROR(SUMIFS(RECEIVING_HISTORY!$H:$H,RECEIVING_HISTORY!$B:$B,MASTER_SHEET!$A3431),0)</f>
        <v>0</v>
      </c>
      <c r="L3431" s="26">
        <f>IFERROR(SUMIFS(RECEIVING_HISTORY!$I:$I,RECEIVING_HISTORY!$B:$B,MASTER_SHEET!$A3431),0)</f>
        <v>0</v>
      </c>
      <c r="M3431" s="35">
        <f>IFERROR(SUMIF(ISSUANCE_HISTORY!$B:$B,A3431,ISSUANCE_HISTORY!$H:$H),0)</f>
        <v>0</v>
      </c>
      <c r="N3431" s="26">
        <f>IFERROR(SUMIF(ISSUANCE_HISTORY!$B:$B,A3431,ISSUANCE_HISTORY!$I:$I),0)</f>
        <v>0</v>
      </c>
      <c r="O3431" s="112">
        <f t="shared" si="241"/>
        <v>1</v>
      </c>
      <c r="P3431" s="26">
        <f t="shared" si="238"/>
        <v>765</v>
      </c>
      <c r="Q3431" s="36" t="s">
        <v>933</v>
      </c>
      <c r="R3431" s="36" t="s">
        <v>933</v>
      </c>
      <c r="S3431" s="16"/>
      <c r="T3431" s="37" t="str">
        <f t="shared" si="233"/>
        <v/>
      </c>
      <c r="U3431" s="12"/>
      <c r="V3431" s="16"/>
      <c r="W3431" s="12" t="e">
        <v>#N/A</v>
      </c>
    </row>
    <row r="3432" spans="1:23" ht="18.75">
      <c r="A3432" s="12">
        <v>10063613</v>
      </c>
      <c r="B3432" s="137" t="e">
        <v>#N/A</v>
      </c>
      <c r="C3432" s="106">
        <v>1009295</v>
      </c>
      <c r="D3432" s="13"/>
      <c r="E3432" s="12" t="s">
        <v>4134</v>
      </c>
      <c r="F3432" s="190" t="s">
        <v>4205</v>
      </c>
      <c r="G3432" s="13" t="s">
        <v>37</v>
      </c>
      <c r="H3432" s="15">
        <v>301</v>
      </c>
      <c r="I3432" s="25">
        <v>3</v>
      </c>
      <c r="J3432" s="26">
        <f t="shared" si="239"/>
        <v>903</v>
      </c>
      <c r="K3432" s="34">
        <f>IFERROR(SUMIFS(RECEIVING_HISTORY!$H:$H,RECEIVING_HISTORY!$B:$B,MASTER_SHEET!$A3432),0)</f>
        <v>0</v>
      </c>
      <c r="L3432" s="26">
        <f>IFERROR(SUMIFS(RECEIVING_HISTORY!$I:$I,RECEIVING_HISTORY!$B:$B,MASTER_SHEET!$A3432),0)</f>
        <v>0</v>
      </c>
      <c r="M3432" s="35">
        <f>IFERROR(SUMIF(ISSUANCE_HISTORY!$B:$B,A3432,ISSUANCE_HISTORY!$H:$H),0)</f>
        <v>0</v>
      </c>
      <c r="N3432" s="26">
        <f>IFERROR(SUMIF(ISSUANCE_HISTORY!$B:$B,A3432,ISSUANCE_HISTORY!$I:$I),0)</f>
        <v>0</v>
      </c>
      <c r="O3432" s="112">
        <f t="shared" si="241"/>
        <v>3</v>
      </c>
      <c r="P3432" s="26">
        <f t="shared" si="238"/>
        <v>903</v>
      </c>
      <c r="Q3432" s="36" t="s">
        <v>510</v>
      </c>
      <c r="R3432" s="36" t="s">
        <v>510</v>
      </c>
      <c r="S3432" s="16"/>
      <c r="T3432" s="37" t="str">
        <f t="shared" si="233"/>
        <v/>
      </c>
      <c r="U3432" s="12"/>
      <c r="V3432" s="16"/>
      <c r="W3432" s="12" t="e">
        <v>#N/A</v>
      </c>
    </row>
    <row r="3433" spans="1:23" ht="18.75">
      <c r="A3433" s="12">
        <v>10063614</v>
      </c>
      <c r="B3433" s="137" t="e">
        <v>#N/A</v>
      </c>
      <c r="C3433" s="106">
        <v>1009348</v>
      </c>
      <c r="D3433" s="13"/>
      <c r="E3433" s="12" t="s">
        <v>4135</v>
      </c>
      <c r="F3433" s="190" t="s">
        <v>4215</v>
      </c>
      <c r="G3433" s="13" t="s">
        <v>21</v>
      </c>
      <c r="H3433" s="15">
        <v>375</v>
      </c>
      <c r="I3433" s="25">
        <v>2</v>
      </c>
      <c r="J3433" s="26">
        <f t="shared" si="239"/>
        <v>750</v>
      </c>
      <c r="K3433" s="34">
        <f>IFERROR(SUMIFS(RECEIVING_HISTORY!$H:$H,RECEIVING_HISTORY!$B:$B,MASTER_SHEET!$A3433),0)</f>
        <v>0</v>
      </c>
      <c r="L3433" s="26">
        <f>IFERROR(SUMIFS(RECEIVING_HISTORY!$I:$I,RECEIVING_HISTORY!$B:$B,MASTER_SHEET!$A3433),0)</f>
        <v>0</v>
      </c>
      <c r="M3433" s="35">
        <f>IFERROR(SUMIF(ISSUANCE_HISTORY!$B:$B,A3433,ISSUANCE_HISTORY!$H:$H),0)</f>
        <v>0</v>
      </c>
      <c r="N3433" s="26">
        <f>IFERROR(SUMIF(ISSUANCE_HISTORY!$B:$B,A3433,ISSUANCE_HISTORY!$I:$I),0)</f>
        <v>0</v>
      </c>
      <c r="O3433" s="112">
        <f t="shared" si="241"/>
        <v>2</v>
      </c>
      <c r="P3433" s="26">
        <f t="shared" si="238"/>
        <v>750</v>
      </c>
      <c r="Q3433" s="36" t="s">
        <v>3878</v>
      </c>
      <c r="R3433" s="36" t="s">
        <v>3878</v>
      </c>
      <c r="S3433" s="16"/>
      <c r="T3433" s="37" t="str">
        <f t="shared" si="233"/>
        <v/>
      </c>
      <c r="U3433" s="12"/>
      <c r="V3433" s="16"/>
      <c r="W3433" s="12" t="e">
        <v>#N/A</v>
      </c>
    </row>
    <row r="3434" spans="1:23" ht="18.75">
      <c r="A3434" s="12">
        <v>10063615</v>
      </c>
      <c r="B3434" s="137" t="e">
        <v>#N/A</v>
      </c>
      <c r="C3434" s="106">
        <v>1009315</v>
      </c>
      <c r="D3434" s="13"/>
      <c r="E3434" s="12" t="s">
        <v>4136</v>
      </c>
      <c r="F3434" s="190" t="s">
        <v>1262</v>
      </c>
      <c r="G3434" s="13" t="s">
        <v>21</v>
      </c>
      <c r="H3434" s="15">
        <v>250</v>
      </c>
      <c r="I3434" s="25">
        <v>30</v>
      </c>
      <c r="J3434" s="26">
        <f t="shared" si="239"/>
        <v>7500</v>
      </c>
      <c r="K3434" s="34">
        <f>IFERROR(SUMIFS(RECEIVING_HISTORY!$H:$H,RECEIVING_HISTORY!$B:$B,MASTER_SHEET!$A3434),0)</f>
        <v>0</v>
      </c>
      <c r="L3434" s="26">
        <f>IFERROR(SUMIFS(RECEIVING_HISTORY!$I:$I,RECEIVING_HISTORY!$B:$B,MASTER_SHEET!$A3434),0)</f>
        <v>0</v>
      </c>
      <c r="M3434" s="35">
        <f>IFERROR(SUMIF(ISSUANCE_HISTORY!$B:$B,A3434,ISSUANCE_HISTORY!$H:$H),0)</f>
        <v>0</v>
      </c>
      <c r="N3434" s="26">
        <f>IFERROR(SUMIF(ISSUANCE_HISTORY!$B:$B,A3434,ISSUANCE_HISTORY!$I:$I),0)</f>
        <v>0</v>
      </c>
      <c r="O3434" s="112">
        <f t="shared" si="241"/>
        <v>30</v>
      </c>
      <c r="P3434" s="26">
        <f t="shared" si="238"/>
        <v>7500</v>
      </c>
      <c r="Q3434" s="36" t="s">
        <v>1593</v>
      </c>
      <c r="R3434" s="36" t="s">
        <v>1593</v>
      </c>
      <c r="S3434" s="16"/>
      <c r="T3434" s="37" t="str">
        <f t="shared" si="233"/>
        <v/>
      </c>
      <c r="U3434" s="12"/>
      <c r="V3434" s="16"/>
      <c r="W3434" s="12" t="e">
        <v>#N/A</v>
      </c>
    </row>
    <row r="3435" spans="1:23" ht="18.75">
      <c r="A3435" s="12">
        <v>10063616</v>
      </c>
      <c r="B3435" s="137" t="e">
        <v>#N/A</v>
      </c>
      <c r="C3435" s="106">
        <v>1009316</v>
      </c>
      <c r="D3435" s="13"/>
      <c r="E3435" s="12" t="s">
        <v>4137</v>
      </c>
      <c r="F3435" s="190" t="s">
        <v>1262</v>
      </c>
      <c r="G3435" s="13" t="s">
        <v>21</v>
      </c>
      <c r="H3435" s="15">
        <v>304</v>
      </c>
      <c r="I3435" s="25">
        <v>20</v>
      </c>
      <c r="J3435" s="26">
        <f t="shared" si="239"/>
        <v>6080</v>
      </c>
      <c r="K3435" s="34">
        <f>IFERROR(SUMIFS(RECEIVING_HISTORY!$H:$H,RECEIVING_HISTORY!$B:$B,MASTER_SHEET!$A3435),0)</f>
        <v>0</v>
      </c>
      <c r="L3435" s="26">
        <f>IFERROR(SUMIFS(RECEIVING_HISTORY!$I:$I,RECEIVING_HISTORY!$B:$B,MASTER_SHEET!$A3435),0)</f>
        <v>0</v>
      </c>
      <c r="M3435" s="35">
        <f>IFERROR(SUMIF(ISSUANCE_HISTORY!$B:$B,A3435,ISSUANCE_HISTORY!$H:$H),0)</f>
        <v>0</v>
      </c>
      <c r="N3435" s="26">
        <f>IFERROR(SUMIF(ISSUANCE_HISTORY!$B:$B,A3435,ISSUANCE_HISTORY!$I:$I),0)</f>
        <v>0</v>
      </c>
      <c r="O3435" s="112">
        <f t="shared" si="241"/>
        <v>20</v>
      </c>
      <c r="P3435" s="26">
        <f t="shared" si="238"/>
        <v>6080</v>
      </c>
      <c r="Q3435" s="36" t="s">
        <v>1339</v>
      </c>
      <c r="R3435" s="36" t="s">
        <v>1339</v>
      </c>
      <c r="S3435" s="16"/>
      <c r="T3435" s="37" t="str">
        <f t="shared" si="233"/>
        <v/>
      </c>
      <c r="U3435" s="12"/>
      <c r="V3435" s="16"/>
      <c r="W3435" s="12" t="e">
        <v>#N/A</v>
      </c>
    </row>
    <row r="3436" spans="1:23" ht="18.75">
      <c r="A3436" s="12">
        <v>10063617</v>
      </c>
      <c r="B3436" s="137" t="e">
        <v>#N/A</v>
      </c>
      <c r="C3436" s="106">
        <v>1009317</v>
      </c>
      <c r="D3436" s="13"/>
      <c r="E3436" s="12" t="s">
        <v>4138</v>
      </c>
      <c r="F3436" s="190" t="s">
        <v>1262</v>
      </c>
      <c r="G3436" s="13" t="s">
        <v>21</v>
      </c>
      <c r="H3436" s="15">
        <v>96</v>
      </c>
      <c r="I3436" s="25">
        <v>50</v>
      </c>
      <c r="J3436" s="26">
        <f t="shared" si="239"/>
        <v>4800</v>
      </c>
      <c r="K3436" s="34">
        <f>IFERROR(SUMIFS(RECEIVING_HISTORY!$H:$H,RECEIVING_HISTORY!$B:$B,MASTER_SHEET!$A3436),0)</f>
        <v>0</v>
      </c>
      <c r="L3436" s="26">
        <f>IFERROR(SUMIFS(RECEIVING_HISTORY!$I:$I,RECEIVING_HISTORY!$B:$B,MASTER_SHEET!$A3436),0)</f>
        <v>0</v>
      </c>
      <c r="M3436" s="35">
        <f>IFERROR(SUMIF(ISSUANCE_HISTORY!$B:$B,A3436,ISSUANCE_HISTORY!$H:$H),0)</f>
        <v>0</v>
      </c>
      <c r="N3436" s="26">
        <f>IFERROR(SUMIF(ISSUANCE_HISTORY!$B:$B,A3436,ISSUANCE_HISTORY!$I:$I),0)</f>
        <v>0</v>
      </c>
      <c r="O3436" s="112">
        <f t="shared" si="241"/>
        <v>50</v>
      </c>
      <c r="P3436" s="26">
        <f t="shared" si="238"/>
        <v>4800</v>
      </c>
      <c r="Q3436" s="36" t="s">
        <v>533</v>
      </c>
      <c r="R3436" s="36" t="s">
        <v>533</v>
      </c>
      <c r="S3436" s="16"/>
      <c r="T3436" s="37" t="str">
        <f t="shared" si="233"/>
        <v/>
      </c>
      <c r="U3436" s="12"/>
      <c r="V3436" s="16"/>
      <c r="W3436" s="12" t="e">
        <v>#N/A</v>
      </c>
    </row>
    <row r="3437" spans="1:23" ht="18.75">
      <c r="A3437" s="12">
        <v>10063618</v>
      </c>
      <c r="B3437" s="137" t="e">
        <v>#N/A</v>
      </c>
      <c r="C3437" s="106">
        <v>1009329</v>
      </c>
      <c r="D3437" s="13"/>
      <c r="E3437" s="12" t="s">
        <v>4140</v>
      </c>
      <c r="F3437" s="190" t="s">
        <v>4205</v>
      </c>
      <c r="G3437" s="13" t="s">
        <v>21</v>
      </c>
      <c r="H3437" s="15">
        <v>458</v>
      </c>
      <c r="I3437" s="25">
        <v>5</v>
      </c>
      <c r="J3437" s="26">
        <f t="shared" si="239"/>
        <v>2290</v>
      </c>
      <c r="K3437" s="34">
        <f>IFERROR(SUMIFS(RECEIVING_HISTORY!$H:$H,RECEIVING_HISTORY!$B:$B,MASTER_SHEET!$A3437),0)</f>
        <v>0</v>
      </c>
      <c r="L3437" s="26">
        <f>IFERROR(SUMIFS(RECEIVING_HISTORY!$I:$I,RECEIVING_HISTORY!$B:$B,MASTER_SHEET!$A3437),0)</f>
        <v>0</v>
      </c>
      <c r="M3437" s="35">
        <f>IFERROR(SUMIF(ISSUANCE_HISTORY!$B:$B,A3437,ISSUANCE_HISTORY!$H:$H),0)</f>
        <v>0</v>
      </c>
      <c r="N3437" s="26">
        <f>IFERROR(SUMIF(ISSUANCE_HISTORY!$B:$B,A3437,ISSUANCE_HISTORY!$I:$I),0)</f>
        <v>0</v>
      </c>
      <c r="O3437" s="112">
        <f t="shared" si="241"/>
        <v>5</v>
      </c>
      <c r="P3437" s="26">
        <f t="shared" si="238"/>
        <v>2290</v>
      </c>
      <c r="Q3437" s="36" t="s">
        <v>697</v>
      </c>
      <c r="R3437" s="36" t="s">
        <v>697</v>
      </c>
      <c r="S3437" s="16"/>
      <c r="T3437" s="37" t="str">
        <f t="shared" si="233"/>
        <v/>
      </c>
      <c r="U3437" s="12"/>
      <c r="V3437" s="16"/>
      <c r="W3437" s="12" t="e">
        <v>#N/A</v>
      </c>
    </row>
    <row r="3438" spans="1:23" ht="18.75">
      <c r="A3438" s="12">
        <v>10063619</v>
      </c>
      <c r="B3438" s="137" t="e">
        <v>#N/A</v>
      </c>
      <c r="C3438" s="106">
        <v>1009232</v>
      </c>
      <c r="D3438" s="13"/>
      <c r="E3438" s="12" t="s">
        <v>4153</v>
      </c>
      <c r="F3438" s="190" t="s">
        <v>2049</v>
      </c>
      <c r="G3438" s="13" t="s">
        <v>37</v>
      </c>
      <c r="H3438" s="15">
        <v>1698</v>
      </c>
      <c r="I3438" s="25">
        <v>2</v>
      </c>
      <c r="J3438" s="26">
        <f t="shared" si="239"/>
        <v>3396</v>
      </c>
      <c r="K3438" s="34">
        <f>IFERROR(SUMIFS(RECEIVING_HISTORY!$H:$H,RECEIVING_HISTORY!$B:$B,MASTER_SHEET!$A3438),0)</f>
        <v>0</v>
      </c>
      <c r="L3438" s="26">
        <f>IFERROR(SUMIFS(RECEIVING_HISTORY!$I:$I,RECEIVING_HISTORY!$B:$B,MASTER_SHEET!$A3438),0)</f>
        <v>0</v>
      </c>
      <c r="M3438" s="35">
        <f>IFERROR(SUMIF(ISSUANCE_HISTORY!$B:$B,A3438,ISSUANCE_HISTORY!$H:$H),0)</f>
        <v>0</v>
      </c>
      <c r="N3438" s="26">
        <f>IFERROR(SUMIF(ISSUANCE_HISTORY!$B:$B,A3438,ISSUANCE_HISTORY!$I:$I),0)</f>
        <v>0</v>
      </c>
      <c r="O3438" s="112">
        <f t="shared" si="241"/>
        <v>2</v>
      </c>
      <c r="P3438" s="26">
        <f t="shared" si="238"/>
        <v>3396</v>
      </c>
      <c r="Q3438" s="36" t="s">
        <v>4076</v>
      </c>
      <c r="R3438" s="36" t="s">
        <v>4076</v>
      </c>
      <c r="S3438" s="16"/>
      <c r="T3438" s="37" t="str">
        <f t="shared" si="233"/>
        <v/>
      </c>
      <c r="U3438" s="12"/>
      <c r="V3438" s="16"/>
      <c r="W3438" s="12" t="e">
        <v>#N/A</v>
      </c>
    </row>
    <row r="3439" spans="1:23" ht="18.75">
      <c r="A3439" s="12">
        <v>10063620</v>
      </c>
      <c r="B3439" s="142" t="e">
        <v>#N/A</v>
      </c>
      <c r="C3439" s="110">
        <v>1009359</v>
      </c>
      <c r="D3439" s="13"/>
      <c r="E3439" s="12" t="s">
        <v>4154</v>
      </c>
      <c r="F3439" s="190" t="s">
        <v>2049</v>
      </c>
      <c r="G3439" s="13" t="s">
        <v>37</v>
      </c>
      <c r="H3439" s="15">
        <v>67.5</v>
      </c>
      <c r="I3439" s="25">
        <v>10</v>
      </c>
      <c r="J3439" s="26">
        <f t="shared" si="239"/>
        <v>675</v>
      </c>
      <c r="K3439" s="34">
        <f>IFERROR(SUMIFS(RECEIVING_HISTORY!$H:$H,RECEIVING_HISTORY!$B:$B,MASTER_SHEET!$A3439),0)</f>
        <v>0</v>
      </c>
      <c r="L3439" s="26">
        <f>IFERROR(SUMIFS(RECEIVING_HISTORY!$I:$I,RECEIVING_HISTORY!$B:$B,MASTER_SHEET!$A3439),0)</f>
        <v>0</v>
      </c>
      <c r="M3439" s="35">
        <f>IFERROR(SUMIF(ISSUANCE_HISTORY!$B:$B,A3439,ISSUANCE_HISTORY!$H:$H),0)</f>
        <v>0</v>
      </c>
      <c r="N3439" s="26">
        <f>IFERROR(SUMIF(ISSUANCE_HISTORY!$B:$B,A3439,ISSUANCE_HISTORY!$I:$I),0)</f>
        <v>0</v>
      </c>
      <c r="O3439" s="112">
        <f t="shared" si="241"/>
        <v>10</v>
      </c>
      <c r="P3439" s="26">
        <f t="shared" si="238"/>
        <v>675</v>
      </c>
      <c r="Q3439" s="36" t="s">
        <v>1840</v>
      </c>
      <c r="R3439" s="36" t="s">
        <v>1840</v>
      </c>
      <c r="S3439" s="16"/>
      <c r="T3439" s="37" t="str">
        <f t="shared" si="233"/>
        <v/>
      </c>
      <c r="U3439" s="12"/>
      <c r="V3439" s="16"/>
      <c r="W3439" s="12" t="e">
        <v>#N/A</v>
      </c>
    </row>
    <row r="3440" spans="1:23" ht="18.75">
      <c r="A3440" s="12">
        <v>10063621</v>
      </c>
      <c r="B3440" s="142" t="e">
        <v>#N/A</v>
      </c>
      <c r="C3440" s="110">
        <v>1009357</v>
      </c>
      <c r="D3440" s="13"/>
      <c r="E3440" s="12" t="s">
        <v>4157</v>
      </c>
      <c r="F3440" s="190" t="s">
        <v>2049</v>
      </c>
      <c r="G3440" s="13" t="s">
        <v>37</v>
      </c>
      <c r="H3440" s="15">
        <v>307.5</v>
      </c>
      <c r="I3440" s="25">
        <v>10</v>
      </c>
      <c r="J3440" s="26">
        <f t="shared" ref="J3440:J3456" si="242">I3440*H3440</f>
        <v>3075</v>
      </c>
      <c r="K3440" s="34">
        <f>IFERROR(SUMIFS(RECEIVING_HISTORY!$H:$H,RECEIVING_HISTORY!$B:$B,MASTER_SHEET!$A3440),0)</f>
        <v>0</v>
      </c>
      <c r="L3440" s="26">
        <f>IFERROR(SUMIFS(RECEIVING_HISTORY!$I:$I,RECEIVING_HISTORY!$B:$B,MASTER_SHEET!$A3440),0)</f>
        <v>0</v>
      </c>
      <c r="M3440" s="35">
        <f>IFERROR(SUMIF(ISSUANCE_HISTORY!$B:$B,A3440,ISSUANCE_HISTORY!$H:$H),0)</f>
        <v>0</v>
      </c>
      <c r="N3440" s="26">
        <f>IFERROR(SUMIF(ISSUANCE_HISTORY!$B:$B,A3440,ISSUANCE_HISTORY!$I:$I),0)</f>
        <v>0</v>
      </c>
      <c r="O3440" s="112">
        <f t="shared" ref="O3440:O3456" si="243">N(I3440)+N(K3440)-N(M3440)</f>
        <v>10</v>
      </c>
      <c r="P3440" s="26">
        <f t="shared" si="238"/>
        <v>3075</v>
      </c>
      <c r="Q3440" s="36" t="s">
        <v>1840</v>
      </c>
      <c r="R3440" s="36" t="s">
        <v>1840</v>
      </c>
      <c r="S3440" s="16"/>
      <c r="T3440" s="37" t="str">
        <f t="shared" si="233"/>
        <v/>
      </c>
      <c r="U3440" s="12"/>
      <c r="V3440" s="16"/>
      <c r="W3440" s="12" t="e">
        <v>#N/A</v>
      </c>
    </row>
    <row r="3441" spans="1:23" ht="18.75">
      <c r="A3441" s="12">
        <v>10063622</v>
      </c>
      <c r="B3441" s="142" t="e">
        <v>#N/A</v>
      </c>
      <c r="C3441" s="110">
        <v>1009031</v>
      </c>
      <c r="D3441" s="13"/>
      <c r="E3441" s="12" t="s">
        <v>4158</v>
      </c>
      <c r="F3441" s="190" t="s">
        <v>2049</v>
      </c>
      <c r="G3441" s="13" t="s">
        <v>21</v>
      </c>
      <c r="H3441" s="15">
        <v>585</v>
      </c>
      <c r="I3441" s="25">
        <v>1</v>
      </c>
      <c r="J3441" s="26">
        <f t="shared" si="242"/>
        <v>585</v>
      </c>
      <c r="K3441" s="34">
        <f>IFERROR(SUMIFS(RECEIVING_HISTORY!$H:$H,RECEIVING_HISTORY!$B:$B,MASTER_SHEET!$A3441),0)</f>
        <v>0</v>
      </c>
      <c r="L3441" s="26">
        <f>IFERROR(SUMIFS(RECEIVING_HISTORY!$I:$I,RECEIVING_HISTORY!$B:$B,MASTER_SHEET!$A3441),0)</f>
        <v>0</v>
      </c>
      <c r="M3441" s="35">
        <f>IFERROR(SUMIF(ISSUANCE_HISTORY!$B:$B,A3441,ISSUANCE_HISTORY!$H:$H),0)</f>
        <v>0</v>
      </c>
      <c r="N3441" s="26">
        <f>IFERROR(SUMIF(ISSUANCE_HISTORY!$B:$B,A3441,ISSUANCE_HISTORY!$I:$I),0)</f>
        <v>0</v>
      </c>
      <c r="O3441" s="112">
        <f t="shared" si="243"/>
        <v>1</v>
      </c>
      <c r="P3441" s="26">
        <f t="shared" si="238"/>
        <v>585</v>
      </c>
      <c r="Q3441" s="36" t="s">
        <v>533</v>
      </c>
      <c r="R3441" s="36" t="s">
        <v>533</v>
      </c>
      <c r="S3441" s="16">
        <v>1</v>
      </c>
      <c r="T3441" s="37" t="str">
        <f t="shared" si="233"/>
        <v>OK</v>
      </c>
      <c r="U3441" s="12"/>
      <c r="V3441" s="16"/>
      <c r="W3441" s="12" t="e">
        <v>#N/A</v>
      </c>
    </row>
    <row r="3442" spans="1:23" ht="18.75">
      <c r="A3442" s="12">
        <v>10063623</v>
      </c>
      <c r="B3442" s="142" t="e">
        <v>#N/A</v>
      </c>
      <c r="C3442" s="110">
        <v>1004679</v>
      </c>
      <c r="D3442" s="13"/>
      <c r="E3442" s="12" t="s">
        <v>4160</v>
      </c>
      <c r="F3442" s="190" t="s">
        <v>4205</v>
      </c>
      <c r="G3442" s="13" t="s">
        <v>21</v>
      </c>
      <c r="H3442" s="15">
        <v>1960.32</v>
      </c>
      <c r="I3442" s="25">
        <v>4</v>
      </c>
      <c r="J3442" s="26">
        <f t="shared" si="242"/>
        <v>7841.28</v>
      </c>
      <c r="K3442" s="34">
        <f>IFERROR(SUMIFS(RECEIVING_HISTORY!$H:$H,RECEIVING_HISTORY!$B:$B,MASTER_SHEET!$A3442),0)</f>
        <v>0</v>
      </c>
      <c r="L3442" s="26">
        <f>IFERROR(SUMIFS(RECEIVING_HISTORY!$I:$I,RECEIVING_HISTORY!$B:$B,MASTER_SHEET!$A3442),0)</f>
        <v>0</v>
      </c>
      <c r="M3442" s="35">
        <f>IFERROR(SUMIF(ISSUANCE_HISTORY!$B:$B,A3442,ISSUANCE_HISTORY!$H:$H),0)</f>
        <v>0</v>
      </c>
      <c r="N3442" s="26">
        <f>IFERROR(SUMIF(ISSUANCE_HISTORY!$B:$B,A3442,ISSUANCE_HISTORY!$I:$I),0)</f>
        <v>0</v>
      </c>
      <c r="O3442" s="112">
        <f t="shared" si="243"/>
        <v>4</v>
      </c>
      <c r="P3442" s="26">
        <f t="shared" si="238"/>
        <v>7841.28</v>
      </c>
      <c r="Q3442" s="36" t="s">
        <v>161</v>
      </c>
      <c r="R3442" s="36" t="s">
        <v>161</v>
      </c>
      <c r="S3442" s="16"/>
      <c r="T3442" s="37" t="str">
        <f t="shared" si="233"/>
        <v/>
      </c>
      <c r="U3442" s="12"/>
      <c r="V3442" s="16"/>
      <c r="W3442" s="12" t="e">
        <v>#N/A</v>
      </c>
    </row>
    <row r="3443" spans="1:23" ht="18.75">
      <c r="A3443" s="12">
        <v>10063624</v>
      </c>
      <c r="B3443" s="142" t="e">
        <v>#N/A</v>
      </c>
      <c r="C3443" s="110">
        <v>1004684</v>
      </c>
      <c r="D3443" s="13"/>
      <c r="E3443" s="12" t="s">
        <v>4161</v>
      </c>
      <c r="F3443" s="190" t="s">
        <v>4205</v>
      </c>
      <c r="G3443" s="13" t="s">
        <v>21</v>
      </c>
      <c r="H3443" s="15">
        <v>2000</v>
      </c>
      <c r="I3443" s="25">
        <v>5</v>
      </c>
      <c r="J3443" s="26">
        <f t="shared" si="242"/>
        <v>10000</v>
      </c>
      <c r="K3443" s="34">
        <f>IFERROR(SUMIFS(RECEIVING_HISTORY!$H:$H,RECEIVING_HISTORY!$B:$B,MASTER_SHEET!$A3443),0)</f>
        <v>0</v>
      </c>
      <c r="L3443" s="26">
        <f>IFERROR(SUMIFS(RECEIVING_HISTORY!$I:$I,RECEIVING_HISTORY!$B:$B,MASTER_SHEET!$A3443),0)</f>
        <v>0</v>
      </c>
      <c r="M3443" s="35">
        <f>IFERROR(SUMIF(ISSUANCE_HISTORY!$B:$B,A3443,ISSUANCE_HISTORY!$H:$H),0)</f>
        <v>0</v>
      </c>
      <c r="N3443" s="26">
        <f>IFERROR(SUMIF(ISSUANCE_HISTORY!$B:$B,A3443,ISSUANCE_HISTORY!$I:$I),0)</f>
        <v>0</v>
      </c>
      <c r="O3443" s="112">
        <f t="shared" si="243"/>
        <v>5</v>
      </c>
      <c r="P3443" s="26">
        <f t="shared" si="238"/>
        <v>10000</v>
      </c>
      <c r="Q3443" s="36" t="s">
        <v>161</v>
      </c>
      <c r="R3443" s="36" t="s">
        <v>161</v>
      </c>
      <c r="S3443" s="16"/>
      <c r="T3443" s="37" t="str">
        <f t="shared" si="233"/>
        <v/>
      </c>
      <c r="U3443" s="12"/>
      <c r="V3443" s="16"/>
      <c r="W3443" s="12" t="e">
        <v>#N/A</v>
      </c>
    </row>
    <row r="3444" spans="1:23" ht="18.75">
      <c r="A3444" s="12">
        <v>10063625</v>
      </c>
      <c r="B3444" s="142" t="e">
        <v>#N/A</v>
      </c>
      <c r="C3444" s="110">
        <v>1004685</v>
      </c>
      <c r="D3444" s="13"/>
      <c r="E3444" s="12" t="s">
        <v>4162</v>
      </c>
      <c r="F3444" s="190" t="s">
        <v>4205</v>
      </c>
      <c r="G3444" s="13" t="s">
        <v>21</v>
      </c>
      <c r="H3444" s="15">
        <v>2400</v>
      </c>
      <c r="I3444" s="25">
        <v>3</v>
      </c>
      <c r="J3444" s="26">
        <f t="shared" si="242"/>
        <v>7200</v>
      </c>
      <c r="K3444" s="34">
        <f>IFERROR(SUMIFS(RECEIVING_HISTORY!$H:$H,RECEIVING_HISTORY!$B:$B,MASTER_SHEET!$A3444),0)</f>
        <v>0</v>
      </c>
      <c r="L3444" s="26">
        <f>IFERROR(SUMIFS(RECEIVING_HISTORY!$I:$I,RECEIVING_HISTORY!$B:$B,MASTER_SHEET!$A3444),0)</f>
        <v>0</v>
      </c>
      <c r="M3444" s="35">
        <f>IFERROR(SUMIF(ISSUANCE_HISTORY!$B:$B,A3444,ISSUANCE_HISTORY!$H:$H),0)</f>
        <v>0</v>
      </c>
      <c r="N3444" s="26">
        <f>IFERROR(SUMIF(ISSUANCE_HISTORY!$B:$B,A3444,ISSUANCE_HISTORY!$I:$I),0)</f>
        <v>0</v>
      </c>
      <c r="O3444" s="112">
        <f t="shared" si="243"/>
        <v>3</v>
      </c>
      <c r="P3444" s="26">
        <f t="shared" si="238"/>
        <v>7200</v>
      </c>
      <c r="Q3444" s="36" t="s">
        <v>161</v>
      </c>
      <c r="R3444" s="36" t="s">
        <v>161</v>
      </c>
      <c r="S3444" s="16"/>
      <c r="T3444" s="37" t="str">
        <f t="shared" si="233"/>
        <v/>
      </c>
      <c r="U3444" s="12"/>
      <c r="V3444" s="16"/>
      <c r="W3444" s="12" t="e">
        <v>#N/A</v>
      </c>
    </row>
    <row r="3445" spans="1:23" ht="18.75">
      <c r="A3445" s="12">
        <v>10063626</v>
      </c>
      <c r="B3445" s="142" t="e">
        <v>#N/A</v>
      </c>
      <c r="C3445" s="110">
        <v>1005180</v>
      </c>
      <c r="D3445" s="13"/>
      <c r="E3445" s="12" t="s">
        <v>4163</v>
      </c>
      <c r="F3445" s="190" t="s">
        <v>4205</v>
      </c>
      <c r="G3445" s="13" t="s">
        <v>21</v>
      </c>
      <c r="H3445" s="15">
        <v>1340</v>
      </c>
      <c r="I3445" s="25">
        <v>5</v>
      </c>
      <c r="J3445" s="26">
        <f t="shared" si="242"/>
        <v>6700</v>
      </c>
      <c r="K3445" s="34">
        <f>IFERROR(SUMIFS(RECEIVING_HISTORY!$H:$H,RECEIVING_HISTORY!$B:$B,MASTER_SHEET!$A3445),0)</f>
        <v>0</v>
      </c>
      <c r="L3445" s="26">
        <f>IFERROR(SUMIFS(RECEIVING_HISTORY!$I:$I,RECEIVING_HISTORY!$B:$B,MASTER_SHEET!$A3445),0)</f>
        <v>0</v>
      </c>
      <c r="M3445" s="35">
        <f>IFERROR(SUMIF(ISSUANCE_HISTORY!$B:$B,A3445,ISSUANCE_HISTORY!$H:$H),0)</f>
        <v>0</v>
      </c>
      <c r="N3445" s="26">
        <f>IFERROR(SUMIF(ISSUANCE_HISTORY!$B:$B,A3445,ISSUANCE_HISTORY!$I:$I),0)</f>
        <v>0</v>
      </c>
      <c r="O3445" s="112">
        <f t="shared" si="243"/>
        <v>5</v>
      </c>
      <c r="P3445" s="26">
        <f t="shared" si="238"/>
        <v>6700</v>
      </c>
      <c r="Q3445" s="36" t="s">
        <v>161</v>
      </c>
      <c r="R3445" s="36" t="s">
        <v>161</v>
      </c>
      <c r="S3445" s="16"/>
      <c r="T3445" s="37" t="str">
        <f t="shared" si="233"/>
        <v/>
      </c>
      <c r="U3445" s="12"/>
      <c r="V3445" s="16"/>
      <c r="W3445" s="12" t="e">
        <v>#N/A</v>
      </c>
    </row>
    <row r="3446" spans="1:23" ht="18.75">
      <c r="A3446" s="12">
        <v>10063627</v>
      </c>
      <c r="B3446" s="142" t="e">
        <v>#N/A</v>
      </c>
      <c r="C3446" s="110">
        <v>1009330</v>
      </c>
      <c r="D3446" s="13"/>
      <c r="E3446" s="12" t="s">
        <v>4165</v>
      </c>
      <c r="F3446" s="190" t="s">
        <v>1262</v>
      </c>
      <c r="G3446" s="13" t="s">
        <v>21</v>
      </c>
      <c r="H3446" s="15">
        <v>210</v>
      </c>
      <c r="I3446" s="25">
        <v>0</v>
      </c>
      <c r="J3446" s="26">
        <f t="shared" si="242"/>
        <v>0</v>
      </c>
      <c r="K3446" s="34">
        <f>IFERROR(SUMIFS(RECEIVING_HISTORY!$H:$H,RECEIVING_HISTORY!$B:$B,MASTER_SHEET!$A3446),0)</f>
        <v>0</v>
      </c>
      <c r="L3446" s="26">
        <f>IFERROR(SUMIFS(RECEIVING_HISTORY!$I:$I,RECEIVING_HISTORY!$B:$B,MASTER_SHEET!$A3446),0)</f>
        <v>0</v>
      </c>
      <c r="M3446" s="35">
        <f>IFERROR(SUMIF(ISSUANCE_HISTORY!$B:$B,A3446,ISSUANCE_HISTORY!$H:$H),0)</f>
        <v>0</v>
      </c>
      <c r="N3446" s="26">
        <f>IFERROR(SUMIF(ISSUANCE_HISTORY!$B:$B,A3446,ISSUANCE_HISTORY!$I:$I),0)</f>
        <v>0</v>
      </c>
      <c r="O3446" s="112">
        <f t="shared" si="243"/>
        <v>0</v>
      </c>
      <c r="P3446" s="26">
        <f t="shared" si="238"/>
        <v>0</v>
      </c>
      <c r="Q3446" s="36" t="e">
        <v>#N/A</v>
      </c>
      <c r="R3446" s="36" t="e">
        <v>#N/A</v>
      </c>
      <c r="S3446" s="16"/>
      <c r="T3446" s="37" t="str">
        <f t="shared" si="233"/>
        <v/>
      </c>
      <c r="U3446" s="12"/>
      <c r="V3446" s="16"/>
      <c r="W3446" s="12" t="e">
        <v>#N/A</v>
      </c>
    </row>
    <row r="3447" spans="1:23" ht="18.75">
      <c r="A3447" s="12">
        <v>10063628</v>
      </c>
      <c r="B3447" s="137" t="e">
        <v>#N/A</v>
      </c>
      <c r="C3447" s="106">
        <v>1009266</v>
      </c>
      <c r="D3447" s="13"/>
      <c r="E3447" s="12" t="s">
        <v>4167</v>
      </c>
      <c r="F3447" s="190" t="s">
        <v>4205</v>
      </c>
      <c r="G3447" s="13" t="s">
        <v>37</v>
      </c>
      <c r="H3447" s="15">
        <v>815</v>
      </c>
      <c r="I3447" s="25">
        <v>2</v>
      </c>
      <c r="J3447" s="26">
        <f t="shared" si="242"/>
        <v>1630</v>
      </c>
      <c r="K3447" s="34">
        <f>IFERROR(SUMIFS(RECEIVING_HISTORY!$H:$H,RECEIVING_HISTORY!$B:$B,MASTER_SHEET!$A3447),0)</f>
        <v>0</v>
      </c>
      <c r="L3447" s="26">
        <f>IFERROR(SUMIFS(RECEIVING_HISTORY!$I:$I,RECEIVING_HISTORY!$B:$B,MASTER_SHEET!$A3447),0)</f>
        <v>0</v>
      </c>
      <c r="M3447" s="35">
        <f>IFERROR(SUMIF(ISSUANCE_HISTORY!$B:$B,A3447,ISSUANCE_HISTORY!$H:$H),0)</f>
        <v>0</v>
      </c>
      <c r="N3447" s="26">
        <f>IFERROR(SUMIF(ISSUANCE_HISTORY!$B:$B,A3447,ISSUANCE_HISTORY!$I:$I),0)</f>
        <v>0</v>
      </c>
      <c r="O3447" s="112">
        <f t="shared" si="243"/>
        <v>2</v>
      </c>
      <c r="P3447" s="26">
        <f t="shared" si="238"/>
        <v>1630</v>
      </c>
      <c r="Q3447" s="36" t="s">
        <v>933</v>
      </c>
      <c r="R3447" s="36" t="s">
        <v>933</v>
      </c>
      <c r="S3447" s="16"/>
      <c r="T3447" s="37" t="str">
        <f t="shared" si="233"/>
        <v/>
      </c>
      <c r="U3447" s="12"/>
      <c r="V3447" s="16"/>
      <c r="W3447" s="12" t="e">
        <v>#N/A</v>
      </c>
    </row>
    <row r="3448" spans="1:23" ht="18.75">
      <c r="A3448" s="12">
        <v>10063629</v>
      </c>
      <c r="B3448" s="137" t="e">
        <v>#N/A</v>
      </c>
      <c r="C3448" s="106">
        <v>1009367</v>
      </c>
      <c r="D3448" s="13"/>
      <c r="E3448" s="12" t="s">
        <v>4168</v>
      </c>
      <c r="F3448" s="190" t="s">
        <v>4209</v>
      </c>
      <c r="G3448" s="13" t="s">
        <v>21</v>
      </c>
      <c r="H3448" s="15">
        <v>80</v>
      </c>
      <c r="I3448" s="25">
        <v>21</v>
      </c>
      <c r="J3448" s="26">
        <f t="shared" si="242"/>
        <v>1680</v>
      </c>
      <c r="K3448" s="34">
        <f>IFERROR(SUMIFS(RECEIVING_HISTORY!$H:$H,RECEIVING_HISTORY!$B:$B,MASTER_SHEET!$A3448),0)</f>
        <v>0</v>
      </c>
      <c r="L3448" s="26">
        <f>IFERROR(SUMIFS(RECEIVING_HISTORY!$I:$I,RECEIVING_HISTORY!$B:$B,MASTER_SHEET!$A3448),0)</f>
        <v>0</v>
      </c>
      <c r="M3448" s="35">
        <f>IFERROR(SUMIF(ISSUANCE_HISTORY!$B:$B,A3448,ISSUANCE_HISTORY!$H:$H),0)</f>
        <v>0</v>
      </c>
      <c r="N3448" s="26">
        <f>IFERROR(SUMIF(ISSUANCE_HISTORY!$B:$B,A3448,ISSUANCE_HISTORY!$I:$I),0)</f>
        <v>0</v>
      </c>
      <c r="O3448" s="112">
        <f t="shared" si="243"/>
        <v>21</v>
      </c>
      <c r="P3448" s="26">
        <f t="shared" si="238"/>
        <v>1680</v>
      </c>
      <c r="Q3448" s="36" t="s">
        <v>1780</v>
      </c>
      <c r="R3448" s="36" t="s">
        <v>1780</v>
      </c>
      <c r="S3448" s="16"/>
      <c r="T3448" s="37" t="str">
        <f t="shared" si="233"/>
        <v/>
      </c>
      <c r="U3448" s="12"/>
      <c r="V3448" s="16"/>
      <c r="W3448" s="12" t="e">
        <v>#N/A</v>
      </c>
    </row>
    <row r="3449" spans="1:23" ht="18.75">
      <c r="A3449" s="12">
        <v>10063630</v>
      </c>
      <c r="B3449" s="137" t="e">
        <v>#N/A</v>
      </c>
      <c r="C3449" s="106">
        <v>1009371</v>
      </c>
      <c r="D3449" s="13"/>
      <c r="E3449" s="12" t="s">
        <v>4169</v>
      </c>
      <c r="F3449" s="190" t="s">
        <v>4209</v>
      </c>
      <c r="G3449" s="13" t="s">
        <v>28</v>
      </c>
      <c r="H3449" s="15">
        <v>85</v>
      </c>
      <c r="I3449" s="25">
        <v>6</v>
      </c>
      <c r="J3449" s="26">
        <f t="shared" si="242"/>
        <v>510</v>
      </c>
      <c r="K3449" s="34">
        <f>IFERROR(SUMIFS(RECEIVING_HISTORY!$H:$H,RECEIVING_HISTORY!$B:$B,MASTER_SHEET!$A3449),0)</f>
        <v>0</v>
      </c>
      <c r="L3449" s="26">
        <f>IFERROR(SUMIFS(RECEIVING_HISTORY!$I:$I,RECEIVING_HISTORY!$B:$B,MASTER_SHEET!$A3449),0)</f>
        <v>0</v>
      </c>
      <c r="M3449" s="35">
        <f>IFERROR(SUMIF(ISSUANCE_HISTORY!$B:$B,A3449,ISSUANCE_HISTORY!$H:$H),0)</f>
        <v>0</v>
      </c>
      <c r="N3449" s="26">
        <f>IFERROR(SUMIF(ISSUANCE_HISTORY!$B:$B,A3449,ISSUANCE_HISTORY!$I:$I),0)</f>
        <v>0</v>
      </c>
      <c r="O3449" s="112">
        <f t="shared" si="243"/>
        <v>6</v>
      </c>
      <c r="P3449" s="26">
        <f t="shared" si="238"/>
        <v>510</v>
      </c>
      <c r="Q3449" s="36" t="s">
        <v>4024</v>
      </c>
      <c r="R3449" s="36" t="s">
        <v>4024</v>
      </c>
      <c r="S3449" s="16"/>
      <c r="T3449" s="37" t="str">
        <f t="shared" si="233"/>
        <v/>
      </c>
      <c r="U3449" s="12"/>
      <c r="V3449" s="16"/>
      <c r="W3449" s="12" t="e">
        <v>#N/A</v>
      </c>
    </row>
    <row r="3450" spans="1:23" ht="18.75">
      <c r="A3450" s="12">
        <v>10063631</v>
      </c>
      <c r="B3450" s="137" t="e">
        <v>#N/A</v>
      </c>
      <c r="C3450" s="106">
        <v>1009158</v>
      </c>
      <c r="D3450" s="13"/>
      <c r="E3450" s="12" t="s">
        <v>4170</v>
      </c>
      <c r="F3450" s="190" t="s">
        <v>2049</v>
      </c>
      <c r="G3450" s="13" t="s">
        <v>37</v>
      </c>
      <c r="H3450" s="15">
        <v>678.5</v>
      </c>
      <c r="I3450" s="25">
        <v>8</v>
      </c>
      <c r="J3450" s="26">
        <f t="shared" si="242"/>
        <v>5428</v>
      </c>
      <c r="K3450" s="34">
        <f>IFERROR(SUMIFS(RECEIVING_HISTORY!$H:$H,RECEIVING_HISTORY!$B:$B,MASTER_SHEET!$A3450),0)</f>
        <v>0</v>
      </c>
      <c r="L3450" s="26">
        <f>IFERROR(SUMIFS(RECEIVING_HISTORY!$I:$I,RECEIVING_HISTORY!$B:$B,MASTER_SHEET!$A3450),0)</f>
        <v>0</v>
      </c>
      <c r="M3450" s="35">
        <f>IFERROR(SUMIF(ISSUANCE_HISTORY!$B:$B,A3450,ISSUANCE_HISTORY!$H:$H),0)</f>
        <v>0</v>
      </c>
      <c r="N3450" s="26">
        <f>IFERROR(SUMIF(ISSUANCE_HISTORY!$B:$B,A3450,ISSUANCE_HISTORY!$I:$I),0)</f>
        <v>0</v>
      </c>
      <c r="O3450" s="112">
        <f t="shared" si="243"/>
        <v>8</v>
      </c>
      <c r="P3450" s="26">
        <f t="shared" si="238"/>
        <v>5428</v>
      </c>
      <c r="Q3450" s="36" t="s">
        <v>4155</v>
      </c>
      <c r="R3450" s="36" t="s">
        <v>4155</v>
      </c>
      <c r="S3450" s="16"/>
      <c r="T3450" s="37" t="str">
        <f t="shared" si="233"/>
        <v/>
      </c>
      <c r="U3450" s="12"/>
      <c r="V3450" s="16"/>
      <c r="W3450" s="12" t="e">
        <v>#N/A</v>
      </c>
    </row>
    <row r="3451" spans="1:23" ht="18.75">
      <c r="A3451" s="12">
        <v>10063632</v>
      </c>
      <c r="B3451" s="137" t="e">
        <v>#N/A</v>
      </c>
      <c r="C3451" s="106">
        <v>1009159</v>
      </c>
      <c r="D3451" s="13"/>
      <c r="E3451" s="12" t="s">
        <v>4171</v>
      </c>
      <c r="F3451" s="190" t="s">
        <v>2049</v>
      </c>
      <c r="G3451" s="13" t="s">
        <v>37</v>
      </c>
      <c r="H3451" s="15">
        <v>939.5</v>
      </c>
      <c r="I3451" s="25">
        <v>3</v>
      </c>
      <c r="J3451" s="26">
        <f t="shared" si="242"/>
        <v>2818.5</v>
      </c>
      <c r="K3451" s="34">
        <f>IFERROR(SUMIFS(RECEIVING_HISTORY!$H:$H,RECEIVING_HISTORY!$B:$B,MASTER_SHEET!$A3451),0)</f>
        <v>0</v>
      </c>
      <c r="L3451" s="26">
        <f>IFERROR(SUMIFS(RECEIVING_HISTORY!$I:$I,RECEIVING_HISTORY!$B:$B,MASTER_SHEET!$A3451),0)</f>
        <v>0</v>
      </c>
      <c r="M3451" s="35">
        <f>IFERROR(SUMIF(ISSUANCE_HISTORY!$B:$B,A3451,ISSUANCE_HISTORY!$H:$H),0)</f>
        <v>0</v>
      </c>
      <c r="N3451" s="26">
        <f>IFERROR(SUMIF(ISSUANCE_HISTORY!$B:$B,A3451,ISSUANCE_HISTORY!$I:$I),0)</f>
        <v>0</v>
      </c>
      <c r="O3451" s="112">
        <f t="shared" si="243"/>
        <v>3</v>
      </c>
      <c r="P3451" s="26">
        <f t="shared" si="238"/>
        <v>2818.5</v>
      </c>
      <c r="Q3451" s="36" t="s">
        <v>4155</v>
      </c>
      <c r="R3451" s="36" t="s">
        <v>4155</v>
      </c>
      <c r="S3451" s="16"/>
      <c r="T3451" s="37" t="str">
        <f t="shared" si="233"/>
        <v/>
      </c>
      <c r="U3451" s="12"/>
      <c r="V3451" s="16"/>
      <c r="W3451" s="12" t="e">
        <v>#N/A</v>
      </c>
    </row>
    <row r="3452" spans="1:23" ht="18.75">
      <c r="A3452" s="12">
        <v>10063633</v>
      </c>
      <c r="B3452" s="137" t="e">
        <v>#N/A</v>
      </c>
      <c r="C3452" s="106">
        <v>1009160</v>
      </c>
      <c r="D3452" s="13"/>
      <c r="E3452" s="12" t="s">
        <v>4172</v>
      </c>
      <c r="F3452" s="190" t="s">
        <v>2049</v>
      </c>
      <c r="G3452" s="13" t="s">
        <v>37</v>
      </c>
      <c r="H3452" s="15">
        <v>169.5</v>
      </c>
      <c r="I3452" s="25">
        <v>8</v>
      </c>
      <c r="J3452" s="26">
        <f t="shared" si="242"/>
        <v>1356</v>
      </c>
      <c r="K3452" s="34">
        <f>IFERROR(SUMIFS(RECEIVING_HISTORY!$H:$H,RECEIVING_HISTORY!$B:$B,MASTER_SHEET!$A3452),0)</f>
        <v>0</v>
      </c>
      <c r="L3452" s="26">
        <f>IFERROR(SUMIFS(RECEIVING_HISTORY!$I:$I,RECEIVING_HISTORY!$B:$B,MASTER_SHEET!$A3452),0)</f>
        <v>0</v>
      </c>
      <c r="M3452" s="35">
        <f>IFERROR(SUMIF(ISSUANCE_HISTORY!$B:$B,A3452,ISSUANCE_HISTORY!$H:$H),0)</f>
        <v>0</v>
      </c>
      <c r="N3452" s="26">
        <f>IFERROR(SUMIF(ISSUANCE_HISTORY!$B:$B,A3452,ISSUANCE_HISTORY!$I:$I),0)</f>
        <v>0</v>
      </c>
      <c r="O3452" s="112">
        <f t="shared" si="243"/>
        <v>8</v>
      </c>
      <c r="P3452" s="26">
        <f t="shared" ref="P3452:P3503" si="244">N(J3452)+N(L3452)-N(N3452)</f>
        <v>1356</v>
      </c>
      <c r="Q3452" s="36" t="s">
        <v>4155</v>
      </c>
      <c r="R3452" s="36" t="s">
        <v>4155</v>
      </c>
      <c r="S3452" s="16"/>
      <c r="T3452" s="37" t="str">
        <f t="shared" si="233"/>
        <v/>
      </c>
      <c r="U3452" s="12"/>
      <c r="V3452" s="16"/>
      <c r="W3452" s="12" t="e">
        <v>#N/A</v>
      </c>
    </row>
    <row r="3453" spans="1:23" ht="18.75">
      <c r="A3453" s="12">
        <v>10063634</v>
      </c>
      <c r="B3453" s="137" t="s">
        <v>4217</v>
      </c>
      <c r="C3453" s="106">
        <v>1003342</v>
      </c>
      <c r="D3453" s="13"/>
      <c r="E3453" s="12" t="s">
        <v>4181</v>
      </c>
      <c r="F3453" s="190" t="s">
        <v>4210</v>
      </c>
      <c r="G3453" s="13" t="s">
        <v>406</v>
      </c>
      <c r="H3453" s="15">
        <v>93.5</v>
      </c>
      <c r="I3453" s="25">
        <v>11</v>
      </c>
      <c r="J3453" s="26">
        <f t="shared" si="242"/>
        <v>1028.5</v>
      </c>
      <c r="K3453" s="34">
        <f>IFERROR(SUMIFS(RECEIVING_HISTORY!$H:$H,RECEIVING_HISTORY!$B:$B,MASTER_SHEET!$A3453),0)</f>
        <v>20</v>
      </c>
      <c r="L3453" s="26">
        <f>IFERROR(SUMIFS(RECEIVING_HISTORY!$I:$I,RECEIVING_HISTORY!$B:$B,MASTER_SHEET!$A3453),0)</f>
        <v>1870</v>
      </c>
      <c r="M3453" s="35">
        <f>IFERROR(SUMIF(ISSUANCE_HISTORY!$B:$B,A3453,ISSUANCE_HISTORY!$H:$H),0)</f>
        <v>28</v>
      </c>
      <c r="N3453" s="26">
        <f>IFERROR(SUMIF(ISSUANCE_HISTORY!$B:$B,A3453,ISSUANCE_HISTORY!$I:$I),0)</f>
        <v>2618</v>
      </c>
      <c r="O3453" s="112">
        <f t="shared" si="243"/>
        <v>3</v>
      </c>
      <c r="P3453" s="26">
        <f t="shared" si="244"/>
        <v>280.5</v>
      </c>
      <c r="Q3453" s="36" t="s">
        <v>628</v>
      </c>
      <c r="R3453" s="36" t="s">
        <v>628</v>
      </c>
      <c r="S3453" s="16">
        <v>40</v>
      </c>
      <c r="T3453" s="37" t="str">
        <f t="shared" si="233"/>
        <v>BSR in Process</v>
      </c>
      <c r="U3453" s="12">
        <v>63</v>
      </c>
      <c r="V3453" s="16"/>
      <c r="W3453" s="12" t="s">
        <v>4222</v>
      </c>
    </row>
    <row r="3454" spans="1:23" ht="18.75">
      <c r="A3454" s="12">
        <v>10063635</v>
      </c>
      <c r="B3454" s="137" t="e">
        <v>#N/A</v>
      </c>
      <c r="C3454" s="106">
        <v>1008719</v>
      </c>
      <c r="D3454" s="13"/>
      <c r="E3454" s="12" t="s">
        <v>4182</v>
      </c>
      <c r="F3454" s="190" t="s">
        <v>2049</v>
      </c>
      <c r="G3454" s="13" t="s">
        <v>21</v>
      </c>
      <c r="H3454" s="15">
        <v>317</v>
      </c>
      <c r="I3454" s="25">
        <v>18</v>
      </c>
      <c r="J3454" s="26">
        <f t="shared" si="242"/>
        <v>5706</v>
      </c>
      <c r="K3454" s="34">
        <f>IFERROR(SUMIFS(RECEIVING_HISTORY!$H:$H,RECEIVING_HISTORY!$B:$B,MASTER_SHEET!$A3454),0)</f>
        <v>0</v>
      </c>
      <c r="L3454" s="26">
        <f>IFERROR(SUMIFS(RECEIVING_HISTORY!$I:$I,RECEIVING_HISTORY!$B:$B,MASTER_SHEET!$A3454),0)</f>
        <v>0</v>
      </c>
      <c r="M3454" s="35">
        <f>IFERROR(SUMIF(ISSUANCE_HISTORY!$B:$B,A3454,ISSUANCE_HISTORY!$H:$H),0)</f>
        <v>0</v>
      </c>
      <c r="N3454" s="26">
        <f>IFERROR(SUMIF(ISSUANCE_HISTORY!$B:$B,A3454,ISSUANCE_HISTORY!$I:$I),0)</f>
        <v>0</v>
      </c>
      <c r="O3454" s="112">
        <f t="shared" si="243"/>
        <v>18</v>
      </c>
      <c r="P3454" s="26">
        <f t="shared" si="244"/>
        <v>5706</v>
      </c>
      <c r="Q3454" s="36" t="s">
        <v>4388</v>
      </c>
      <c r="R3454" s="36" t="s">
        <v>4388</v>
      </c>
      <c r="S3454" s="16"/>
      <c r="T3454" s="37" t="str">
        <f t="shared" si="233"/>
        <v/>
      </c>
      <c r="U3454" s="12"/>
      <c r="V3454" s="16"/>
      <c r="W3454" s="12" t="e">
        <v>#N/A</v>
      </c>
    </row>
    <row r="3455" spans="1:23" ht="18.75">
      <c r="A3455" s="12">
        <v>10063636</v>
      </c>
      <c r="B3455" s="137" t="e">
        <v>#N/A</v>
      </c>
      <c r="C3455" s="106">
        <v>1008725</v>
      </c>
      <c r="D3455" s="13"/>
      <c r="E3455" s="12" t="s">
        <v>4183</v>
      </c>
      <c r="F3455" s="190" t="s">
        <v>2049</v>
      </c>
      <c r="G3455" s="13" t="s">
        <v>21</v>
      </c>
      <c r="H3455" s="15">
        <v>1404</v>
      </c>
      <c r="I3455" s="25">
        <v>20</v>
      </c>
      <c r="J3455" s="26">
        <f t="shared" si="242"/>
        <v>28080</v>
      </c>
      <c r="K3455" s="34">
        <f>IFERROR(SUMIFS(RECEIVING_HISTORY!$H:$H,RECEIVING_HISTORY!$B:$B,MASTER_SHEET!$A3455),0)</f>
        <v>1</v>
      </c>
      <c r="L3455" s="26">
        <f>IFERROR(SUMIFS(RECEIVING_HISTORY!$I:$I,RECEIVING_HISTORY!$B:$B,MASTER_SHEET!$A3455),0)</f>
        <v>1404</v>
      </c>
      <c r="M3455" s="35">
        <f>IFERROR(SUMIF(ISSUANCE_HISTORY!$B:$B,A3455,ISSUANCE_HISTORY!$H:$H),0)</f>
        <v>9</v>
      </c>
      <c r="N3455" s="26">
        <f>IFERROR(SUMIF(ISSUANCE_HISTORY!$B:$B,A3455,ISSUANCE_HISTORY!$I:$I),0)</f>
        <v>12636</v>
      </c>
      <c r="O3455" s="112">
        <f t="shared" si="243"/>
        <v>12</v>
      </c>
      <c r="P3455" s="26">
        <f t="shared" si="244"/>
        <v>16848</v>
      </c>
      <c r="Q3455" s="36" t="s">
        <v>4388</v>
      </c>
      <c r="R3455" s="36" t="s">
        <v>4388</v>
      </c>
      <c r="S3455" s="16"/>
      <c r="T3455" s="37" t="str">
        <f t="shared" si="233"/>
        <v/>
      </c>
      <c r="U3455" s="12"/>
      <c r="V3455" s="16"/>
      <c r="W3455" s="12" t="e">
        <v>#N/A</v>
      </c>
    </row>
    <row r="3456" spans="1:23" ht="18.75">
      <c r="A3456" s="12">
        <v>10063637</v>
      </c>
      <c r="B3456" s="137" t="e">
        <v>#N/A</v>
      </c>
      <c r="C3456" s="106">
        <v>1008726</v>
      </c>
      <c r="D3456" s="13"/>
      <c r="E3456" s="12" t="s">
        <v>4184</v>
      </c>
      <c r="F3456" s="190" t="s">
        <v>2049</v>
      </c>
      <c r="G3456" s="13" t="s">
        <v>21</v>
      </c>
      <c r="H3456" s="15">
        <v>661</v>
      </c>
      <c r="I3456" s="25">
        <v>8</v>
      </c>
      <c r="J3456" s="26">
        <f t="shared" si="242"/>
        <v>5288</v>
      </c>
      <c r="K3456" s="34">
        <f>IFERROR(SUMIFS(RECEIVING_HISTORY!$H:$H,RECEIVING_HISTORY!$B:$B,MASTER_SHEET!$A3456),0)</f>
        <v>1</v>
      </c>
      <c r="L3456" s="26">
        <f>IFERROR(SUMIFS(RECEIVING_HISTORY!$I:$I,RECEIVING_HISTORY!$B:$B,MASTER_SHEET!$A3456),0)</f>
        <v>661</v>
      </c>
      <c r="M3456" s="35">
        <f>IFERROR(SUMIF(ISSUANCE_HISTORY!$B:$B,A3456,ISSUANCE_HISTORY!$H:$H),0)</f>
        <v>0</v>
      </c>
      <c r="N3456" s="26">
        <f>IFERROR(SUMIF(ISSUANCE_HISTORY!$B:$B,A3456,ISSUANCE_HISTORY!$I:$I),0)</f>
        <v>0</v>
      </c>
      <c r="O3456" s="112">
        <f t="shared" si="243"/>
        <v>9</v>
      </c>
      <c r="P3456" s="26">
        <f t="shared" si="244"/>
        <v>5949</v>
      </c>
      <c r="Q3456" s="36" t="s">
        <v>4388</v>
      </c>
      <c r="R3456" s="36" t="s">
        <v>4388</v>
      </c>
      <c r="S3456" s="16"/>
      <c r="T3456" s="37" t="str">
        <f t="shared" si="233"/>
        <v/>
      </c>
      <c r="U3456" s="12"/>
      <c r="V3456" s="16"/>
      <c r="W3456" s="12" t="e">
        <v>#N/A</v>
      </c>
    </row>
    <row r="3457" spans="1:23" ht="18.75">
      <c r="A3457" s="12">
        <v>10063638</v>
      </c>
      <c r="B3457" s="144" t="e">
        <v>#N/A</v>
      </c>
      <c r="C3457" s="106">
        <v>1009213</v>
      </c>
      <c r="D3457" s="13"/>
      <c r="E3457" s="12" t="s">
        <v>4186</v>
      </c>
      <c r="F3457" s="190" t="s">
        <v>4205</v>
      </c>
      <c r="G3457" s="13" t="s">
        <v>37</v>
      </c>
      <c r="H3457" s="15">
        <v>800</v>
      </c>
      <c r="I3457" s="25">
        <v>0</v>
      </c>
      <c r="J3457" s="26">
        <f t="shared" si="239"/>
        <v>0</v>
      </c>
      <c r="K3457" s="34">
        <f>IFERROR(SUMIFS(RECEIVING_HISTORY!$H:$H,RECEIVING_HISTORY!$B:$B,MASTER_SHEET!$A3457),0)</f>
        <v>0</v>
      </c>
      <c r="L3457" s="26">
        <f>IFERROR(SUMIFS(RECEIVING_HISTORY!$I:$I,RECEIVING_HISTORY!$B:$B,MASTER_SHEET!$A3457),0)</f>
        <v>0</v>
      </c>
      <c r="M3457" s="35">
        <f>IFERROR(SUMIF(ISSUANCE_HISTORY!$B:$B,A3457,ISSUANCE_HISTORY!$H:$H),0)</f>
        <v>0</v>
      </c>
      <c r="N3457" s="26">
        <f>IFERROR(SUMIF(ISSUANCE_HISTORY!$B:$B,A3457,ISSUANCE_HISTORY!$I:$I),0)</f>
        <v>0</v>
      </c>
      <c r="O3457" s="112">
        <f t="shared" si="241"/>
        <v>0</v>
      </c>
      <c r="P3457" s="26">
        <f t="shared" si="244"/>
        <v>0</v>
      </c>
      <c r="Q3457" s="36" t="e">
        <v>#N/A</v>
      </c>
      <c r="R3457" s="36" t="e">
        <v>#N/A</v>
      </c>
      <c r="S3457" s="16"/>
      <c r="T3457" s="37" t="str">
        <f t="shared" si="233"/>
        <v/>
      </c>
      <c r="U3457" s="12"/>
      <c r="V3457" s="16"/>
      <c r="W3457" s="12" t="e">
        <v>#N/A</v>
      </c>
    </row>
    <row r="3458" spans="1:23" ht="18.75">
      <c r="A3458" s="12">
        <v>10063639</v>
      </c>
      <c r="B3458" s="144" t="e">
        <v>#N/A</v>
      </c>
      <c r="C3458" s="106">
        <v>1001396</v>
      </c>
      <c r="D3458" s="13"/>
      <c r="E3458" s="12" t="s">
        <v>4187</v>
      </c>
      <c r="F3458" s="190" t="s">
        <v>4214</v>
      </c>
      <c r="G3458" s="13" t="s">
        <v>397</v>
      </c>
      <c r="H3458" s="15">
        <v>290</v>
      </c>
      <c r="I3458" s="25">
        <v>0</v>
      </c>
      <c r="J3458" s="26">
        <f t="shared" ref="J3458:J3466" si="245">I3458*H3458</f>
        <v>0</v>
      </c>
      <c r="K3458" s="34">
        <f>IFERROR(SUMIFS(RECEIVING_HISTORY!$H:$H,RECEIVING_HISTORY!$B:$B,MASTER_SHEET!$A3458),0)</f>
        <v>0</v>
      </c>
      <c r="L3458" s="26">
        <f>IFERROR(SUMIFS(RECEIVING_HISTORY!$I:$I,RECEIVING_HISTORY!$B:$B,MASTER_SHEET!$A3458),0)</f>
        <v>0</v>
      </c>
      <c r="M3458" s="35">
        <f>IFERROR(SUMIF(ISSUANCE_HISTORY!$B:$B,A3458,ISSUANCE_HISTORY!$H:$H),0)</f>
        <v>0</v>
      </c>
      <c r="N3458" s="26">
        <f>IFERROR(SUMIF(ISSUANCE_HISTORY!$B:$B,A3458,ISSUANCE_HISTORY!$I:$I),0)</f>
        <v>0</v>
      </c>
      <c r="O3458" s="112">
        <f t="shared" ref="O3458:O3466" si="246">N(I3458)+N(K3458)-N(M3458)</f>
        <v>0</v>
      </c>
      <c r="P3458" s="26">
        <f t="shared" si="244"/>
        <v>0</v>
      </c>
      <c r="Q3458" s="36" t="e">
        <v>#N/A</v>
      </c>
      <c r="R3458" s="36" t="e">
        <v>#N/A</v>
      </c>
      <c r="S3458" s="16"/>
      <c r="T3458" s="37" t="str">
        <f t="shared" ref="T3458:T3503" si="247">IF(S3458="", "", IF(U3458&lt;&gt;"", "BSR in Process", IF(O3458&lt;S3458, "Re-Order Now", "OK")))</f>
        <v/>
      </c>
      <c r="U3458" s="12"/>
      <c r="V3458" s="16"/>
      <c r="W3458" s="12" t="e">
        <v>#N/A</v>
      </c>
    </row>
    <row r="3459" spans="1:23" ht="18.75">
      <c r="A3459" s="12">
        <v>10063640</v>
      </c>
      <c r="B3459" s="13"/>
      <c r="C3459" s="106">
        <v>1009059</v>
      </c>
      <c r="D3459" s="13"/>
      <c r="E3459" s="12" t="s">
        <v>4285</v>
      </c>
      <c r="F3459" s="190" t="s">
        <v>4205</v>
      </c>
      <c r="G3459" s="13" t="s">
        <v>37</v>
      </c>
      <c r="H3459" s="15">
        <v>550</v>
      </c>
      <c r="I3459" s="25">
        <v>0</v>
      </c>
      <c r="J3459" s="26">
        <f t="shared" si="245"/>
        <v>0</v>
      </c>
      <c r="K3459" s="34">
        <f>IFERROR(SUMIFS(RECEIVING_HISTORY!$H:$H,RECEIVING_HISTORY!$B:$B,MASTER_SHEET!$A3459),0)</f>
        <v>1</v>
      </c>
      <c r="L3459" s="26">
        <f>IFERROR(SUMIFS(RECEIVING_HISTORY!$I:$I,RECEIVING_HISTORY!$B:$B,MASTER_SHEET!$A3459),0)</f>
        <v>550</v>
      </c>
      <c r="M3459" s="35">
        <f>IFERROR(SUMIF(ISSUANCE_HISTORY!$B:$B,A3459,ISSUANCE_HISTORY!$H:$H),0)</f>
        <v>1</v>
      </c>
      <c r="N3459" s="26">
        <f>IFERROR(SUMIF(ISSUANCE_HISTORY!$B:$B,A3459,ISSUANCE_HISTORY!$I:$I),0)</f>
        <v>550</v>
      </c>
      <c r="O3459" s="112">
        <f t="shared" si="246"/>
        <v>0</v>
      </c>
      <c r="P3459" s="26">
        <f t="shared" si="244"/>
        <v>0</v>
      </c>
      <c r="Q3459" s="36" t="e">
        <v>#N/A</v>
      </c>
      <c r="R3459" s="36" t="e">
        <v>#N/A</v>
      </c>
      <c r="S3459" s="16">
        <v>1</v>
      </c>
      <c r="T3459" s="37" t="str">
        <f t="shared" si="247"/>
        <v>Re-Order Now</v>
      </c>
      <c r="U3459" s="12"/>
      <c r="V3459" s="16" t="s">
        <v>4000</v>
      </c>
      <c r="W3459" s="12" t="e">
        <v>#N/A</v>
      </c>
    </row>
    <row r="3460" spans="1:23" ht="18.75">
      <c r="A3460" s="12">
        <v>10063641</v>
      </c>
      <c r="B3460" s="13"/>
      <c r="C3460" s="106">
        <v>1009060</v>
      </c>
      <c r="D3460" s="13"/>
      <c r="E3460" s="12" t="s">
        <v>4286</v>
      </c>
      <c r="F3460" s="190" t="s">
        <v>4205</v>
      </c>
      <c r="G3460" s="13" t="s">
        <v>37</v>
      </c>
      <c r="H3460" s="15">
        <v>15</v>
      </c>
      <c r="I3460" s="25">
        <v>0</v>
      </c>
      <c r="J3460" s="26">
        <f t="shared" si="245"/>
        <v>0</v>
      </c>
      <c r="K3460" s="34">
        <f>IFERROR(SUMIFS(RECEIVING_HISTORY!$H:$H,RECEIVING_HISTORY!$B:$B,MASTER_SHEET!$A3460),0)</f>
        <v>1</v>
      </c>
      <c r="L3460" s="26">
        <f>IFERROR(SUMIFS(RECEIVING_HISTORY!$I:$I,RECEIVING_HISTORY!$B:$B,MASTER_SHEET!$A3460),0)</f>
        <v>15</v>
      </c>
      <c r="M3460" s="35">
        <f>IFERROR(SUMIF(ISSUANCE_HISTORY!$B:$B,A3460,ISSUANCE_HISTORY!$H:$H),0)</f>
        <v>1</v>
      </c>
      <c r="N3460" s="26">
        <f>IFERROR(SUMIF(ISSUANCE_HISTORY!$B:$B,A3460,ISSUANCE_HISTORY!$I:$I),0)</f>
        <v>15</v>
      </c>
      <c r="O3460" s="112">
        <f t="shared" si="246"/>
        <v>0</v>
      </c>
      <c r="P3460" s="26">
        <f t="shared" si="244"/>
        <v>0</v>
      </c>
      <c r="Q3460" s="36" t="e">
        <v>#N/A</v>
      </c>
      <c r="R3460" s="36" t="e">
        <v>#N/A</v>
      </c>
      <c r="S3460" s="16">
        <v>1</v>
      </c>
      <c r="T3460" s="37" t="str">
        <f t="shared" si="247"/>
        <v>Re-Order Now</v>
      </c>
      <c r="U3460" s="12"/>
      <c r="V3460" s="16" t="s">
        <v>4000</v>
      </c>
      <c r="W3460" s="12" t="e">
        <v>#N/A</v>
      </c>
    </row>
    <row r="3461" spans="1:23" ht="18.75">
      <c r="A3461" s="12">
        <v>10063642</v>
      </c>
      <c r="B3461" s="13"/>
      <c r="C3461" s="106">
        <v>1009061</v>
      </c>
      <c r="D3461" s="13"/>
      <c r="E3461" s="12" t="s">
        <v>4287</v>
      </c>
      <c r="F3461" s="190" t="s">
        <v>4205</v>
      </c>
      <c r="G3461" s="13" t="s">
        <v>37</v>
      </c>
      <c r="H3461" s="15">
        <v>2400</v>
      </c>
      <c r="I3461" s="25">
        <v>0</v>
      </c>
      <c r="J3461" s="26">
        <f t="shared" si="245"/>
        <v>0</v>
      </c>
      <c r="K3461" s="34">
        <f>IFERROR(SUMIFS(RECEIVING_HISTORY!$H:$H,RECEIVING_HISTORY!$B:$B,MASTER_SHEET!$A3461),0)</f>
        <v>1</v>
      </c>
      <c r="L3461" s="26">
        <f>IFERROR(SUMIFS(RECEIVING_HISTORY!$I:$I,RECEIVING_HISTORY!$B:$B,MASTER_SHEET!$A3461),0)</f>
        <v>2400</v>
      </c>
      <c r="M3461" s="35">
        <f>IFERROR(SUMIF(ISSUANCE_HISTORY!$B:$B,A3461,ISSUANCE_HISTORY!$H:$H),0)</f>
        <v>1</v>
      </c>
      <c r="N3461" s="26">
        <f>IFERROR(SUMIF(ISSUANCE_HISTORY!$B:$B,A3461,ISSUANCE_HISTORY!$I:$I),0)</f>
        <v>2400</v>
      </c>
      <c r="O3461" s="112">
        <f t="shared" si="246"/>
        <v>0</v>
      </c>
      <c r="P3461" s="26">
        <f t="shared" si="244"/>
        <v>0</v>
      </c>
      <c r="Q3461" s="36" t="e">
        <v>#N/A</v>
      </c>
      <c r="R3461" s="36" t="e">
        <v>#N/A</v>
      </c>
      <c r="S3461" s="16">
        <v>1</v>
      </c>
      <c r="T3461" s="37" t="str">
        <f t="shared" si="247"/>
        <v>Re-Order Now</v>
      </c>
      <c r="U3461" s="12"/>
      <c r="V3461" s="16" t="s">
        <v>4000</v>
      </c>
      <c r="W3461" s="12" t="e">
        <v>#N/A</v>
      </c>
    </row>
    <row r="3462" spans="1:23" ht="18.75">
      <c r="A3462" s="12">
        <v>10063643</v>
      </c>
      <c r="B3462" s="13"/>
      <c r="C3462" s="106">
        <v>1009485</v>
      </c>
      <c r="D3462" s="13"/>
      <c r="E3462" s="12" t="s">
        <v>4353</v>
      </c>
      <c r="F3462" s="190" t="s">
        <v>4214</v>
      </c>
      <c r="G3462" s="13" t="s">
        <v>37</v>
      </c>
      <c r="H3462" s="15">
        <v>287</v>
      </c>
      <c r="I3462" s="25">
        <v>0</v>
      </c>
      <c r="J3462" s="26">
        <f t="shared" si="245"/>
        <v>0</v>
      </c>
      <c r="K3462" s="34">
        <f>IFERROR(SUMIFS(RECEIVING_HISTORY!$H:$H,RECEIVING_HISTORY!$B:$B,MASTER_SHEET!$A3462),0)</f>
        <v>100</v>
      </c>
      <c r="L3462" s="26">
        <f>IFERROR(SUMIFS(RECEIVING_HISTORY!$I:$I,RECEIVING_HISTORY!$B:$B,MASTER_SHEET!$A3462),0)</f>
        <v>28700</v>
      </c>
      <c r="M3462" s="35">
        <f>IFERROR(SUMIF(ISSUANCE_HISTORY!$B:$B,A3462,ISSUANCE_HISTORY!$H:$H),0)</f>
        <v>20</v>
      </c>
      <c r="N3462" s="26">
        <f>IFERROR(SUMIF(ISSUANCE_HISTORY!$B:$B,A3462,ISSUANCE_HISTORY!$I:$I),0)</f>
        <v>5740</v>
      </c>
      <c r="O3462" s="112">
        <f t="shared" si="246"/>
        <v>80</v>
      </c>
      <c r="P3462" s="26">
        <f t="shared" si="244"/>
        <v>22960</v>
      </c>
      <c r="Q3462" s="36" t="s">
        <v>4254</v>
      </c>
      <c r="R3462" s="36" t="s">
        <v>4254</v>
      </c>
      <c r="S3462" s="16"/>
      <c r="T3462" s="37" t="str">
        <f t="shared" si="247"/>
        <v/>
      </c>
      <c r="U3462" s="12"/>
      <c r="V3462" s="16"/>
      <c r="W3462" s="12" t="e">
        <v>#N/A</v>
      </c>
    </row>
    <row r="3463" spans="1:23" ht="18.75">
      <c r="A3463" s="12">
        <v>10063644</v>
      </c>
      <c r="B3463" s="13"/>
      <c r="C3463" s="106">
        <v>1009437</v>
      </c>
      <c r="D3463" s="13"/>
      <c r="E3463" s="12" t="s">
        <v>4359</v>
      </c>
      <c r="F3463" s="190" t="s">
        <v>4205</v>
      </c>
      <c r="G3463" s="13" t="s">
        <v>1076</v>
      </c>
      <c r="H3463" s="15">
        <v>138</v>
      </c>
      <c r="I3463" s="25">
        <v>0</v>
      </c>
      <c r="J3463" s="26">
        <f t="shared" si="245"/>
        <v>0</v>
      </c>
      <c r="K3463" s="34">
        <f>IFERROR(SUMIFS(RECEIVING_HISTORY!$H:$H,RECEIVING_HISTORY!$B:$B,MASTER_SHEET!$A3463),0)</f>
        <v>35</v>
      </c>
      <c r="L3463" s="26">
        <f>IFERROR(SUMIFS(RECEIVING_HISTORY!$I:$I,RECEIVING_HISTORY!$B:$B,MASTER_SHEET!$A3463),0)</f>
        <v>4830</v>
      </c>
      <c r="M3463" s="35">
        <f>IFERROR(SUMIF(ISSUANCE_HISTORY!$B:$B,A3463,ISSUANCE_HISTORY!$H:$H),0)</f>
        <v>35</v>
      </c>
      <c r="N3463" s="26">
        <f>IFERROR(SUMIF(ISSUANCE_HISTORY!$B:$B,A3463,ISSUANCE_HISTORY!$I:$I),0)</f>
        <v>4830</v>
      </c>
      <c r="O3463" s="112">
        <f t="shared" si="246"/>
        <v>0</v>
      </c>
      <c r="P3463" s="26">
        <f t="shared" si="244"/>
        <v>0</v>
      </c>
      <c r="Q3463" s="36">
        <v>0</v>
      </c>
      <c r="R3463" s="36">
        <v>0</v>
      </c>
      <c r="S3463" s="16"/>
      <c r="T3463" s="37" t="str">
        <f t="shared" si="247"/>
        <v/>
      </c>
      <c r="U3463" s="12"/>
      <c r="V3463" s="16"/>
      <c r="W3463" s="12" t="e">
        <v>#N/A</v>
      </c>
    </row>
    <row r="3464" spans="1:23" ht="18.75">
      <c r="A3464" s="12">
        <v>10063645</v>
      </c>
      <c r="B3464" s="13"/>
      <c r="C3464" s="106">
        <v>1009271</v>
      </c>
      <c r="D3464" s="13"/>
      <c r="E3464" s="12" t="s">
        <v>4400</v>
      </c>
      <c r="F3464" s="190" t="s">
        <v>4205</v>
      </c>
      <c r="G3464" s="13" t="s">
        <v>37</v>
      </c>
      <c r="H3464" s="15">
        <v>72</v>
      </c>
      <c r="I3464" s="25">
        <v>0</v>
      </c>
      <c r="J3464" s="26">
        <f t="shared" si="245"/>
        <v>0</v>
      </c>
      <c r="K3464" s="34">
        <f>IFERROR(SUMIFS(RECEIVING_HISTORY!$H:$H,RECEIVING_HISTORY!$B:$B,MASTER_SHEET!$A3464),0)</f>
        <v>3</v>
      </c>
      <c r="L3464" s="26">
        <f>IFERROR(SUMIFS(RECEIVING_HISTORY!$I:$I,RECEIVING_HISTORY!$B:$B,MASTER_SHEET!$A3464),0)</f>
        <v>216</v>
      </c>
      <c r="M3464" s="35">
        <f>IFERROR(SUMIF(ISSUANCE_HISTORY!$B:$B,A3464,ISSUANCE_HISTORY!$H:$H),0)</f>
        <v>0</v>
      </c>
      <c r="N3464" s="26">
        <f>IFERROR(SUMIF(ISSUANCE_HISTORY!$B:$B,A3464,ISSUANCE_HISTORY!$I:$I),0)</f>
        <v>0</v>
      </c>
      <c r="O3464" s="112">
        <f t="shared" si="246"/>
        <v>3</v>
      </c>
      <c r="P3464" s="26">
        <f t="shared" si="244"/>
        <v>216</v>
      </c>
      <c r="Q3464" s="36" t="s">
        <v>4484</v>
      </c>
      <c r="R3464" s="36" t="s">
        <v>4484</v>
      </c>
      <c r="S3464" s="16"/>
      <c r="T3464" s="37" t="str">
        <f t="shared" si="247"/>
        <v/>
      </c>
      <c r="U3464" s="12"/>
      <c r="V3464" s="16"/>
      <c r="W3464" s="12" t="e">
        <v>#N/A</v>
      </c>
    </row>
    <row r="3465" spans="1:23" ht="18.75">
      <c r="A3465" s="12">
        <v>10063646</v>
      </c>
      <c r="B3465" s="13"/>
      <c r="C3465" s="106">
        <v>1009274</v>
      </c>
      <c r="D3465" s="13"/>
      <c r="E3465" s="12" t="s">
        <v>4401</v>
      </c>
      <c r="F3465" s="190" t="s">
        <v>4205</v>
      </c>
      <c r="G3465" s="13" t="s">
        <v>37</v>
      </c>
      <c r="H3465" s="15">
        <v>20</v>
      </c>
      <c r="I3465" s="25">
        <v>0</v>
      </c>
      <c r="J3465" s="26">
        <f t="shared" si="245"/>
        <v>0</v>
      </c>
      <c r="K3465" s="34">
        <f>IFERROR(SUMIFS(RECEIVING_HISTORY!$H:$H,RECEIVING_HISTORY!$B:$B,MASTER_SHEET!$A3465),0)</f>
        <v>20</v>
      </c>
      <c r="L3465" s="26">
        <f>IFERROR(SUMIFS(RECEIVING_HISTORY!$I:$I,RECEIVING_HISTORY!$B:$B,MASTER_SHEET!$A3465),0)</f>
        <v>400</v>
      </c>
      <c r="M3465" s="35">
        <f>IFERROR(SUMIF(ISSUANCE_HISTORY!$B:$B,A3465,ISSUANCE_HISTORY!$H:$H),0)</f>
        <v>0</v>
      </c>
      <c r="N3465" s="26">
        <f>IFERROR(SUMIF(ISSUANCE_HISTORY!$B:$B,A3465,ISSUANCE_HISTORY!$I:$I),0)</f>
        <v>0</v>
      </c>
      <c r="O3465" s="112">
        <f t="shared" si="246"/>
        <v>20</v>
      </c>
      <c r="P3465" s="26">
        <f t="shared" si="244"/>
        <v>400</v>
      </c>
      <c r="Q3465" s="36" t="s">
        <v>4484</v>
      </c>
      <c r="R3465" s="36" t="s">
        <v>4484</v>
      </c>
      <c r="S3465" s="16"/>
      <c r="T3465" s="37" t="str">
        <f t="shared" si="247"/>
        <v/>
      </c>
      <c r="U3465" s="12"/>
      <c r="V3465" s="16"/>
      <c r="W3465" s="12" t="e">
        <v>#N/A</v>
      </c>
    </row>
    <row r="3466" spans="1:23" ht="18.75">
      <c r="A3466" s="12">
        <v>10063647</v>
      </c>
      <c r="B3466" s="13"/>
      <c r="C3466" s="106">
        <v>1009275</v>
      </c>
      <c r="D3466" s="13"/>
      <c r="E3466" s="12" t="s">
        <v>4402</v>
      </c>
      <c r="F3466" s="190" t="s">
        <v>4205</v>
      </c>
      <c r="G3466" s="13" t="s">
        <v>37</v>
      </c>
      <c r="H3466" s="15">
        <v>102</v>
      </c>
      <c r="I3466" s="25">
        <v>0</v>
      </c>
      <c r="J3466" s="26">
        <f t="shared" si="245"/>
        <v>0</v>
      </c>
      <c r="K3466" s="34">
        <f>IFERROR(SUMIFS(RECEIVING_HISTORY!$H:$H,RECEIVING_HISTORY!$B:$B,MASTER_SHEET!$A3466),0)</f>
        <v>2</v>
      </c>
      <c r="L3466" s="26">
        <f>IFERROR(SUMIFS(RECEIVING_HISTORY!$I:$I,RECEIVING_HISTORY!$B:$B,MASTER_SHEET!$A3466),0)</f>
        <v>204</v>
      </c>
      <c r="M3466" s="35">
        <f>IFERROR(SUMIF(ISSUANCE_HISTORY!$B:$B,A3466,ISSUANCE_HISTORY!$H:$H),0)</f>
        <v>0</v>
      </c>
      <c r="N3466" s="26">
        <f>IFERROR(SUMIF(ISSUANCE_HISTORY!$B:$B,A3466,ISSUANCE_HISTORY!$I:$I),0)</f>
        <v>0</v>
      </c>
      <c r="O3466" s="112">
        <f t="shared" si="246"/>
        <v>2</v>
      </c>
      <c r="P3466" s="26">
        <f t="shared" si="244"/>
        <v>204</v>
      </c>
      <c r="Q3466" s="36" t="s">
        <v>4484</v>
      </c>
      <c r="R3466" s="36" t="s">
        <v>4484</v>
      </c>
      <c r="S3466" s="16"/>
      <c r="T3466" s="37" t="str">
        <f t="shared" si="247"/>
        <v/>
      </c>
      <c r="U3466" s="12"/>
      <c r="V3466" s="16"/>
      <c r="W3466" s="12" t="e">
        <v>#N/A</v>
      </c>
    </row>
    <row r="3467" spans="1:23" ht="18.75">
      <c r="A3467" s="12">
        <v>10063648</v>
      </c>
      <c r="B3467" s="13"/>
      <c r="C3467" s="106">
        <v>1009278</v>
      </c>
      <c r="D3467" s="13"/>
      <c r="E3467" s="12" t="s">
        <v>4403</v>
      </c>
      <c r="F3467" s="190" t="s">
        <v>4205</v>
      </c>
      <c r="G3467" s="13" t="s">
        <v>37</v>
      </c>
      <c r="H3467" s="15">
        <v>212</v>
      </c>
      <c r="I3467" s="25">
        <v>0</v>
      </c>
      <c r="J3467" s="26">
        <f t="shared" ref="J3467:J3476" si="248">I3467*H3467</f>
        <v>0</v>
      </c>
      <c r="K3467" s="34">
        <f>IFERROR(SUMIFS(RECEIVING_HISTORY!$H:$H,RECEIVING_HISTORY!$B:$B,MASTER_SHEET!$A3467),0)</f>
        <v>5</v>
      </c>
      <c r="L3467" s="26">
        <f>IFERROR(SUMIFS(RECEIVING_HISTORY!$I:$I,RECEIVING_HISTORY!$B:$B,MASTER_SHEET!$A3467),0)</f>
        <v>1060</v>
      </c>
      <c r="M3467" s="35">
        <f>IFERROR(SUMIF(ISSUANCE_HISTORY!$B:$B,A3467,ISSUANCE_HISTORY!$H:$H),0)</f>
        <v>0</v>
      </c>
      <c r="N3467" s="26">
        <f>IFERROR(SUMIF(ISSUANCE_HISTORY!$B:$B,A3467,ISSUANCE_HISTORY!$I:$I),0)</f>
        <v>0</v>
      </c>
      <c r="O3467" s="112">
        <f t="shared" ref="O3467:O3476" si="249">N(I3467)+N(K3467)-N(M3467)</f>
        <v>5</v>
      </c>
      <c r="P3467" s="26">
        <f t="shared" si="244"/>
        <v>1060</v>
      </c>
      <c r="Q3467" s="36" t="s">
        <v>4484</v>
      </c>
      <c r="R3467" s="36" t="s">
        <v>4484</v>
      </c>
      <c r="S3467" s="16"/>
      <c r="T3467" s="37" t="str">
        <f t="shared" si="247"/>
        <v/>
      </c>
      <c r="U3467" s="12"/>
      <c r="V3467" s="16"/>
      <c r="W3467" s="12"/>
    </row>
    <row r="3468" spans="1:23" ht="18.75">
      <c r="A3468" s="12">
        <v>10063649</v>
      </c>
      <c r="B3468" s="13"/>
      <c r="C3468" s="106">
        <v>1009281</v>
      </c>
      <c r="D3468" s="13"/>
      <c r="E3468" s="12" t="s">
        <v>4404</v>
      </c>
      <c r="F3468" s="190" t="s">
        <v>4205</v>
      </c>
      <c r="G3468" s="13" t="s">
        <v>37</v>
      </c>
      <c r="H3468" s="15">
        <v>735</v>
      </c>
      <c r="I3468" s="25">
        <v>0</v>
      </c>
      <c r="J3468" s="26">
        <f t="shared" si="248"/>
        <v>0</v>
      </c>
      <c r="K3468" s="34">
        <f>IFERROR(SUMIFS(RECEIVING_HISTORY!$H:$H,RECEIVING_HISTORY!$B:$B,MASTER_SHEET!$A3468),0)</f>
        <v>1</v>
      </c>
      <c r="L3468" s="26">
        <f>IFERROR(SUMIFS(RECEIVING_HISTORY!$I:$I,RECEIVING_HISTORY!$B:$B,MASTER_SHEET!$A3468),0)</f>
        <v>735</v>
      </c>
      <c r="M3468" s="35">
        <f>IFERROR(SUMIF(ISSUANCE_HISTORY!$B:$B,A3468,ISSUANCE_HISTORY!$H:$H),0)</f>
        <v>0</v>
      </c>
      <c r="N3468" s="26">
        <f>IFERROR(SUMIF(ISSUANCE_HISTORY!$B:$B,A3468,ISSUANCE_HISTORY!$I:$I),0)</f>
        <v>0</v>
      </c>
      <c r="O3468" s="112">
        <f t="shared" si="249"/>
        <v>1</v>
      </c>
      <c r="P3468" s="26">
        <f t="shared" si="244"/>
        <v>735</v>
      </c>
      <c r="Q3468" s="36" t="s">
        <v>4484</v>
      </c>
      <c r="R3468" s="36" t="s">
        <v>4484</v>
      </c>
      <c r="S3468" s="16"/>
      <c r="T3468" s="37" t="str">
        <f t="shared" si="247"/>
        <v/>
      </c>
      <c r="U3468" s="12"/>
      <c r="V3468" s="16"/>
      <c r="W3468" s="12"/>
    </row>
    <row r="3469" spans="1:23" ht="18.75">
      <c r="A3469" s="12">
        <v>10063650</v>
      </c>
      <c r="B3469" s="13"/>
      <c r="C3469" s="106">
        <v>1009284</v>
      </c>
      <c r="D3469" s="13"/>
      <c r="E3469" s="12" t="s">
        <v>4405</v>
      </c>
      <c r="F3469" s="190" t="s">
        <v>4205</v>
      </c>
      <c r="G3469" s="13" t="s">
        <v>37</v>
      </c>
      <c r="H3469" s="15">
        <v>1006</v>
      </c>
      <c r="I3469" s="25">
        <v>0</v>
      </c>
      <c r="J3469" s="26">
        <f t="shared" si="248"/>
        <v>0</v>
      </c>
      <c r="K3469" s="34">
        <f>IFERROR(SUMIFS(RECEIVING_HISTORY!$H:$H,RECEIVING_HISTORY!$B:$B,MASTER_SHEET!$A3469),0)</f>
        <v>2</v>
      </c>
      <c r="L3469" s="26">
        <f>IFERROR(SUMIFS(RECEIVING_HISTORY!$I:$I,RECEIVING_HISTORY!$B:$B,MASTER_SHEET!$A3469),0)</f>
        <v>2012</v>
      </c>
      <c r="M3469" s="35">
        <f>IFERROR(SUMIF(ISSUANCE_HISTORY!$B:$B,A3469,ISSUANCE_HISTORY!$H:$H),0)</f>
        <v>0</v>
      </c>
      <c r="N3469" s="26">
        <f>IFERROR(SUMIF(ISSUANCE_HISTORY!$B:$B,A3469,ISSUANCE_HISTORY!$I:$I),0)</f>
        <v>0</v>
      </c>
      <c r="O3469" s="112">
        <f t="shared" si="249"/>
        <v>2</v>
      </c>
      <c r="P3469" s="26">
        <f t="shared" si="244"/>
        <v>2012</v>
      </c>
      <c r="Q3469" s="36" t="s">
        <v>4484</v>
      </c>
      <c r="R3469" s="36" t="s">
        <v>4484</v>
      </c>
      <c r="S3469" s="16"/>
      <c r="T3469" s="37" t="str">
        <f t="shared" si="247"/>
        <v/>
      </c>
      <c r="U3469" s="12"/>
      <c r="V3469" s="16"/>
      <c r="W3469" s="12"/>
    </row>
    <row r="3470" spans="1:23" ht="18.75">
      <c r="A3470" s="12">
        <v>10063651</v>
      </c>
      <c r="B3470" s="13"/>
      <c r="C3470" s="106">
        <v>1009285</v>
      </c>
      <c r="D3470" s="13"/>
      <c r="E3470" s="12" t="s">
        <v>4406</v>
      </c>
      <c r="F3470" s="190" t="s">
        <v>4205</v>
      </c>
      <c r="G3470" s="13" t="s">
        <v>37</v>
      </c>
      <c r="H3470" s="15">
        <v>752</v>
      </c>
      <c r="I3470" s="25">
        <v>0</v>
      </c>
      <c r="J3470" s="26">
        <f t="shared" si="248"/>
        <v>0</v>
      </c>
      <c r="K3470" s="34">
        <f>IFERROR(SUMIFS(RECEIVING_HISTORY!$H:$H,RECEIVING_HISTORY!$B:$B,MASTER_SHEET!$A3470),0)</f>
        <v>2</v>
      </c>
      <c r="L3470" s="26">
        <f>IFERROR(SUMIFS(RECEIVING_HISTORY!$I:$I,RECEIVING_HISTORY!$B:$B,MASTER_SHEET!$A3470),0)</f>
        <v>1504</v>
      </c>
      <c r="M3470" s="35">
        <f>IFERROR(SUMIF(ISSUANCE_HISTORY!$B:$B,A3470,ISSUANCE_HISTORY!$H:$H),0)</f>
        <v>0</v>
      </c>
      <c r="N3470" s="26">
        <f>IFERROR(SUMIF(ISSUANCE_HISTORY!$B:$B,A3470,ISSUANCE_HISTORY!$I:$I),0)</f>
        <v>0</v>
      </c>
      <c r="O3470" s="112">
        <f t="shared" si="249"/>
        <v>2</v>
      </c>
      <c r="P3470" s="26">
        <f t="shared" si="244"/>
        <v>1504</v>
      </c>
      <c r="Q3470" s="36" t="s">
        <v>4484</v>
      </c>
      <c r="R3470" s="36" t="s">
        <v>4484</v>
      </c>
      <c r="S3470" s="16"/>
      <c r="T3470" s="37" t="str">
        <f t="shared" si="247"/>
        <v/>
      </c>
      <c r="U3470" s="12"/>
      <c r="V3470" s="16"/>
      <c r="W3470" s="12"/>
    </row>
    <row r="3471" spans="1:23" ht="18.75">
      <c r="A3471" s="12">
        <v>10063652</v>
      </c>
      <c r="B3471" s="13"/>
      <c r="C3471" s="106">
        <v>1009288</v>
      </c>
      <c r="D3471" s="13"/>
      <c r="E3471" s="12" t="s">
        <v>4407</v>
      </c>
      <c r="F3471" s="190" t="s">
        <v>4205</v>
      </c>
      <c r="G3471" s="13" t="s">
        <v>37</v>
      </c>
      <c r="H3471" s="15">
        <v>809</v>
      </c>
      <c r="I3471" s="25">
        <v>0</v>
      </c>
      <c r="J3471" s="26">
        <f t="shared" si="248"/>
        <v>0</v>
      </c>
      <c r="K3471" s="34">
        <f>IFERROR(SUMIFS(RECEIVING_HISTORY!$H:$H,RECEIVING_HISTORY!$B:$B,MASTER_SHEET!$A3471),0)</f>
        <v>4</v>
      </c>
      <c r="L3471" s="26">
        <f>IFERROR(SUMIFS(RECEIVING_HISTORY!$I:$I,RECEIVING_HISTORY!$B:$B,MASTER_SHEET!$A3471),0)</f>
        <v>3236</v>
      </c>
      <c r="M3471" s="35">
        <f>IFERROR(SUMIF(ISSUANCE_HISTORY!$B:$B,A3471,ISSUANCE_HISTORY!$H:$H),0)</f>
        <v>0</v>
      </c>
      <c r="N3471" s="26">
        <f>IFERROR(SUMIF(ISSUANCE_HISTORY!$B:$B,A3471,ISSUANCE_HISTORY!$I:$I),0)</f>
        <v>0</v>
      </c>
      <c r="O3471" s="112">
        <f t="shared" si="249"/>
        <v>4</v>
      </c>
      <c r="P3471" s="26">
        <f t="shared" si="244"/>
        <v>3236</v>
      </c>
      <c r="Q3471" s="36" t="s">
        <v>4484</v>
      </c>
      <c r="R3471" s="36" t="s">
        <v>4484</v>
      </c>
      <c r="S3471" s="16"/>
      <c r="T3471" s="37" t="str">
        <f t="shared" si="247"/>
        <v/>
      </c>
      <c r="U3471" s="12"/>
      <c r="V3471" s="16"/>
      <c r="W3471" s="12"/>
    </row>
    <row r="3472" spans="1:23" ht="18.75">
      <c r="A3472" s="12">
        <v>10063653</v>
      </c>
      <c r="B3472" s="13"/>
      <c r="C3472" s="106">
        <v>1009289</v>
      </c>
      <c r="D3472" s="13"/>
      <c r="E3472" s="12" t="s">
        <v>4408</v>
      </c>
      <c r="F3472" s="190" t="s">
        <v>4205</v>
      </c>
      <c r="G3472" s="13" t="s">
        <v>37</v>
      </c>
      <c r="H3472" s="15">
        <v>109</v>
      </c>
      <c r="I3472" s="25">
        <v>0</v>
      </c>
      <c r="J3472" s="26">
        <f t="shared" si="248"/>
        <v>0</v>
      </c>
      <c r="K3472" s="34">
        <f>IFERROR(SUMIFS(RECEIVING_HISTORY!$H:$H,RECEIVING_HISTORY!$B:$B,MASTER_SHEET!$A3472),0)</f>
        <v>2</v>
      </c>
      <c r="L3472" s="26">
        <f>IFERROR(SUMIFS(RECEIVING_HISTORY!$I:$I,RECEIVING_HISTORY!$B:$B,MASTER_SHEET!$A3472),0)</f>
        <v>218</v>
      </c>
      <c r="M3472" s="35">
        <f>IFERROR(SUMIF(ISSUANCE_HISTORY!$B:$B,A3472,ISSUANCE_HISTORY!$H:$H),0)</f>
        <v>0</v>
      </c>
      <c r="N3472" s="26">
        <f>IFERROR(SUMIF(ISSUANCE_HISTORY!$B:$B,A3472,ISSUANCE_HISTORY!$I:$I),0)</f>
        <v>0</v>
      </c>
      <c r="O3472" s="112">
        <f t="shared" si="249"/>
        <v>2</v>
      </c>
      <c r="P3472" s="26">
        <f t="shared" si="244"/>
        <v>218</v>
      </c>
      <c r="Q3472" s="36" t="s">
        <v>4484</v>
      </c>
      <c r="R3472" s="36" t="s">
        <v>4484</v>
      </c>
      <c r="S3472" s="16"/>
      <c r="T3472" s="37" t="str">
        <f t="shared" si="247"/>
        <v/>
      </c>
      <c r="U3472" s="12"/>
      <c r="V3472" s="16"/>
      <c r="W3472" s="12"/>
    </row>
    <row r="3473" spans="1:23" ht="18.75">
      <c r="A3473" s="12">
        <v>10063654</v>
      </c>
      <c r="B3473" s="13"/>
      <c r="C3473" s="106">
        <v>1009292</v>
      </c>
      <c r="D3473" s="13"/>
      <c r="E3473" s="12" t="s">
        <v>4409</v>
      </c>
      <c r="F3473" s="190" t="s">
        <v>4205</v>
      </c>
      <c r="G3473" s="13" t="s">
        <v>37</v>
      </c>
      <c r="H3473" s="15">
        <v>432</v>
      </c>
      <c r="I3473" s="25">
        <v>0</v>
      </c>
      <c r="J3473" s="26">
        <f t="shared" si="248"/>
        <v>0</v>
      </c>
      <c r="K3473" s="34">
        <f>IFERROR(SUMIFS(RECEIVING_HISTORY!$H:$H,RECEIVING_HISTORY!$B:$B,MASTER_SHEET!$A3473),0)</f>
        <v>2</v>
      </c>
      <c r="L3473" s="26">
        <f>IFERROR(SUMIFS(RECEIVING_HISTORY!$I:$I,RECEIVING_HISTORY!$B:$B,MASTER_SHEET!$A3473),0)</f>
        <v>864</v>
      </c>
      <c r="M3473" s="35">
        <f>IFERROR(SUMIF(ISSUANCE_HISTORY!$B:$B,A3473,ISSUANCE_HISTORY!$H:$H),0)</f>
        <v>0</v>
      </c>
      <c r="N3473" s="26">
        <f>IFERROR(SUMIF(ISSUANCE_HISTORY!$B:$B,A3473,ISSUANCE_HISTORY!$I:$I),0)</f>
        <v>0</v>
      </c>
      <c r="O3473" s="112">
        <f t="shared" si="249"/>
        <v>2</v>
      </c>
      <c r="P3473" s="26">
        <f t="shared" si="244"/>
        <v>864</v>
      </c>
      <c r="Q3473" s="36" t="s">
        <v>4484</v>
      </c>
      <c r="R3473" s="36" t="s">
        <v>4484</v>
      </c>
      <c r="S3473" s="16"/>
      <c r="T3473" s="37" t="str">
        <f t="shared" si="247"/>
        <v/>
      </c>
      <c r="U3473" s="12"/>
      <c r="V3473" s="16"/>
      <c r="W3473" s="12"/>
    </row>
    <row r="3474" spans="1:23" ht="18.75">
      <c r="A3474" s="12">
        <v>10063655</v>
      </c>
      <c r="B3474" s="13"/>
      <c r="C3474" s="106">
        <v>1009293</v>
      </c>
      <c r="D3474" s="13"/>
      <c r="E3474" s="12" t="s">
        <v>4410</v>
      </c>
      <c r="F3474" s="190" t="s">
        <v>4205</v>
      </c>
      <c r="G3474" s="13" t="s">
        <v>37</v>
      </c>
      <c r="H3474" s="15">
        <v>435</v>
      </c>
      <c r="I3474" s="25">
        <v>0</v>
      </c>
      <c r="J3474" s="26">
        <f t="shared" si="248"/>
        <v>0</v>
      </c>
      <c r="K3474" s="34">
        <f>IFERROR(SUMIFS(RECEIVING_HISTORY!$H:$H,RECEIVING_HISTORY!$B:$B,MASTER_SHEET!$A3474),0)</f>
        <v>2</v>
      </c>
      <c r="L3474" s="26">
        <f>IFERROR(SUMIFS(RECEIVING_HISTORY!$I:$I,RECEIVING_HISTORY!$B:$B,MASTER_SHEET!$A3474),0)</f>
        <v>870</v>
      </c>
      <c r="M3474" s="35">
        <f>IFERROR(SUMIF(ISSUANCE_HISTORY!$B:$B,A3474,ISSUANCE_HISTORY!$H:$H),0)</f>
        <v>0</v>
      </c>
      <c r="N3474" s="26">
        <f>IFERROR(SUMIF(ISSUANCE_HISTORY!$B:$B,A3474,ISSUANCE_HISTORY!$I:$I),0)</f>
        <v>0</v>
      </c>
      <c r="O3474" s="112">
        <f t="shared" si="249"/>
        <v>2</v>
      </c>
      <c r="P3474" s="26">
        <f t="shared" si="244"/>
        <v>870</v>
      </c>
      <c r="Q3474" s="36" t="s">
        <v>4484</v>
      </c>
      <c r="R3474" s="36" t="s">
        <v>4484</v>
      </c>
      <c r="S3474" s="16"/>
      <c r="T3474" s="37" t="str">
        <f t="shared" si="247"/>
        <v/>
      </c>
      <c r="U3474" s="12"/>
      <c r="V3474" s="16"/>
      <c r="W3474" s="12"/>
    </row>
    <row r="3475" spans="1:23" ht="18.75">
      <c r="A3475" s="12">
        <v>10063656</v>
      </c>
      <c r="B3475" s="13"/>
      <c r="C3475" s="106">
        <v>1009491</v>
      </c>
      <c r="D3475" s="13"/>
      <c r="E3475" s="12" t="s">
        <v>4411</v>
      </c>
      <c r="F3475" s="188" t="s">
        <v>4214</v>
      </c>
      <c r="G3475" s="13" t="s">
        <v>21</v>
      </c>
      <c r="H3475" s="15">
        <v>60</v>
      </c>
      <c r="I3475" s="25">
        <v>0</v>
      </c>
      <c r="J3475" s="26">
        <f t="shared" si="248"/>
        <v>0</v>
      </c>
      <c r="K3475" s="34">
        <f>IFERROR(SUMIFS(RECEIVING_HISTORY!$H:$H,RECEIVING_HISTORY!$B:$B,MASTER_SHEET!$A3475),0)</f>
        <v>10</v>
      </c>
      <c r="L3475" s="26">
        <f>IFERROR(SUMIFS(RECEIVING_HISTORY!$I:$I,RECEIVING_HISTORY!$B:$B,MASTER_SHEET!$A3475),0)</f>
        <v>600</v>
      </c>
      <c r="M3475" s="35">
        <f>IFERROR(SUMIF(ISSUANCE_HISTORY!$B:$B,A3475,ISSUANCE_HISTORY!$H:$H),0)</f>
        <v>0</v>
      </c>
      <c r="N3475" s="26">
        <f>IFERROR(SUMIF(ISSUANCE_HISTORY!$B:$B,A3475,ISSUANCE_HISTORY!$I:$I),0)</f>
        <v>0</v>
      </c>
      <c r="O3475" s="112">
        <f t="shared" si="249"/>
        <v>10</v>
      </c>
      <c r="P3475" s="26">
        <f t="shared" si="244"/>
        <v>600</v>
      </c>
      <c r="Q3475" s="36">
        <v>0</v>
      </c>
      <c r="R3475" s="36">
        <v>0</v>
      </c>
      <c r="S3475" s="16"/>
      <c r="T3475" s="37" t="str">
        <f t="shared" si="247"/>
        <v/>
      </c>
      <c r="U3475" s="12"/>
      <c r="V3475" s="16"/>
      <c r="W3475" s="12"/>
    </row>
    <row r="3476" spans="1:23" ht="18.75">
      <c r="A3476" s="12">
        <v>10063657</v>
      </c>
      <c r="B3476" s="13"/>
      <c r="C3476" s="106">
        <v>1009481</v>
      </c>
      <c r="D3476" s="13"/>
      <c r="E3476" s="12" t="s">
        <v>4412</v>
      </c>
      <c r="F3476" s="188" t="s">
        <v>4209</v>
      </c>
      <c r="G3476" s="13" t="s">
        <v>2503</v>
      </c>
      <c r="H3476" s="15">
        <v>86</v>
      </c>
      <c r="I3476" s="25">
        <v>0</v>
      </c>
      <c r="J3476" s="26">
        <f t="shared" si="248"/>
        <v>0</v>
      </c>
      <c r="K3476" s="34">
        <f>IFERROR(SUMIFS(RECEIVING_HISTORY!$H:$H,RECEIVING_HISTORY!$B:$B,MASTER_SHEET!$A3476),0)</f>
        <v>50</v>
      </c>
      <c r="L3476" s="26">
        <f>IFERROR(SUMIFS(RECEIVING_HISTORY!$I:$I,RECEIVING_HISTORY!$B:$B,MASTER_SHEET!$A3476),0)</f>
        <v>4300</v>
      </c>
      <c r="M3476" s="35">
        <f>IFERROR(SUMIF(ISSUANCE_HISTORY!$B:$B,A3476,ISSUANCE_HISTORY!$H:$H),0)</f>
        <v>0</v>
      </c>
      <c r="N3476" s="26">
        <f>IFERROR(SUMIF(ISSUANCE_HISTORY!$B:$B,A3476,ISSUANCE_HISTORY!$I:$I),0)</f>
        <v>0</v>
      </c>
      <c r="O3476" s="112">
        <f t="shared" si="249"/>
        <v>50</v>
      </c>
      <c r="P3476" s="26">
        <f t="shared" si="244"/>
        <v>4300</v>
      </c>
      <c r="Q3476" s="36" t="s">
        <v>2551</v>
      </c>
      <c r="R3476" s="36" t="s">
        <v>2551</v>
      </c>
      <c r="S3476" s="16"/>
      <c r="T3476" s="37" t="str">
        <f t="shared" si="247"/>
        <v/>
      </c>
      <c r="U3476" s="12"/>
      <c r="V3476" s="16"/>
      <c r="W3476" s="12"/>
    </row>
    <row r="3477" spans="1:23" ht="18.75">
      <c r="A3477" s="12">
        <v>10063658</v>
      </c>
      <c r="B3477" s="13"/>
      <c r="C3477" s="106">
        <v>1007958</v>
      </c>
      <c r="D3477" s="13"/>
      <c r="E3477" s="12" t="s">
        <v>4429</v>
      </c>
      <c r="F3477" s="188" t="s">
        <v>4209</v>
      </c>
      <c r="G3477" s="13" t="s">
        <v>37</v>
      </c>
      <c r="H3477" s="15">
        <v>57.63</v>
      </c>
      <c r="I3477" s="25">
        <v>0</v>
      </c>
      <c r="J3477" s="26">
        <f t="shared" ref="J3477:J3503" si="250">I3477*H3477</f>
        <v>0</v>
      </c>
      <c r="K3477" s="34">
        <f>IFERROR(SUMIFS(RECEIVING_HISTORY!$H:$H,RECEIVING_HISTORY!$B:$B,MASTER_SHEET!$A3477),0)</f>
        <v>100</v>
      </c>
      <c r="L3477" s="26">
        <f>IFERROR(SUMIFS(RECEIVING_HISTORY!$I:$I,RECEIVING_HISTORY!$B:$B,MASTER_SHEET!$A3477),0)</f>
        <v>5763</v>
      </c>
      <c r="M3477" s="35">
        <f>IFERROR(SUMIF(ISSUANCE_HISTORY!$B:$B,A3477,ISSUANCE_HISTORY!$H:$H),0)</f>
        <v>100</v>
      </c>
      <c r="N3477" s="26">
        <f>IFERROR(SUMIF(ISSUANCE_HISTORY!$B:$B,A3477,ISSUANCE_HISTORY!$I:$I),0)</f>
        <v>5763</v>
      </c>
      <c r="O3477" s="112">
        <f t="shared" ref="O3477:O3503" si="251">N(I3477)+N(K3477)-N(M3477)</f>
        <v>0</v>
      </c>
      <c r="P3477" s="26">
        <f t="shared" si="244"/>
        <v>0</v>
      </c>
      <c r="Q3477" s="36"/>
      <c r="R3477" s="36"/>
      <c r="S3477" s="16"/>
      <c r="T3477" s="37" t="str">
        <f t="shared" si="247"/>
        <v/>
      </c>
      <c r="U3477" s="12"/>
      <c r="V3477" s="16"/>
      <c r="W3477" s="12"/>
    </row>
    <row r="3478" spans="1:23" ht="18.75">
      <c r="A3478" s="12">
        <v>10063659</v>
      </c>
      <c r="B3478" s="13"/>
      <c r="C3478" s="106">
        <v>1009484</v>
      </c>
      <c r="D3478" s="13"/>
      <c r="E3478" s="196" t="s">
        <v>4554</v>
      </c>
      <c r="F3478" s="190" t="s">
        <v>4214</v>
      </c>
      <c r="G3478" s="13" t="s">
        <v>21</v>
      </c>
      <c r="H3478" s="15">
        <v>1625</v>
      </c>
      <c r="I3478" s="25">
        <v>0</v>
      </c>
      <c r="J3478" s="26">
        <f t="shared" si="250"/>
        <v>0</v>
      </c>
      <c r="K3478" s="34">
        <f>IFERROR(SUMIFS(RECEIVING_HISTORY!$H:$H,RECEIVING_HISTORY!$B:$B,MASTER_SHEET!$A3478),0)</f>
        <v>10</v>
      </c>
      <c r="L3478" s="26">
        <f>IFERROR(SUMIFS(RECEIVING_HISTORY!$I:$I,RECEIVING_HISTORY!$B:$B,MASTER_SHEET!$A3478),0)</f>
        <v>16250</v>
      </c>
      <c r="M3478" s="35">
        <f>IFERROR(SUMIF(ISSUANCE_HISTORY!$B:$B,A3478,ISSUANCE_HISTORY!$H:$H),0)</f>
        <v>10</v>
      </c>
      <c r="N3478" s="26">
        <f>IFERROR(SUMIF(ISSUANCE_HISTORY!$B:$B,A3478,ISSUANCE_HISTORY!$I:$I),0)</f>
        <v>16250</v>
      </c>
      <c r="O3478" s="112">
        <f t="shared" si="251"/>
        <v>0</v>
      </c>
      <c r="P3478" s="26">
        <f t="shared" si="244"/>
        <v>0</v>
      </c>
      <c r="Q3478" s="36"/>
      <c r="R3478" s="36"/>
      <c r="S3478" s="16"/>
      <c r="T3478" s="37" t="str">
        <f t="shared" si="247"/>
        <v/>
      </c>
      <c r="U3478" s="12"/>
      <c r="V3478" s="16"/>
      <c r="W3478" s="12"/>
    </row>
    <row r="3479" spans="1:23" ht="18.75">
      <c r="A3479" s="12">
        <v>10063660</v>
      </c>
      <c r="B3479" s="13"/>
      <c r="C3479" s="106">
        <v>1009532</v>
      </c>
      <c r="D3479" s="13"/>
      <c r="E3479" s="196" t="s">
        <v>4590</v>
      </c>
      <c r="F3479" s="190" t="s">
        <v>4205</v>
      </c>
      <c r="G3479" s="13" t="s">
        <v>37</v>
      </c>
      <c r="H3479" s="197">
        <v>475</v>
      </c>
      <c r="I3479" s="198"/>
      <c r="J3479" s="199">
        <f>I3479*H3479</f>
        <v>0</v>
      </c>
      <c r="K3479" s="200">
        <f>IFERROR(SUMIFS(RECEIVING_HISTORY!$H:$H,RECEIVING_HISTORY!$B:$B,MASTER_SHEET!$A3479),0)</f>
        <v>2</v>
      </c>
      <c r="L3479" s="199">
        <f>IFERROR(SUMIFS(RECEIVING_HISTORY!$I:$I,RECEIVING_HISTORY!$B:$B,MASTER_SHEET!$A3479),0)</f>
        <v>950</v>
      </c>
      <c r="M3479" s="35">
        <f>IFERROR(SUMIF(ISSUANCE_HISTORY!$B:$B,A3479,ISSUANCE_HISTORY!$H:$H),0)</f>
        <v>2</v>
      </c>
      <c r="N3479" s="199">
        <f>IFERROR(SUMIF(ISSUANCE_HISTORY!$B:$B,A3479,ISSUANCE_HISTORY!$I:$I),0)</f>
        <v>950</v>
      </c>
      <c r="O3479" s="112">
        <f>N(I3479)+N(K3479)-N(M3479)</f>
        <v>0</v>
      </c>
      <c r="P3479" s="199">
        <f>N(J3479)+N(L3479)-N(N3479)</f>
        <v>0</v>
      </c>
      <c r="Q3479" s="201"/>
      <c r="R3479" s="36"/>
      <c r="S3479" s="16"/>
      <c r="T3479" s="202" t="str">
        <f>IF(S3479="", "", IF(U3479&lt;&gt;"", "BSR in Process", IF(O3479&lt;S3479, "Re-Order Now", "OK")))</f>
        <v/>
      </c>
      <c r="U3479" s="12"/>
      <c r="V3479" s="16"/>
      <c r="W3479" s="203"/>
    </row>
    <row r="3480" spans="1:23" ht="18.75">
      <c r="A3480" s="12">
        <v>10063661</v>
      </c>
      <c r="B3480" s="13"/>
      <c r="C3480" s="106">
        <v>1009490</v>
      </c>
      <c r="D3480" s="13"/>
      <c r="E3480" s="196" t="s">
        <v>4596</v>
      </c>
      <c r="F3480" s="190" t="s">
        <v>4214</v>
      </c>
      <c r="G3480" s="13" t="s">
        <v>37</v>
      </c>
      <c r="H3480" s="197">
        <v>780</v>
      </c>
      <c r="I3480" s="198"/>
      <c r="J3480" s="199">
        <f>I3480*H3480</f>
        <v>0</v>
      </c>
      <c r="K3480" s="200">
        <f>IFERROR(SUMIFS(RECEIVING_HISTORY!$H:$H,RECEIVING_HISTORY!$B:$B,MASTER_SHEET!$A3480),0)</f>
        <v>10</v>
      </c>
      <c r="L3480" s="199">
        <f>IFERROR(SUMIFS(RECEIVING_HISTORY!$I:$I,RECEIVING_HISTORY!$B:$B,MASTER_SHEET!$A3480),0)</f>
        <v>7800</v>
      </c>
      <c r="M3480" s="35">
        <f>IFERROR(SUMIF(ISSUANCE_HISTORY!$B:$B,A3480,ISSUANCE_HISTORY!$H:$H),0)</f>
        <v>0</v>
      </c>
      <c r="N3480" s="199">
        <f>IFERROR(SUMIF(ISSUANCE_HISTORY!$B:$B,A3480,ISSUANCE_HISTORY!$I:$I),0)</f>
        <v>0</v>
      </c>
      <c r="O3480" s="112">
        <f>N(I3480)+N(K3480)-N(M3480)</f>
        <v>10</v>
      </c>
      <c r="P3480" s="199">
        <f>N(J3480)+N(L3480)-N(N3480)</f>
        <v>7800</v>
      </c>
      <c r="Q3480" s="201"/>
      <c r="R3480" s="36"/>
      <c r="S3480" s="16"/>
      <c r="T3480" s="202" t="str">
        <f>IF(S3480="", "", IF(U3480&lt;&gt;"", "BSR in Process", IF(O3480&lt;S3480, "Re-Order Now", "OK")))</f>
        <v/>
      </c>
      <c r="U3480" s="12"/>
      <c r="V3480" s="16"/>
      <c r="W3480" s="203"/>
    </row>
    <row r="3481" spans="1:23" ht="18.75">
      <c r="A3481" s="12">
        <v>10063662</v>
      </c>
      <c r="B3481" s="13"/>
      <c r="C3481" s="106">
        <v>1009493</v>
      </c>
      <c r="D3481" s="13"/>
      <c r="E3481" s="196" t="s">
        <v>4617</v>
      </c>
      <c r="F3481" s="190" t="s">
        <v>2049</v>
      </c>
      <c r="G3481" s="13" t="s">
        <v>37</v>
      </c>
      <c r="H3481" s="15">
        <v>100</v>
      </c>
      <c r="I3481" s="25">
        <v>0</v>
      </c>
      <c r="J3481" s="26">
        <f t="shared" si="250"/>
        <v>0</v>
      </c>
      <c r="K3481" s="34">
        <f>IFERROR(SUMIFS(RECEIVING_HISTORY!$H:$H,RECEIVING_HISTORY!$B:$B,MASTER_SHEET!$A3481),0)</f>
        <v>20</v>
      </c>
      <c r="L3481" s="26">
        <f>IFERROR(SUMIFS(RECEIVING_HISTORY!$I:$I,RECEIVING_HISTORY!$B:$B,MASTER_SHEET!$A3481),0)</f>
        <v>2000</v>
      </c>
      <c r="M3481" s="35">
        <f>IFERROR(SUMIF(ISSUANCE_HISTORY!$B:$B,A3481,ISSUANCE_HISTORY!$H:$H),0)</f>
        <v>10</v>
      </c>
      <c r="N3481" s="26">
        <f>IFERROR(SUMIF(ISSUANCE_HISTORY!$B:$B,A3481,ISSUANCE_HISTORY!$I:$I),0)</f>
        <v>1000</v>
      </c>
      <c r="O3481" s="112">
        <f t="shared" si="251"/>
        <v>10</v>
      </c>
      <c r="P3481" s="26">
        <f t="shared" si="244"/>
        <v>1000</v>
      </c>
      <c r="Q3481" s="36"/>
      <c r="R3481" s="36"/>
      <c r="S3481" s="16"/>
      <c r="T3481" s="37" t="str">
        <f t="shared" si="247"/>
        <v/>
      </c>
      <c r="U3481" s="12"/>
      <c r="V3481" s="16"/>
      <c r="W3481" s="12"/>
    </row>
    <row r="3482" spans="1:23" ht="18.75">
      <c r="A3482" s="12">
        <v>10063663</v>
      </c>
      <c r="B3482" s="13"/>
      <c r="C3482" s="106">
        <v>1009508</v>
      </c>
      <c r="D3482" s="13"/>
      <c r="E3482" s="196" t="s">
        <v>4632</v>
      </c>
      <c r="F3482" s="188" t="s">
        <v>4213</v>
      </c>
      <c r="G3482" s="13" t="s">
        <v>169</v>
      </c>
      <c r="H3482" s="197">
        <v>5.5</v>
      </c>
      <c r="I3482" s="198"/>
      <c r="J3482" s="199">
        <f t="shared" ref="J3482:J3487" si="252">I3482*H3482</f>
        <v>0</v>
      </c>
      <c r="K3482" s="200">
        <f>IFERROR(SUMIFS(RECEIVING_HISTORY!$H:$H,RECEIVING_HISTORY!$B:$B,MASTER_SHEET!$A3482),0)</f>
        <v>3000</v>
      </c>
      <c r="L3482" s="199">
        <f>IFERROR(SUMIFS(RECEIVING_HISTORY!$I:$I,RECEIVING_HISTORY!$B:$B,MASTER_SHEET!$A3482),0)</f>
        <v>16500</v>
      </c>
      <c r="M3482" s="35">
        <f>IFERROR(SUMIF(ISSUANCE_HISTORY!$B:$B,A3482,ISSUANCE_HISTORY!$H:$H),0)</f>
        <v>0</v>
      </c>
      <c r="N3482" s="199">
        <f>IFERROR(SUMIF(ISSUANCE_HISTORY!$B:$B,A3482,ISSUANCE_HISTORY!$I:$I),0)</f>
        <v>0</v>
      </c>
      <c r="O3482" s="112">
        <f t="shared" ref="O3482:P3487" si="253">N(I3482)+N(K3482)-N(M3482)</f>
        <v>3000</v>
      </c>
      <c r="P3482" s="199">
        <f t="shared" si="253"/>
        <v>16500</v>
      </c>
      <c r="Q3482" s="201"/>
      <c r="R3482" s="36"/>
      <c r="S3482" s="16"/>
      <c r="T3482" s="202" t="str">
        <f t="shared" ref="T3482:T3487" si="254">IF(S3482="", "", IF(U3482&lt;&gt;"", "BSR in Process", IF(O3482&lt;S3482, "Re-Order Now", "OK")))</f>
        <v/>
      </c>
      <c r="U3482" s="12"/>
      <c r="V3482" s="16"/>
      <c r="W3482" s="203"/>
    </row>
    <row r="3483" spans="1:23" ht="18.75">
      <c r="A3483" s="12">
        <v>10063664</v>
      </c>
      <c r="B3483" s="13"/>
      <c r="C3483" s="106">
        <v>1009514</v>
      </c>
      <c r="D3483" s="13"/>
      <c r="E3483" s="196" t="s">
        <v>4636</v>
      </c>
      <c r="F3483" s="190" t="s">
        <v>4205</v>
      </c>
      <c r="G3483" s="13" t="s">
        <v>1076</v>
      </c>
      <c r="H3483" s="197">
        <v>67</v>
      </c>
      <c r="I3483" s="198"/>
      <c r="J3483" s="199">
        <f t="shared" si="252"/>
        <v>0</v>
      </c>
      <c r="K3483" s="200">
        <f>IFERROR(SUMIFS(RECEIVING_HISTORY!$H:$H,RECEIVING_HISTORY!$B:$B,MASTER_SHEET!$A3483),0)</f>
        <v>100</v>
      </c>
      <c r="L3483" s="199">
        <f>IFERROR(SUMIFS(RECEIVING_HISTORY!$I:$I,RECEIVING_HISTORY!$B:$B,MASTER_SHEET!$A3483),0)</f>
        <v>6700</v>
      </c>
      <c r="M3483" s="35">
        <f>IFERROR(SUMIF(ISSUANCE_HISTORY!$B:$B,A3483,ISSUANCE_HISTORY!$H:$H),0)</f>
        <v>0</v>
      </c>
      <c r="N3483" s="199">
        <f>IFERROR(SUMIF(ISSUANCE_HISTORY!$B:$B,A3483,ISSUANCE_HISTORY!$I:$I),0)</f>
        <v>0</v>
      </c>
      <c r="O3483" s="112">
        <f t="shared" si="253"/>
        <v>100</v>
      </c>
      <c r="P3483" s="199">
        <f t="shared" si="253"/>
        <v>6700</v>
      </c>
      <c r="Q3483" s="201"/>
      <c r="R3483" s="36"/>
      <c r="S3483" s="16"/>
      <c r="T3483" s="202" t="str">
        <f t="shared" si="254"/>
        <v/>
      </c>
      <c r="U3483" s="12"/>
      <c r="V3483" s="16"/>
      <c r="W3483" s="203"/>
    </row>
    <row r="3484" spans="1:23" ht="18.75">
      <c r="A3484" s="12">
        <v>10063665</v>
      </c>
      <c r="B3484" s="13"/>
      <c r="C3484" s="106">
        <v>1009518</v>
      </c>
      <c r="D3484" s="13"/>
      <c r="E3484" s="196" t="s">
        <v>4637</v>
      </c>
      <c r="F3484" s="190" t="s">
        <v>4205</v>
      </c>
      <c r="G3484" s="13" t="s">
        <v>37</v>
      </c>
      <c r="H3484" s="197">
        <v>57</v>
      </c>
      <c r="I3484" s="198"/>
      <c r="J3484" s="199">
        <f t="shared" si="252"/>
        <v>0</v>
      </c>
      <c r="K3484" s="200">
        <f>IFERROR(SUMIFS(RECEIVING_HISTORY!$H:$H,RECEIVING_HISTORY!$B:$B,MASTER_SHEET!$A3484),0)</f>
        <v>15</v>
      </c>
      <c r="L3484" s="199">
        <f>IFERROR(SUMIFS(RECEIVING_HISTORY!$I:$I,RECEIVING_HISTORY!$B:$B,MASTER_SHEET!$A3484),0)</f>
        <v>855</v>
      </c>
      <c r="M3484" s="35">
        <f>IFERROR(SUMIF(ISSUANCE_HISTORY!$B:$B,A3484,ISSUANCE_HISTORY!$H:$H),0)</f>
        <v>0</v>
      </c>
      <c r="N3484" s="199">
        <f>IFERROR(SUMIF(ISSUANCE_HISTORY!$B:$B,A3484,ISSUANCE_HISTORY!$I:$I),0)</f>
        <v>0</v>
      </c>
      <c r="O3484" s="112">
        <f t="shared" si="253"/>
        <v>15</v>
      </c>
      <c r="P3484" s="199">
        <f t="shared" si="253"/>
        <v>855</v>
      </c>
      <c r="Q3484" s="201"/>
      <c r="R3484" s="36"/>
      <c r="S3484" s="16"/>
      <c r="T3484" s="202" t="str">
        <f t="shared" si="254"/>
        <v/>
      </c>
      <c r="U3484" s="12"/>
      <c r="V3484" s="16"/>
      <c r="W3484" s="203"/>
    </row>
    <row r="3485" spans="1:23" ht="18.75">
      <c r="A3485" s="12">
        <v>10063666</v>
      </c>
      <c r="B3485" s="13"/>
      <c r="C3485" s="106">
        <v>1009519</v>
      </c>
      <c r="D3485" s="13"/>
      <c r="E3485" s="196" t="s">
        <v>4638</v>
      </c>
      <c r="F3485" s="190" t="s">
        <v>4205</v>
      </c>
      <c r="G3485" s="13" t="s">
        <v>37</v>
      </c>
      <c r="H3485" s="197">
        <v>75</v>
      </c>
      <c r="I3485" s="198"/>
      <c r="J3485" s="199">
        <f t="shared" si="252"/>
        <v>0</v>
      </c>
      <c r="K3485" s="200">
        <f>IFERROR(SUMIFS(RECEIVING_HISTORY!$H:$H,RECEIVING_HISTORY!$B:$B,MASTER_SHEET!$A3485),0)</f>
        <v>15</v>
      </c>
      <c r="L3485" s="199">
        <f>IFERROR(SUMIFS(RECEIVING_HISTORY!$I:$I,RECEIVING_HISTORY!$B:$B,MASTER_SHEET!$A3485),0)</f>
        <v>1125</v>
      </c>
      <c r="M3485" s="35">
        <f>IFERROR(SUMIF(ISSUANCE_HISTORY!$B:$B,A3485,ISSUANCE_HISTORY!$H:$H),0)</f>
        <v>0</v>
      </c>
      <c r="N3485" s="199">
        <f>IFERROR(SUMIF(ISSUANCE_HISTORY!$B:$B,A3485,ISSUANCE_HISTORY!$I:$I),0)</f>
        <v>0</v>
      </c>
      <c r="O3485" s="112">
        <f t="shared" si="253"/>
        <v>15</v>
      </c>
      <c r="P3485" s="199">
        <f t="shared" si="253"/>
        <v>1125</v>
      </c>
      <c r="Q3485" s="201"/>
      <c r="R3485" s="36"/>
      <c r="S3485" s="16"/>
      <c r="T3485" s="202" t="str">
        <f t="shared" si="254"/>
        <v/>
      </c>
      <c r="U3485" s="12"/>
      <c r="V3485" s="16"/>
      <c r="W3485" s="203"/>
    </row>
    <row r="3486" spans="1:23" ht="18.75">
      <c r="A3486" s="12">
        <v>10063667</v>
      </c>
      <c r="B3486" s="13"/>
      <c r="C3486" s="106">
        <v>1009521</v>
      </c>
      <c r="D3486" s="13"/>
      <c r="E3486" s="196" t="s">
        <v>4639</v>
      </c>
      <c r="F3486" s="190" t="s">
        <v>4205</v>
      </c>
      <c r="G3486" s="13" t="s">
        <v>37</v>
      </c>
      <c r="H3486" s="197">
        <v>57</v>
      </c>
      <c r="I3486" s="198"/>
      <c r="J3486" s="199">
        <f t="shared" si="252"/>
        <v>0</v>
      </c>
      <c r="K3486" s="200">
        <f>IFERROR(SUMIFS(RECEIVING_HISTORY!$H:$H,RECEIVING_HISTORY!$B:$B,MASTER_SHEET!$A3486),0)</f>
        <v>15</v>
      </c>
      <c r="L3486" s="199">
        <f>IFERROR(SUMIFS(RECEIVING_HISTORY!$I:$I,RECEIVING_HISTORY!$B:$B,MASTER_SHEET!$A3486),0)</f>
        <v>855</v>
      </c>
      <c r="M3486" s="35">
        <f>IFERROR(SUMIF(ISSUANCE_HISTORY!$B:$B,A3486,ISSUANCE_HISTORY!$H:$H),0)</f>
        <v>0</v>
      </c>
      <c r="N3486" s="199">
        <f>IFERROR(SUMIF(ISSUANCE_HISTORY!$B:$B,A3486,ISSUANCE_HISTORY!$I:$I),0)</f>
        <v>0</v>
      </c>
      <c r="O3486" s="112">
        <f t="shared" si="253"/>
        <v>15</v>
      </c>
      <c r="P3486" s="199">
        <f t="shared" si="253"/>
        <v>855</v>
      </c>
      <c r="Q3486" s="201"/>
      <c r="R3486" s="36"/>
      <c r="S3486" s="16"/>
      <c r="T3486" s="202" t="str">
        <f t="shared" si="254"/>
        <v/>
      </c>
      <c r="U3486" s="12"/>
      <c r="V3486" s="16"/>
      <c r="W3486" s="203"/>
    </row>
    <row r="3487" spans="1:23" ht="18.75">
      <c r="A3487" s="12">
        <v>10063668</v>
      </c>
      <c r="B3487" s="13"/>
      <c r="C3487" s="106">
        <v>1009522</v>
      </c>
      <c r="D3487" s="13"/>
      <c r="E3487" s="196" t="s">
        <v>4640</v>
      </c>
      <c r="F3487" s="190" t="s">
        <v>4205</v>
      </c>
      <c r="G3487" s="13" t="s">
        <v>37</v>
      </c>
      <c r="H3487" s="197">
        <v>49</v>
      </c>
      <c r="I3487" s="198"/>
      <c r="J3487" s="199">
        <f t="shared" si="252"/>
        <v>0</v>
      </c>
      <c r="K3487" s="200">
        <f>IFERROR(SUMIFS(RECEIVING_HISTORY!$H:$H,RECEIVING_HISTORY!$B:$B,MASTER_SHEET!$A3487),0)</f>
        <v>15</v>
      </c>
      <c r="L3487" s="199">
        <f>IFERROR(SUMIFS(RECEIVING_HISTORY!$I:$I,RECEIVING_HISTORY!$B:$B,MASTER_SHEET!$A3487),0)</f>
        <v>735</v>
      </c>
      <c r="M3487" s="35">
        <f>IFERROR(SUMIF(ISSUANCE_HISTORY!$B:$B,A3487,ISSUANCE_HISTORY!$H:$H),0)</f>
        <v>0</v>
      </c>
      <c r="N3487" s="199">
        <f>IFERROR(SUMIF(ISSUANCE_HISTORY!$B:$B,A3487,ISSUANCE_HISTORY!$I:$I),0)</f>
        <v>0</v>
      </c>
      <c r="O3487" s="112">
        <f t="shared" si="253"/>
        <v>15</v>
      </c>
      <c r="P3487" s="199">
        <f t="shared" si="253"/>
        <v>735</v>
      </c>
      <c r="Q3487" s="201"/>
      <c r="R3487" s="36"/>
      <c r="S3487" s="16"/>
      <c r="T3487" s="202" t="str">
        <f t="shared" si="254"/>
        <v/>
      </c>
      <c r="U3487" s="12"/>
      <c r="V3487" s="16"/>
      <c r="W3487" s="203"/>
    </row>
    <row r="3488" spans="1:23" ht="18.75">
      <c r="A3488" s="12">
        <v>10063669</v>
      </c>
      <c r="B3488" s="13"/>
      <c r="C3488" s="106">
        <v>1009523</v>
      </c>
      <c r="D3488" s="13"/>
      <c r="E3488" s="196" t="s">
        <v>4641</v>
      </c>
      <c r="F3488" s="190" t="s">
        <v>4205</v>
      </c>
      <c r="G3488" s="13" t="s">
        <v>37</v>
      </c>
      <c r="H3488" s="15">
        <v>52</v>
      </c>
      <c r="I3488" s="25"/>
      <c r="J3488" s="26">
        <f t="shared" si="250"/>
        <v>0</v>
      </c>
      <c r="K3488" s="34">
        <f>IFERROR(SUMIFS(RECEIVING_HISTORY!$H:$H,RECEIVING_HISTORY!$B:$B,MASTER_SHEET!$A3488),0)</f>
        <v>15</v>
      </c>
      <c r="L3488" s="26">
        <f>IFERROR(SUMIFS(RECEIVING_HISTORY!$I:$I,RECEIVING_HISTORY!$B:$B,MASTER_SHEET!$A3488),0)</f>
        <v>780</v>
      </c>
      <c r="M3488" s="35">
        <f>IFERROR(SUMIF(ISSUANCE_HISTORY!$B:$B,A3488,ISSUANCE_HISTORY!$H:$H),0)</f>
        <v>0</v>
      </c>
      <c r="N3488" s="26">
        <f>IFERROR(SUMIF(ISSUANCE_HISTORY!$B:$B,A3488,ISSUANCE_HISTORY!$I:$I),0)</f>
        <v>0</v>
      </c>
      <c r="O3488" s="112">
        <f t="shared" si="251"/>
        <v>15</v>
      </c>
      <c r="P3488" s="26">
        <f t="shared" si="244"/>
        <v>780</v>
      </c>
      <c r="Q3488" s="36"/>
      <c r="R3488" s="36"/>
      <c r="S3488" s="16"/>
      <c r="T3488" s="37" t="str">
        <f t="shared" si="247"/>
        <v/>
      </c>
      <c r="U3488" s="12"/>
      <c r="V3488" s="16"/>
      <c r="W3488" s="12"/>
    </row>
    <row r="3489" spans="1:23" ht="18.75">
      <c r="A3489" s="12">
        <v>10063670</v>
      </c>
      <c r="B3489" s="13"/>
      <c r="C3489" s="106">
        <v>1009524</v>
      </c>
      <c r="D3489" s="13"/>
      <c r="E3489" s="196" t="s">
        <v>4642</v>
      </c>
      <c r="F3489" s="190" t="s">
        <v>4205</v>
      </c>
      <c r="G3489" s="13" t="s">
        <v>37</v>
      </c>
      <c r="H3489" s="197">
        <v>45</v>
      </c>
      <c r="I3489" s="198"/>
      <c r="J3489" s="199">
        <f>I3489*H3489</f>
        <v>0</v>
      </c>
      <c r="K3489" s="200">
        <f>IFERROR(SUMIFS(RECEIVING_HISTORY!$H:$H,RECEIVING_HISTORY!$B:$B,MASTER_SHEET!$A3489),0)</f>
        <v>15</v>
      </c>
      <c r="L3489" s="199">
        <f>IFERROR(SUMIFS(RECEIVING_HISTORY!$I:$I,RECEIVING_HISTORY!$B:$B,MASTER_SHEET!$A3489),0)</f>
        <v>675</v>
      </c>
      <c r="M3489" s="35">
        <f>IFERROR(SUMIF(ISSUANCE_HISTORY!$B:$B,A3489,ISSUANCE_HISTORY!$H:$H),0)</f>
        <v>0</v>
      </c>
      <c r="N3489" s="199">
        <f>IFERROR(SUMIF(ISSUANCE_HISTORY!$B:$B,A3489,ISSUANCE_HISTORY!$I:$I),0)</f>
        <v>0</v>
      </c>
      <c r="O3489" s="112">
        <f>N(I3489)+N(K3489)-N(M3489)</f>
        <v>15</v>
      </c>
      <c r="P3489" s="199">
        <f>N(J3489)+N(L3489)-N(N3489)</f>
        <v>675</v>
      </c>
      <c r="Q3489" s="201"/>
      <c r="R3489" s="36"/>
      <c r="S3489" s="16"/>
      <c r="T3489" s="202" t="str">
        <f>IF(S3489="", "", IF(U3489&lt;&gt;"", "BSR in Process", IF(O3489&lt;S3489, "Re-Order Now", "OK")))</f>
        <v/>
      </c>
      <c r="U3489" s="12"/>
      <c r="V3489" s="16"/>
      <c r="W3489" s="203"/>
    </row>
    <row r="3490" spans="1:23" ht="18.75">
      <c r="A3490" s="12">
        <v>10063671</v>
      </c>
      <c r="B3490" s="13"/>
      <c r="C3490" s="106">
        <v>1009526</v>
      </c>
      <c r="D3490" s="13"/>
      <c r="E3490" s="196" t="s">
        <v>4643</v>
      </c>
      <c r="F3490" s="190" t="s">
        <v>4205</v>
      </c>
      <c r="G3490" s="13" t="s">
        <v>37</v>
      </c>
      <c r="H3490" s="15">
        <v>63</v>
      </c>
      <c r="I3490" s="25"/>
      <c r="J3490" s="26">
        <f t="shared" si="250"/>
        <v>0</v>
      </c>
      <c r="K3490" s="34">
        <f>IFERROR(SUMIFS(RECEIVING_HISTORY!$H:$H,RECEIVING_HISTORY!$B:$B,MASTER_SHEET!$A3490),0)</f>
        <v>15</v>
      </c>
      <c r="L3490" s="26">
        <f>IFERROR(SUMIFS(RECEIVING_HISTORY!$I:$I,RECEIVING_HISTORY!$B:$B,MASTER_SHEET!$A3490),0)</f>
        <v>945</v>
      </c>
      <c r="M3490" s="35">
        <f>IFERROR(SUMIF(ISSUANCE_HISTORY!$B:$B,A3490,ISSUANCE_HISTORY!$H:$H),0)</f>
        <v>0</v>
      </c>
      <c r="N3490" s="26">
        <f>IFERROR(SUMIF(ISSUANCE_HISTORY!$B:$B,A3490,ISSUANCE_HISTORY!$I:$I),0)</f>
        <v>0</v>
      </c>
      <c r="O3490" s="112">
        <f t="shared" si="251"/>
        <v>15</v>
      </c>
      <c r="P3490" s="26">
        <f t="shared" si="244"/>
        <v>945</v>
      </c>
      <c r="Q3490" s="36"/>
      <c r="R3490" s="36"/>
      <c r="S3490" s="16"/>
      <c r="T3490" s="37" t="str">
        <f t="shared" si="247"/>
        <v/>
      </c>
      <c r="U3490" s="12"/>
      <c r="V3490" s="16"/>
      <c r="W3490" s="12"/>
    </row>
    <row r="3491" spans="1:23" ht="18.75">
      <c r="A3491" s="12">
        <v>10063672</v>
      </c>
      <c r="B3491" s="13"/>
      <c r="C3491" s="106">
        <v>1009527</v>
      </c>
      <c r="D3491" s="13"/>
      <c r="E3491" s="196" t="s">
        <v>4644</v>
      </c>
      <c r="F3491" s="190" t="s">
        <v>4205</v>
      </c>
      <c r="G3491" s="13" t="s">
        <v>37</v>
      </c>
      <c r="H3491" s="197">
        <v>55</v>
      </c>
      <c r="I3491" s="198"/>
      <c r="J3491" s="199">
        <f t="shared" ref="J3491:J3502" si="255">I3491*H3491</f>
        <v>0</v>
      </c>
      <c r="K3491" s="200">
        <f>IFERROR(SUMIFS(RECEIVING_HISTORY!$H:$H,RECEIVING_HISTORY!$B:$B,MASTER_SHEET!$A3491),0)</f>
        <v>15</v>
      </c>
      <c r="L3491" s="199">
        <f>IFERROR(SUMIFS(RECEIVING_HISTORY!$I:$I,RECEIVING_HISTORY!$B:$B,MASTER_SHEET!$A3491),0)</f>
        <v>825</v>
      </c>
      <c r="M3491" s="35">
        <f>IFERROR(SUMIF(ISSUANCE_HISTORY!$B:$B,A3491,ISSUANCE_HISTORY!$H:$H),0)</f>
        <v>0</v>
      </c>
      <c r="N3491" s="199">
        <f>IFERROR(SUMIF(ISSUANCE_HISTORY!$B:$B,A3491,ISSUANCE_HISTORY!$I:$I),0)</f>
        <v>0</v>
      </c>
      <c r="O3491" s="112">
        <f t="shared" ref="O3491:O3502" si="256">N(I3491)+N(K3491)-N(M3491)</f>
        <v>15</v>
      </c>
      <c r="P3491" s="199">
        <f t="shared" si="244"/>
        <v>825</v>
      </c>
      <c r="Q3491" s="201"/>
      <c r="R3491" s="36"/>
      <c r="S3491" s="16"/>
      <c r="T3491" s="202" t="str">
        <f t="shared" ref="T3491:T3502" si="257">IF(S3491="", "", IF(U3491&lt;&gt;"", "BSR in Process", IF(O3491&lt;S3491, "Re-Order Now", "OK")))</f>
        <v/>
      </c>
      <c r="U3491" s="12"/>
      <c r="V3491" s="16"/>
      <c r="W3491" s="203"/>
    </row>
    <row r="3492" spans="1:23" ht="18.75">
      <c r="A3492" s="12">
        <v>10063673</v>
      </c>
      <c r="B3492" s="13"/>
      <c r="C3492" s="106">
        <v>1009529</v>
      </c>
      <c r="D3492" s="13"/>
      <c r="E3492" s="196" t="s">
        <v>4645</v>
      </c>
      <c r="F3492" s="190" t="s">
        <v>4205</v>
      </c>
      <c r="G3492" s="13" t="s">
        <v>4648</v>
      </c>
      <c r="H3492" s="197">
        <v>125</v>
      </c>
      <c r="I3492" s="198"/>
      <c r="J3492" s="199">
        <f t="shared" si="255"/>
        <v>0</v>
      </c>
      <c r="K3492" s="200">
        <f>IFERROR(SUMIFS(RECEIVING_HISTORY!$H:$H,RECEIVING_HISTORY!$B:$B,MASTER_SHEET!$A3492),0)</f>
        <v>6</v>
      </c>
      <c r="L3492" s="199">
        <f>IFERROR(SUMIFS(RECEIVING_HISTORY!$I:$I,RECEIVING_HISTORY!$B:$B,MASTER_SHEET!$A3492),0)</f>
        <v>750</v>
      </c>
      <c r="M3492" s="35">
        <f>IFERROR(SUMIF(ISSUANCE_HISTORY!$B:$B,A3492,ISSUANCE_HISTORY!$H:$H),0)</f>
        <v>0</v>
      </c>
      <c r="N3492" s="199">
        <f>IFERROR(SUMIF(ISSUANCE_HISTORY!$B:$B,A3492,ISSUANCE_HISTORY!$I:$I),0)</f>
        <v>0</v>
      </c>
      <c r="O3492" s="112">
        <f t="shared" si="256"/>
        <v>6</v>
      </c>
      <c r="P3492" s="199">
        <f t="shared" si="244"/>
        <v>750</v>
      </c>
      <c r="Q3492" s="201"/>
      <c r="R3492" s="36"/>
      <c r="S3492" s="16"/>
      <c r="T3492" s="202" t="str">
        <f t="shared" si="257"/>
        <v/>
      </c>
      <c r="U3492" s="12"/>
      <c r="V3492" s="16"/>
      <c r="W3492" s="203"/>
    </row>
    <row r="3493" spans="1:23" ht="18.75">
      <c r="A3493" s="12">
        <v>10063674</v>
      </c>
      <c r="B3493" s="13"/>
      <c r="C3493" s="106">
        <v>1009530</v>
      </c>
      <c r="D3493" s="13"/>
      <c r="E3493" s="196" t="s">
        <v>4646</v>
      </c>
      <c r="F3493" s="190" t="s">
        <v>4205</v>
      </c>
      <c r="G3493" s="13" t="s">
        <v>37</v>
      </c>
      <c r="H3493" s="197">
        <v>26</v>
      </c>
      <c r="I3493" s="198"/>
      <c r="J3493" s="199">
        <f t="shared" si="255"/>
        <v>0</v>
      </c>
      <c r="K3493" s="200">
        <f>IFERROR(SUMIFS(RECEIVING_HISTORY!$H:$H,RECEIVING_HISTORY!$B:$B,MASTER_SHEET!$A3493),0)</f>
        <v>20</v>
      </c>
      <c r="L3493" s="199">
        <f>IFERROR(SUMIFS(RECEIVING_HISTORY!$I:$I,RECEIVING_HISTORY!$B:$B,MASTER_SHEET!$A3493),0)</f>
        <v>520</v>
      </c>
      <c r="M3493" s="35">
        <f>IFERROR(SUMIF(ISSUANCE_HISTORY!$B:$B,A3493,ISSUANCE_HISTORY!$H:$H),0)</f>
        <v>0</v>
      </c>
      <c r="N3493" s="199">
        <f>IFERROR(SUMIF(ISSUANCE_HISTORY!$B:$B,A3493,ISSUANCE_HISTORY!$I:$I),0)</f>
        <v>0</v>
      </c>
      <c r="O3493" s="112">
        <f t="shared" si="256"/>
        <v>20</v>
      </c>
      <c r="P3493" s="199">
        <f t="shared" si="244"/>
        <v>520</v>
      </c>
      <c r="Q3493" s="201"/>
      <c r="R3493" s="36"/>
      <c r="S3493" s="16"/>
      <c r="T3493" s="202" t="str">
        <f t="shared" si="257"/>
        <v/>
      </c>
      <c r="U3493" s="12"/>
      <c r="V3493" s="16"/>
      <c r="W3493" s="203"/>
    </row>
    <row r="3494" spans="1:23" ht="18.75">
      <c r="A3494" s="12">
        <v>10063675</v>
      </c>
      <c r="B3494" s="13"/>
      <c r="C3494" s="106">
        <v>1009531</v>
      </c>
      <c r="D3494" s="13"/>
      <c r="E3494" s="196" t="s">
        <v>4647</v>
      </c>
      <c r="F3494" s="190" t="s">
        <v>4205</v>
      </c>
      <c r="G3494" s="13" t="s">
        <v>37</v>
      </c>
      <c r="H3494" s="197">
        <v>58</v>
      </c>
      <c r="I3494" s="198"/>
      <c r="J3494" s="199">
        <f t="shared" si="255"/>
        <v>0</v>
      </c>
      <c r="K3494" s="200">
        <f>IFERROR(SUMIFS(RECEIVING_HISTORY!$H:$H,RECEIVING_HISTORY!$B:$B,MASTER_SHEET!$A3494),0)</f>
        <v>200</v>
      </c>
      <c r="L3494" s="199">
        <f>IFERROR(SUMIFS(RECEIVING_HISTORY!$I:$I,RECEIVING_HISTORY!$B:$B,MASTER_SHEET!$A3494),0)</f>
        <v>11600</v>
      </c>
      <c r="M3494" s="35">
        <f>IFERROR(SUMIF(ISSUANCE_HISTORY!$B:$B,A3494,ISSUANCE_HISTORY!$H:$H),0)</f>
        <v>0</v>
      </c>
      <c r="N3494" s="199">
        <f>IFERROR(SUMIF(ISSUANCE_HISTORY!$B:$B,A3494,ISSUANCE_HISTORY!$I:$I),0)</f>
        <v>0</v>
      </c>
      <c r="O3494" s="112">
        <f t="shared" si="256"/>
        <v>200</v>
      </c>
      <c r="P3494" s="199">
        <f t="shared" si="244"/>
        <v>11600</v>
      </c>
      <c r="Q3494" s="201"/>
      <c r="R3494" s="36"/>
      <c r="S3494" s="16"/>
      <c r="T3494" s="202" t="str">
        <f t="shared" si="257"/>
        <v/>
      </c>
      <c r="U3494" s="12"/>
      <c r="V3494" s="16"/>
      <c r="W3494" s="203"/>
    </row>
    <row r="3495" spans="1:23" ht="18.75">
      <c r="A3495" s="12">
        <v>10063676</v>
      </c>
      <c r="B3495" s="13"/>
      <c r="C3495" s="106">
        <v>1009533</v>
      </c>
      <c r="D3495" s="13"/>
      <c r="E3495" s="196" t="s">
        <v>4653</v>
      </c>
      <c r="F3495" s="190" t="s">
        <v>2049</v>
      </c>
      <c r="G3495" s="13" t="s">
        <v>37</v>
      </c>
      <c r="H3495" s="210">
        <v>9</v>
      </c>
      <c r="I3495" s="211"/>
      <c r="J3495" s="212">
        <f t="shared" si="255"/>
        <v>0</v>
      </c>
      <c r="K3495" s="213">
        <f>IFERROR(SUMIFS(RECEIVING_HISTORY!$H:$H,RECEIVING_HISTORY!$B:$B,MASTER_SHEET!$A3495),0)</f>
        <v>20</v>
      </c>
      <c r="L3495" s="212">
        <f>IFERROR(SUMIFS(RECEIVING_HISTORY!$I:$I,RECEIVING_HISTORY!$B:$B,MASTER_SHEET!$A3495),0)</f>
        <v>180</v>
      </c>
      <c r="M3495" s="214">
        <f>IFERROR(SUMIF(ISSUANCE_HISTORY!$B:$B,A3495,ISSUANCE_HISTORY!$H:$H),0)</f>
        <v>0</v>
      </c>
      <c r="N3495" s="212">
        <f>IFERROR(SUMIF(ISSUANCE_HISTORY!$B:$B,A3495,ISSUANCE_HISTORY!$I:$I),0)</f>
        <v>0</v>
      </c>
      <c r="O3495" s="215">
        <f t="shared" si="256"/>
        <v>20</v>
      </c>
      <c r="P3495" s="212">
        <f t="shared" si="244"/>
        <v>180</v>
      </c>
      <c r="Q3495" s="216"/>
      <c r="R3495" s="36"/>
      <c r="S3495" s="16"/>
      <c r="T3495" s="217" t="str">
        <f t="shared" si="257"/>
        <v/>
      </c>
      <c r="U3495" s="12"/>
      <c r="V3495" s="16"/>
      <c r="W3495" s="203"/>
    </row>
    <row r="3496" spans="1:23" ht="18.75">
      <c r="A3496" s="12">
        <v>10063677</v>
      </c>
      <c r="B3496" s="13"/>
      <c r="C3496" s="106">
        <v>1009534</v>
      </c>
      <c r="D3496" s="13"/>
      <c r="E3496" s="196" t="s">
        <v>4654</v>
      </c>
      <c r="F3496" s="190" t="s">
        <v>2049</v>
      </c>
      <c r="G3496" s="13" t="s">
        <v>37</v>
      </c>
      <c r="H3496" s="210">
        <v>15</v>
      </c>
      <c r="I3496" s="211"/>
      <c r="J3496" s="212">
        <f t="shared" si="255"/>
        <v>0</v>
      </c>
      <c r="K3496" s="213">
        <f>IFERROR(SUMIFS(RECEIVING_HISTORY!$H:$H,RECEIVING_HISTORY!$B:$B,MASTER_SHEET!$A3496),0)</f>
        <v>20</v>
      </c>
      <c r="L3496" s="212">
        <f>IFERROR(SUMIFS(RECEIVING_HISTORY!$I:$I,RECEIVING_HISTORY!$B:$B,MASTER_SHEET!$A3496),0)</f>
        <v>300</v>
      </c>
      <c r="M3496" s="214">
        <f>IFERROR(SUMIF(ISSUANCE_HISTORY!$B:$B,A3496,ISSUANCE_HISTORY!$H:$H),0)</f>
        <v>0</v>
      </c>
      <c r="N3496" s="212">
        <f>IFERROR(SUMIF(ISSUANCE_HISTORY!$B:$B,A3496,ISSUANCE_HISTORY!$I:$I),0)</f>
        <v>0</v>
      </c>
      <c r="O3496" s="215">
        <f t="shared" si="256"/>
        <v>20</v>
      </c>
      <c r="P3496" s="212">
        <f t="shared" si="244"/>
        <v>300</v>
      </c>
      <c r="Q3496" s="216"/>
      <c r="R3496" s="36"/>
      <c r="S3496" s="16"/>
      <c r="T3496" s="217" t="str">
        <f t="shared" si="257"/>
        <v/>
      </c>
      <c r="U3496" s="12"/>
      <c r="V3496" s="16"/>
      <c r="W3496" s="203"/>
    </row>
    <row r="3497" spans="1:23" ht="18.75">
      <c r="A3497" s="12">
        <v>10063678</v>
      </c>
      <c r="B3497" s="13"/>
      <c r="C3497" s="106">
        <v>1009538</v>
      </c>
      <c r="D3497" s="13"/>
      <c r="E3497" s="196" t="s">
        <v>4655</v>
      </c>
      <c r="F3497" s="190" t="s">
        <v>2049</v>
      </c>
      <c r="G3497" s="13" t="s">
        <v>37</v>
      </c>
      <c r="H3497" s="210">
        <v>155</v>
      </c>
      <c r="I3497" s="211"/>
      <c r="J3497" s="212">
        <f t="shared" si="255"/>
        <v>0</v>
      </c>
      <c r="K3497" s="213">
        <f>IFERROR(SUMIFS(RECEIVING_HISTORY!$H:$H,RECEIVING_HISTORY!$B:$B,MASTER_SHEET!$A3497),0)</f>
        <v>2</v>
      </c>
      <c r="L3497" s="212">
        <f>IFERROR(SUMIFS(RECEIVING_HISTORY!$I:$I,RECEIVING_HISTORY!$B:$B,MASTER_SHEET!$A3497),0)</f>
        <v>310</v>
      </c>
      <c r="M3497" s="214">
        <f>IFERROR(SUMIF(ISSUANCE_HISTORY!$B:$B,A3497,ISSUANCE_HISTORY!$H:$H),0)</f>
        <v>0</v>
      </c>
      <c r="N3497" s="212">
        <f>IFERROR(SUMIF(ISSUANCE_HISTORY!$B:$B,A3497,ISSUANCE_HISTORY!$I:$I),0)</f>
        <v>0</v>
      </c>
      <c r="O3497" s="215">
        <f t="shared" si="256"/>
        <v>2</v>
      </c>
      <c r="P3497" s="212">
        <f t="shared" si="244"/>
        <v>310</v>
      </c>
      <c r="Q3497" s="216"/>
      <c r="R3497" s="36"/>
      <c r="S3497" s="16"/>
      <c r="T3497" s="217" t="str">
        <f t="shared" si="257"/>
        <v/>
      </c>
      <c r="U3497" s="12"/>
      <c r="V3497" s="16"/>
      <c r="W3497" s="203"/>
    </row>
    <row r="3498" spans="1:23" ht="18.75">
      <c r="A3498" s="12">
        <v>10063679</v>
      </c>
      <c r="B3498" s="13"/>
      <c r="C3498" s="106">
        <v>1009539</v>
      </c>
      <c r="D3498" s="13"/>
      <c r="E3498" s="196" t="s">
        <v>4656</v>
      </c>
      <c r="F3498" s="190" t="s">
        <v>2049</v>
      </c>
      <c r="G3498" s="13" t="s">
        <v>37</v>
      </c>
      <c r="H3498" s="210">
        <v>150</v>
      </c>
      <c r="I3498" s="211"/>
      <c r="J3498" s="212">
        <f t="shared" si="255"/>
        <v>0</v>
      </c>
      <c r="K3498" s="213">
        <f>IFERROR(SUMIFS(RECEIVING_HISTORY!$H:$H,RECEIVING_HISTORY!$B:$B,MASTER_SHEET!$A3498),0)</f>
        <v>2</v>
      </c>
      <c r="L3498" s="212">
        <f>IFERROR(SUMIFS(RECEIVING_HISTORY!$I:$I,RECEIVING_HISTORY!$B:$B,MASTER_SHEET!$A3498),0)</f>
        <v>300</v>
      </c>
      <c r="M3498" s="214">
        <f>IFERROR(SUMIF(ISSUANCE_HISTORY!$B:$B,A3498,ISSUANCE_HISTORY!$H:$H),0)</f>
        <v>0</v>
      </c>
      <c r="N3498" s="212">
        <f>IFERROR(SUMIF(ISSUANCE_HISTORY!$B:$B,A3498,ISSUANCE_HISTORY!$I:$I),0)</f>
        <v>0</v>
      </c>
      <c r="O3498" s="215">
        <f t="shared" si="256"/>
        <v>2</v>
      </c>
      <c r="P3498" s="212">
        <f t="shared" si="244"/>
        <v>300</v>
      </c>
      <c r="Q3498" s="216"/>
      <c r="R3498" s="36"/>
      <c r="S3498" s="16"/>
      <c r="T3498" s="217" t="str">
        <f t="shared" si="257"/>
        <v/>
      </c>
      <c r="U3498" s="12"/>
      <c r="V3498" s="16"/>
      <c r="W3498" s="203"/>
    </row>
    <row r="3499" spans="1:23" ht="18.75">
      <c r="A3499" s="12">
        <v>10063680</v>
      </c>
      <c r="B3499" s="13"/>
      <c r="C3499" s="106">
        <v>1009541</v>
      </c>
      <c r="D3499" s="13"/>
      <c r="E3499" s="196" t="s">
        <v>4657</v>
      </c>
      <c r="F3499" s="190" t="s">
        <v>2049</v>
      </c>
      <c r="G3499" s="13" t="s">
        <v>37</v>
      </c>
      <c r="H3499" s="210">
        <v>148</v>
      </c>
      <c r="I3499" s="211"/>
      <c r="J3499" s="212">
        <f t="shared" si="255"/>
        <v>0</v>
      </c>
      <c r="K3499" s="213">
        <f>IFERROR(SUMIFS(RECEIVING_HISTORY!$H:$H,RECEIVING_HISTORY!$B:$B,MASTER_SHEET!$A3499),0)</f>
        <v>2</v>
      </c>
      <c r="L3499" s="212">
        <f>IFERROR(SUMIFS(RECEIVING_HISTORY!$I:$I,RECEIVING_HISTORY!$B:$B,MASTER_SHEET!$A3499),0)</f>
        <v>296</v>
      </c>
      <c r="M3499" s="214">
        <f>IFERROR(SUMIF(ISSUANCE_HISTORY!$B:$B,A3499,ISSUANCE_HISTORY!$H:$H),0)</f>
        <v>0</v>
      </c>
      <c r="N3499" s="212">
        <f>IFERROR(SUMIF(ISSUANCE_HISTORY!$B:$B,A3499,ISSUANCE_HISTORY!$I:$I),0)</f>
        <v>0</v>
      </c>
      <c r="O3499" s="215">
        <f t="shared" si="256"/>
        <v>2</v>
      </c>
      <c r="P3499" s="212">
        <f t="shared" si="244"/>
        <v>296</v>
      </c>
      <c r="Q3499" s="216"/>
      <c r="R3499" s="36"/>
      <c r="S3499" s="16"/>
      <c r="T3499" s="217" t="str">
        <f t="shared" si="257"/>
        <v/>
      </c>
      <c r="U3499" s="12"/>
      <c r="V3499" s="16"/>
      <c r="W3499" s="203"/>
    </row>
    <row r="3500" spans="1:23" ht="18.75">
      <c r="A3500" s="12">
        <v>10063681</v>
      </c>
      <c r="B3500" s="13"/>
      <c r="C3500" s="106">
        <v>1009544</v>
      </c>
      <c r="D3500" s="13"/>
      <c r="E3500" s="196" t="s">
        <v>4658</v>
      </c>
      <c r="F3500" s="190" t="s">
        <v>2049</v>
      </c>
      <c r="G3500" s="13" t="s">
        <v>37</v>
      </c>
      <c r="H3500" s="210">
        <v>205</v>
      </c>
      <c r="I3500" s="211"/>
      <c r="J3500" s="212">
        <f t="shared" si="255"/>
        <v>0</v>
      </c>
      <c r="K3500" s="213">
        <f>IFERROR(SUMIFS(RECEIVING_HISTORY!$H:$H,RECEIVING_HISTORY!$B:$B,MASTER_SHEET!$A3500),0)</f>
        <v>15</v>
      </c>
      <c r="L3500" s="212">
        <f>IFERROR(SUMIFS(RECEIVING_HISTORY!$I:$I,RECEIVING_HISTORY!$B:$B,MASTER_SHEET!$A3500),0)</f>
        <v>3075</v>
      </c>
      <c r="M3500" s="214">
        <f>IFERROR(SUMIF(ISSUANCE_HISTORY!$B:$B,A3500,ISSUANCE_HISTORY!$H:$H),0)</f>
        <v>0</v>
      </c>
      <c r="N3500" s="212">
        <f>IFERROR(SUMIF(ISSUANCE_HISTORY!$B:$B,A3500,ISSUANCE_HISTORY!$I:$I),0)</f>
        <v>0</v>
      </c>
      <c r="O3500" s="215">
        <f t="shared" si="256"/>
        <v>15</v>
      </c>
      <c r="P3500" s="212">
        <f t="shared" si="244"/>
        <v>3075</v>
      </c>
      <c r="Q3500" s="216"/>
      <c r="R3500" s="36"/>
      <c r="S3500" s="16"/>
      <c r="T3500" s="217" t="str">
        <f t="shared" si="257"/>
        <v/>
      </c>
      <c r="U3500" s="12"/>
      <c r="V3500" s="16"/>
      <c r="W3500" s="203"/>
    </row>
    <row r="3501" spans="1:23" ht="18.75">
      <c r="A3501" s="12">
        <v>10063682</v>
      </c>
      <c r="B3501" s="13"/>
      <c r="C3501" s="106">
        <v>1009515</v>
      </c>
      <c r="D3501" s="13"/>
      <c r="E3501" s="196" t="s">
        <v>4688</v>
      </c>
      <c r="F3501" s="190" t="s">
        <v>4205</v>
      </c>
      <c r="G3501" s="13" t="s">
        <v>1076</v>
      </c>
      <c r="H3501" s="224">
        <v>141</v>
      </c>
      <c r="I3501" s="211"/>
      <c r="J3501" s="212">
        <f t="shared" si="255"/>
        <v>0</v>
      </c>
      <c r="K3501" s="213">
        <f>IFERROR(SUMIFS(RECEIVING_HISTORY!$H:$H,RECEIVING_HISTORY!$B:$B,MASTER_SHEET!$A3501),0)</f>
        <v>0</v>
      </c>
      <c r="L3501" s="212">
        <f>IFERROR(SUMIFS(RECEIVING_HISTORY!$I:$I,RECEIVING_HISTORY!$B:$B,MASTER_SHEET!$A3501),0)</f>
        <v>0</v>
      </c>
      <c r="M3501" s="214">
        <f>IFERROR(SUMIF(ISSUANCE_HISTORY!$B:$B,A3501,ISSUANCE_HISTORY!$H:$H),0)</f>
        <v>0</v>
      </c>
      <c r="N3501" s="212">
        <f>IFERROR(SUMIF(ISSUANCE_HISTORY!$B:$B,A3501,ISSUANCE_HISTORY!$I:$I),0)</f>
        <v>0</v>
      </c>
      <c r="O3501" s="215">
        <f t="shared" si="256"/>
        <v>0</v>
      </c>
      <c r="P3501" s="212">
        <f t="shared" si="244"/>
        <v>0</v>
      </c>
      <c r="Q3501" s="216"/>
      <c r="R3501" s="36"/>
      <c r="S3501" s="16"/>
      <c r="T3501" s="217" t="str">
        <f t="shared" si="257"/>
        <v/>
      </c>
      <c r="U3501" s="12"/>
      <c r="V3501" s="16"/>
      <c r="W3501" s="203"/>
    </row>
    <row r="3502" spans="1:23" ht="18.75">
      <c r="A3502" s="12">
        <v>10063683</v>
      </c>
      <c r="B3502" s="13"/>
      <c r="C3502" s="106">
        <v>1009117</v>
      </c>
      <c r="D3502" s="13"/>
      <c r="E3502" s="196" t="s">
        <v>4704</v>
      </c>
      <c r="F3502" s="190" t="s">
        <v>4214</v>
      </c>
      <c r="G3502" s="13" t="s">
        <v>21</v>
      </c>
      <c r="H3502" s="210">
        <v>648.85</v>
      </c>
      <c r="I3502" s="211"/>
      <c r="J3502" s="212">
        <f t="shared" si="255"/>
        <v>0</v>
      </c>
      <c r="K3502" s="213">
        <f>IFERROR(SUMIFS(RECEIVING_HISTORY!$H:$H,RECEIVING_HISTORY!$B:$B,MASTER_SHEET!$A3502),0)</f>
        <v>12</v>
      </c>
      <c r="L3502" s="212">
        <f>IFERROR(SUMIFS(RECEIVING_HISTORY!$I:$I,RECEIVING_HISTORY!$B:$B,MASTER_SHEET!$A3502),0)</f>
        <v>7786.2000000000007</v>
      </c>
      <c r="M3502" s="214">
        <f>IFERROR(SUMIF(ISSUANCE_HISTORY!$B:$B,A3502,ISSUANCE_HISTORY!$H:$H),0)</f>
        <v>0</v>
      </c>
      <c r="N3502" s="212">
        <f>IFERROR(SUMIF(ISSUANCE_HISTORY!$B:$B,A3502,ISSUANCE_HISTORY!$I:$I),0)</f>
        <v>0</v>
      </c>
      <c r="O3502" s="215">
        <f t="shared" si="256"/>
        <v>12</v>
      </c>
      <c r="P3502" s="212">
        <f t="shared" si="244"/>
        <v>7786.2000000000007</v>
      </c>
      <c r="Q3502" s="216"/>
      <c r="R3502" s="36"/>
      <c r="S3502" s="16"/>
      <c r="T3502" s="217" t="str">
        <f t="shared" si="257"/>
        <v/>
      </c>
      <c r="U3502" s="12"/>
      <c r="V3502" s="16"/>
      <c r="W3502" s="203"/>
    </row>
    <row r="3503" spans="1:23" ht="18.75">
      <c r="A3503" s="12">
        <v>10063684</v>
      </c>
      <c r="B3503" s="13"/>
      <c r="C3503" s="106">
        <v>1009382</v>
      </c>
      <c r="D3503" s="13"/>
      <c r="E3503" s="196" t="s">
        <v>4709</v>
      </c>
      <c r="F3503" s="190" t="s">
        <v>4214</v>
      </c>
      <c r="G3503" s="13" t="s">
        <v>21</v>
      </c>
      <c r="H3503" s="15">
        <v>357</v>
      </c>
      <c r="I3503" s="25"/>
      <c r="J3503" s="26">
        <f t="shared" si="250"/>
        <v>0</v>
      </c>
      <c r="K3503" s="34">
        <f>IFERROR(SUMIFS(RECEIVING_HISTORY!$H:$H,RECEIVING_HISTORY!$B:$B,MASTER_SHEET!$A3503),0)</f>
        <v>20</v>
      </c>
      <c r="L3503" s="26">
        <f>IFERROR(SUMIFS(RECEIVING_HISTORY!$I:$I,RECEIVING_HISTORY!$B:$B,MASTER_SHEET!$A3503),0)</f>
        <v>7140</v>
      </c>
      <c r="M3503" s="35">
        <f>IFERROR(SUMIF(ISSUANCE_HISTORY!$B:$B,A3503,ISSUANCE_HISTORY!$H:$H),0)</f>
        <v>0</v>
      </c>
      <c r="N3503" s="26">
        <f>IFERROR(SUMIF(ISSUANCE_HISTORY!$B:$B,A3503,ISSUANCE_HISTORY!$I:$I),0)</f>
        <v>0</v>
      </c>
      <c r="O3503" s="112">
        <f t="shared" si="251"/>
        <v>20</v>
      </c>
      <c r="P3503" s="26">
        <f t="shared" si="244"/>
        <v>7140</v>
      </c>
      <c r="Q3503" s="36"/>
      <c r="R3503" s="36"/>
      <c r="S3503" s="16"/>
      <c r="T3503" s="37" t="str">
        <f t="shared" si="247"/>
        <v/>
      </c>
      <c r="U3503" s="12"/>
      <c r="V3503" s="16"/>
      <c r="W3503" s="12"/>
    </row>
    <row r="3504" spans="1:23" ht="18.75">
      <c r="A3504" s="12">
        <v>10063685</v>
      </c>
      <c r="B3504" s="13"/>
      <c r="C3504" s="106">
        <v>1009383</v>
      </c>
      <c r="D3504" s="13"/>
      <c r="E3504" s="196" t="s">
        <v>4710</v>
      </c>
      <c r="F3504" s="190" t="s">
        <v>4214</v>
      </c>
      <c r="G3504" s="13" t="s">
        <v>21</v>
      </c>
      <c r="H3504" s="197">
        <v>110</v>
      </c>
      <c r="I3504" s="198"/>
      <c r="J3504" s="199">
        <f>I3504*H3504</f>
        <v>0</v>
      </c>
      <c r="K3504" s="200">
        <f>IFERROR(SUMIFS(RECEIVING_HISTORY!$H:$H,RECEIVING_HISTORY!$B:$B,MASTER_SHEET!$A3504),0)</f>
        <v>20</v>
      </c>
      <c r="L3504" s="199">
        <f>IFERROR(SUMIFS(RECEIVING_HISTORY!$I:$I,RECEIVING_HISTORY!$B:$B,MASTER_SHEET!$A3504),0)</f>
        <v>2200</v>
      </c>
      <c r="M3504" s="35">
        <f>IFERROR(SUMIF(ISSUANCE_HISTORY!$B:$B,A3504,ISSUANCE_HISTORY!$H:$H),0)</f>
        <v>0</v>
      </c>
      <c r="N3504" s="199">
        <f>IFERROR(SUMIF(ISSUANCE_HISTORY!$B:$B,A3504,ISSUANCE_HISTORY!$I:$I),0)</f>
        <v>0</v>
      </c>
      <c r="O3504" s="112">
        <f>N(I3504)+N(K3504)-N(M3504)</f>
        <v>20</v>
      </c>
      <c r="P3504" s="199">
        <f>N(J3504)+N(L3504)-N(N3504)</f>
        <v>2200</v>
      </c>
      <c r="Q3504" s="201"/>
      <c r="R3504" s="36"/>
      <c r="S3504" s="16"/>
      <c r="T3504" s="202" t="str">
        <f>IF(S3504="", "", IF(U3504&lt;&gt;"", "BSR in Process", IF(O3504&lt;S3504, "Re-Order Now", "OK")))</f>
        <v/>
      </c>
      <c r="U3504" s="12"/>
      <c r="V3504" s="16"/>
      <c r="W3504" s="203"/>
    </row>
    <row r="3505" spans="1:23" ht="18.75">
      <c r="A3505" s="12">
        <v>10063686</v>
      </c>
      <c r="B3505" s="13"/>
      <c r="C3505" s="13"/>
      <c r="D3505" s="13"/>
      <c r="E3505" s="12"/>
      <c r="F3505" s="188"/>
      <c r="G3505" s="13"/>
      <c r="H3505" s="197"/>
      <c r="I3505" s="198"/>
      <c r="J3505" s="199">
        <f>I3505*H3505</f>
        <v>0</v>
      </c>
      <c r="K3505" s="200">
        <f>IFERROR(SUMIFS(RECEIVING_HISTORY!$H:$H,RECEIVING_HISTORY!$B:$B,MASTER_SHEET!$A3505),0)</f>
        <v>0</v>
      </c>
      <c r="L3505" s="199">
        <f>IFERROR(SUMIFS(RECEIVING_HISTORY!$I:$I,RECEIVING_HISTORY!$B:$B,MASTER_SHEET!$A3505),0)</f>
        <v>0</v>
      </c>
      <c r="M3505" s="35">
        <f>IFERROR(SUMIF(ISSUANCE_HISTORY!$B:$B,A3505,ISSUANCE_HISTORY!$H:$H),0)</f>
        <v>0</v>
      </c>
      <c r="N3505" s="199">
        <f>IFERROR(SUMIF(ISSUANCE_HISTORY!$B:$B,A3505,ISSUANCE_HISTORY!$I:$I),0)</f>
        <v>0</v>
      </c>
      <c r="O3505" s="112">
        <f>N(I3505)+N(K3505)-N(M3505)</f>
        <v>0</v>
      </c>
      <c r="P3505" s="199">
        <f>N(J3505)+N(L3505)-N(N3505)</f>
        <v>0</v>
      </c>
      <c r="Q3505" s="201"/>
      <c r="R3505" s="36"/>
      <c r="S3505" s="16"/>
      <c r="T3505" s="202" t="str">
        <f>IF(S3505="", "", IF(U3505&lt;&gt;"", "BSR in Process", IF(O3505&lt;S3505, "Re-Order Now", "OK")))</f>
        <v/>
      </c>
      <c r="U3505" s="12"/>
      <c r="V3505" s="16"/>
      <c r="W3505" s="203"/>
    </row>
    <row r="3506" spans="1:23" ht="18.75">
      <c r="A3506" s="12">
        <v>10063687</v>
      </c>
      <c r="B3506" s="13"/>
      <c r="C3506" s="13"/>
      <c r="D3506" s="13"/>
      <c r="E3506" s="12"/>
      <c r="F3506" s="188"/>
      <c r="G3506" s="13"/>
      <c r="H3506" s="197"/>
      <c r="I3506" s="198"/>
      <c r="J3506" s="199">
        <f>I3506*H3506</f>
        <v>0</v>
      </c>
      <c r="K3506" s="200">
        <f>IFERROR(SUMIFS(RECEIVING_HISTORY!$H:$H,RECEIVING_HISTORY!$B:$B,MASTER_SHEET!$A3506),0)</f>
        <v>0</v>
      </c>
      <c r="L3506" s="199">
        <f>IFERROR(SUMIFS(RECEIVING_HISTORY!$I:$I,RECEIVING_HISTORY!$B:$B,MASTER_SHEET!$A3506),0)</f>
        <v>0</v>
      </c>
      <c r="M3506" s="35">
        <f>IFERROR(SUMIF(ISSUANCE_HISTORY!$B:$B,A3506,ISSUANCE_HISTORY!$H:$H),0)</f>
        <v>0</v>
      </c>
      <c r="N3506" s="199">
        <f>IFERROR(SUMIF(ISSUANCE_HISTORY!$B:$B,A3506,ISSUANCE_HISTORY!$I:$I),0)</f>
        <v>0</v>
      </c>
      <c r="O3506" s="112">
        <f>N(I3506)+N(K3506)-N(M3506)</f>
        <v>0</v>
      </c>
      <c r="P3506" s="199">
        <f>N(J3506)+N(L3506)-N(N3506)</f>
        <v>0</v>
      </c>
      <c r="Q3506" s="201"/>
      <c r="R3506" s="36"/>
      <c r="S3506" s="16"/>
      <c r="T3506" s="202" t="str">
        <f>IF(S3506="", "", IF(U3506&lt;&gt;"", "BSR in Process", IF(O3506&lt;S3506, "Re-Order Now", "OK")))</f>
        <v/>
      </c>
      <c r="U3506" s="12"/>
      <c r="V3506" s="16"/>
      <c r="W3506" s="203"/>
    </row>
    <row r="3507" spans="1:23" ht="18.75">
      <c r="A3507" s="12">
        <v>10063688</v>
      </c>
      <c r="B3507" s="13"/>
      <c r="C3507" s="13"/>
      <c r="D3507" s="13"/>
      <c r="E3507" s="12"/>
      <c r="F3507" s="188"/>
      <c r="G3507" s="13"/>
      <c r="H3507" s="197"/>
      <c r="I3507" s="198"/>
      <c r="J3507" s="199">
        <f>I3507*H3507</f>
        <v>0</v>
      </c>
      <c r="K3507" s="200">
        <f>IFERROR(SUMIFS(RECEIVING_HISTORY!$H:$H,RECEIVING_HISTORY!$B:$B,MASTER_SHEET!$A3507),0)</f>
        <v>0</v>
      </c>
      <c r="L3507" s="199">
        <f>IFERROR(SUMIFS(RECEIVING_HISTORY!$I:$I,RECEIVING_HISTORY!$B:$B,MASTER_SHEET!$A3507),0)</f>
        <v>0</v>
      </c>
      <c r="M3507" s="35">
        <f>IFERROR(SUMIF(ISSUANCE_HISTORY!$B:$B,A3507,ISSUANCE_HISTORY!$H:$H),0)</f>
        <v>0</v>
      </c>
      <c r="N3507" s="199">
        <f>IFERROR(SUMIF(ISSUANCE_HISTORY!$B:$B,A3507,ISSUANCE_HISTORY!$I:$I),0)</f>
        <v>0</v>
      </c>
      <c r="O3507" s="112">
        <f>N(I3507)+N(K3507)-N(M3507)</f>
        <v>0</v>
      </c>
      <c r="P3507" s="199">
        <f>N(J3507)+N(L3507)-N(N3507)</f>
        <v>0</v>
      </c>
      <c r="Q3507" s="201"/>
      <c r="R3507" s="36"/>
      <c r="S3507" s="16"/>
      <c r="T3507" s="202" t="str">
        <f>IF(S3507="", "", IF(U3507&lt;&gt;"", "BSR in Process", IF(O3507&lt;S3507, "Re-Order Now", "OK")))</f>
        <v/>
      </c>
      <c r="U3507" s="12"/>
      <c r="V3507" s="16"/>
      <c r="W3507" s="203"/>
    </row>
    <row r="3508" spans="1:23" ht="18.75">
      <c r="A3508" s="12">
        <v>10063689</v>
      </c>
      <c r="B3508" s="13"/>
      <c r="C3508" s="13"/>
      <c r="D3508" s="13"/>
      <c r="E3508" s="12"/>
      <c r="F3508" s="188"/>
      <c r="G3508" s="13"/>
      <c r="H3508" s="197"/>
      <c r="I3508" s="198"/>
      <c r="J3508" s="199">
        <f>I3508*H3508</f>
        <v>0</v>
      </c>
      <c r="K3508" s="200">
        <f>IFERROR(SUMIFS(RECEIVING_HISTORY!$H:$H,RECEIVING_HISTORY!$B:$B,MASTER_SHEET!$A3508),0)</f>
        <v>0</v>
      </c>
      <c r="L3508" s="199">
        <f>IFERROR(SUMIFS(RECEIVING_HISTORY!$I:$I,RECEIVING_HISTORY!$B:$B,MASTER_SHEET!$A3508),0)</f>
        <v>0</v>
      </c>
      <c r="M3508" s="35">
        <f>IFERROR(SUMIF(ISSUANCE_HISTORY!$B:$B,A3508,ISSUANCE_HISTORY!$H:$H),0)</f>
        <v>0</v>
      </c>
      <c r="N3508" s="199">
        <f>IFERROR(SUMIF(ISSUANCE_HISTORY!$B:$B,A3508,ISSUANCE_HISTORY!$I:$I),0)</f>
        <v>0</v>
      </c>
      <c r="O3508" s="112">
        <f>N(I3508)+N(K3508)-N(M3508)</f>
        <v>0</v>
      </c>
      <c r="P3508" s="199">
        <f>N(J3508)+N(L3508)-N(N3508)</f>
        <v>0</v>
      </c>
      <c r="Q3508" s="201"/>
      <c r="R3508" s="36"/>
      <c r="S3508" s="16"/>
      <c r="T3508" s="202" t="str">
        <f>IF(S3508="", "", IF(U3508&lt;&gt;"", "BSR in Process", IF(O3508&lt;S3508, "Re-Order Now", "OK")))</f>
        <v/>
      </c>
      <c r="U3508" s="12"/>
      <c r="V3508" s="16"/>
      <c r="W3508" s="203"/>
    </row>
    <row r="3509" spans="1:23" ht="18.75">
      <c r="A3509" s="12">
        <v>10063690</v>
      </c>
      <c r="B3509" s="13"/>
      <c r="C3509" s="13"/>
      <c r="D3509" s="13"/>
      <c r="E3509" s="12"/>
      <c r="F3509" s="188"/>
      <c r="G3509" s="13"/>
      <c r="H3509" s="197"/>
      <c r="I3509" s="198"/>
      <c r="J3509" s="199">
        <f>I3509*H3509</f>
        <v>0</v>
      </c>
      <c r="K3509" s="200">
        <f>IFERROR(SUMIFS(RECEIVING_HISTORY!$H:$H,RECEIVING_HISTORY!$B:$B,MASTER_SHEET!$A3509),0)</f>
        <v>0</v>
      </c>
      <c r="L3509" s="199">
        <f>IFERROR(SUMIFS(RECEIVING_HISTORY!$I:$I,RECEIVING_HISTORY!$B:$B,MASTER_SHEET!$A3509),0)</f>
        <v>0</v>
      </c>
      <c r="M3509" s="35">
        <f>IFERROR(SUMIF(ISSUANCE_HISTORY!$B:$B,A3509,ISSUANCE_HISTORY!$H:$H),0)</f>
        <v>0</v>
      </c>
      <c r="N3509" s="199">
        <f>IFERROR(SUMIF(ISSUANCE_HISTORY!$B:$B,A3509,ISSUANCE_HISTORY!$I:$I),0)</f>
        <v>0</v>
      </c>
      <c r="O3509" s="112">
        <f>N(I3509)+N(K3509)-N(M3509)</f>
        <v>0</v>
      </c>
      <c r="P3509" s="199">
        <f>N(J3509)+N(L3509)-N(N3509)</f>
        <v>0</v>
      </c>
      <c r="Q3509" s="201"/>
      <c r="R3509" s="36"/>
      <c r="S3509" s="16"/>
      <c r="T3509" s="202" t="str">
        <f>IF(S3509="", "", IF(U3509&lt;&gt;"", "BSR in Process", IF(O3509&lt;S3509, "Re-Order Now", "OK")))</f>
        <v/>
      </c>
      <c r="U3509" s="12"/>
      <c r="V3509" s="16"/>
      <c r="W3509" s="203"/>
    </row>
    <row r="3510" spans="1:23" ht="18.75">
      <c r="A3510" s="12">
        <v>10063691</v>
      </c>
      <c r="B3510" s="13"/>
      <c r="C3510" s="13"/>
      <c r="D3510" s="13"/>
      <c r="E3510" s="12"/>
      <c r="F3510" s="188"/>
      <c r="G3510" s="13"/>
      <c r="H3510" s="197"/>
      <c r="I3510" s="198"/>
      <c r="J3510" s="199">
        <f>I3510*H3510</f>
        <v>0</v>
      </c>
      <c r="K3510" s="200">
        <f>IFERROR(SUMIFS(RECEIVING_HISTORY!$H:$H,RECEIVING_HISTORY!$B:$B,MASTER_SHEET!$A3510),0)</f>
        <v>0</v>
      </c>
      <c r="L3510" s="199">
        <f>IFERROR(SUMIFS(RECEIVING_HISTORY!$I:$I,RECEIVING_HISTORY!$B:$B,MASTER_SHEET!$A3510),0)</f>
        <v>0</v>
      </c>
      <c r="M3510" s="35">
        <f>IFERROR(SUMIF(ISSUANCE_HISTORY!$B:$B,A3510,ISSUANCE_HISTORY!$H:$H),0)</f>
        <v>0</v>
      </c>
      <c r="N3510" s="199">
        <f>IFERROR(SUMIF(ISSUANCE_HISTORY!$B:$B,A3510,ISSUANCE_HISTORY!$I:$I),0)</f>
        <v>0</v>
      </c>
      <c r="O3510" s="112">
        <f>N(I3510)+N(K3510)-N(M3510)</f>
        <v>0</v>
      </c>
      <c r="P3510" s="199">
        <f>N(J3510)+N(L3510)-N(N3510)</f>
        <v>0</v>
      </c>
      <c r="Q3510" s="201"/>
      <c r="R3510" s="36"/>
      <c r="S3510" s="16"/>
      <c r="T3510" s="202" t="str">
        <f>IF(S3510="", "", IF(U3510&lt;&gt;"", "BSR in Process", IF(O3510&lt;S3510, "Re-Order Now", "OK")))</f>
        <v/>
      </c>
      <c r="U3510" s="12"/>
      <c r="V3510" s="16"/>
      <c r="W3510" s="203"/>
    </row>
    <row r="3511" spans="1:23" ht="18.75">
      <c r="A3511" s="12">
        <v>10063692</v>
      </c>
      <c r="B3511" s="13"/>
      <c r="C3511" s="13"/>
      <c r="D3511" s="13"/>
      <c r="E3511" s="12"/>
      <c r="F3511" s="188"/>
      <c r="G3511" s="13"/>
      <c r="H3511" s="197"/>
      <c r="I3511" s="198"/>
      <c r="J3511" s="199">
        <f>I3511*H3511</f>
        <v>0</v>
      </c>
      <c r="K3511" s="200">
        <f>IFERROR(SUMIFS(RECEIVING_HISTORY!$H:$H,RECEIVING_HISTORY!$B:$B,MASTER_SHEET!$A3511),0)</f>
        <v>0</v>
      </c>
      <c r="L3511" s="199">
        <f>IFERROR(SUMIFS(RECEIVING_HISTORY!$I:$I,RECEIVING_HISTORY!$B:$B,MASTER_SHEET!$A3511),0)</f>
        <v>0</v>
      </c>
      <c r="M3511" s="35">
        <f>IFERROR(SUMIF(ISSUANCE_HISTORY!$B:$B,A3511,ISSUANCE_HISTORY!$H:$H),0)</f>
        <v>0</v>
      </c>
      <c r="N3511" s="199">
        <f>IFERROR(SUMIF(ISSUANCE_HISTORY!$B:$B,A3511,ISSUANCE_HISTORY!$I:$I),0)</f>
        <v>0</v>
      </c>
      <c r="O3511" s="112">
        <f>N(I3511)+N(K3511)-N(M3511)</f>
        <v>0</v>
      </c>
      <c r="P3511" s="199">
        <f>N(J3511)+N(L3511)-N(N3511)</f>
        <v>0</v>
      </c>
      <c r="Q3511" s="201"/>
      <c r="R3511" s="36"/>
      <c r="S3511" s="16"/>
      <c r="T3511" s="202" t="str">
        <f>IF(S3511="", "", IF(U3511&lt;&gt;"", "BSR in Process", IF(O3511&lt;S3511, "Re-Order Now", "OK")))</f>
        <v/>
      </c>
      <c r="U3511" s="12"/>
      <c r="V3511" s="16"/>
      <c r="W3511" s="203"/>
    </row>
    <row r="3512" spans="1:23" ht="18.75">
      <c r="A3512" s="12">
        <v>10063693</v>
      </c>
      <c r="B3512" s="13"/>
      <c r="C3512" s="13"/>
      <c r="D3512" s="13"/>
      <c r="E3512" s="12"/>
      <c r="F3512" s="188"/>
      <c r="G3512" s="13"/>
      <c r="H3512" s="197"/>
      <c r="I3512" s="198"/>
      <c r="J3512" s="199">
        <f>I3512*H3512</f>
        <v>0</v>
      </c>
      <c r="K3512" s="200">
        <f>IFERROR(SUMIFS(RECEIVING_HISTORY!$H:$H,RECEIVING_HISTORY!$B:$B,MASTER_SHEET!$A3512),0)</f>
        <v>0</v>
      </c>
      <c r="L3512" s="199">
        <f>IFERROR(SUMIFS(RECEIVING_HISTORY!$I:$I,RECEIVING_HISTORY!$B:$B,MASTER_SHEET!$A3512),0)</f>
        <v>0</v>
      </c>
      <c r="M3512" s="35">
        <f>IFERROR(SUMIF(ISSUANCE_HISTORY!$B:$B,A3512,ISSUANCE_HISTORY!$H:$H),0)</f>
        <v>0</v>
      </c>
      <c r="N3512" s="199">
        <f>IFERROR(SUMIF(ISSUANCE_HISTORY!$B:$B,A3512,ISSUANCE_HISTORY!$I:$I),0)</f>
        <v>0</v>
      </c>
      <c r="O3512" s="112">
        <f>N(I3512)+N(K3512)-N(M3512)</f>
        <v>0</v>
      </c>
      <c r="P3512" s="199">
        <f>N(J3512)+N(L3512)-N(N3512)</f>
        <v>0</v>
      </c>
      <c r="Q3512" s="201"/>
      <c r="R3512" s="36"/>
      <c r="S3512" s="16"/>
      <c r="T3512" s="202" t="str">
        <f>IF(S3512="", "", IF(U3512&lt;&gt;"", "BSR in Process", IF(O3512&lt;S3512, "Re-Order Now", "OK")))</f>
        <v/>
      </c>
      <c r="U3512" s="12"/>
      <c r="V3512" s="16"/>
      <c r="W3512" s="203"/>
    </row>
    <row r="3513" spans="1:23" ht="18.75">
      <c r="A3513" s="12">
        <v>10063694</v>
      </c>
      <c r="B3513" s="13"/>
      <c r="C3513" s="13"/>
      <c r="D3513" s="13"/>
      <c r="E3513" s="12"/>
      <c r="F3513" s="188"/>
      <c r="G3513" s="13"/>
      <c r="H3513" s="197"/>
      <c r="I3513" s="198"/>
      <c r="J3513" s="199">
        <f>I3513*H3513</f>
        <v>0</v>
      </c>
      <c r="K3513" s="200">
        <f>IFERROR(SUMIFS(RECEIVING_HISTORY!$H:$H,RECEIVING_HISTORY!$B:$B,MASTER_SHEET!$A3513),0)</f>
        <v>0</v>
      </c>
      <c r="L3513" s="199">
        <f>IFERROR(SUMIFS(RECEIVING_HISTORY!$I:$I,RECEIVING_HISTORY!$B:$B,MASTER_SHEET!$A3513),0)</f>
        <v>0</v>
      </c>
      <c r="M3513" s="35">
        <f>IFERROR(SUMIF(ISSUANCE_HISTORY!$B:$B,A3513,ISSUANCE_HISTORY!$H:$H),0)</f>
        <v>0</v>
      </c>
      <c r="N3513" s="199">
        <f>IFERROR(SUMIF(ISSUANCE_HISTORY!$B:$B,A3513,ISSUANCE_HISTORY!$I:$I),0)</f>
        <v>0</v>
      </c>
      <c r="O3513" s="112">
        <f>N(I3513)+N(K3513)-N(M3513)</f>
        <v>0</v>
      </c>
      <c r="P3513" s="199">
        <f>N(J3513)+N(L3513)-N(N3513)</f>
        <v>0</v>
      </c>
      <c r="Q3513" s="201"/>
      <c r="R3513" s="36"/>
      <c r="S3513" s="16"/>
      <c r="T3513" s="202" t="str">
        <f>IF(S3513="", "", IF(U3513&lt;&gt;"", "BSR in Process", IF(O3513&lt;S3513, "Re-Order Now", "OK")))</f>
        <v/>
      </c>
      <c r="U3513" s="12"/>
      <c r="V3513" s="16"/>
      <c r="W3513" s="203"/>
    </row>
    <row r="3514" spans="1:23" ht="18.75">
      <c r="A3514" s="12">
        <v>10063695</v>
      </c>
      <c r="B3514" s="13"/>
      <c r="C3514" s="13"/>
      <c r="D3514" s="13"/>
      <c r="E3514" s="12"/>
      <c r="F3514" s="188"/>
      <c r="G3514" s="13"/>
      <c r="H3514" s="197"/>
      <c r="I3514" s="198"/>
      <c r="J3514" s="199">
        <f>I3514*H3514</f>
        <v>0</v>
      </c>
      <c r="K3514" s="200">
        <f>IFERROR(SUMIFS(RECEIVING_HISTORY!$H:$H,RECEIVING_HISTORY!$B:$B,MASTER_SHEET!$A3514),0)</f>
        <v>0</v>
      </c>
      <c r="L3514" s="199">
        <f>IFERROR(SUMIFS(RECEIVING_HISTORY!$I:$I,RECEIVING_HISTORY!$B:$B,MASTER_SHEET!$A3514),0)</f>
        <v>0</v>
      </c>
      <c r="M3514" s="35">
        <f>IFERROR(SUMIF(ISSUANCE_HISTORY!$B:$B,A3514,ISSUANCE_HISTORY!$H:$H),0)</f>
        <v>0</v>
      </c>
      <c r="N3514" s="199">
        <f>IFERROR(SUMIF(ISSUANCE_HISTORY!$B:$B,A3514,ISSUANCE_HISTORY!$I:$I),0)</f>
        <v>0</v>
      </c>
      <c r="O3514" s="112">
        <f>N(I3514)+N(K3514)-N(M3514)</f>
        <v>0</v>
      </c>
      <c r="P3514" s="199">
        <f>N(J3514)+N(L3514)-N(N3514)</f>
        <v>0</v>
      </c>
      <c r="Q3514" s="201"/>
      <c r="R3514" s="36"/>
      <c r="S3514" s="16"/>
      <c r="T3514" s="202" t="str">
        <f>IF(S3514="", "", IF(U3514&lt;&gt;"", "BSR in Process", IF(O3514&lt;S3514, "Re-Order Now", "OK")))</f>
        <v/>
      </c>
      <c r="U3514" s="12"/>
      <c r="V3514" s="16"/>
      <c r="W3514" s="203"/>
    </row>
    <row r="3515" spans="1:23" ht="18.75">
      <c r="A3515" s="12">
        <v>10063696</v>
      </c>
      <c r="B3515" s="13"/>
      <c r="C3515" s="13"/>
      <c r="D3515" s="13"/>
      <c r="E3515" s="12"/>
      <c r="F3515" s="188"/>
      <c r="G3515" s="13"/>
      <c r="H3515" s="197"/>
      <c r="I3515" s="198"/>
      <c r="J3515" s="199">
        <f>I3515*H3515</f>
        <v>0</v>
      </c>
      <c r="K3515" s="200">
        <f>IFERROR(SUMIFS(RECEIVING_HISTORY!$H:$H,RECEIVING_HISTORY!$B:$B,MASTER_SHEET!$A3515),0)</f>
        <v>0</v>
      </c>
      <c r="L3515" s="199">
        <f>IFERROR(SUMIFS(RECEIVING_HISTORY!$I:$I,RECEIVING_HISTORY!$B:$B,MASTER_SHEET!$A3515),0)</f>
        <v>0</v>
      </c>
      <c r="M3515" s="35">
        <f>IFERROR(SUMIF(ISSUANCE_HISTORY!$B:$B,A3515,ISSUANCE_HISTORY!$H:$H),0)</f>
        <v>0</v>
      </c>
      <c r="N3515" s="199">
        <f>IFERROR(SUMIF(ISSUANCE_HISTORY!$B:$B,A3515,ISSUANCE_HISTORY!$I:$I),0)</f>
        <v>0</v>
      </c>
      <c r="O3515" s="112">
        <f>N(I3515)+N(K3515)-N(M3515)</f>
        <v>0</v>
      </c>
      <c r="P3515" s="199">
        <f>N(J3515)+N(L3515)-N(N3515)</f>
        <v>0</v>
      </c>
      <c r="Q3515" s="201"/>
      <c r="R3515" s="36"/>
      <c r="S3515" s="16"/>
      <c r="T3515" s="202" t="str">
        <f>IF(S3515="", "", IF(U3515&lt;&gt;"", "BSR in Process", IF(O3515&lt;S3515, "Re-Order Now", "OK")))</f>
        <v/>
      </c>
      <c r="U3515" s="12"/>
      <c r="V3515" s="16"/>
      <c r="W3515" s="203"/>
    </row>
    <row r="3516" spans="1:23" ht="18.75">
      <c r="A3516" s="12">
        <v>10063697</v>
      </c>
      <c r="B3516" s="13"/>
      <c r="C3516" s="13"/>
      <c r="D3516" s="13"/>
      <c r="E3516" s="12"/>
      <c r="F3516" s="188"/>
      <c r="G3516" s="13"/>
      <c r="H3516" s="197"/>
      <c r="I3516" s="198"/>
      <c r="J3516" s="199">
        <f>I3516*H3516</f>
        <v>0</v>
      </c>
      <c r="K3516" s="200">
        <f>IFERROR(SUMIFS(RECEIVING_HISTORY!$H:$H,RECEIVING_HISTORY!$B:$B,MASTER_SHEET!$A3516),0)</f>
        <v>0</v>
      </c>
      <c r="L3516" s="199">
        <f>IFERROR(SUMIFS(RECEIVING_HISTORY!$I:$I,RECEIVING_HISTORY!$B:$B,MASTER_SHEET!$A3516),0)</f>
        <v>0</v>
      </c>
      <c r="M3516" s="35">
        <f>IFERROR(SUMIF(ISSUANCE_HISTORY!$B:$B,A3516,ISSUANCE_HISTORY!$H:$H),0)</f>
        <v>0</v>
      </c>
      <c r="N3516" s="199">
        <f>IFERROR(SUMIF(ISSUANCE_HISTORY!$B:$B,A3516,ISSUANCE_HISTORY!$I:$I),0)</f>
        <v>0</v>
      </c>
      <c r="O3516" s="112">
        <f>N(I3516)+N(K3516)-N(M3516)</f>
        <v>0</v>
      </c>
      <c r="P3516" s="199">
        <f>N(J3516)+N(L3516)-N(N3516)</f>
        <v>0</v>
      </c>
      <c r="Q3516" s="201"/>
      <c r="R3516" s="36"/>
      <c r="S3516" s="16"/>
      <c r="T3516" s="202" t="str">
        <f>IF(S3516="", "", IF(U3516&lt;&gt;"", "BSR in Process", IF(O3516&lt;S3516, "Re-Order Now", "OK")))</f>
        <v/>
      </c>
      <c r="U3516" s="12"/>
      <c r="V3516" s="16"/>
      <c r="W3516" s="203"/>
    </row>
    <row r="3517" spans="1:23" ht="18.75">
      <c r="A3517" s="12">
        <v>10063698</v>
      </c>
      <c r="B3517" s="13"/>
      <c r="C3517" s="13"/>
      <c r="D3517" s="13"/>
      <c r="E3517" s="12"/>
      <c r="F3517" s="188"/>
      <c r="G3517" s="13"/>
      <c r="H3517" s="197"/>
      <c r="I3517" s="198"/>
      <c r="J3517" s="199">
        <f>I3517*H3517</f>
        <v>0</v>
      </c>
      <c r="K3517" s="200">
        <f>IFERROR(SUMIFS(RECEIVING_HISTORY!$H:$H,RECEIVING_HISTORY!$B:$B,MASTER_SHEET!$A3517),0)</f>
        <v>0</v>
      </c>
      <c r="L3517" s="199">
        <f>IFERROR(SUMIFS(RECEIVING_HISTORY!$I:$I,RECEIVING_HISTORY!$B:$B,MASTER_SHEET!$A3517),0)</f>
        <v>0</v>
      </c>
      <c r="M3517" s="35">
        <f>IFERROR(SUMIF(ISSUANCE_HISTORY!$B:$B,A3517,ISSUANCE_HISTORY!$H:$H),0)</f>
        <v>0</v>
      </c>
      <c r="N3517" s="199">
        <f>IFERROR(SUMIF(ISSUANCE_HISTORY!$B:$B,A3517,ISSUANCE_HISTORY!$I:$I),0)</f>
        <v>0</v>
      </c>
      <c r="O3517" s="112">
        <f>N(I3517)+N(K3517)-N(M3517)</f>
        <v>0</v>
      </c>
      <c r="P3517" s="199">
        <f>N(J3517)+N(L3517)-N(N3517)</f>
        <v>0</v>
      </c>
      <c r="Q3517" s="201"/>
      <c r="R3517" s="36"/>
      <c r="S3517" s="16"/>
      <c r="T3517" s="202" t="str">
        <f>IF(S3517="", "", IF(U3517&lt;&gt;"", "BSR in Process", IF(O3517&lt;S3517, "Re-Order Now", "OK")))</f>
        <v/>
      </c>
      <c r="U3517" s="12"/>
      <c r="V3517" s="16"/>
      <c r="W3517" s="203"/>
    </row>
    <row r="3518" spans="1:23" ht="18.75">
      <c r="A3518" s="12">
        <v>10063699</v>
      </c>
      <c r="B3518" s="13"/>
      <c r="C3518" s="13"/>
      <c r="D3518" s="13"/>
      <c r="E3518" s="12"/>
      <c r="F3518" s="188"/>
      <c r="G3518" s="13"/>
      <c r="H3518" s="197"/>
      <c r="I3518" s="198"/>
      <c r="J3518" s="199">
        <f>I3518*H3518</f>
        <v>0</v>
      </c>
      <c r="K3518" s="200">
        <f>IFERROR(SUMIFS(RECEIVING_HISTORY!$H:$H,RECEIVING_HISTORY!$B:$B,MASTER_SHEET!$A3518),0)</f>
        <v>0</v>
      </c>
      <c r="L3518" s="199">
        <f>IFERROR(SUMIFS(RECEIVING_HISTORY!$I:$I,RECEIVING_HISTORY!$B:$B,MASTER_SHEET!$A3518),0)</f>
        <v>0</v>
      </c>
      <c r="M3518" s="35">
        <f>IFERROR(SUMIF(ISSUANCE_HISTORY!$B:$B,A3518,ISSUANCE_HISTORY!$H:$H),0)</f>
        <v>0</v>
      </c>
      <c r="N3518" s="199">
        <f>IFERROR(SUMIF(ISSUANCE_HISTORY!$B:$B,A3518,ISSUANCE_HISTORY!$I:$I),0)</f>
        <v>0</v>
      </c>
      <c r="O3518" s="112">
        <f>N(I3518)+N(K3518)-N(M3518)</f>
        <v>0</v>
      </c>
      <c r="P3518" s="199">
        <f>N(J3518)+N(L3518)-N(N3518)</f>
        <v>0</v>
      </c>
      <c r="Q3518" s="201"/>
      <c r="R3518" s="36"/>
      <c r="S3518" s="16"/>
      <c r="T3518" s="202" t="str">
        <f>IF(S3518="", "", IF(U3518&lt;&gt;"", "BSR in Process", IF(O3518&lt;S3518, "Re-Order Now", "OK")))</f>
        <v/>
      </c>
      <c r="U3518" s="12"/>
      <c r="V3518" s="16"/>
      <c r="W3518" s="203"/>
    </row>
    <row r="3519" spans="1:23" ht="18.75">
      <c r="A3519" s="12">
        <v>10063700</v>
      </c>
      <c r="B3519" s="13"/>
      <c r="C3519" s="13"/>
      <c r="D3519" s="13"/>
      <c r="E3519" s="12"/>
      <c r="F3519" s="188"/>
      <c r="G3519" s="13"/>
      <c r="H3519" s="197"/>
      <c r="I3519" s="198"/>
      <c r="J3519" s="199">
        <f>I3519*H3519</f>
        <v>0</v>
      </c>
      <c r="K3519" s="200">
        <f>IFERROR(SUMIFS(RECEIVING_HISTORY!$H:$H,RECEIVING_HISTORY!$B:$B,MASTER_SHEET!$A3519),0)</f>
        <v>0</v>
      </c>
      <c r="L3519" s="199">
        <f>IFERROR(SUMIFS(RECEIVING_HISTORY!$I:$I,RECEIVING_HISTORY!$B:$B,MASTER_SHEET!$A3519),0)</f>
        <v>0</v>
      </c>
      <c r="M3519" s="35">
        <f>IFERROR(SUMIF(ISSUANCE_HISTORY!$B:$B,A3519,ISSUANCE_HISTORY!$H:$H),0)</f>
        <v>0</v>
      </c>
      <c r="N3519" s="199">
        <f>IFERROR(SUMIF(ISSUANCE_HISTORY!$B:$B,A3519,ISSUANCE_HISTORY!$I:$I),0)</f>
        <v>0</v>
      </c>
      <c r="O3519" s="112">
        <f>N(I3519)+N(K3519)-N(M3519)</f>
        <v>0</v>
      </c>
      <c r="P3519" s="199">
        <f>N(J3519)+N(L3519)-N(N3519)</f>
        <v>0</v>
      </c>
      <c r="Q3519" s="201"/>
      <c r="R3519" s="36"/>
      <c r="S3519" s="16"/>
      <c r="T3519" s="202" t="str">
        <f>IF(S3519="", "", IF(U3519&lt;&gt;"", "BSR in Process", IF(O3519&lt;S3519, "Re-Order Now", "OK")))</f>
        <v/>
      </c>
      <c r="U3519" s="12"/>
      <c r="V3519" s="16"/>
      <c r="W3519" s="203"/>
    </row>
    <row r="3520" spans="1:23" ht="21">
      <c r="A3520" s="225"/>
      <c r="B3520" s="225"/>
      <c r="C3520" s="226"/>
      <c r="D3520" s="226"/>
      <c r="E3520" s="226">
        <f>SUBTOTAL(103,Table2[Description])</f>
        <v>3503</v>
      </c>
      <c r="F3520" s="227">
        <f>SUBTOTAL(103,Table2[Category])</f>
        <v>3503</v>
      </c>
      <c r="G3520" s="225"/>
      <c r="H3520" s="228"/>
      <c r="I3520" s="229" t="s">
        <v>4173</v>
      </c>
      <c r="J3520" s="230">
        <f>SUM(J2:J3519)</f>
        <v>10198165.364400001</v>
      </c>
      <c r="K3520" s="231">
        <f>SUBTOTAL(109,Table2[Received Qty])</f>
        <v>32486</v>
      </c>
      <c r="L3520" s="230">
        <f>SUBTOTAL(109,Table2[Received Value])</f>
        <v>1284072.4799999997</v>
      </c>
      <c r="M3520" s="232">
        <f>SUBTOTAL(109,Table2[Issued Qty])</f>
        <v>19673</v>
      </c>
      <c r="N3520" s="233">
        <f>SUBTOTAL(109,Table2[Issued Value])</f>
        <v>852716.19</v>
      </c>
      <c r="O3520" s="229">
        <f>SUBTOTAL(109,Table2[Closing Balance Qty])</f>
        <v>195980.10000000003</v>
      </c>
      <c r="P3520" s="230">
        <f>SUBTOTAL(109,Table2[Closing Balance Value])</f>
        <v>10629521.654399997</v>
      </c>
      <c r="Q3520" s="234"/>
      <c r="R3520" s="225"/>
      <c r="S3520" s="225"/>
      <c r="T3520" s="225">
        <f>COUNTIF(T2:T3519, "Re-Order Now")</f>
        <v>40</v>
      </c>
      <c r="U3520" s="225"/>
      <c r="V3520" s="235"/>
      <c r="W3520" s="225"/>
    </row>
    <row r="3521" spans="9:20">
      <c r="I3521" s="98" t="str">
        <f>Table2[[#Totals],[Opening Balance QTY]]</f>
        <v xml:space="preserve"> -   </v>
      </c>
      <c r="K3521" s="98">
        <f>Table2[[#Totals],[Received Qty]]</f>
        <v>32486</v>
      </c>
      <c r="L3521" s="101">
        <f>Table2[[#Totals],[Received Value]]</f>
        <v>1284072.4799999997</v>
      </c>
      <c r="M3521" s="97">
        <f>Table2[[#Totals],[Issued Qty]]</f>
        <v>19673</v>
      </c>
      <c r="N3521" s="99">
        <f>Table2[[#Totals],[Issued Value]]</f>
        <v>852716.19</v>
      </c>
      <c r="O3521" s="98">
        <f>Table2[[#Totals],[Closing Balance Qty]]</f>
        <v>195980.10000000003</v>
      </c>
    </row>
    <row r="3523" spans="9:20">
      <c r="S3523" t="s">
        <v>3919</v>
      </c>
      <c r="T3523">
        <f>COUNTIF(T2:T3519, "Re-Order Now")</f>
        <v>40</v>
      </c>
    </row>
    <row r="3524" spans="9:20">
      <c r="S3524" t="s">
        <v>3920</v>
      </c>
      <c r="T3524">
        <f>COUNTIF(T2:T3519, "BSR In Process")</f>
        <v>139</v>
      </c>
    </row>
    <row r="3525" spans="9:20">
      <c r="S3525" t="s">
        <v>3921</v>
      </c>
      <c r="T3525">
        <f>COUNTIF(T2:T3519, "OK")</f>
        <v>2699</v>
      </c>
    </row>
    <row r="3526" spans="9:20">
      <c r="R3526"/>
      <c r="S3526" t="s">
        <v>3922</v>
      </c>
      <c r="T3526">
        <f>COUNTBLANK(T2:T3342)</f>
        <v>472</v>
      </c>
    </row>
  </sheetData>
  <phoneticPr fontId="43" type="noConversion"/>
  <conditionalFormatting sqref="B1">
    <cfRule type="duplicateValues" dxfId="166" priority="3429"/>
    <cfRule type="duplicateValues" dxfId="165" priority="3430"/>
    <cfRule type="duplicateValues" dxfId="164" priority="3431"/>
  </conditionalFormatting>
  <conditionalFormatting sqref="D3117:D3119 C3120:D3143">
    <cfRule type="duplicateValues" dxfId="163" priority="709"/>
    <cfRule type="duplicateValues" dxfId="162" priority="710"/>
  </conditionalFormatting>
  <conditionalFormatting sqref="T1:T1048576">
    <cfRule type="cellIs" dxfId="161" priority="62" operator="equal">
      <formula>"ReOrder"</formula>
    </cfRule>
  </conditionalFormatting>
  <conditionalFormatting sqref="D2698">
    <cfRule type="duplicateValues" dxfId="160" priority="61"/>
  </conditionalFormatting>
  <conditionalFormatting sqref="U1">
    <cfRule type="cellIs" dxfId="159" priority="53" operator="equal">
      <formula>"ReOrder"</formula>
    </cfRule>
  </conditionalFormatting>
  <conditionalFormatting sqref="T2:T3519">
    <cfRule type="expression" dxfId="158" priority="50">
      <formula>$T2="OK"</formula>
    </cfRule>
    <cfRule type="expression" dxfId="157" priority="51">
      <formula>$T2="BSR in Process"</formula>
    </cfRule>
    <cfRule type="expression" dxfId="156" priority="52">
      <formula>$T2="Re-Order Now"</formula>
    </cfRule>
  </conditionalFormatting>
  <conditionalFormatting sqref="R3526">
    <cfRule type="cellIs" dxfId="155" priority="49" operator="equal">
      <formula>"ReOrder"</formula>
    </cfRule>
  </conditionalFormatting>
  <conditionalFormatting sqref="A3385:A3407">
    <cfRule type="duplicateValues" dxfId="154" priority="48"/>
  </conditionalFormatting>
  <conditionalFormatting sqref="D3385:D3407">
    <cfRule type="duplicateValues" dxfId="153" priority="47"/>
  </conditionalFormatting>
  <conditionalFormatting sqref="D3408:D3419">
    <cfRule type="duplicateValues" dxfId="152" priority="3505"/>
  </conditionalFormatting>
  <conditionalFormatting sqref="D3109 D3116 D3100 C1:C196 D2699:D3002 C2698:C3001 D1:D197 D882 C883:D2697 B3110:D3115 B3101:D3106 B3003:D3099 B2:B196 B198:D881 B883:B3001">
    <cfRule type="duplicateValues" dxfId="151" priority="3517"/>
    <cfRule type="duplicateValues" dxfId="150" priority="3518"/>
  </conditionalFormatting>
  <conditionalFormatting sqref="B3118:B3119">
    <cfRule type="duplicateValues" dxfId="149" priority="26"/>
  </conditionalFormatting>
  <conditionalFormatting sqref="B3239:B3247">
    <cfRule type="duplicateValues" dxfId="148" priority="19"/>
  </conditionalFormatting>
  <conditionalFormatting sqref="B3248:B3250">
    <cfRule type="duplicateValues" dxfId="147" priority="16"/>
  </conditionalFormatting>
  <conditionalFormatting sqref="B3251:B3254">
    <cfRule type="duplicateValues" dxfId="146" priority="13"/>
  </conditionalFormatting>
  <conditionalFormatting sqref="B3255:B3263">
    <cfRule type="duplicateValues" dxfId="145" priority="10"/>
  </conditionalFormatting>
  <conditionalFormatting sqref="B3264:B3270">
    <cfRule type="duplicateValues" dxfId="144" priority="7"/>
  </conditionalFormatting>
  <conditionalFormatting sqref="B3144:B3184">
    <cfRule type="duplicateValues" dxfId="143" priority="29"/>
    <cfRule type="duplicateValues" dxfId="142" priority="30"/>
  </conditionalFormatting>
  <conditionalFormatting sqref="B3185:B3202">
    <cfRule type="duplicateValues" dxfId="141" priority="24"/>
    <cfRule type="duplicateValues" dxfId="140" priority="25"/>
  </conditionalFormatting>
  <conditionalFormatting sqref="B3203:B3220">
    <cfRule type="duplicateValues" dxfId="139" priority="22"/>
    <cfRule type="duplicateValues" dxfId="138" priority="23"/>
  </conditionalFormatting>
  <conditionalFormatting sqref="B3239:B3247">
    <cfRule type="duplicateValues" dxfId="137" priority="20"/>
    <cfRule type="duplicateValues" dxfId="136" priority="21"/>
  </conditionalFormatting>
  <conditionalFormatting sqref="B3248:B3250">
    <cfRule type="duplicateValues" dxfId="135" priority="17"/>
    <cfRule type="duplicateValues" dxfId="134" priority="18"/>
  </conditionalFormatting>
  <conditionalFormatting sqref="B3251:B3254">
    <cfRule type="duplicateValues" dxfId="133" priority="14"/>
    <cfRule type="duplicateValues" dxfId="132" priority="15"/>
  </conditionalFormatting>
  <conditionalFormatting sqref="B3255:B3263">
    <cfRule type="duplicateValues" dxfId="131" priority="11"/>
    <cfRule type="duplicateValues" dxfId="130" priority="12"/>
  </conditionalFormatting>
  <conditionalFormatting sqref="B3264:B3270">
    <cfRule type="duplicateValues" dxfId="129" priority="8"/>
    <cfRule type="duplicateValues" dxfId="128" priority="9"/>
  </conditionalFormatting>
  <conditionalFormatting sqref="B3120:B3143">
    <cfRule type="duplicateValues" dxfId="127" priority="27"/>
    <cfRule type="duplicateValues" dxfId="126" priority="28"/>
  </conditionalFormatting>
  <conditionalFormatting sqref="B3271:B3384">
    <cfRule type="duplicateValues" dxfId="125" priority="31"/>
  </conditionalFormatting>
  <conditionalFormatting sqref="B3271:B3384">
    <cfRule type="duplicateValues" dxfId="124" priority="32"/>
    <cfRule type="duplicateValues" dxfId="123" priority="33"/>
  </conditionalFormatting>
  <conditionalFormatting sqref="B3232:B3238 B3003:B3230 B2:B196 B198:B881 B883:B3001">
    <cfRule type="duplicateValues" dxfId="122" priority="34"/>
  </conditionalFormatting>
  <conditionalFormatting sqref="B3100:C3100">
    <cfRule type="duplicateValues" dxfId="121" priority="3554"/>
    <cfRule type="duplicateValues" dxfId="120" priority="3555"/>
  </conditionalFormatting>
  <conditionalFormatting sqref="B3116:C3116">
    <cfRule type="duplicateValues" dxfId="119" priority="3556"/>
  </conditionalFormatting>
  <conditionalFormatting sqref="B3117:C3117">
    <cfRule type="duplicateValues" dxfId="118" priority="3557"/>
  </conditionalFormatting>
  <conditionalFormatting sqref="C3118:C3119">
    <cfRule type="duplicateValues" dxfId="117" priority="3558"/>
  </conditionalFormatting>
  <conditionalFormatting sqref="C3231 C3221:D3230 C3232:D3238 B3221:B3238">
    <cfRule type="duplicateValues" dxfId="116" priority="3559"/>
    <cfRule type="duplicateValues" dxfId="115" priority="3560"/>
  </conditionalFormatting>
  <conditionalFormatting sqref="C3239:C3247">
    <cfRule type="duplicateValues" dxfId="114" priority="3571"/>
  </conditionalFormatting>
  <conditionalFormatting sqref="C3248:C3250">
    <cfRule type="duplicateValues" dxfId="113" priority="3572"/>
  </conditionalFormatting>
  <conditionalFormatting sqref="C3251:C3254">
    <cfRule type="duplicateValues" dxfId="112" priority="3573"/>
  </conditionalFormatting>
  <conditionalFormatting sqref="C3255:C3263">
    <cfRule type="duplicateValues" dxfId="111" priority="3574"/>
  </conditionalFormatting>
  <conditionalFormatting sqref="C3264:C3270">
    <cfRule type="duplicateValues" dxfId="110" priority="3575"/>
  </conditionalFormatting>
  <conditionalFormatting sqref="C3144:D3184">
    <cfRule type="duplicateValues" dxfId="109" priority="3576"/>
    <cfRule type="duplicateValues" dxfId="108" priority="3577"/>
  </conditionalFormatting>
  <conditionalFormatting sqref="C3185:D3202">
    <cfRule type="duplicateValues" dxfId="107" priority="3580"/>
    <cfRule type="duplicateValues" dxfId="106" priority="3581"/>
  </conditionalFormatting>
  <conditionalFormatting sqref="C3203:D3220">
    <cfRule type="duplicateValues" dxfId="105" priority="3584"/>
    <cfRule type="duplicateValues" dxfId="104" priority="3585"/>
  </conditionalFormatting>
  <conditionalFormatting sqref="C3239:D3247">
    <cfRule type="duplicateValues" dxfId="103" priority="3588"/>
    <cfRule type="duplicateValues" dxfId="102" priority="3589"/>
  </conditionalFormatting>
  <conditionalFormatting sqref="C3248:D3250">
    <cfRule type="duplicateValues" dxfId="101" priority="3592"/>
    <cfRule type="duplicateValues" dxfId="100" priority="3593"/>
  </conditionalFormatting>
  <conditionalFormatting sqref="C3251:D3254">
    <cfRule type="duplicateValues" dxfId="99" priority="3596"/>
    <cfRule type="duplicateValues" dxfId="98" priority="3597"/>
  </conditionalFormatting>
  <conditionalFormatting sqref="C3255:D3263">
    <cfRule type="duplicateValues" dxfId="97" priority="3600"/>
    <cfRule type="duplicateValues" dxfId="96" priority="3601"/>
  </conditionalFormatting>
  <conditionalFormatting sqref="C3264:D3270">
    <cfRule type="duplicateValues" dxfId="95" priority="3604"/>
    <cfRule type="duplicateValues" dxfId="94" priority="3605"/>
  </conditionalFormatting>
  <conditionalFormatting sqref="B197:C197">
    <cfRule type="duplicateValues" dxfId="93" priority="3612"/>
  </conditionalFormatting>
  <conditionalFormatting sqref="B197:C197">
    <cfRule type="duplicateValues" dxfId="92" priority="3613"/>
    <cfRule type="duplicateValues" dxfId="91" priority="3614"/>
  </conditionalFormatting>
  <conditionalFormatting sqref="B882:C882">
    <cfRule type="duplicateValues" dxfId="90" priority="3615"/>
  </conditionalFormatting>
  <conditionalFormatting sqref="B882:C882">
    <cfRule type="duplicateValues" dxfId="89" priority="3616"/>
    <cfRule type="duplicateValues" dxfId="88" priority="3617"/>
  </conditionalFormatting>
  <conditionalFormatting sqref="C3271:C3384">
    <cfRule type="duplicateValues" dxfId="87" priority="3618"/>
  </conditionalFormatting>
  <conditionalFormatting sqref="C3271:D3384">
    <cfRule type="duplicateValues" dxfId="86" priority="3619"/>
    <cfRule type="duplicateValues" dxfId="85" priority="3620"/>
  </conditionalFormatting>
  <conditionalFormatting sqref="C3232:C3238 C3003:C3230 C1:C196 C198:C881 C883:C3001">
    <cfRule type="duplicateValues" dxfId="84" priority="3623"/>
  </conditionalFormatting>
  <conditionalFormatting sqref="B1:B1048576">
    <cfRule type="duplicateValues" dxfId="83" priority="6"/>
  </conditionalFormatting>
  <conditionalFormatting sqref="V1:W1">
    <cfRule type="cellIs" dxfId="82" priority="5" operator="equal">
      <formula>"ReOrder"</formula>
    </cfRule>
  </conditionalFormatting>
  <conditionalFormatting sqref="I321">
    <cfRule type="duplicateValues" dxfId="81" priority="2"/>
    <cfRule type="duplicateValues" dxfId="80" priority="3"/>
  </conditionalFormatting>
  <conditionalFormatting sqref="I321">
    <cfRule type="duplicateValues" dxfId="79" priority="4"/>
  </conditionalFormatting>
  <conditionalFormatting sqref="C1:C1048576">
    <cfRule type="duplicateValues" dxfId="78" priority="1"/>
  </conditionalFormatting>
  <conditionalFormatting sqref="A3408:A3519">
    <cfRule type="duplicateValues" dxfId="77" priority="3633"/>
  </conditionalFormatting>
  <conditionalFormatting sqref="A3520:A1048576 A1:A3384">
    <cfRule type="duplicateValues" dxfId="76" priority="3634"/>
  </conditionalFormatting>
  <conditionalFormatting sqref="D3520:D1048576 D3420:D3424 D1:D3384">
    <cfRule type="duplicateValues" dxfId="75" priority="3637"/>
  </conditionalFormatting>
  <pageMargins left="0.25" right="0.25" top="0.75" bottom="0.75" header="0.3" footer="0.3"/>
  <pageSetup paperSize="9" scale="75" orientation="landscape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476"/>
  <sheetViews>
    <sheetView tabSelected="1" zoomScale="80" zoomScaleNormal="80" workbookViewId="0">
      <pane ySplit="1" topLeftCell="A320" activePane="bottomLeft" state="frozen"/>
      <selection activeCell="F31" sqref="F31"/>
      <selection pane="bottomLeft" activeCell="D346" sqref="D346"/>
    </sheetView>
  </sheetViews>
  <sheetFormatPr defaultColWidth="9.28515625" defaultRowHeight="15"/>
  <cols>
    <col min="1" max="1" width="7.140625" customWidth="1"/>
    <col min="2" max="2" width="11.5703125" style="3" customWidth="1"/>
    <col min="3" max="3" width="11.7109375" style="2" customWidth="1"/>
    <col min="4" max="4" width="54" customWidth="1"/>
    <col min="5" max="5" width="21.42578125" style="5" customWidth="1"/>
    <col min="6" max="6" width="7.5703125" style="2" customWidth="1"/>
    <col min="7" max="7" width="10.85546875" style="6" customWidth="1"/>
    <col min="8" max="8" width="12" style="2" customWidth="1"/>
    <col min="9" max="9" width="13.85546875" style="2" customWidth="1"/>
    <col min="10" max="10" width="11.7109375" style="7" customWidth="1"/>
    <col min="11" max="11" width="29.140625" style="2" bestFit="1" customWidth="1"/>
    <col min="12" max="12" width="16.140625" style="71" customWidth="1"/>
    <col min="13" max="13" width="23.7109375" style="2" bestFit="1" customWidth="1"/>
    <col min="14" max="14" width="21.85546875" style="2" customWidth="1"/>
    <col min="15" max="15" width="26.28515625" customWidth="1"/>
    <col min="16" max="16" width="12.7109375" style="2" customWidth="1"/>
    <col min="17" max="17" width="13.28515625" style="2" customWidth="1"/>
    <col min="18" max="18" width="17.28515625" style="2" customWidth="1"/>
    <col min="19" max="19" width="14.7109375" style="2" customWidth="1"/>
    <col min="20" max="59" width="9.28515625" customWidth="1"/>
  </cols>
  <sheetData>
    <row r="1" spans="1:19" s="2" customFormat="1" ht="42" customHeight="1">
      <c r="A1" s="76" t="s">
        <v>3777</v>
      </c>
      <c r="B1" s="77" t="s">
        <v>0</v>
      </c>
      <c r="C1" s="77" t="s">
        <v>3</v>
      </c>
      <c r="D1" s="77" t="s">
        <v>4</v>
      </c>
      <c r="E1" s="77" t="s">
        <v>5</v>
      </c>
      <c r="F1" s="77" t="s">
        <v>6</v>
      </c>
      <c r="G1" s="78" t="s">
        <v>7</v>
      </c>
      <c r="H1" s="77" t="s">
        <v>12</v>
      </c>
      <c r="I1" s="77" t="s">
        <v>13</v>
      </c>
      <c r="J1" s="79" t="s">
        <v>3778</v>
      </c>
      <c r="K1" s="77" t="s">
        <v>3779</v>
      </c>
      <c r="L1" s="80" t="s">
        <v>3780</v>
      </c>
      <c r="M1" s="77" t="s">
        <v>3781</v>
      </c>
      <c r="N1" s="77" t="s">
        <v>3782</v>
      </c>
      <c r="O1" s="77" t="s">
        <v>3783</v>
      </c>
      <c r="P1" s="77" t="s">
        <v>3775</v>
      </c>
      <c r="Q1" s="77" t="s">
        <v>3784</v>
      </c>
      <c r="R1" s="77" t="s">
        <v>3785</v>
      </c>
      <c r="S1" s="83" t="s">
        <v>3776</v>
      </c>
    </row>
    <row r="2" spans="1:19" ht="18" customHeight="1">
      <c r="A2" s="12">
        <v>1</v>
      </c>
      <c r="B2" s="19">
        <v>10063439</v>
      </c>
      <c r="C2" s="13">
        <v>1006864</v>
      </c>
      <c r="D2" s="12" t="s">
        <v>3757</v>
      </c>
      <c r="E2" s="14" t="s">
        <v>4210</v>
      </c>
      <c r="F2" s="13" t="s">
        <v>33</v>
      </c>
      <c r="G2" s="81">
        <v>97</v>
      </c>
      <c r="H2" s="13">
        <v>135</v>
      </c>
      <c r="I2" s="13">
        <v>13095</v>
      </c>
      <c r="J2" s="104">
        <v>46117</v>
      </c>
      <c r="K2" s="13" t="s">
        <v>4308</v>
      </c>
      <c r="L2" s="82" t="s">
        <v>4309</v>
      </c>
      <c r="M2" s="13" t="s">
        <v>4308</v>
      </c>
      <c r="N2" s="13" t="s">
        <v>4310</v>
      </c>
      <c r="O2" s="12" t="s">
        <v>4290</v>
      </c>
      <c r="P2" s="13" t="s">
        <v>3812</v>
      </c>
      <c r="Q2" s="13" t="s">
        <v>26</v>
      </c>
      <c r="R2" s="13" t="s">
        <v>4267</v>
      </c>
      <c r="S2" s="13"/>
    </row>
    <row r="3" spans="1:19">
      <c r="A3" s="10">
        <v>2</v>
      </c>
      <c r="B3" s="165">
        <v>10063439</v>
      </c>
      <c r="C3" s="154">
        <v>1006864</v>
      </c>
      <c r="D3" s="10" t="s">
        <v>3757</v>
      </c>
      <c r="E3" s="155" t="s">
        <v>4210</v>
      </c>
      <c r="F3" s="154" t="s">
        <v>33</v>
      </c>
      <c r="G3" s="158">
        <v>97</v>
      </c>
      <c r="H3" s="154">
        <v>320</v>
      </c>
      <c r="I3" s="154">
        <v>31040</v>
      </c>
      <c r="J3" s="166">
        <v>46117</v>
      </c>
      <c r="K3" s="154" t="s">
        <v>4311</v>
      </c>
      <c r="L3" s="167" t="s">
        <v>4309</v>
      </c>
      <c r="M3" s="154" t="s">
        <v>4312</v>
      </c>
      <c r="N3" s="154" t="s">
        <v>4313</v>
      </c>
      <c r="O3" s="10" t="s">
        <v>4306</v>
      </c>
      <c r="P3" s="154" t="s">
        <v>3812</v>
      </c>
      <c r="Q3" s="154" t="s">
        <v>26</v>
      </c>
      <c r="R3" s="154" t="s">
        <v>4267</v>
      </c>
      <c r="S3" s="154"/>
    </row>
    <row r="4" spans="1:19">
      <c r="A4" s="10">
        <v>3</v>
      </c>
      <c r="B4" s="165">
        <v>10060315</v>
      </c>
      <c r="C4" s="154">
        <v>1005074</v>
      </c>
      <c r="D4" s="10" t="s">
        <v>423</v>
      </c>
      <c r="E4" s="155" t="s">
        <v>4206</v>
      </c>
      <c r="F4" s="154" t="s">
        <v>353</v>
      </c>
      <c r="G4" s="158">
        <v>80</v>
      </c>
      <c r="H4" s="154">
        <v>6</v>
      </c>
      <c r="I4" s="154">
        <v>480</v>
      </c>
      <c r="J4" s="166">
        <v>46117</v>
      </c>
      <c r="K4" s="154" t="s">
        <v>4314</v>
      </c>
      <c r="L4" s="167" t="s">
        <v>4315</v>
      </c>
      <c r="M4" s="154" t="s">
        <v>4316</v>
      </c>
      <c r="N4" s="154" t="s">
        <v>4317</v>
      </c>
      <c r="O4" s="10" t="s">
        <v>4296</v>
      </c>
      <c r="P4" s="154" t="s">
        <v>3812</v>
      </c>
      <c r="Q4" s="154" t="s">
        <v>448</v>
      </c>
      <c r="R4" s="154" t="s">
        <v>4266</v>
      </c>
      <c r="S4" s="154"/>
    </row>
    <row r="5" spans="1:19">
      <c r="A5" s="10">
        <v>4</v>
      </c>
      <c r="B5" s="165">
        <v>10060549</v>
      </c>
      <c r="C5" s="154">
        <v>1004862</v>
      </c>
      <c r="D5" s="10" t="s">
        <v>707</v>
      </c>
      <c r="E5" s="155" t="s">
        <v>4205</v>
      </c>
      <c r="F5" s="154" t="s">
        <v>21</v>
      </c>
      <c r="G5" s="158">
        <v>190</v>
      </c>
      <c r="H5" s="154">
        <v>5</v>
      </c>
      <c r="I5" s="154">
        <v>950</v>
      </c>
      <c r="J5" s="166">
        <v>46117</v>
      </c>
      <c r="K5" s="154" t="s">
        <v>4318</v>
      </c>
      <c r="L5" s="167" t="s">
        <v>4319</v>
      </c>
      <c r="M5" s="154" t="s">
        <v>4320</v>
      </c>
      <c r="N5" s="154" t="s">
        <v>4321</v>
      </c>
      <c r="O5" s="10" t="s">
        <v>4304</v>
      </c>
      <c r="P5" s="154" t="s">
        <v>3812</v>
      </c>
      <c r="Q5" s="154" t="s">
        <v>752</v>
      </c>
      <c r="R5" s="154" t="s">
        <v>4269</v>
      </c>
      <c r="S5" s="154"/>
    </row>
    <row r="6" spans="1:19">
      <c r="A6" s="10">
        <v>4</v>
      </c>
      <c r="B6" s="165">
        <v>10060720</v>
      </c>
      <c r="C6" s="154">
        <v>1004863</v>
      </c>
      <c r="D6" s="10" t="s">
        <v>903</v>
      </c>
      <c r="E6" s="155" t="s">
        <v>4205</v>
      </c>
      <c r="F6" s="154" t="s">
        <v>21</v>
      </c>
      <c r="G6" s="158">
        <v>445</v>
      </c>
      <c r="H6" s="154">
        <v>5</v>
      </c>
      <c r="I6" s="154">
        <v>2225</v>
      </c>
      <c r="J6" s="166">
        <v>46117</v>
      </c>
      <c r="K6" s="154" t="s">
        <v>4318</v>
      </c>
      <c r="L6" s="167" t="s">
        <v>4319</v>
      </c>
      <c r="M6" s="154" t="s">
        <v>4320</v>
      </c>
      <c r="N6" s="154" t="s">
        <v>4321</v>
      </c>
      <c r="O6" s="10" t="s">
        <v>4304</v>
      </c>
      <c r="P6" s="154" t="s">
        <v>3812</v>
      </c>
      <c r="Q6" s="154" t="s">
        <v>697</v>
      </c>
      <c r="R6" s="154" t="s">
        <v>4269</v>
      </c>
      <c r="S6" s="154"/>
    </row>
    <row r="7" spans="1:19">
      <c r="A7" s="10">
        <v>5</v>
      </c>
      <c r="B7" s="165">
        <v>10062986</v>
      </c>
      <c r="C7" s="154">
        <v>1008032</v>
      </c>
      <c r="D7" s="10" t="s">
        <v>3302</v>
      </c>
      <c r="E7" s="155" t="s">
        <v>1262</v>
      </c>
      <c r="F7" s="154" t="s">
        <v>21</v>
      </c>
      <c r="G7" s="158">
        <v>4</v>
      </c>
      <c r="H7" s="154">
        <v>4</v>
      </c>
      <c r="I7" s="154">
        <v>16</v>
      </c>
      <c r="J7" s="166">
        <v>46118</v>
      </c>
      <c r="K7" s="154" t="s">
        <v>4318</v>
      </c>
      <c r="L7" s="167" t="s">
        <v>4322</v>
      </c>
      <c r="M7" s="154" t="s">
        <v>4323</v>
      </c>
      <c r="N7" s="154" t="s">
        <v>4324</v>
      </c>
      <c r="O7" s="10" t="s">
        <v>4304</v>
      </c>
      <c r="P7" s="154" t="s">
        <v>3812</v>
      </c>
      <c r="Q7" s="154" t="s">
        <v>1647</v>
      </c>
      <c r="R7" s="154" t="s">
        <v>4269</v>
      </c>
      <c r="S7" s="154"/>
    </row>
    <row r="8" spans="1:19">
      <c r="A8" s="10">
        <v>5</v>
      </c>
      <c r="B8" s="165">
        <v>10062352</v>
      </c>
      <c r="C8" s="154">
        <v>1007535</v>
      </c>
      <c r="D8" s="10" t="s">
        <v>2682</v>
      </c>
      <c r="E8" s="155" t="s">
        <v>1262</v>
      </c>
      <c r="F8" s="154" t="s">
        <v>21</v>
      </c>
      <c r="G8" s="158">
        <v>38</v>
      </c>
      <c r="H8" s="154">
        <v>1</v>
      </c>
      <c r="I8" s="154">
        <v>38</v>
      </c>
      <c r="J8" s="166">
        <v>46118</v>
      </c>
      <c r="K8" s="154" t="s">
        <v>4318</v>
      </c>
      <c r="L8" s="167" t="s">
        <v>4322</v>
      </c>
      <c r="M8" s="154" t="s">
        <v>4323</v>
      </c>
      <c r="N8" s="154" t="s">
        <v>4324</v>
      </c>
      <c r="O8" s="10" t="s">
        <v>4304</v>
      </c>
      <c r="P8" s="154" t="s">
        <v>3812</v>
      </c>
      <c r="Q8" s="154" t="s">
        <v>2659</v>
      </c>
      <c r="R8" s="154" t="s">
        <v>4269</v>
      </c>
      <c r="S8" s="154"/>
    </row>
    <row r="9" spans="1:19">
      <c r="A9" s="10">
        <v>5</v>
      </c>
      <c r="B9" s="165">
        <v>10062351</v>
      </c>
      <c r="C9" s="154">
        <v>1007534</v>
      </c>
      <c r="D9" s="10" t="s">
        <v>2681</v>
      </c>
      <c r="E9" s="155" t="s">
        <v>1262</v>
      </c>
      <c r="F9" s="154" t="s">
        <v>21</v>
      </c>
      <c r="G9" s="158">
        <v>30</v>
      </c>
      <c r="H9" s="154">
        <v>3</v>
      </c>
      <c r="I9" s="154">
        <v>90</v>
      </c>
      <c r="J9" s="166">
        <v>46118</v>
      </c>
      <c r="K9" s="154" t="s">
        <v>4318</v>
      </c>
      <c r="L9" s="167" t="s">
        <v>4322</v>
      </c>
      <c r="M9" s="154" t="s">
        <v>4323</v>
      </c>
      <c r="N9" s="154" t="s">
        <v>4324</v>
      </c>
      <c r="O9" s="10" t="s">
        <v>4304</v>
      </c>
      <c r="P9" s="154" t="s">
        <v>3812</v>
      </c>
      <c r="Q9" s="154" t="s">
        <v>2659</v>
      </c>
      <c r="R9" s="154" t="s">
        <v>4269</v>
      </c>
      <c r="S9" s="154"/>
    </row>
    <row r="10" spans="1:19">
      <c r="A10" s="10">
        <v>5</v>
      </c>
      <c r="B10" s="165">
        <v>10063069</v>
      </c>
      <c r="C10" s="154">
        <v>1008025</v>
      </c>
      <c r="D10" s="10" t="s">
        <v>3387</v>
      </c>
      <c r="E10" s="155" t="s">
        <v>1262</v>
      </c>
      <c r="F10" s="154" t="s">
        <v>21</v>
      </c>
      <c r="G10" s="158">
        <v>6</v>
      </c>
      <c r="H10" s="154">
        <v>4</v>
      </c>
      <c r="I10" s="154">
        <v>24</v>
      </c>
      <c r="J10" s="166">
        <v>46118</v>
      </c>
      <c r="K10" s="154" t="s">
        <v>4318</v>
      </c>
      <c r="L10" s="167" t="s">
        <v>4322</v>
      </c>
      <c r="M10" s="154" t="s">
        <v>4323</v>
      </c>
      <c r="N10" s="154" t="s">
        <v>4324</v>
      </c>
      <c r="O10" s="10" t="s">
        <v>4304</v>
      </c>
      <c r="P10" s="154" t="s">
        <v>3812</v>
      </c>
      <c r="Q10" s="154" t="s">
        <v>460</v>
      </c>
      <c r="R10" s="154" t="s">
        <v>4269</v>
      </c>
      <c r="S10" s="154"/>
    </row>
    <row r="11" spans="1:19">
      <c r="A11" s="10">
        <v>5</v>
      </c>
      <c r="B11" s="165">
        <v>10060112</v>
      </c>
      <c r="C11" s="154">
        <v>1005464</v>
      </c>
      <c r="D11" s="10" t="s">
        <v>164</v>
      </c>
      <c r="E11" s="155" t="s">
        <v>1262</v>
      </c>
      <c r="F11" s="154" t="s">
        <v>21</v>
      </c>
      <c r="G11" s="158">
        <v>342</v>
      </c>
      <c r="H11" s="154">
        <v>1</v>
      </c>
      <c r="I11" s="154">
        <v>342</v>
      </c>
      <c r="J11" s="166">
        <v>46118</v>
      </c>
      <c r="K11" s="154" t="s">
        <v>4318</v>
      </c>
      <c r="L11" s="167" t="s">
        <v>4322</v>
      </c>
      <c r="M11" s="154" t="s">
        <v>4323</v>
      </c>
      <c r="N11" s="154" t="s">
        <v>4324</v>
      </c>
      <c r="O11" s="10" t="s">
        <v>4304</v>
      </c>
      <c r="P11" s="154" t="s">
        <v>3812</v>
      </c>
      <c r="Q11" s="154" t="s">
        <v>4246</v>
      </c>
      <c r="R11" s="154" t="s">
        <v>4269</v>
      </c>
      <c r="S11" s="154"/>
    </row>
    <row r="12" spans="1:19">
      <c r="A12" s="10">
        <v>5</v>
      </c>
      <c r="B12" s="165">
        <v>10061089</v>
      </c>
      <c r="C12" s="154">
        <v>1004549</v>
      </c>
      <c r="D12" s="10" t="s">
        <v>1355</v>
      </c>
      <c r="E12" s="155" t="s">
        <v>1262</v>
      </c>
      <c r="F12" s="154" t="s">
        <v>21</v>
      </c>
      <c r="G12" s="158">
        <v>205</v>
      </c>
      <c r="H12" s="154">
        <v>1</v>
      </c>
      <c r="I12" s="154">
        <v>205</v>
      </c>
      <c r="J12" s="166">
        <v>46118</v>
      </c>
      <c r="K12" s="154" t="s">
        <v>4318</v>
      </c>
      <c r="L12" s="167" t="s">
        <v>4322</v>
      </c>
      <c r="M12" s="154" t="s">
        <v>4323</v>
      </c>
      <c r="N12" s="154" t="s">
        <v>4324</v>
      </c>
      <c r="O12" s="10" t="s">
        <v>4304</v>
      </c>
      <c r="P12" s="154" t="s">
        <v>3812</v>
      </c>
      <c r="Q12" s="154" t="s">
        <v>1339</v>
      </c>
      <c r="R12" s="154" t="s">
        <v>4269</v>
      </c>
      <c r="S12" s="154"/>
    </row>
    <row r="13" spans="1:19">
      <c r="A13" s="10">
        <v>5</v>
      </c>
      <c r="B13" s="165">
        <v>10060433</v>
      </c>
      <c r="C13" s="154">
        <v>1006729</v>
      </c>
      <c r="D13" s="10" t="s">
        <v>546</v>
      </c>
      <c r="E13" s="155" t="s">
        <v>4206</v>
      </c>
      <c r="F13" s="154" t="s">
        <v>21</v>
      </c>
      <c r="G13" s="158">
        <v>45</v>
      </c>
      <c r="H13" s="154">
        <v>1</v>
      </c>
      <c r="I13" s="154">
        <v>45</v>
      </c>
      <c r="J13" s="166">
        <v>46118</v>
      </c>
      <c r="K13" s="154" t="s">
        <v>4318</v>
      </c>
      <c r="L13" s="167" t="s">
        <v>4322</v>
      </c>
      <c r="M13" s="154" t="s">
        <v>4323</v>
      </c>
      <c r="N13" s="154" t="s">
        <v>4324</v>
      </c>
      <c r="O13" s="10" t="s">
        <v>4304</v>
      </c>
      <c r="P13" s="154" t="s">
        <v>3812</v>
      </c>
      <c r="Q13" s="154" t="s">
        <v>547</v>
      </c>
      <c r="R13" s="154" t="s">
        <v>4269</v>
      </c>
      <c r="S13" s="154"/>
    </row>
    <row r="14" spans="1:19">
      <c r="A14" s="10">
        <v>5</v>
      </c>
      <c r="B14" s="165">
        <v>10062046</v>
      </c>
      <c r="C14" s="154">
        <v>1006953</v>
      </c>
      <c r="D14" s="10" t="s">
        <v>2366</v>
      </c>
      <c r="E14" s="155" t="s">
        <v>4206</v>
      </c>
      <c r="F14" s="154" t="s">
        <v>21</v>
      </c>
      <c r="G14" s="158">
        <v>2.2000000000000002</v>
      </c>
      <c r="H14" s="154">
        <v>25</v>
      </c>
      <c r="I14" s="154">
        <v>55.000000000000007</v>
      </c>
      <c r="J14" s="166">
        <v>46118</v>
      </c>
      <c r="K14" s="154" t="s">
        <v>4318</v>
      </c>
      <c r="L14" s="167" t="s">
        <v>4322</v>
      </c>
      <c r="M14" s="154" t="s">
        <v>4323</v>
      </c>
      <c r="N14" s="154" t="s">
        <v>4324</v>
      </c>
      <c r="O14" s="10" t="s">
        <v>4304</v>
      </c>
      <c r="P14" s="154" t="s">
        <v>3812</v>
      </c>
      <c r="Q14" s="154" t="s">
        <v>2365</v>
      </c>
      <c r="R14" s="154" t="s">
        <v>4269</v>
      </c>
      <c r="S14" s="154"/>
    </row>
    <row r="15" spans="1:19">
      <c r="A15" s="10">
        <v>5</v>
      </c>
      <c r="B15" s="165">
        <v>10062899</v>
      </c>
      <c r="C15" s="154">
        <v>1000884</v>
      </c>
      <c r="D15" s="10" t="s">
        <v>3216</v>
      </c>
      <c r="E15" s="155" t="s">
        <v>4206</v>
      </c>
      <c r="F15" s="154" t="s">
        <v>21</v>
      </c>
      <c r="G15" s="158">
        <v>40</v>
      </c>
      <c r="H15" s="154">
        <v>6</v>
      </c>
      <c r="I15" s="154">
        <v>240</v>
      </c>
      <c r="J15" s="166">
        <v>46118</v>
      </c>
      <c r="K15" s="154" t="s">
        <v>4318</v>
      </c>
      <c r="L15" s="167" t="s">
        <v>4322</v>
      </c>
      <c r="M15" s="154" t="s">
        <v>4323</v>
      </c>
      <c r="N15" s="154" t="s">
        <v>4324</v>
      </c>
      <c r="O15" s="10" t="s">
        <v>4304</v>
      </c>
      <c r="P15" s="154" t="s">
        <v>3812</v>
      </c>
      <c r="Q15" s="154" t="s">
        <v>2027</v>
      </c>
      <c r="R15" s="154" t="s">
        <v>4269</v>
      </c>
      <c r="S15" s="154"/>
    </row>
    <row r="16" spans="1:19">
      <c r="A16" s="10">
        <v>5</v>
      </c>
      <c r="B16" s="165">
        <v>10061151</v>
      </c>
      <c r="C16" s="154">
        <v>1007663</v>
      </c>
      <c r="D16" s="10" t="s">
        <v>1429</v>
      </c>
      <c r="E16" s="155" t="s">
        <v>1262</v>
      </c>
      <c r="F16" s="154" t="s">
        <v>21</v>
      </c>
      <c r="G16" s="158">
        <v>39</v>
      </c>
      <c r="H16" s="154">
        <v>2</v>
      </c>
      <c r="I16" s="154">
        <v>78</v>
      </c>
      <c r="J16" s="166">
        <v>46118</v>
      </c>
      <c r="K16" s="154" t="s">
        <v>4318</v>
      </c>
      <c r="L16" s="167" t="s">
        <v>4322</v>
      </c>
      <c r="M16" s="154" t="s">
        <v>4323</v>
      </c>
      <c r="N16" s="154" t="s">
        <v>4324</v>
      </c>
      <c r="O16" s="10" t="s">
        <v>4304</v>
      </c>
      <c r="P16" s="154" t="s">
        <v>3812</v>
      </c>
      <c r="Q16" s="154" t="s">
        <v>1406</v>
      </c>
      <c r="R16" s="154" t="s">
        <v>4269</v>
      </c>
      <c r="S16" s="154"/>
    </row>
    <row r="17" spans="1:19">
      <c r="A17" s="10">
        <v>5</v>
      </c>
      <c r="B17" s="165">
        <v>10061056</v>
      </c>
      <c r="C17" s="154">
        <v>1006509</v>
      </c>
      <c r="D17" s="10" t="s">
        <v>1314</v>
      </c>
      <c r="E17" s="155" t="s">
        <v>1262</v>
      </c>
      <c r="F17" s="154" t="s">
        <v>21</v>
      </c>
      <c r="G17" s="158">
        <v>190</v>
      </c>
      <c r="H17" s="154">
        <v>1</v>
      </c>
      <c r="I17" s="154">
        <v>190</v>
      </c>
      <c r="J17" s="166">
        <v>46118</v>
      </c>
      <c r="K17" s="154" t="s">
        <v>4318</v>
      </c>
      <c r="L17" s="167" t="s">
        <v>4322</v>
      </c>
      <c r="M17" s="154" t="s">
        <v>4323</v>
      </c>
      <c r="N17" s="154" t="s">
        <v>4324</v>
      </c>
      <c r="O17" s="10" t="s">
        <v>4304</v>
      </c>
      <c r="P17" s="154" t="s">
        <v>3812</v>
      </c>
      <c r="Q17" s="154" t="s">
        <v>4199</v>
      </c>
      <c r="R17" s="154" t="s">
        <v>4269</v>
      </c>
      <c r="S17" s="154"/>
    </row>
    <row r="18" spans="1:19">
      <c r="A18" s="10">
        <v>5</v>
      </c>
      <c r="B18" s="165">
        <v>10063282</v>
      </c>
      <c r="C18" s="154">
        <v>1002817</v>
      </c>
      <c r="D18" s="10" t="s">
        <v>3605</v>
      </c>
      <c r="E18" s="155" t="s">
        <v>1262</v>
      </c>
      <c r="F18" s="154" t="s">
        <v>21</v>
      </c>
      <c r="G18" s="158">
        <v>6</v>
      </c>
      <c r="H18" s="154">
        <v>4</v>
      </c>
      <c r="I18" s="154">
        <v>24</v>
      </c>
      <c r="J18" s="166">
        <v>46118</v>
      </c>
      <c r="K18" s="154" t="s">
        <v>4318</v>
      </c>
      <c r="L18" s="167" t="s">
        <v>4322</v>
      </c>
      <c r="M18" s="154" t="s">
        <v>4323</v>
      </c>
      <c r="N18" s="154" t="s">
        <v>4324</v>
      </c>
      <c r="O18" s="10" t="s">
        <v>4304</v>
      </c>
      <c r="P18" s="154" t="s">
        <v>3812</v>
      </c>
      <c r="Q18" s="154" t="s">
        <v>280</v>
      </c>
      <c r="R18" s="154" t="s">
        <v>4269</v>
      </c>
      <c r="S18" s="154"/>
    </row>
    <row r="19" spans="1:19">
      <c r="A19" s="10">
        <v>5</v>
      </c>
      <c r="B19" s="165">
        <v>10063043</v>
      </c>
      <c r="C19" s="154">
        <v>1004303</v>
      </c>
      <c r="D19" s="10" t="s">
        <v>3361</v>
      </c>
      <c r="E19" s="155" t="s">
        <v>1262</v>
      </c>
      <c r="F19" s="154" t="s">
        <v>21</v>
      </c>
      <c r="G19" s="158">
        <v>215</v>
      </c>
      <c r="H19" s="154">
        <v>1</v>
      </c>
      <c r="I19" s="154">
        <v>215</v>
      </c>
      <c r="J19" s="166">
        <v>46118</v>
      </c>
      <c r="K19" s="154" t="s">
        <v>4318</v>
      </c>
      <c r="L19" s="167" t="s">
        <v>4322</v>
      </c>
      <c r="M19" s="154" t="s">
        <v>4323</v>
      </c>
      <c r="N19" s="154" t="s">
        <v>4324</v>
      </c>
      <c r="O19" s="10" t="s">
        <v>4304</v>
      </c>
      <c r="P19" s="154" t="s">
        <v>3812</v>
      </c>
      <c r="Q19" s="154" t="s">
        <v>1456</v>
      </c>
      <c r="R19" s="154" t="s">
        <v>4269</v>
      </c>
      <c r="S19" s="154"/>
    </row>
    <row r="20" spans="1:19">
      <c r="A20" s="10">
        <v>5</v>
      </c>
      <c r="B20" s="165">
        <v>10061119</v>
      </c>
      <c r="C20" s="154">
        <v>1005404</v>
      </c>
      <c r="D20" s="10" t="s">
        <v>1392</v>
      </c>
      <c r="E20" s="155" t="s">
        <v>1262</v>
      </c>
      <c r="F20" s="154" t="s">
        <v>21</v>
      </c>
      <c r="G20" s="158">
        <v>15</v>
      </c>
      <c r="H20" s="154">
        <v>7</v>
      </c>
      <c r="I20" s="154">
        <v>105</v>
      </c>
      <c r="J20" s="166">
        <v>46118</v>
      </c>
      <c r="K20" s="154" t="s">
        <v>4318</v>
      </c>
      <c r="L20" s="167" t="s">
        <v>4322</v>
      </c>
      <c r="M20" s="154" t="s">
        <v>4323</v>
      </c>
      <c r="N20" s="154" t="s">
        <v>4324</v>
      </c>
      <c r="O20" s="10" t="s">
        <v>4304</v>
      </c>
      <c r="P20" s="154" t="s">
        <v>3812</v>
      </c>
      <c r="Q20" s="154" t="s">
        <v>1344</v>
      </c>
      <c r="R20" s="154" t="s">
        <v>4269</v>
      </c>
      <c r="S20" s="154"/>
    </row>
    <row r="21" spans="1:19">
      <c r="A21" s="10">
        <v>6</v>
      </c>
      <c r="B21" s="165">
        <v>10060499</v>
      </c>
      <c r="C21" s="154">
        <v>1006189</v>
      </c>
      <c r="D21" s="10" t="s">
        <v>642</v>
      </c>
      <c r="E21" s="155" t="s">
        <v>4206</v>
      </c>
      <c r="F21" s="154" t="s">
        <v>37</v>
      </c>
      <c r="G21" s="158">
        <v>9</v>
      </c>
      <c r="H21" s="154">
        <v>2</v>
      </c>
      <c r="I21" s="154">
        <v>18</v>
      </c>
      <c r="J21" s="166">
        <v>46118</v>
      </c>
      <c r="K21" s="154" t="s">
        <v>4318</v>
      </c>
      <c r="L21" s="167" t="s">
        <v>4325</v>
      </c>
      <c r="M21" s="154" t="s">
        <v>4320</v>
      </c>
      <c r="N21" s="154" t="s">
        <v>4324</v>
      </c>
      <c r="O21" s="10" t="s">
        <v>4304</v>
      </c>
      <c r="P21" s="154" t="s">
        <v>3812</v>
      </c>
      <c r="Q21" s="154" t="s">
        <v>4056</v>
      </c>
      <c r="R21" s="154" t="s">
        <v>4269</v>
      </c>
      <c r="S21" s="154"/>
    </row>
    <row r="22" spans="1:19">
      <c r="A22" s="10">
        <v>6</v>
      </c>
      <c r="B22" s="165">
        <v>10060002</v>
      </c>
      <c r="C22" s="154">
        <v>1000404</v>
      </c>
      <c r="D22" s="10" t="s">
        <v>23</v>
      </c>
      <c r="E22" s="155" t="s">
        <v>1262</v>
      </c>
      <c r="F22" s="154" t="s">
        <v>21</v>
      </c>
      <c r="G22" s="158">
        <v>92</v>
      </c>
      <c r="H22" s="154">
        <v>1</v>
      </c>
      <c r="I22" s="154">
        <v>92</v>
      </c>
      <c r="J22" s="166">
        <v>46118</v>
      </c>
      <c r="K22" s="154" t="s">
        <v>4318</v>
      </c>
      <c r="L22" s="167" t="s">
        <v>4325</v>
      </c>
      <c r="M22" s="154" t="s">
        <v>4320</v>
      </c>
      <c r="N22" s="154" t="s">
        <v>4324</v>
      </c>
      <c r="O22" s="10" t="s">
        <v>4304</v>
      </c>
      <c r="P22" s="154" t="s">
        <v>3812</v>
      </c>
      <c r="Q22" s="154" t="s">
        <v>22</v>
      </c>
      <c r="R22" s="154" t="s">
        <v>4269</v>
      </c>
      <c r="S22" s="154"/>
    </row>
    <row r="23" spans="1:19">
      <c r="A23" s="10">
        <v>6</v>
      </c>
      <c r="B23" s="165">
        <v>10062770</v>
      </c>
      <c r="C23" s="154">
        <v>1009090</v>
      </c>
      <c r="D23" s="10" t="s">
        <v>3077</v>
      </c>
      <c r="E23" s="155" t="s">
        <v>1262</v>
      </c>
      <c r="F23" s="154" t="s">
        <v>37</v>
      </c>
      <c r="G23" s="158">
        <v>4</v>
      </c>
      <c r="H23" s="154">
        <v>10</v>
      </c>
      <c r="I23" s="154">
        <v>40</v>
      </c>
      <c r="J23" s="166">
        <v>46118</v>
      </c>
      <c r="K23" s="154" t="s">
        <v>4318</v>
      </c>
      <c r="L23" s="167" t="s">
        <v>4325</v>
      </c>
      <c r="M23" s="154" t="s">
        <v>4320</v>
      </c>
      <c r="N23" s="154" t="s">
        <v>4324</v>
      </c>
      <c r="O23" s="10" t="s">
        <v>4304</v>
      </c>
      <c r="P23" s="154" t="s">
        <v>3812</v>
      </c>
      <c r="Q23" s="154" t="s">
        <v>1532</v>
      </c>
      <c r="R23" s="154" t="s">
        <v>4269</v>
      </c>
      <c r="S23" s="154"/>
    </row>
    <row r="24" spans="1:19">
      <c r="A24" s="10">
        <v>6</v>
      </c>
      <c r="B24" s="165">
        <v>10062771</v>
      </c>
      <c r="C24" s="154">
        <v>1009091</v>
      </c>
      <c r="D24" s="10" t="s">
        <v>3078</v>
      </c>
      <c r="E24" s="155" t="s">
        <v>1262</v>
      </c>
      <c r="F24" s="154" t="s">
        <v>37</v>
      </c>
      <c r="G24" s="158">
        <v>4.5</v>
      </c>
      <c r="H24" s="154">
        <v>10</v>
      </c>
      <c r="I24" s="154">
        <v>45</v>
      </c>
      <c r="J24" s="166">
        <v>46118</v>
      </c>
      <c r="K24" s="154" t="s">
        <v>4318</v>
      </c>
      <c r="L24" s="167" t="s">
        <v>4325</v>
      </c>
      <c r="M24" s="154" t="s">
        <v>4320</v>
      </c>
      <c r="N24" s="154" t="s">
        <v>4324</v>
      </c>
      <c r="O24" s="10" t="s">
        <v>4304</v>
      </c>
      <c r="P24" s="154" t="s">
        <v>3812</v>
      </c>
      <c r="Q24" s="154" t="s">
        <v>416</v>
      </c>
      <c r="R24" s="154" t="s">
        <v>4269</v>
      </c>
      <c r="S24" s="154"/>
    </row>
    <row r="25" spans="1:19">
      <c r="A25" s="10">
        <v>6</v>
      </c>
      <c r="B25" s="165">
        <v>10061174</v>
      </c>
      <c r="C25" s="154">
        <v>1006597</v>
      </c>
      <c r="D25" s="10" t="s">
        <v>1453</v>
      </c>
      <c r="E25" s="155" t="s">
        <v>1262</v>
      </c>
      <c r="F25" s="154" t="s">
        <v>21</v>
      </c>
      <c r="G25" s="158">
        <v>13</v>
      </c>
      <c r="H25" s="154">
        <v>1</v>
      </c>
      <c r="I25" s="154">
        <v>13</v>
      </c>
      <c r="J25" s="166">
        <v>46118</v>
      </c>
      <c r="K25" s="154" t="s">
        <v>4318</v>
      </c>
      <c r="L25" s="167" t="s">
        <v>4325</v>
      </c>
      <c r="M25" s="154" t="s">
        <v>4320</v>
      </c>
      <c r="N25" s="154" t="s">
        <v>4324</v>
      </c>
      <c r="O25" s="10" t="s">
        <v>4304</v>
      </c>
      <c r="P25" s="154" t="s">
        <v>3812</v>
      </c>
      <c r="Q25" s="154" t="s">
        <v>1454</v>
      </c>
      <c r="R25" s="154" t="s">
        <v>4269</v>
      </c>
      <c r="S25" s="154"/>
    </row>
    <row r="26" spans="1:19">
      <c r="A26" s="10">
        <v>6</v>
      </c>
      <c r="B26" s="165">
        <v>10061194</v>
      </c>
      <c r="C26" s="154">
        <v>1001146</v>
      </c>
      <c r="D26" s="10" t="s">
        <v>1481</v>
      </c>
      <c r="E26" s="155" t="s">
        <v>1262</v>
      </c>
      <c r="F26" s="154" t="s">
        <v>21</v>
      </c>
      <c r="G26" s="158">
        <v>3</v>
      </c>
      <c r="H26" s="154">
        <v>10</v>
      </c>
      <c r="I26" s="154">
        <v>30</v>
      </c>
      <c r="J26" s="166">
        <v>46118</v>
      </c>
      <c r="K26" s="154" t="s">
        <v>4318</v>
      </c>
      <c r="L26" s="167" t="s">
        <v>4325</v>
      </c>
      <c r="M26" s="154" t="s">
        <v>4320</v>
      </c>
      <c r="N26" s="154" t="s">
        <v>4324</v>
      </c>
      <c r="O26" s="10" t="s">
        <v>4304</v>
      </c>
      <c r="P26" s="154" t="s">
        <v>3812</v>
      </c>
      <c r="Q26" s="154" t="s">
        <v>416</v>
      </c>
      <c r="R26" s="154" t="s">
        <v>4269</v>
      </c>
      <c r="S26" s="154"/>
    </row>
    <row r="27" spans="1:19">
      <c r="A27" s="10">
        <v>6</v>
      </c>
      <c r="B27" s="165">
        <v>10060142</v>
      </c>
      <c r="C27" s="154">
        <v>1006911</v>
      </c>
      <c r="D27" s="10" t="s">
        <v>201</v>
      </c>
      <c r="E27" s="155" t="s">
        <v>4214</v>
      </c>
      <c r="F27" s="154" t="s">
        <v>37</v>
      </c>
      <c r="G27" s="158">
        <v>3</v>
      </c>
      <c r="H27" s="154">
        <v>10</v>
      </c>
      <c r="I27" s="154">
        <v>30</v>
      </c>
      <c r="J27" s="166">
        <v>46118</v>
      </c>
      <c r="K27" s="154" t="s">
        <v>4318</v>
      </c>
      <c r="L27" s="167" t="s">
        <v>4325</v>
      </c>
      <c r="M27" s="154" t="s">
        <v>4320</v>
      </c>
      <c r="N27" s="154" t="s">
        <v>4324</v>
      </c>
      <c r="O27" s="10" t="s">
        <v>4304</v>
      </c>
      <c r="P27" s="154" t="s">
        <v>3812</v>
      </c>
      <c r="Q27" s="154" t="s">
        <v>202</v>
      </c>
      <c r="R27" s="154" t="s">
        <v>4269</v>
      </c>
      <c r="S27" s="154"/>
    </row>
    <row r="28" spans="1:19">
      <c r="A28" s="10">
        <v>6</v>
      </c>
      <c r="B28" s="165">
        <v>10060119</v>
      </c>
      <c r="C28" s="154">
        <v>1003757</v>
      </c>
      <c r="D28" s="10" t="s">
        <v>174</v>
      </c>
      <c r="E28" s="155" t="s">
        <v>4213</v>
      </c>
      <c r="F28" s="154" t="s">
        <v>175</v>
      </c>
      <c r="G28" s="158">
        <v>0.55000000000000004</v>
      </c>
      <c r="H28" s="154">
        <v>400</v>
      </c>
      <c r="I28" s="154">
        <v>220.00000000000003</v>
      </c>
      <c r="J28" s="166">
        <v>46118</v>
      </c>
      <c r="K28" s="154" t="s">
        <v>4318</v>
      </c>
      <c r="L28" s="167" t="s">
        <v>4325</v>
      </c>
      <c r="M28" s="154" t="s">
        <v>4320</v>
      </c>
      <c r="N28" s="154" t="s">
        <v>4324</v>
      </c>
      <c r="O28" s="10" t="s">
        <v>4304</v>
      </c>
      <c r="P28" s="154" t="s">
        <v>3812</v>
      </c>
      <c r="Q28" s="154" t="s">
        <v>171</v>
      </c>
      <c r="R28" s="154" t="s">
        <v>4269</v>
      </c>
      <c r="S28" s="154"/>
    </row>
    <row r="29" spans="1:19">
      <c r="A29" s="10">
        <v>6</v>
      </c>
      <c r="B29" s="165">
        <v>10062344</v>
      </c>
      <c r="C29" s="154">
        <v>1006874</v>
      </c>
      <c r="D29" s="10" t="s">
        <v>2674</v>
      </c>
      <c r="E29" s="155" t="s">
        <v>1262</v>
      </c>
      <c r="F29" s="154" t="s">
        <v>21</v>
      </c>
      <c r="G29" s="158">
        <v>55</v>
      </c>
      <c r="H29" s="154">
        <v>1</v>
      </c>
      <c r="I29" s="154">
        <v>55</v>
      </c>
      <c r="J29" s="166">
        <v>46118</v>
      </c>
      <c r="K29" s="154" t="s">
        <v>4318</v>
      </c>
      <c r="L29" s="167" t="s">
        <v>4325</v>
      </c>
      <c r="M29" s="154" t="s">
        <v>4320</v>
      </c>
      <c r="N29" s="154" t="s">
        <v>4324</v>
      </c>
      <c r="O29" s="10" t="s">
        <v>4304</v>
      </c>
      <c r="P29" s="154" t="s">
        <v>3812</v>
      </c>
      <c r="Q29" s="154" t="s">
        <v>2659</v>
      </c>
      <c r="R29" s="154" t="s">
        <v>4269</v>
      </c>
      <c r="S29" s="154"/>
    </row>
    <row r="30" spans="1:19">
      <c r="A30" s="10">
        <v>6</v>
      </c>
      <c r="B30" s="165">
        <v>10063283</v>
      </c>
      <c r="C30" s="154">
        <v>1008878</v>
      </c>
      <c r="D30" s="10" t="s">
        <v>3606</v>
      </c>
      <c r="E30" s="155" t="s">
        <v>1262</v>
      </c>
      <c r="F30" s="154" t="s">
        <v>21</v>
      </c>
      <c r="G30" s="158">
        <v>6</v>
      </c>
      <c r="H30" s="154">
        <v>3</v>
      </c>
      <c r="I30" s="154">
        <v>18</v>
      </c>
      <c r="J30" s="166">
        <v>46118</v>
      </c>
      <c r="K30" s="154" t="s">
        <v>4318</v>
      </c>
      <c r="L30" s="167" t="s">
        <v>4325</v>
      </c>
      <c r="M30" s="154" t="s">
        <v>4320</v>
      </c>
      <c r="N30" s="154" t="s">
        <v>4324</v>
      </c>
      <c r="O30" s="10" t="s">
        <v>4304</v>
      </c>
      <c r="P30" s="154" t="s">
        <v>3812</v>
      </c>
      <c r="Q30" s="154" t="s">
        <v>280</v>
      </c>
      <c r="R30" s="154" t="s">
        <v>4269</v>
      </c>
      <c r="S30" s="154"/>
    </row>
    <row r="31" spans="1:19">
      <c r="A31" s="10">
        <v>7</v>
      </c>
      <c r="B31" s="165">
        <v>10062648</v>
      </c>
      <c r="C31" s="154">
        <v>1004877</v>
      </c>
      <c r="D31" s="10" t="s">
        <v>2953</v>
      </c>
      <c r="E31" s="155" t="s">
        <v>2049</v>
      </c>
      <c r="F31" s="154" t="s">
        <v>21</v>
      </c>
      <c r="G31" s="158">
        <v>725</v>
      </c>
      <c r="H31" s="154">
        <v>4</v>
      </c>
      <c r="I31" s="154">
        <v>2900</v>
      </c>
      <c r="J31" s="166">
        <v>46118</v>
      </c>
      <c r="K31" s="154" t="s">
        <v>4326</v>
      </c>
      <c r="L31" s="167">
        <v>705638</v>
      </c>
      <c r="M31" s="154" t="s">
        <v>4327</v>
      </c>
      <c r="N31" s="154" t="s">
        <v>4175</v>
      </c>
      <c r="O31" s="10" t="s">
        <v>3817</v>
      </c>
      <c r="P31" s="154" t="s">
        <v>3812</v>
      </c>
      <c r="Q31" s="154" t="s">
        <v>1162</v>
      </c>
      <c r="R31" s="154" t="s">
        <v>4265</v>
      </c>
      <c r="S31" s="154"/>
    </row>
    <row r="32" spans="1:19">
      <c r="A32" s="10">
        <v>8</v>
      </c>
      <c r="B32" s="165">
        <v>10061055</v>
      </c>
      <c r="C32" s="154">
        <v>1005751</v>
      </c>
      <c r="D32" s="10" t="s">
        <v>1312</v>
      </c>
      <c r="E32" s="155" t="s">
        <v>4209</v>
      </c>
      <c r="F32" s="154" t="s">
        <v>21</v>
      </c>
      <c r="G32" s="158">
        <v>85</v>
      </c>
      <c r="H32" s="154">
        <v>10</v>
      </c>
      <c r="I32" s="154">
        <v>850</v>
      </c>
      <c r="J32" s="166">
        <v>46118</v>
      </c>
      <c r="K32" s="154" t="s">
        <v>4328</v>
      </c>
      <c r="L32" s="167" t="s">
        <v>4309</v>
      </c>
      <c r="M32" s="154" t="s">
        <v>4316</v>
      </c>
      <c r="N32" s="154" t="s">
        <v>4329</v>
      </c>
      <c r="O32" s="10" t="s">
        <v>4297</v>
      </c>
      <c r="P32" s="154" t="s">
        <v>3812</v>
      </c>
      <c r="Q32" s="154" t="s">
        <v>1313</v>
      </c>
      <c r="R32" s="154" t="s">
        <v>4265</v>
      </c>
      <c r="S32" s="154"/>
    </row>
    <row r="33" spans="1:19">
      <c r="A33" s="10">
        <v>8</v>
      </c>
      <c r="B33" s="165">
        <v>10062271</v>
      </c>
      <c r="C33" s="154">
        <v>1005752</v>
      </c>
      <c r="D33" s="10" t="s">
        <v>2603</v>
      </c>
      <c r="E33" s="155" t="s">
        <v>4209</v>
      </c>
      <c r="F33" s="154" t="s">
        <v>21</v>
      </c>
      <c r="G33" s="158">
        <v>96</v>
      </c>
      <c r="H33" s="154">
        <v>10</v>
      </c>
      <c r="I33" s="154">
        <v>960</v>
      </c>
      <c r="J33" s="166">
        <v>46118</v>
      </c>
      <c r="K33" s="154" t="s">
        <v>4328</v>
      </c>
      <c r="L33" s="167" t="s">
        <v>4309</v>
      </c>
      <c r="M33" s="154" t="s">
        <v>4316</v>
      </c>
      <c r="N33" s="154" t="s">
        <v>4329</v>
      </c>
      <c r="O33" s="10" t="s">
        <v>4297</v>
      </c>
      <c r="P33" s="154" t="s">
        <v>3812</v>
      </c>
      <c r="Q33" s="154" t="s">
        <v>1313</v>
      </c>
      <c r="R33" s="154" t="s">
        <v>4265</v>
      </c>
      <c r="S33" s="154"/>
    </row>
    <row r="34" spans="1:19">
      <c r="A34" s="10">
        <v>8</v>
      </c>
      <c r="B34" s="165">
        <v>10062890</v>
      </c>
      <c r="C34" s="154">
        <v>1008090</v>
      </c>
      <c r="D34" s="10" t="s">
        <v>3207</v>
      </c>
      <c r="E34" s="155" t="s">
        <v>4209</v>
      </c>
      <c r="F34" s="154" t="s">
        <v>21</v>
      </c>
      <c r="G34" s="158">
        <v>12</v>
      </c>
      <c r="H34" s="154">
        <v>10</v>
      </c>
      <c r="I34" s="154">
        <v>120</v>
      </c>
      <c r="J34" s="166">
        <v>46118</v>
      </c>
      <c r="K34" s="154" t="s">
        <v>4328</v>
      </c>
      <c r="L34" s="167" t="s">
        <v>4309</v>
      </c>
      <c r="M34" s="154" t="s">
        <v>4316</v>
      </c>
      <c r="N34" s="154" t="s">
        <v>4329</v>
      </c>
      <c r="O34" s="10" t="s">
        <v>4297</v>
      </c>
      <c r="P34" s="154" t="s">
        <v>3812</v>
      </c>
      <c r="Q34" s="154" t="s">
        <v>1685</v>
      </c>
      <c r="R34" s="154" t="s">
        <v>4265</v>
      </c>
      <c r="S34" s="154"/>
    </row>
    <row r="35" spans="1:19">
      <c r="A35" s="10">
        <v>8</v>
      </c>
      <c r="B35" s="165">
        <v>10061436</v>
      </c>
      <c r="C35" s="154">
        <v>1002754</v>
      </c>
      <c r="D35" s="10" t="s">
        <v>1764</v>
      </c>
      <c r="E35" s="155" t="s">
        <v>4209</v>
      </c>
      <c r="F35" s="154" t="s">
        <v>21</v>
      </c>
      <c r="G35" s="158">
        <v>80</v>
      </c>
      <c r="H35" s="154">
        <v>8</v>
      </c>
      <c r="I35" s="154">
        <v>640</v>
      </c>
      <c r="J35" s="166">
        <v>46118</v>
      </c>
      <c r="K35" s="154" t="s">
        <v>4328</v>
      </c>
      <c r="L35" s="167" t="s">
        <v>4309</v>
      </c>
      <c r="M35" s="154" t="s">
        <v>4316</v>
      </c>
      <c r="N35" s="154" t="s">
        <v>4329</v>
      </c>
      <c r="O35" s="10" t="s">
        <v>4297</v>
      </c>
      <c r="P35" s="154" t="s">
        <v>3812</v>
      </c>
      <c r="Q35" s="154" t="s">
        <v>1680</v>
      </c>
      <c r="R35" s="154" t="s">
        <v>4265</v>
      </c>
      <c r="S35" s="154"/>
    </row>
    <row r="36" spans="1:19">
      <c r="A36" s="10">
        <v>8</v>
      </c>
      <c r="B36" s="165">
        <v>10063454</v>
      </c>
      <c r="C36" s="154">
        <v>1009077</v>
      </c>
      <c r="D36" s="10" t="s">
        <v>3772</v>
      </c>
      <c r="E36" s="155" t="s">
        <v>4209</v>
      </c>
      <c r="F36" s="154" t="s">
        <v>28</v>
      </c>
      <c r="G36" s="158">
        <v>275</v>
      </c>
      <c r="H36" s="154">
        <v>1</v>
      </c>
      <c r="I36" s="154">
        <v>275</v>
      </c>
      <c r="J36" s="166">
        <v>46118</v>
      </c>
      <c r="K36" s="154" t="s">
        <v>4328</v>
      </c>
      <c r="L36" s="167" t="s">
        <v>4309</v>
      </c>
      <c r="M36" s="154" t="s">
        <v>4316</v>
      </c>
      <c r="N36" s="154" t="s">
        <v>4329</v>
      </c>
      <c r="O36" s="10" t="s">
        <v>4297</v>
      </c>
      <c r="P36" s="154" t="s">
        <v>3812</v>
      </c>
      <c r="Q36" s="154" t="s">
        <v>3773</v>
      </c>
      <c r="R36" s="154" t="s">
        <v>4265</v>
      </c>
      <c r="S36" s="154"/>
    </row>
    <row r="37" spans="1:19">
      <c r="A37" s="10">
        <v>8</v>
      </c>
      <c r="B37" s="165">
        <v>10061351</v>
      </c>
      <c r="C37" s="154">
        <v>1005834</v>
      </c>
      <c r="D37" s="10" t="s">
        <v>1658</v>
      </c>
      <c r="E37" s="155" t="s">
        <v>4209</v>
      </c>
      <c r="F37" s="154" t="s">
        <v>169</v>
      </c>
      <c r="G37" s="158">
        <v>35</v>
      </c>
      <c r="H37" s="154">
        <v>1</v>
      </c>
      <c r="I37" s="154">
        <v>35</v>
      </c>
      <c r="J37" s="166">
        <v>46118</v>
      </c>
      <c r="K37" s="154" t="s">
        <v>4328</v>
      </c>
      <c r="L37" s="167" t="s">
        <v>4309</v>
      </c>
      <c r="M37" s="154" t="s">
        <v>4316</v>
      </c>
      <c r="N37" s="154" t="s">
        <v>4329</v>
      </c>
      <c r="O37" s="10" t="s">
        <v>4297</v>
      </c>
      <c r="P37" s="154" t="s">
        <v>3812</v>
      </c>
      <c r="Q37" s="154" t="s">
        <v>1655</v>
      </c>
      <c r="R37" s="154" t="s">
        <v>4265</v>
      </c>
      <c r="S37" s="154"/>
    </row>
    <row r="38" spans="1:19">
      <c r="A38" s="10">
        <v>8</v>
      </c>
      <c r="B38" s="165">
        <v>10061048</v>
      </c>
      <c r="C38" s="154">
        <v>1006745</v>
      </c>
      <c r="D38" s="10" t="s">
        <v>1303</v>
      </c>
      <c r="E38" s="155" t="s">
        <v>4213</v>
      </c>
      <c r="F38" s="154" t="s">
        <v>175</v>
      </c>
      <c r="G38" s="158">
        <v>12</v>
      </c>
      <c r="H38" s="154">
        <v>50</v>
      </c>
      <c r="I38" s="154">
        <v>600</v>
      </c>
      <c r="J38" s="166">
        <v>46118</v>
      </c>
      <c r="K38" s="154" t="s">
        <v>4328</v>
      </c>
      <c r="L38" s="167" t="s">
        <v>4309</v>
      </c>
      <c r="M38" s="154" t="s">
        <v>4316</v>
      </c>
      <c r="N38" s="154" t="s">
        <v>4329</v>
      </c>
      <c r="O38" s="10" t="s">
        <v>4297</v>
      </c>
      <c r="P38" s="154" t="s">
        <v>3812</v>
      </c>
      <c r="Q38" s="154" t="s">
        <v>3944</v>
      </c>
      <c r="R38" s="154" t="s">
        <v>4265</v>
      </c>
      <c r="S38" s="154"/>
    </row>
    <row r="39" spans="1:19">
      <c r="A39" s="10">
        <v>8</v>
      </c>
      <c r="B39" s="165">
        <v>10062046</v>
      </c>
      <c r="C39" s="154">
        <v>1006953</v>
      </c>
      <c r="D39" s="10" t="s">
        <v>2366</v>
      </c>
      <c r="E39" s="155" t="s">
        <v>4206</v>
      </c>
      <c r="F39" s="154" t="s">
        <v>21</v>
      </c>
      <c r="G39" s="158">
        <v>2.2000000000000002</v>
      </c>
      <c r="H39" s="154">
        <v>25</v>
      </c>
      <c r="I39" s="154">
        <v>55.000000000000007</v>
      </c>
      <c r="J39" s="166">
        <v>46118</v>
      </c>
      <c r="K39" s="154" t="s">
        <v>4328</v>
      </c>
      <c r="L39" s="167" t="s">
        <v>4309</v>
      </c>
      <c r="M39" s="154" t="s">
        <v>4316</v>
      </c>
      <c r="N39" s="154" t="s">
        <v>4329</v>
      </c>
      <c r="O39" s="10" t="s">
        <v>4297</v>
      </c>
      <c r="P39" s="154" t="s">
        <v>3812</v>
      </c>
      <c r="Q39" s="154" t="s">
        <v>2365</v>
      </c>
      <c r="R39" s="154" t="s">
        <v>4265</v>
      </c>
      <c r="S39" s="154"/>
    </row>
    <row r="40" spans="1:19">
      <c r="A40" s="10">
        <v>8</v>
      </c>
      <c r="B40" s="165">
        <v>10061706</v>
      </c>
      <c r="C40" s="154">
        <v>1005387</v>
      </c>
      <c r="D40" s="10" t="s">
        <v>2024</v>
      </c>
      <c r="E40" s="155" t="s">
        <v>4209</v>
      </c>
      <c r="F40" s="154" t="s">
        <v>169</v>
      </c>
      <c r="G40" s="158">
        <v>50</v>
      </c>
      <c r="H40" s="154">
        <v>1</v>
      </c>
      <c r="I40" s="154">
        <v>50</v>
      </c>
      <c r="J40" s="166">
        <v>46118</v>
      </c>
      <c r="K40" s="154" t="s">
        <v>4328</v>
      </c>
      <c r="L40" s="167" t="s">
        <v>4309</v>
      </c>
      <c r="M40" s="154" t="s">
        <v>4316</v>
      </c>
      <c r="N40" s="154" t="s">
        <v>4329</v>
      </c>
      <c r="O40" s="10" t="s">
        <v>4297</v>
      </c>
      <c r="P40" s="154" t="s">
        <v>3812</v>
      </c>
      <c r="Q40" s="154" t="s">
        <v>468</v>
      </c>
      <c r="R40" s="154" t="s">
        <v>4265</v>
      </c>
      <c r="S40" s="154"/>
    </row>
    <row r="41" spans="1:19">
      <c r="A41" s="10">
        <v>8</v>
      </c>
      <c r="B41" s="165">
        <v>10061704</v>
      </c>
      <c r="C41" s="154">
        <v>1005385</v>
      </c>
      <c r="D41" s="10" t="s">
        <v>2022</v>
      </c>
      <c r="E41" s="155" t="s">
        <v>4209</v>
      </c>
      <c r="F41" s="154" t="s">
        <v>169</v>
      </c>
      <c r="G41" s="158">
        <v>38</v>
      </c>
      <c r="H41" s="154">
        <v>2</v>
      </c>
      <c r="I41" s="154">
        <v>76</v>
      </c>
      <c r="J41" s="166">
        <v>46118</v>
      </c>
      <c r="K41" s="154" t="s">
        <v>4328</v>
      </c>
      <c r="L41" s="167" t="s">
        <v>4309</v>
      </c>
      <c r="M41" s="154" t="s">
        <v>4316</v>
      </c>
      <c r="N41" s="154" t="s">
        <v>4329</v>
      </c>
      <c r="O41" s="10" t="s">
        <v>4297</v>
      </c>
      <c r="P41" s="154" t="s">
        <v>3812</v>
      </c>
      <c r="Q41" s="154" t="s">
        <v>468</v>
      </c>
      <c r="R41" s="154" t="s">
        <v>4265</v>
      </c>
      <c r="S41" s="154"/>
    </row>
    <row r="42" spans="1:19">
      <c r="A42" s="10">
        <v>8</v>
      </c>
      <c r="B42" s="165">
        <v>10061323</v>
      </c>
      <c r="C42" s="154">
        <v>1006020</v>
      </c>
      <c r="D42" s="10" t="s">
        <v>1627</v>
      </c>
      <c r="E42" s="155" t="s">
        <v>4209</v>
      </c>
      <c r="F42" s="154" t="s">
        <v>37</v>
      </c>
      <c r="G42" s="158">
        <v>0.45</v>
      </c>
      <c r="H42" s="154">
        <v>50</v>
      </c>
      <c r="I42" s="154">
        <v>22.5</v>
      </c>
      <c r="J42" s="166">
        <v>46118</v>
      </c>
      <c r="K42" s="154" t="s">
        <v>4328</v>
      </c>
      <c r="L42" s="167" t="s">
        <v>4309</v>
      </c>
      <c r="M42" s="154" t="s">
        <v>4316</v>
      </c>
      <c r="N42" s="154" t="s">
        <v>4329</v>
      </c>
      <c r="O42" s="10" t="s">
        <v>4297</v>
      </c>
      <c r="P42" s="154" t="s">
        <v>3812</v>
      </c>
      <c r="Q42" s="154" t="s">
        <v>1628</v>
      </c>
      <c r="R42" s="154" t="s">
        <v>4265</v>
      </c>
      <c r="S42" s="154"/>
    </row>
    <row r="43" spans="1:19">
      <c r="A43" s="10">
        <v>8</v>
      </c>
      <c r="B43" s="165">
        <v>10061358</v>
      </c>
      <c r="C43" s="154">
        <v>1006021</v>
      </c>
      <c r="D43" s="10" t="s">
        <v>1665</v>
      </c>
      <c r="E43" s="155" t="s">
        <v>4209</v>
      </c>
      <c r="F43" s="154" t="s">
        <v>37</v>
      </c>
      <c r="G43" s="158">
        <v>1.5</v>
      </c>
      <c r="H43" s="154">
        <v>50</v>
      </c>
      <c r="I43" s="154">
        <v>75</v>
      </c>
      <c r="J43" s="166">
        <v>46118</v>
      </c>
      <c r="K43" s="154" t="s">
        <v>4328</v>
      </c>
      <c r="L43" s="167" t="s">
        <v>4309</v>
      </c>
      <c r="M43" s="154" t="s">
        <v>4316</v>
      </c>
      <c r="N43" s="154" t="s">
        <v>4329</v>
      </c>
      <c r="O43" s="10" t="s">
        <v>4297</v>
      </c>
      <c r="P43" s="154" t="s">
        <v>3812</v>
      </c>
      <c r="Q43" s="154" t="s">
        <v>1625</v>
      </c>
      <c r="R43" s="154" t="s">
        <v>4265</v>
      </c>
      <c r="S43" s="154"/>
    </row>
    <row r="44" spans="1:19">
      <c r="A44" s="10">
        <v>8</v>
      </c>
      <c r="B44" s="165">
        <v>10061313</v>
      </c>
      <c r="C44" s="154">
        <v>1006179</v>
      </c>
      <c r="D44" s="10" t="s">
        <v>1611</v>
      </c>
      <c r="E44" s="155" t="s">
        <v>4209</v>
      </c>
      <c r="F44" s="154" t="s">
        <v>37</v>
      </c>
      <c r="G44" s="158">
        <v>0.86</v>
      </c>
      <c r="H44" s="154">
        <v>35</v>
      </c>
      <c r="I44" s="154">
        <v>30.099999999999998</v>
      </c>
      <c r="J44" s="166">
        <v>46118</v>
      </c>
      <c r="K44" s="154" t="s">
        <v>4328</v>
      </c>
      <c r="L44" s="167" t="s">
        <v>4309</v>
      </c>
      <c r="M44" s="154" t="s">
        <v>4316</v>
      </c>
      <c r="N44" s="154" t="s">
        <v>4329</v>
      </c>
      <c r="O44" s="10" t="s">
        <v>4297</v>
      </c>
      <c r="P44" s="154" t="s">
        <v>3812</v>
      </c>
      <c r="Q44" s="154" t="s">
        <v>1612</v>
      </c>
      <c r="R44" s="154" t="s">
        <v>4265</v>
      </c>
      <c r="S44" s="154"/>
    </row>
    <row r="45" spans="1:19">
      <c r="A45" s="10">
        <v>8</v>
      </c>
      <c r="B45" s="165">
        <v>10061367</v>
      </c>
      <c r="C45" s="154">
        <v>1006425</v>
      </c>
      <c r="D45" s="10" t="s">
        <v>1678</v>
      </c>
      <c r="E45" s="155" t="s">
        <v>4209</v>
      </c>
      <c r="F45" s="154" t="s">
        <v>28</v>
      </c>
      <c r="G45" s="158">
        <v>95.4</v>
      </c>
      <c r="H45" s="154">
        <v>4</v>
      </c>
      <c r="I45" s="154">
        <v>381.6</v>
      </c>
      <c r="J45" s="166">
        <v>46118</v>
      </c>
      <c r="K45" s="154" t="s">
        <v>4328</v>
      </c>
      <c r="L45" s="167" t="s">
        <v>4309</v>
      </c>
      <c r="M45" s="154" t="s">
        <v>4316</v>
      </c>
      <c r="N45" s="154" t="s">
        <v>4329</v>
      </c>
      <c r="O45" s="10" t="s">
        <v>4297</v>
      </c>
      <c r="P45" s="154" t="s">
        <v>3812</v>
      </c>
      <c r="Q45" s="154" t="s">
        <v>4193</v>
      </c>
      <c r="R45" s="154" t="s">
        <v>4265</v>
      </c>
      <c r="S45" s="154"/>
    </row>
    <row r="46" spans="1:19">
      <c r="A46" s="10">
        <v>8</v>
      </c>
      <c r="B46" s="165">
        <v>10062861</v>
      </c>
      <c r="C46" s="154">
        <v>1005370</v>
      </c>
      <c r="D46" s="10" t="s">
        <v>3176</v>
      </c>
      <c r="E46" s="155" t="s">
        <v>4209</v>
      </c>
      <c r="F46" s="154" t="s">
        <v>21</v>
      </c>
      <c r="G46" s="158">
        <v>10</v>
      </c>
      <c r="H46" s="154">
        <v>8</v>
      </c>
      <c r="I46" s="154">
        <v>80</v>
      </c>
      <c r="J46" s="166">
        <v>46118</v>
      </c>
      <c r="K46" s="154" t="s">
        <v>4328</v>
      </c>
      <c r="L46" s="167" t="s">
        <v>4309</v>
      </c>
      <c r="M46" s="154" t="s">
        <v>4316</v>
      </c>
      <c r="N46" s="154" t="s">
        <v>4329</v>
      </c>
      <c r="O46" s="10" t="s">
        <v>4297</v>
      </c>
      <c r="P46" s="154" t="s">
        <v>3812</v>
      </c>
      <c r="Q46" s="154" t="s">
        <v>1685</v>
      </c>
      <c r="R46" s="154" t="s">
        <v>4265</v>
      </c>
      <c r="S46" s="154"/>
    </row>
    <row r="47" spans="1:19">
      <c r="A47" s="10">
        <v>9</v>
      </c>
      <c r="B47" s="165">
        <v>10061678</v>
      </c>
      <c r="C47" s="154">
        <v>1004645</v>
      </c>
      <c r="D47" s="10" t="s">
        <v>2006</v>
      </c>
      <c r="E47" s="155" t="s">
        <v>4209</v>
      </c>
      <c r="F47" s="154" t="s">
        <v>21</v>
      </c>
      <c r="G47" s="158">
        <v>135</v>
      </c>
      <c r="H47" s="154">
        <v>8</v>
      </c>
      <c r="I47" s="154">
        <v>1080</v>
      </c>
      <c r="J47" s="166">
        <v>46118</v>
      </c>
      <c r="K47" s="154" t="s">
        <v>4328</v>
      </c>
      <c r="L47" s="167" t="s">
        <v>4309</v>
      </c>
      <c r="M47" s="154" t="s">
        <v>4316</v>
      </c>
      <c r="N47" s="154" t="s">
        <v>4329</v>
      </c>
      <c r="O47" s="10" t="s">
        <v>4297</v>
      </c>
      <c r="P47" s="154" t="s">
        <v>3812</v>
      </c>
      <c r="Q47" s="154" t="s">
        <v>4201</v>
      </c>
      <c r="R47" s="154" t="s">
        <v>4265</v>
      </c>
      <c r="S47" s="154"/>
    </row>
    <row r="48" spans="1:19">
      <c r="A48" s="10">
        <v>9</v>
      </c>
      <c r="B48" s="165">
        <v>10061314</v>
      </c>
      <c r="C48" s="154">
        <v>1006203</v>
      </c>
      <c r="D48" s="10" t="s">
        <v>1613</v>
      </c>
      <c r="E48" s="155" t="s">
        <v>4209</v>
      </c>
      <c r="F48" s="154" t="s">
        <v>37</v>
      </c>
      <c r="G48" s="158">
        <v>1.5</v>
      </c>
      <c r="H48" s="154">
        <v>48</v>
      </c>
      <c r="I48" s="154">
        <v>72</v>
      </c>
      <c r="J48" s="166">
        <v>46118</v>
      </c>
      <c r="K48" s="154" t="s">
        <v>4328</v>
      </c>
      <c r="L48" s="167" t="s">
        <v>4309</v>
      </c>
      <c r="M48" s="154" t="s">
        <v>4316</v>
      </c>
      <c r="N48" s="154" t="s">
        <v>4329</v>
      </c>
      <c r="O48" s="10" t="s">
        <v>4297</v>
      </c>
      <c r="P48" s="154" t="s">
        <v>3812</v>
      </c>
      <c r="Q48" s="154" t="s">
        <v>1612</v>
      </c>
      <c r="R48" s="154" t="s">
        <v>4265</v>
      </c>
      <c r="S48" s="154"/>
    </row>
    <row r="49" spans="1:19">
      <c r="A49" s="10">
        <v>9</v>
      </c>
      <c r="B49" s="165">
        <v>10063292</v>
      </c>
      <c r="C49" s="154">
        <v>1008893</v>
      </c>
      <c r="D49" s="10" t="s">
        <v>3615</v>
      </c>
      <c r="E49" s="155" t="s">
        <v>4209</v>
      </c>
      <c r="F49" s="154" t="s">
        <v>28</v>
      </c>
      <c r="G49" s="158">
        <v>60</v>
      </c>
      <c r="H49" s="154">
        <v>1</v>
      </c>
      <c r="I49" s="154">
        <v>60</v>
      </c>
      <c r="J49" s="166">
        <v>46118</v>
      </c>
      <c r="K49" s="154" t="s">
        <v>4328</v>
      </c>
      <c r="L49" s="167" t="s">
        <v>4309</v>
      </c>
      <c r="M49" s="154" t="s">
        <v>4316</v>
      </c>
      <c r="N49" s="154" t="s">
        <v>4329</v>
      </c>
      <c r="O49" s="10" t="s">
        <v>4297</v>
      </c>
      <c r="P49" s="154" t="s">
        <v>3812</v>
      </c>
      <c r="Q49" s="154" t="s">
        <v>3946</v>
      </c>
      <c r="R49" s="154" t="s">
        <v>4265</v>
      </c>
      <c r="S49" s="154"/>
    </row>
    <row r="50" spans="1:19">
      <c r="A50" s="10">
        <v>9</v>
      </c>
      <c r="B50" s="165">
        <v>10061471</v>
      </c>
      <c r="C50" s="154">
        <v>1002911</v>
      </c>
      <c r="D50" s="10" t="s">
        <v>1808</v>
      </c>
      <c r="E50" s="155" t="s">
        <v>4206</v>
      </c>
      <c r="F50" s="154" t="s">
        <v>21</v>
      </c>
      <c r="G50" s="158">
        <v>2</v>
      </c>
      <c r="H50" s="154">
        <v>10</v>
      </c>
      <c r="I50" s="154">
        <v>20</v>
      </c>
      <c r="J50" s="166">
        <v>46118</v>
      </c>
      <c r="K50" s="154" t="s">
        <v>4328</v>
      </c>
      <c r="L50" s="167" t="s">
        <v>4309</v>
      </c>
      <c r="M50" s="154" t="s">
        <v>4316</v>
      </c>
      <c r="N50" s="154" t="s">
        <v>4329</v>
      </c>
      <c r="O50" s="10" t="s">
        <v>4297</v>
      </c>
      <c r="P50" s="154" t="s">
        <v>3812</v>
      </c>
      <c r="Q50" s="154" t="s">
        <v>468</v>
      </c>
      <c r="R50" s="154" t="s">
        <v>4265</v>
      </c>
      <c r="S50" s="154"/>
    </row>
    <row r="51" spans="1:19">
      <c r="A51" s="10">
        <v>9</v>
      </c>
      <c r="B51" s="165">
        <v>10062049</v>
      </c>
      <c r="C51" s="154">
        <v>1005268</v>
      </c>
      <c r="D51" s="10" t="s">
        <v>2369</v>
      </c>
      <c r="E51" s="155" t="s">
        <v>4209</v>
      </c>
      <c r="F51" s="154" t="s">
        <v>21</v>
      </c>
      <c r="G51" s="158">
        <v>4.88</v>
      </c>
      <c r="H51" s="154">
        <v>10</v>
      </c>
      <c r="I51" s="154">
        <v>48.8</v>
      </c>
      <c r="J51" s="166">
        <v>46118</v>
      </c>
      <c r="K51" s="154" t="s">
        <v>4328</v>
      </c>
      <c r="L51" s="167" t="s">
        <v>4309</v>
      </c>
      <c r="M51" s="154" t="s">
        <v>4316</v>
      </c>
      <c r="N51" s="154" t="s">
        <v>4329</v>
      </c>
      <c r="O51" s="10" t="s">
        <v>4297</v>
      </c>
      <c r="P51" s="154" t="s">
        <v>3812</v>
      </c>
      <c r="Q51" s="154" t="s">
        <v>2365</v>
      </c>
      <c r="R51" s="154" t="s">
        <v>4265</v>
      </c>
      <c r="S51" s="154"/>
    </row>
    <row r="52" spans="1:19">
      <c r="A52" s="10">
        <v>9</v>
      </c>
      <c r="B52" s="165">
        <v>10061539</v>
      </c>
      <c r="C52" s="154">
        <v>1000408</v>
      </c>
      <c r="D52" s="10" t="s">
        <v>1892</v>
      </c>
      <c r="E52" s="155" t="s">
        <v>2049</v>
      </c>
      <c r="F52" s="154" t="s">
        <v>21</v>
      </c>
      <c r="G52" s="158">
        <v>16</v>
      </c>
      <c r="H52" s="154">
        <v>1</v>
      </c>
      <c r="I52" s="154">
        <v>16</v>
      </c>
      <c r="J52" s="166">
        <v>46118</v>
      </c>
      <c r="K52" s="154" t="s">
        <v>4328</v>
      </c>
      <c r="L52" s="167" t="s">
        <v>4309</v>
      </c>
      <c r="M52" s="154" t="s">
        <v>4316</v>
      </c>
      <c r="N52" s="154" t="s">
        <v>4329</v>
      </c>
      <c r="O52" s="10" t="s">
        <v>4297</v>
      </c>
      <c r="P52" s="154" t="s">
        <v>3812</v>
      </c>
      <c r="Q52" s="154" t="s">
        <v>1889</v>
      </c>
      <c r="R52" s="154" t="s">
        <v>4265</v>
      </c>
      <c r="S52" s="154"/>
    </row>
    <row r="53" spans="1:19">
      <c r="A53" s="10">
        <v>10</v>
      </c>
      <c r="B53" s="165">
        <v>10062176</v>
      </c>
      <c r="C53" s="154">
        <v>1005621</v>
      </c>
      <c r="D53" s="10" t="s">
        <v>2506</v>
      </c>
      <c r="E53" s="155" t="s">
        <v>4209</v>
      </c>
      <c r="F53" s="154" t="s">
        <v>21</v>
      </c>
      <c r="G53" s="158">
        <v>168</v>
      </c>
      <c r="H53" s="154">
        <v>1</v>
      </c>
      <c r="I53" s="154">
        <v>168</v>
      </c>
      <c r="J53" s="166">
        <v>46119</v>
      </c>
      <c r="K53" s="154" t="s">
        <v>4330</v>
      </c>
      <c r="L53" s="167" t="s">
        <v>4309</v>
      </c>
      <c r="M53" s="154" t="s">
        <v>4316</v>
      </c>
      <c r="N53" s="154" t="s">
        <v>4331</v>
      </c>
      <c r="O53" s="10" t="s">
        <v>4291</v>
      </c>
      <c r="P53" s="154" t="s">
        <v>3812</v>
      </c>
      <c r="Q53" s="154" t="s">
        <v>436</v>
      </c>
      <c r="R53" s="154" t="s">
        <v>4269</v>
      </c>
      <c r="S53" s="154"/>
    </row>
    <row r="54" spans="1:19">
      <c r="A54" s="10">
        <v>10</v>
      </c>
      <c r="B54" s="165">
        <v>10062148</v>
      </c>
      <c r="C54" s="154">
        <v>1006459</v>
      </c>
      <c r="D54" s="10" t="s">
        <v>2478</v>
      </c>
      <c r="E54" s="155" t="s">
        <v>4209</v>
      </c>
      <c r="F54" s="154" t="s">
        <v>21</v>
      </c>
      <c r="G54" s="158">
        <v>88</v>
      </c>
      <c r="H54" s="154">
        <v>4</v>
      </c>
      <c r="I54" s="154">
        <v>352</v>
      </c>
      <c r="J54" s="166">
        <v>46119</v>
      </c>
      <c r="K54" s="154" t="s">
        <v>4330</v>
      </c>
      <c r="L54" s="167" t="s">
        <v>4309</v>
      </c>
      <c r="M54" s="154" t="s">
        <v>4316</v>
      </c>
      <c r="N54" s="154" t="s">
        <v>4331</v>
      </c>
      <c r="O54" s="10" t="s">
        <v>4291</v>
      </c>
      <c r="P54" s="154" t="s">
        <v>3812</v>
      </c>
      <c r="Q54" s="154" t="s">
        <v>29</v>
      </c>
      <c r="R54" s="154" t="s">
        <v>4269</v>
      </c>
      <c r="S54" s="154"/>
    </row>
    <row r="55" spans="1:19">
      <c r="A55" s="10">
        <v>10</v>
      </c>
      <c r="B55" s="165">
        <v>10062149</v>
      </c>
      <c r="C55" s="154">
        <v>1006458</v>
      </c>
      <c r="D55" s="10" t="s">
        <v>2479</v>
      </c>
      <c r="E55" s="155" t="s">
        <v>4209</v>
      </c>
      <c r="F55" s="154" t="s">
        <v>21</v>
      </c>
      <c r="G55" s="158">
        <v>160</v>
      </c>
      <c r="H55" s="154">
        <v>2</v>
      </c>
      <c r="I55" s="154">
        <v>320</v>
      </c>
      <c r="J55" s="166">
        <v>46119</v>
      </c>
      <c r="K55" s="154" t="s">
        <v>4330</v>
      </c>
      <c r="L55" s="167" t="s">
        <v>4309</v>
      </c>
      <c r="M55" s="154" t="s">
        <v>4316</v>
      </c>
      <c r="N55" s="154" t="s">
        <v>4331</v>
      </c>
      <c r="O55" s="10" t="s">
        <v>4291</v>
      </c>
      <c r="P55" s="154" t="s">
        <v>3812</v>
      </c>
      <c r="Q55" s="154" t="s">
        <v>29</v>
      </c>
      <c r="R55" s="154" t="s">
        <v>4269</v>
      </c>
      <c r="S55" s="154"/>
    </row>
    <row r="56" spans="1:19">
      <c r="A56" s="10">
        <v>10</v>
      </c>
      <c r="B56" s="165">
        <v>10062315</v>
      </c>
      <c r="C56" s="154">
        <v>1006215</v>
      </c>
      <c r="D56" s="10" t="s">
        <v>2643</v>
      </c>
      <c r="E56" s="155" t="s">
        <v>4209</v>
      </c>
      <c r="F56" s="154" t="s">
        <v>37</v>
      </c>
      <c r="G56" s="158">
        <v>90</v>
      </c>
      <c r="H56" s="154">
        <v>5</v>
      </c>
      <c r="I56" s="154">
        <v>450</v>
      </c>
      <c r="J56" s="166">
        <v>46119</v>
      </c>
      <c r="K56" s="154" t="s">
        <v>4330</v>
      </c>
      <c r="L56" s="167" t="s">
        <v>4309</v>
      </c>
      <c r="M56" s="154" t="s">
        <v>4316</v>
      </c>
      <c r="N56" s="154" t="s">
        <v>4331</v>
      </c>
      <c r="O56" s="10" t="s">
        <v>4291</v>
      </c>
      <c r="P56" s="154" t="s">
        <v>3812</v>
      </c>
      <c r="Q56" s="154" t="s">
        <v>2642</v>
      </c>
      <c r="R56" s="154" t="s">
        <v>4269</v>
      </c>
      <c r="S56" s="154"/>
    </row>
    <row r="57" spans="1:19">
      <c r="A57" s="10">
        <v>10</v>
      </c>
      <c r="B57" s="165">
        <v>10062185</v>
      </c>
      <c r="C57" s="154">
        <v>1006219</v>
      </c>
      <c r="D57" s="10" t="s">
        <v>2515</v>
      </c>
      <c r="E57" s="155" t="s">
        <v>4209</v>
      </c>
      <c r="F57" s="154" t="s">
        <v>37</v>
      </c>
      <c r="G57" s="158">
        <v>35</v>
      </c>
      <c r="H57" s="154">
        <v>10</v>
      </c>
      <c r="I57" s="154">
        <v>350</v>
      </c>
      <c r="J57" s="166">
        <v>46119</v>
      </c>
      <c r="K57" s="154" t="s">
        <v>4330</v>
      </c>
      <c r="L57" s="167" t="s">
        <v>4309</v>
      </c>
      <c r="M57" s="154" t="s">
        <v>4316</v>
      </c>
      <c r="N57" s="154" t="s">
        <v>4331</v>
      </c>
      <c r="O57" s="10" t="s">
        <v>4291</v>
      </c>
      <c r="P57" s="154" t="s">
        <v>3812</v>
      </c>
      <c r="Q57" s="154" t="s">
        <v>29</v>
      </c>
      <c r="R57" s="154" t="s">
        <v>4269</v>
      </c>
      <c r="S57" s="154"/>
    </row>
    <row r="58" spans="1:19">
      <c r="A58" s="10">
        <v>10</v>
      </c>
      <c r="B58" s="165">
        <v>10062760</v>
      </c>
      <c r="C58" s="154">
        <v>1007380</v>
      </c>
      <c r="D58" s="10" t="s">
        <v>3067</v>
      </c>
      <c r="E58" s="155" t="s">
        <v>4209</v>
      </c>
      <c r="F58" s="154" t="s">
        <v>21</v>
      </c>
      <c r="G58" s="158">
        <v>458</v>
      </c>
      <c r="H58" s="154">
        <v>1</v>
      </c>
      <c r="I58" s="154">
        <v>458</v>
      </c>
      <c r="J58" s="166">
        <v>46119</v>
      </c>
      <c r="K58" s="154" t="s">
        <v>4330</v>
      </c>
      <c r="L58" s="167" t="s">
        <v>4309</v>
      </c>
      <c r="M58" s="154" t="s">
        <v>4316</v>
      </c>
      <c r="N58" s="154" t="s">
        <v>4331</v>
      </c>
      <c r="O58" s="10" t="s">
        <v>4291</v>
      </c>
      <c r="P58" s="154" t="s">
        <v>3812</v>
      </c>
      <c r="Q58" s="154" t="s">
        <v>26</v>
      </c>
      <c r="R58" s="154" t="s">
        <v>4269</v>
      </c>
      <c r="S58" s="154"/>
    </row>
    <row r="59" spans="1:19">
      <c r="A59" s="10">
        <v>11</v>
      </c>
      <c r="B59" s="165">
        <v>10060967</v>
      </c>
      <c r="C59" s="154">
        <v>1004854</v>
      </c>
      <c r="D59" s="10" t="s">
        <v>1202</v>
      </c>
      <c r="E59" s="155" t="s">
        <v>2049</v>
      </c>
      <c r="F59" s="154" t="s">
        <v>21</v>
      </c>
      <c r="G59" s="158">
        <v>21</v>
      </c>
      <c r="H59" s="154">
        <v>3</v>
      </c>
      <c r="I59" s="154">
        <v>63</v>
      </c>
      <c r="J59" s="166">
        <v>46119</v>
      </c>
      <c r="K59" s="154" t="s">
        <v>4332</v>
      </c>
      <c r="L59" s="167" t="s">
        <v>4333</v>
      </c>
      <c r="M59" s="154" t="s">
        <v>4334</v>
      </c>
      <c r="N59" s="154" t="s">
        <v>4335</v>
      </c>
      <c r="O59" s="10" t="s">
        <v>3817</v>
      </c>
      <c r="P59" s="154" t="s">
        <v>3812</v>
      </c>
      <c r="Q59" s="154" t="s">
        <v>1200</v>
      </c>
      <c r="R59" s="154" t="s">
        <v>4265</v>
      </c>
      <c r="S59" s="154"/>
    </row>
    <row r="60" spans="1:19">
      <c r="A60" s="10">
        <v>11</v>
      </c>
      <c r="B60" s="165">
        <v>10062013</v>
      </c>
      <c r="C60" s="154">
        <v>1001634</v>
      </c>
      <c r="D60" s="10" t="s">
        <v>2345</v>
      </c>
      <c r="E60" s="155" t="s">
        <v>2049</v>
      </c>
      <c r="F60" s="154" t="s">
        <v>37</v>
      </c>
      <c r="G60" s="158">
        <v>37</v>
      </c>
      <c r="H60" s="154">
        <v>1</v>
      </c>
      <c r="I60" s="154">
        <v>37</v>
      </c>
      <c r="J60" s="166">
        <v>46119</v>
      </c>
      <c r="K60" s="154" t="s">
        <v>4332</v>
      </c>
      <c r="L60" s="167" t="s">
        <v>4333</v>
      </c>
      <c r="M60" s="154" t="s">
        <v>4334</v>
      </c>
      <c r="N60" s="154" t="s">
        <v>4335</v>
      </c>
      <c r="O60" s="10" t="s">
        <v>3817</v>
      </c>
      <c r="P60" s="154" t="s">
        <v>3812</v>
      </c>
      <c r="Q60" s="154" t="s">
        <v>2346</v>
      </c>
      <c r="R60" s="154" t="s">
        <v>4265</v>
      </c>
      <c r="S60" s="154"/>
    </row>
    <row r="61" spans="1:19">
      <c r="A61" s="10">
        <v>11</v>
      </c>
      <c r="B61" s="165">
        <v>10061954</v>
      </c>
      <c r="C61" s="154">
        <v>1000373</v>
      </c>
      <c r="D61" s="10" t="s">
        <v>2278</v>
      </c>
      <c r="E61" s="155" t="s">
        <v>2049</v>
      </c>
      <c r="F61" s="154" t="s">
        <v>21</v>
      </c>
      <c r="G61" s="158">
        <v>4.28</v>
      </c>
      <c r="H61" s="154">
        <v>4</v>
      </c>
      <c r="I61" s="154">
        <v>17.12</v>
      </c>
      <c r="J61" s="166">
        <v>46119</v>
      </c>
      <c r="K61" s="154" t="s">
        <v>4332</v>
      </c>
      <c r="L61" s="167" t="s">
        <v>4333</v>
      </c>
      <c r="M61" s="154" t="s">
        <v>4334</v>
      </c>
      <c r="N61" s="154" t="s">
        <v>4335</v>
      </c>
      <c r="O61" s="10" t="s">
        <v>3817</v>
      </c>
      <c r="P61" s="154" t="s">
        <v>3812</v>
      </c>
      <c r="Q61" s="154" t="s">
        <v>3980</v>
      </c>
      <c r="R61" s="154" t="s">
        <v>4265</v>
      </c>
      <c r="S61" s="154"/>
    </row>
    <row r="62" spans="1:19">
      <c r="A62" s="10">
        <v>11</v>
      </c>
      <c r="B62" s="165">
        <v>10060089</v>
      </c>
      <c r="C62" s="154">
        <v>1002419</v>
      </c>
      <c r="D62" s="10" t="s">
        <v>139</v>
      </c>
      <c r="E62" s="155" t="s">
        <v>2049</v>
      </c>
      <c r="F62" s="154" t="s">
        <v>21</v>
      </c>
      <c r="G62" s="158">
        <v>18</v>
      </c>
      <c r="H62" s="154">
        <v>3</v>
      </c>
      <c r="I62" s="154">
        <v>54</v>
      </c>
      <c r="J62" s="166">
        <v>46119</v>
      </c>
      <c r="K62" s="154" t="s">
        <v>4332</v>
      </c>
      <c r="L62" s="167" t="s">
        <v>4333</v>
      </c>
      <c r="M62" s="154" t="s">
        <v>4334</v>
      </c>
      <c r="N62" s="154" t="s">
        <v>4335</v>
      </c>
      <c r="O62" s="10" t="s">
        <v>3817</v>
      </c>
      <c r="P62" s="154" t="s">
        <v>3812</v>
      </c>
      <c r="Q62" s="154" t="s">
        <v>161</v>
      </c>
      <c r="R62" s="154" t="s">
        <v>4265</v>
      </c>
      <c r="S62" s="154"/>
    </row>
    <row r="63" spans="1:19">
      <c r="A63" s="10">
        <v>11</v>
      </c>
      <c r="B63" s="165">
        <v>10061759</v>
      </c>
      <c r="C63" s="154">
        <v>1004823</v>
      </c>
      <c r="D63" s="10" t="s">
        <v>2068</v>
      </c>
      <c r="E63" s="155" t="s">
        <v>2049</v>
      </c>
      <c r="F63" s="154" t="s">
        <v>169</v>
      </c>
      <c r="G63" s="158">
        <v>75</v>
      </c>
      <c r="H63" s="154">
        <v>2</v>
      </c>
      <c r="I63" s="154">
        <v>150</v>
      </c>
      <c r="J63" s="166">
        <v>46119</v>
      </c>
      <c r="K63" s="154" t="s">
        <v>4332</v>
      </c>
      <c r="L63" s="167" t="s">
        <v>4333</v>
      </c>
      <c r="M63" s="154" t="s">
        <v>4334</v>
      </c>
      <c r="N63" s="154" t="s">
        <v>4335</v>
      </c>
      <c r="O63" s="10" t="s">
        <v>3817</v>
      </c>
      <c r="P63" s="154" t="s">
        <v>3812</v>
      </c>
      <c r="Q63" s="154" t="s">
        <v>2063</v>
      </c>
      <c r="R63" s="154" t="s">
        <v>4265</v>
      </c>
      <c r="S63" s="154"/>
    </row>
    <row r="64" spans="1:19">
      <c r="A64" s="10">
        <v>11</v>
      </c>
      <c r="B64" s="165">
        <v>10060231</v>
      </c>
      <c r="C64" s="154">
        <v>1000399</v>
      </c>
      <c r="D64" s="10" t="s">
        <v>329</v>
      </c>
      <c r="E64" s="155" t="s">
        <v>2049</v>
      </c>
      <c r="F64" s="154" t="s">
        <v>21</v>
      </c>
      <c r="G64" s="158">
        <v>12</v>
      </c>
      <c r="H64" s="154">
        <v>3</v>
      </c>
      <c r="I64" s="154">
        <v>36</v>
      </c>
      <c r="J64" s="166">
        <v>46119</v>
      </c>
      <c r="K64" s="154" t="s">
        <v>4332</v>
      </c>
      <c r="L64" s="167" t="s">
        <v>4333</v>
      </c>
      <c r="M64" s="154" t="s">
        <v>4334</v>
      </c>
      <c r="N64" s="154" t="s">
        <v>4335</v>
      </c>
      <c r="O64" s="10" t="s">
        <v>3817</v>
      </c>
      <c r="P64" s="154" t="s">
        <v>3812</v>
      </c>
      <c r="Q64" s="154" t="s">
        <v>161</v>
      </c>
      <c r="R64" s="154" t="s">
        <v>4265</v>
      </c>
      <c r="S64" s="154"/>
    </row>
    <row r="65" spans="1:19">
      <c r="A65" s="10">
        <v>12</v>
      </c>
      <c r="B65" s="165">
        <v>10060043</v>
      </c>
      <c r="C65" s="154">
        <v>1001081</v>
      </c>
      <c r="D65" s="10" t="s">
        <v>85</v>
      </c>
      <c r="E65" s="155" t="s">
        <v>4211</v>
      </c>
      <c r="F65" s="154" t="s">
        <v>37</v>
      </c>
      <c r="G65" s="158">
        <v>42</v>
      </c>
      <c r="H65" s="154">
        <v>50</v>
      </c>
      <c r="I65" s="154">
        <v>2100</v>
      </c>
      <c r="J65" s="166">
        <v>46119</v>
      </c>
      <c r="K65" s="154" t="s">
        <v>4308</v>
      </c>
      <c r="L65" s="167" t="s">
        <v>4309</v>
      </c>
      <c r="M65" s="154" t="s">
        <v>4308</v>
      </c>
      <c r="N65" s="154" t="s">
        <v>4310</v>
      </c>
      <c r="O65" s="10" t="s">
        <v>4290</v>
      </c>
      <c r="P65" s="154" t="s">
        <v>3812</v>
      </c>
      <c r="Q65" s="154" t="s">
        <v>82</v>
      </c>
      <c r="R65" s="154" t="s">
        <v>4267</v>
      </c>
      <c r="S65" s="154"/>
    </row>
    <row r="66" spans="1:19">
      <c r="A66" s="10">
        <v>12</v>
      </c>
      <c r="B66" s="165">
        <v>10060008</v>
      </c>
      <c r="C66" s="154">
        <v>1003829</v>
      </c>
      <c r="D66" s="10" t="s">
        <v>38</v>
      </c>
      <c r="E66" s="155" t="s">
        <v>4211</v>
      </c>
      <c r="F66" s="154" t="s">
        <v>21</v>
      </c>
      <c r="G66" s="158">
        <v>17</v>
      </c>
      <c r="H66" s="154">
        <v>25</v>
      </c>
      <c r="I66" s="154">
        <v>425</v>
      </c>
      <c r="J66" s="166">
        <v>46119</v>
      </c>
      <c r="K66" s="154" t="s">
        <v>4308</v>
      </c>
      <c r="L66" s="167" t="s">
        <v>4309</v>
      </c>
      <c r="M66" s="154" t="s">
        <v>4308</v>
      </c>
      <c r="N66" s="154" t="s">
        <v>4310</v>
      </c>
      <c r="O66" s="10" t="s">
        <v>4290</v>
      </c>
      <c r="P66" s="154" t="s">
        <v>3812</v>
      </c>
      <c r="Q66" s="154" t="s">
        <v>39</v>
      </c>
      <c r="R66" s="154" t="s">
        <v>4267</v>
      </c>
      <c r="S66" s="154"/>
    </row>
    <row r="67" spans="1:19">
      <c r="A67" s="10">
        <v>12</v>
      </c>
      <c r="B67" s="165">
        <v>10060016</v>
      </c>
      <c r="C67" s="154">
        <v>1001256</v>
      </c>
      <c r="D67" s="10" t="s">
        <v>48</v>
      </c>
      <c r="E67" s="155" t="s">
        <v>4211</v>
      </c>
      <c r="F67" s="154" t="s">
        <v>21</v>
      </c>
      <c r="G67" s="158">
        <v>42</v>
      </c>
      <c r="H67" s="154">
        <v>48</v>
      </c>
      <c r="I67" s="154">
        <v>2016</v>
      </c>
      <c r="J67" s="166">
        <v>46119</v>
      </c>
      <c r="K67" s="154" t="s">
        <v>4308</v>
      </c>
      <c r="L67" s="167" t="s">
        <v>4309</v>
      </c>
      <c r="M67" s="154" t="s">
        <v>4308</v>
      </c>
      <c r="N67" s="154" t="s">
        <v>4310</v>
      </c>
      <c r="O67" s="10" t="s">
        <v>4290</v>
      </c>
      <c r="P67" s="154" t="s">
        <v>3812</v>
      </c>
      <c r="Q67" s="154" t="s">
        <v>49</v>
      </c>
      <c r="R67" s="154" t="s">
        <v>4267</v>
      </c>
      <c r="S67" s="154"/>
    </row>
    <row r="68" spans="1:19">
      <c r="A68" s="10">
        <v>12</v>
      </c>
      <c r="B68" s="165">
        <v>10060511</v>
      </c>
      <c r="C68" s="154">
        <v>1003346</v>
      </c>
      <c r="D68" s="10" t="s">
        <v>655</v>
      </c>
      <c r="E68" s="155" t="s">
        <v>4210</v>
      </c>
      <c r="F68" s="154" t="s">
        <v>353</v>
      </c>
      <c r="G68" s="158">
        <v>103</v>
      </c>
      <c r="H68" s="154">
        <v>60</v>
      </c>
      <c r="I68" s="154">
        <v>6180</v>
      </c>
      <c r="J68" s="166">
        <v>46119</v>
      </c>
      <c r="K68" s="154" t="s">
        <v>4308</v>
      </c>
      <c r="L68" s="167" t="s">
        <v>4309</v>
      </c>
      <c r="M68" s="154" t="s">
        <v>4308</v>
      </c>
      <c r="N68" s="154" t="s">
        <v>4310</v>
      </c>
      <c r="O68" s="10" t="s">
        <v>4290</v>
      </c>
      <c r="P68" s="154" t="s">
        <v>3812</v>
      </c>
      <c r="Q68" s="154" t="s">
        <v>3963</v>
      </c>
      <c r="R68" s="154" t="s">
        <v>4267</v>
      </c>
      <c r="S68" s="154"/>
    </row>
    <row r="69" spans="1:19">
      <c r="A69" s="10">
        <v>12</v>
      </c>
      <c r="B69" s="165">
        <v>10060059</v>
      </c>
      <c r="C69" s="154">
        <v>1003800</v>
      </c>
      <c r="D69" s="10" t="s">
        <v>104</v>
      </c>
      <c r="E69" s="155" t="s">
        <v>4211</v>
      </c>
      <c r="F69" s="154" t="s">
        <v>21</v>
      </c>
      <c r="G69" s="158">
        <v>11</v>
      </c>
      <c r="H69" s="154">
        <v>48</v>
      </c>
      <c r="I69" s="154">
        <v>528</v>
      </c>
      <c r="J69" s="166">
        <v>46119</v>
      </c>
      <c r="K69" s="154" t="s">
        <v>4308</v>
      </c>
      <c r="L69" s="167" t="s">
        <v>4309</v>
      </c>
      <c r="M69" s="154" t="s">
        <v>4308</v>
      </c>
      <c r="N69" s="154" t="s">
        <v>4310</v>
      </c>
      <c r="O69" s="10" t="s">
        <v>4290</v>
      </c>
      <c r="P69" s="154" t="s">
        <v>3812</v>
      </c>
      <c r="Q69" s="154" t="s">
        <v>95</v>
      </c>
      <c r="R69" s="154" t="s">
        <v>4267</v>
      </c>
      <c r="S69" s="154"/>
    </row>
    <row r="70" spans="1:19">
      <c r="A70" s="10">
        <v>12</v>
      </c>
      <c r="B70" s="165">
        <v>10060070</v>
      </c>
      <c r="C70" s="154">
        <v>1001254</v>
      </c>
      <c r="D70" s="10" t="s">
        <v>116</v>
      </c>
      <c r="E70" s="155" t="s">
        <v>4210</v>
      </c>
      <c r="F70" s="154" t="s">
        <v>21</v>
      </c>
      <c r="G70" s="158">
        <v>2.5</v>
      </c>
      <c r="H70" s="154">
        <v>240</v>
      </c>
      <c r="I70" s="154">
        <v>600</v>
      </c>
      <c r="J70" s="166">
        <v>46119</v>
      </c>
      <c r="K70" s="154" t="s">
        <v>4308</v>
      </c>
      <c r="L70" s="167" t="s">
        <v>4309</v>
      </c>
      <c r="M70" s="154" t="s">
        <v>4308</v>
      </c>
      <c r="N70" s="154" t="s">
        <v>4310</v>
      </c>
      <c r="O70" s="10" t="s">
        <v>4290</v>
      </c>
      <c r="P70" s="154" t="s">
        <v>3812</v>
      </c>
      <c r="Q70" s="154" t="s">
        <v>95</v>
      </c>
      <c r="R70" s="154" t="s">
        <v>4267</v>
      </c>
      <c r="S70" s="154"/>
    </row>
    <row r="71" spans="1:19">
      <c r="A71" s="10">
        <v>12</v>
      </c>
      <c r="B71" s="165">
        <v>10060023</v>
      </c>
      <c r="C71" s="154">
        <v>1003941</v>
      </c>
      <c r="D71" s="10" t="s">
        <v>59</v>
      </c>
      <c r="E71" s="155" t="s">
        <v>4211</v>
      </c>
      <c r="F71" s="154" t="s">
        <v>21</v>
      </c>
      <c r="G71" s="158">
        <v>5.5</v>
      </c>
      <c r="H71" s="154">
        <v>48</v>
      </c>
      <c r="I71" s="154">
        <v>264</v>
      </c>
      <c r="J71" s="166">
        <v>46119</v>
      </c>
      <c r="K71" s="154" t="s">
        <v>4308</v>
      </c>
      <c r="L71" s="167" t="s">
        <v>4309</v>
      </c>
      <c r="M71" s="154" t="s">
        <v>4308</v>
      </c>
      <c r="N71" s="154" t="s">
        <v>4310</v>
      </c>
      <c r="O71" s="10" t="s">
        <v>4290</v>
      </c>
      <c r="P71" s="154" t="s">
        <v>3812</v>
      </c>
      <c r="Q71" s="154" t="s">
        <v>22</v>
      </c>
      <c r="R71" s="154" t="s">
        <v>4267</v>
      </c>
      <c r="S71" s="154"/>
    </row>
    <row r="72" spans="1:19">
      <c r="A72" s="10">
        <v>12</v>
      </c>
      <c r="B72" s="165">
        <v>10060507</v>
      </c>
      <c r="C72" s="154">
        <v>1001245</v>
      </c>
      <c r="D72" s="10" t="s">
        <v>650</v>
      </c>
      <c r="E72" s="155" t="s">
        <v>4210</v>
      </c>
      <c r="F72" s="154" t="s">
        <v>618</v>
      </c>
      <c r="G72" s="158">
        <v>18</v>
      </c>
      <c r="H72" s="154">
        <v>120</v>
      </c>
      <c r="I72" s="154">
        <v>2160</v>
      </c>
      <c r="J72" s="166">
        <v>46119</v>
      </c>
      <c r="K72" s="154" t="s">
        <v>4308</v>
      </c>
      <c r="L72" s="167" t="s">
        <v>4309</v>
      </c>
      <c r="M72" s="154" t="s">
        <v>4308</v>
      </c>
      <c r="N72" s="154" t="s">
        <v>4310</v>
      </c>
      <c r="O72" s="10" t="s">
        <v>4290</v>
      </c>
      <c r="P72" s="154" t="s">
        <v>3812</v>
      </c>
      <c r="Q72" s="154" t="s">
        <v>651</v>
      </c>
      <c r="R72" s="154" t="s">
        <v>4267</v>
      </c>
      <c r="S72" s="154"/>
    </row>
    <row r="73" spans="1:19">
      <c r="A73" s="10">
        <v>12</v>
      </c>
      <c r="B73" s="165">
        <v>10060019</v>
      </c>
      <c r="C73" s="154">
        <v>1003817</v>
      </c>
      <c r="D73" s="10" t="s">
        <v>52</v>
      </c>
      <c r="E73" s="155" t="s">
        <v>4211</v>
      </c>
      <c r="F73" s="154" t="s">
        <v>21</v>
      </c>
      <c r="G73" s="158">
        <v>88.43</v>
      </c>
      <c r="H73" s="154">
        <v>12</v>
      </c>
      <c r="I73" s="154">
        <v>1061.1600000000001</v>
      </c>
      <c r="J73" s="166">
        <v>46119</v>
      </c>
      <c r="K73" s="154" t="s">
        <v>4308</v>
      </c>
      <c r="L73" s="167" t="s">
        <v>4309</v>
      </c>
      <c r="M73" s="154" t="s">
        <v>4308</v>
      </c>
      <c r="N73" s="154" t="s">
        <v>4310</v>
      </c>
      <c r="O73" s="10" t="s">
        <v>4290</v>
      </c>
      <c r="P73" s="154" t="s">
        <v>3812</v>
      </c>
      <c r="Q73" s="154" t="s">
        <v>49</v>
      </c>
      <c r="R73" s="154" t="s">
        <v>4267</v>
      </c>
      <c r="S73" s="154"/>
    </row>
    <row r="74" spans="1:19">
      <c r="A74" s="10">
        <v>12</v>
      </c>
      <c r="B74" s="165">
        <v>10060479</v>
      </c>
      <c r="C74" s="154">
        <v>1001247</v>
      </c>
      <c r="D74" s="10" t="s">
        <v>613</v>
      </c>
      <c r="E74" s="155" t="s">
        <v>4210</v>
      </c>
      <c r="F74" s="154" t="s">
        <v>353</v>
      </c>
      <c r="G74" s="158">
        <v>108</v>
      </c>
      <c r="H74" s="154">
        <v>36</v>
      </c>
      <c r="I74" s="154">
        <v>3888</v>
      </c>
      <c r="J74" s="166">
        <v>46119</v>
      </c>
      <c r="K74" s="154" t="s">
        <v>4308</v>
      </c>
      <c r="L74" s="167" t="s">
        <v>4309</v>
      </c>
      <c r="M74" s="154" t="s">
        <v>4308</v>
      </c>
      <c r="N74" s="154" t="s">
        <v>4310</v>
      </c>
      <c r="O74" s="10" t="s">
        <v>4290</v>
      </c>
      <c r="P74" s="154" t="s">
        <v>3812</v>
      </c>
      <c r="Q74" s="154" t="s">
        <v>604</v>
      </c>
      <c r="R74" s="154" t="s">
        <v>4267</v>
      </c>
      <c r="S74" s="154"/>
    </row>
    <row r="75" spans="1:19">
      <c r="A75" s="10">
        <v>12</v>
      </c>
      <c r="B75" s="165">
        <v>10060068</v>
      </c>
      <c r="C75" s="154">
        <v>1006191</v>
      </c>
      <c r="D75" s="10" t="s">
        <v>114</v>
      </c>
      <c r="E75" s="155" t="s">
        <v>4210</v>
      </c>
      <c r="F75" s="154" t="s">
        <v>21</v>
      </c>
      <c r="G75" s="158">
        <v>4.58</v>
      </c>
      <c r="H75" s="154">
        <v>120</v>
      </c>
      <c r="I75" s="154">
        <v>549.6</v>
      </c>
      <c r="J75" s="166">
        <v>46119</v>
      </c>
      <c r="K75" s="154" t="s">
        <v>4308</v>
      </c>
      <c r="L75" s="167" t="s">
        <v>4309</v>
      </c>
      <c r="M75" s="154" t="s">
        <v>4308</v>
      </c>
      <c r="N75" s="154" t="s">
        <v>4310</v>
      </c>
      <c r="O75" s="10" t="s">
        <v>4290</v>
      </c>
      <c r="P75" s="154" t="s">
        <v>3812</v>
      </c>
      <c r="Q75" s="154" t="s">
        <v>109</v>
      </c>
      <c r="R75" s="154" t="s">
        <v>4267</v>
      </c>
      <c r="S75" s="154"/>
    </row>
    <row r="76" spans="1:19">
      <c r="A76" s="10">
        <v>12</v>
      </c>
      <c r="B76" s="165">
        <v>10060075</v>
      </c>
      <c r="C76" s="154">
        <v>1003927</v>
      </c>
      <c r="D76" s="10" t="s">
        <v>121</v>
      </c>
      <c r="E76" s="155" t="s">
        <v>4211</v>
      </c>
      <c r="F76" s="154" t="s">
        <v>21</v>
      </c>
      <c r="G76" s="158">
        <v>5.75</v>
      </c>
      <c r="H76" s="154">
        <v>84</v>
      </c>
      <c r="I76" s="154">
        <v>483</v>
      </c>
      <c r="J76" s="166">
        <v>46119</v>
      </c>
      <c r="K76" s="154" t="s">
        <v>4308</v>
      </c>
      <c r="L76" s="167" t="s">
        <v>4309</v>
      </c>
      <c r="M76" s="154" t="s">
        <v>4308</v>
      </c>
      <c r="N76" s="154" t="s">
        <v>4310</v>
      </c>
      <c r="O76" s="10" t="s">
        <v>4290</v>
      </c>
      <c r="P76" s="154" t="s">
        <v>3812</v>
      </c>
      <c r="Q76" s="154" t="s">
        <v>3892</v>
      </c>
      <c r="R76" s="154" t="s">
        <v>4267</v>
      </c>
      <c r="S76" s="154"/>
    </row>
    <row r="77" spans="1:19">
      <c r="A77" s="10">
        <v>12</v>
      </c>
      <c r="B77" s="165">
        <v>10062791</v>
      </c>
      <c r="C77" s="154">
        <v>1006606</v>
      </c>
      <c r="D77" s="10" t="s">
        <v>3101</v>
      </c>
      <c r="E77" s="155" t="s">
        <v>4210</v>
      </c>
      <c r="F77" s="154" t="s">
        <v>33</v>
      </c>
      <c r="G77" s="158">
        <v>428</v>
      </c>
      <c r="H77" s="154">
        <v>5</v>
      </c>
      <c r="I77" s="154">
        <v>2140</v>
      </c>
      <c r="J77" s="166">
        <v>46119</v>
      </c>
      <c r="K77" s="154" t="s">
        <v>4308</v>
      </c>
      <c r="L77" s="167" t="s">
        <v>4309</v>
      </c>
      <c r="M77" s="154" t="s">
        <v>4308</v>
      </c>
      <c r="N77" s="154" t="s">
        <v>4310</v>
      </c>
      <c r="O77" s="10" t="s">
        <v>4290</v>
      </c>
      <c r="P77" s="154" t="s">
        <v>3812</v>
      </c>
      <c r="Q77" s="154" t="s">
        <v>338</v>
      </c>
      <c r="R77" s="154" t="s">
        <v>4267</v>
      </c>
      <c r="S77" s="154"/>
    </row>
    <row r="78" spans="1:19">
      <c r="A78" s="10">
        <v>13</v>
      </c>
      <c r="B78" s="165">
        <v>10060006</v>
      </c>
      <c r="C78" s="154">
        <v>1003937</v>
      </c>
      <c r="D78" s="10" t="s">
        <v>32</v>
      </c>
      <c r="E78" s="155" t="s">
        <v>4210</v>
      </c>
      <c r="F78" s="154" t="s">
        <v>33</v>
      </c>
      <c r="G78" s="158">
        <v>32</v>
      </c>
      <c r="H78" s="154">
        <v>145</v>
      </c>
      <c r="I78" s="154">
        <v>4640</v>
      </c>
      <c r="J78" s="166">
        <v>46120</v>
      </c>
      <c r="K78" s="154" t="s">
        <v>4312</v>
      </c>
      <c r="L78" s="167" t="s">
        <v>4309</v>
      </c>
      <c r="M78" s="154" t="s">
        <v>4312</v>
      </c>
      <c r="N78" s="154" t="s">
        <v>4313</v>
      </c>
      <c r="O78" s="10" t="s">
        <v>4306</v>
      </c>
      <c r="P78" s="154" t="s">
        <v>3812</v>
      </c>
      <c r="Q78" s="154" t="s">
        <v>34</v>
      </c>
      <c r="R78" s="154" t="s">
        <v>4267</v>
      </c>
      <c r="S78" s="154"/>
    </row>
    <row r="79" spans="1:19">
      <c r="A79" s="10">
        <v>13</v>
      </c>
      <c r="B79" s="165">
        <v>10060247</v>
      </c>
      <c r="C79" s="154">
        <v>1003935</v>
      </c>
      <c r="D79" s="10" t="s">
        <v>347</v>
      </c>
      <c r="E79" s="155" t="s">
        <v>4210</v>
      </c>
      <c r="F79" s="154" t="s">
        <v>33</v>
      </c>
      <c r="G79" s="158">
        <v>130</v>
      </c>
      <c r="H79" s="154">
        <v>50</v>
      </c>
      <c r="I79" s="154">
        <v>6500</v>
      </c>
      <c r="J79" s="166">
        <v>46120</v>
      </c>
      <c r="K79" s="154" t="s">
        <v>4312</v>
      </c>
      <c r="L79" s="167" t="s">
        <v>4309</v>
      </c>
      <c r="M79" s="154" t="s">
        <v>4312</v>
      </c>
      <c r="N79" s="154" t="s">
        <v>4313</v>
      </c>
      <c r="O79" s="10" t="s">
        <v>4306</v>
      </c>
      <c r="P79" s="154" t="s">
        <v>3812</v>
      </c>
      <c r="Q79" s="154" t="s">
        <v>34</v>
      </c>
      <c r="R79" s="154" t="s">
        <v>4267</v>
      </c>
      <c r="S79" s="154"/>
    </row>
    <row r="80" spans="1:19">
      <c r="A80" s="10">
        <v>13</v>
      </c>
      <c r="B80" s="165">
        <v>10062164</v>
      </c>
      <c r="C80" s="154">
        <v>1005596</v>
      </c>
      <c r="D80" s="10" t="s">
        <v>2495</v>
      </c>
      <c r="E80" s="155" t="s">
        <v>4210</v>
      </c>
      <c r="F80" s="154" t="s">
        <v>33</v>
      </c>
      <c r="G80" s="158">
        <v>60</v>
      </c>
      <c r="H80" s="154">
        <v>75</v>
      </c>
      <c r="I80" s="154">
        <v>4500</v>
      </c>
      <c r="J80" s="166">
        <v>46120</v>
      </c>
      <c r="K80" s="154" t="s">
        <v>4312</v>
      </c>
      <c r="L80" s="167" t="s">
        <v>4309</v>
      </c>
      <c r="M80" s="154" t="s">
        <v>4312</v>
      </c>
      <c r="N80" s="154" t="s">
        <v>4313</v>
      </c>
      <c r="O80" s="10" t="s">
        <v>4306</v>
      </c>
      <c r="P80" s="154" t="s">
        <v>3812</v>
      </c>
      <c r="Q80" s="154" t="s">
        <v>34</v>
      </c>
      <c r="R80" s="154" t="s">
        <v>4267</v>
      </c>
      <c r="S80" s="154"/>
    </row>
    <row r="81" spans="1:19">
      <c r="A81" s="10">
        <v>13</v>
      </c>
      <c r="B81" s="165">
        <v>10062165</v>
      </c>
      <c r="C81" s="154">
        <v>1005597</v>
      </c>
      <c r="D81" s="10" t="s">
        <v>2496</v>
      </c>
      <c r="E81" s="155" t="s">
        <v>4210</v>
      </c>
      <c r="F81" s="154" t="s">
        <v>33</v>
      </c>
      <c r="G81" s="158">
        <v>60</v>
      </c>
      <c r="H81" s="154">
        <v>54</v>
      </c>
      <c r="I81" s="154">
        <v>3240</v>
      </c>
      <c r="J81" s="166">
        <v>46120</v>
      </c>
      <c r="K81" s="154" t="s">
        <v>4312</v>
      </c>
      <c r="L81" s="167" t="s">
        <v>4309</v>
      </c>
      <c r="M81" s="154" t="s">
        <v>4312</v>
      </c>
      <c r="N81" s="154" t="s">
        <v>4313</v>
      </c>
      <c r="O81" s="10" t="s">
        <v>4306</v>
      </c>
      <c r="P81" s="154" t="s">
        <v>3812</v>
      </c>
      <c r="Q81" s="154" t="s">
        <v>34</v>
      </c>
      <c r="R81" s="154" t="s">
        <v>4267</v>
      </c>
      <c r="S81" s="154"/>
    </row>
    <row r="82" spans="1:19">
      <c r="A82" s="10">
        <v>14</v>
      </c>
      <c r="B82" s="165">
        <v>10060119</v>
      </c>
      <c r="C82" s="154">
        <v>1003757</v>
      </c>
      <c r="D82" s="10" t="s">
        <v>174</v>
      </c>
      <c r="E82" s="155" t="s">
        <v>4213</v>
      </c>
      <c r="F82" s="154" t="s">
        <v>175</v>
      </c>
      <c r="G82" s="158">
        <v>0.55000000000000004</v>
      </c>
      <c r="H82" s="154">
        <v>1200</v>
      </c>
      <c r="I82" s="154">
        <v>660</v>
      </c>
      <c r="J82" s="166">
        <v>46120</v>
      </c>
      <c r="K82" s="154" t="s">
        <v>4312</v>
      </c>
      <c r="L82" s="167" t="s">
        <v>4309</v>
      </c>
      <c r="M82" s="154" t="s">
        <v>4312</v>
      </c>
      <c r="N82" s="154" t="s">
        <v>4313</v>
      </c>
      <c r="O82" s="10" t="s">
        <v>4306</v>
      </c>
      <c r="P82" s="154" t="s">
        <v>3812</v>
      </c>
      <c r="Q82" s="154" t="s">
        <v>171</v>
      </c>
      <c r="R82" s="154" t="s">
        <v>4268</v>
      </c>
      <c r="S82" s="154"/>
    </row>
    <row r="83" spans="1:19">
      <c r="A83" s="10">
        <v>14</v>
      </c>
      <c r="B83" s="165">
        <v>10061041</v>
      </c>
      <c r="C83" s="154">
        <v>1003758</v>
      </c>
      <c r="D83" s="10" t="s">
        <v>1296</v>
      </c>
      <c r="E83" s="155" t="s">
        <v>4213</v>
      </c>
      <c r="F83" s="154" t="s">
        <v>175</v>
      </c>
      <c r="G83" s="158">
        <v>3</v>
      </c>
      <c r="H83" s="154">
        <v>120</v>
      </c>
      <c r="I83" s="154">
        <v>360</v>
      </c>
      <c r="J83" s="166">
        <v>46120</v>
      </c>
      <c r="K83" s="154" t="s">
        <v>4312</v>
      </c>
      <c r="L83" s="167" t="s">
        <v>4309</v>
      </c>
      <c r="M83" s="154" t="s">
        <v>4312</v>
      </c>
      <c r="N83" s="154" t="s">
        <v>4313</v>
      </c>
      <c r="O83" s="10" t="s">
        <v>4306</v>
      </c>
      <c r="P83" s="154" t="s">
        <v>3812</v>
      </c>
      <c r="Q83" s="154" t="s">
        <v>109</v>
      </c>
      <c r="R83" s="154" t="s">
        <v>4268</v>
      </c>
      <c r="S83" s="154"/>
    </row>
    <row r="84" spans="1:19">
      <c r="A84" s="10">
        <v>14</v>
      </c>
      <c r="B84" s="165">
        <v>10063040</v>
      </c>
      <c r="C84" s="154">
        <v>1008176</v>
      </c>
      <c r="D84" s="10" t="s">
        <v>3358</v>
      </c>
      <c r="E84" s="155" t="s">
        <v>4213</v>
      </c>
      <c r="F84" s="154" t="s">
        <v>169</v>
      </c>
      <c r="G84" s="158">
        <v>7</v>
      </c>
      <c r="H84" s="154">
        <v>120</v>
      </c>
      <c r="I84" s="154">
        <v>840</v>
      </c>
      <c r="J84" s="166">
        <v>46120</v>
      </c>
      <c r="K84" s="154" t="s">
        <v>4312</v>
      </c>
      <c r="L84" s="167" t="s">
        <v>4309</v>
      </c>
      <c r="M84" s="154" t="s">
        <v>4312</v>
      </c>
      <c r="N84" s="154" t="s">
        <v>4313</v>
      </c>
      <c r="O84" s="10" t="s">
        <v>4306</v>
      </c>
      <c r="P84" s="154" t="s">
        <v>3812</v>
      </c>
      <c r="Q84" s="154" t="s">
        <v>165</v>
      </c>
      <c r="R84" s="154" t="s">
        <v>4268</v>
      </c>
      <c r="S84" s="154"/>
    </row>
    <row r="85" spans="1:19">
      <c r="A85" s="10">
        <v>14</v>
      </c>
      <c r="B85" s="165">
        <v>10060115</v>
      </c>
      <c r="C85" s="154">
        <v>1003766</v>
      </c>
      <c r="D85" s="10" t="s">
        <v>168</v>
      </c>
      <c r="E85" s="155" t="s">
        <v>4210</v>
      </c>
      <c r="F85" s="154" t="s">
        <v>169</v>
      </c>
      <c r="G85" s="158">
        <v>4.8</v>
      </c>
      <c r="H85" s="154">
        <v>280</v>
      </c>
      <c r="I85" s="154">
        <v>1344</v>
      </c>
      <c r="J85" s="166">
        <v>46120</v>
      </c>
      <c r="K85" s="154" t="s">
        <v>4312</v>
      </c>
      <c r="L85" s="167" t="s">
        <v>4309</v>
      </c>
      <c r="M85" s="154" t="s">
        <v>4312</v>
      </c>
      <c r="N85" s="154" t="s">
        <v>4313</v>
      </c>
      <c r="O85" s="10" t="s">
        <v>4306</v>
      </c>
      <c r="P85" s="154" t="s">
        <v>3812</v>
      </c>
      <c r="Q85" s="154" t="s">
        <v>171</v>
      </c>
      <c r="R85" s="154" t="s">
        <v>4268</v>
      </c>
      <c r="S85" s="154"/>
    </row>
    <row r="86" spans="1:19">
      <c r="A86" s="10">
        <v>14</v>
      </c>
      <c r="B86" s="165">
        <v>10060078</v>
      </c>
      <c r="C86" s="154">
        <v>1004865</v>
      </c>
      <c r="D86" s="10" t="s">
        <v>125</v>
      </c>
      <c r="E86" s="155" t="s">
        <v>4211</v>
      </c>
      <c r="F86" s="154" t="s">
        <v>37</v>
      </c>
      <c r="G86" s="158">
        <v>13</v>
      </c>
      <c r="H86" s="154">
        <v>50</v>
      </c>
      <c r="I86" s="154">
        <v>650</v>
      </c>
      <c r="J86" s="166">
        <v>46120</v>
      </c>
      <c r="K86" s="154" t="s">
        <v>4312</v>
      </c>
      <c r="L86" s="167" t="s">
        <v>4309</v>
      </c>
      <c r="M86" s="154" t="s">
        <v>4312</v>
      </c>
      <c r="N86" s="154" t="s">
        <v>4313</v>
      </c>
      <c r="O86" s="10" t="s">
        <v>4306</v>
      </c>
      <c r="P86" s="154" t="s">
        <v>3812</v>
      </c>
      <c r="Q86" s="154" t="s">
        <v>122</v>
      </c>
      <c r="R86" s="154" t="s">
        <v>4268</v>
      </c>
      <c r="S86" s="154"/>
    </row>
    <row r="87" spans="1:19">
      <c r="A87" s="10">
        <v>14</v>
      </c>
      <c r="B87" s="165">
        <v>10060060</v>
      </c>
      <c r="C87" s="154">
        <v>1003797</v>
      </c>
      <c r="D87" s="10" t="s">
        <v>105</v>
      </c>
      <c r="E87" s="155" t="s">
        <v>4211</v>
      </c>
      <c r="F87" s="154" t="s">
        <v>21</v>
      </c>
      <c r="G87" s="158">
        <v>23</v>
      </c>
      <c r="H87" s="154">
        <v>96</v>
      </c>
      <c r="I87" s="154">
        <v>2208</v>
      </c>
      <c r="J87" s="166">
        <v>46120</v>
      </c>
      <c r="K87" s="154" t="s">
        <v>4312</v>
      </c>
      <c r="L87" s="167" t="s">
        <v>4309</v>
      </c>
      <c r="M87" s="154" t="s">
        <v>4312</v>
      </c>
      <c r="N87" s="154" t="s">
        <v>4313</v>
      </c>
      <c r="O87" s="10" t="s">
        <v>4306</v>
      </c>
      <c r="P87" s="154" t="s">
        <v>3812</v>
      </c>
      <c r="Q87" s="154" t="s">
        <v>109</v>
      </c>
      <c r="R87" s="154" t="s">
        <v>4268</v>
      </c>
      <c r="S87" s="154"/>
    </row>
    <row r="88" spans="1:19">
      <c r="A88" s="10">
        <v>14</v>
      </c>
      <c r="B88" s="165">
        <v>10060059</v>
      </c>
      <c r="C88" s="154">
        <v>1003800</v>
      </c>
      <c r="D88" s="10" t="s">
        <v>104</v>
      </c>
      <c r="E88" s="155" t="s">
        <v>4211</v>
      </c>
      <c r="F88" s="154" t="s">
        <v>21</v>
      </c>
      <c r="G88" s="158">
        <v>11</v>
      </c>
      <c r="H88" s="154">
        <v>30</v>
      </c>
      <c r="I88" s="154">
        <v>330</v>
      </c>
      <c r="J88" s="166">
        <v>46120</v>
      </c>
      <c r="K88" s="154" t="s">
        <v>4312</v>
      </c>
      <c r="L88" s="167" t="s">
        <v>4309</v>
      </c>
      <c r="M88" s="154" t="s">
        <v>4312</v>
      </c>
      <c r="N88" s="154" t="s">
        <v>4313</v>
      </c>
      <c r="O88" s="10" t="s">
        <v>4306</v>
      </c>
      <c r="P88" s="154" t="s">
        <v>3812</v>
      </c>
      <c r="Q88" s="154" t="s">
        <v>95</v>
      </c>
      <c r="R88" s="154" t="s">
        <v>4268</v>
      </c>
      <c r="S88" s="154"/>
    </row>
    <row r="89" spans="1:19">
      <c r="A89" s="10">
        <v>14</v>
      </c>
      <c r="B89" s="165">
        <v>10060001</v>
      </c>
      <c r="C89" s="154">
        <v>1003819</v>
      </c>
      <c r="D89" s="10" t="s">
        <v>20</v>
      </c>
      <c r="E89" s="155" t="s">
        <v>4211</v>
      </c>
      <c r="F89" s="154" t="s">
        <v>21</v>
      </c>
      <c r="G89" s="158">
        <v>173.86</v>
      </c>
      <c r="H89" s="154">
        <v>30</v>
      </c>
      <c r="I89" s="154">
        <v>5215.8</v>
      </c>
      <c r="J89" s="166">
        <v>46120</v>
      </c>
      <c r="K89" s="154" t="s">
        <v>4312</v>
      </c>
      <c r="L89" s="167" t="s">
        <v>4309</v>
      </c>
      <c r="M89" s="154" t="s">
        <v>4312</v>
      </c>
      <c r="N89" s="154" t="s">
        <v>4313</v>
      </c>
      <c r="O89" s="10" t="s">
        <v>4306</v>
      </c>
      <c r="P89" s="154" t="s">
        <v>3812</v>
      </c>
      <c r="Q89" s="154" t="s">
        <v>22</v>
      </c>
      <c r="R89" s="154" t="s">
        <v>4268</v>
      </c>
      <c r="S89" s="154"/>
    </row>
    <row r="90" spans="1:19">
      <c r="A90" s="10">
        <v>14</v>
      </c>
      <c r="B90" s="165">
        <v>10060070</v>
      </c>
      <c r="C90" s="154">
        <v>1001254</v>
      </c>
      <c r="D90" s="10" t="s">
        <v>116</v>
      </c>
      <c r="E90" s="155" t="s">
        <v>4210</v>
      </c>
      <c r="F90" s="154" t="s">
        <v>21</v>
      </c>
      <c r="G90" s="158">
        <v>2.5</v>
      </c>
      <c r="H90" s="154">
        <v>480</v>
      </c>
      <c r="I90" s="154">
        <v>1200</v>
      </c>
      <c r="J90" s="166">
        <v>46120</v>
      </c>
      <c r="K90" s="154" t="s">
        <v>4312</v>
      </c>
      <c r="L90" s="167" t="s">
        <v>4309</v>
      </c>
      <c r="M90" s="154" t="s">
        <v>4312</v>
      </c>
      <c r="N90" s="154" t="s">
        <v>4313</v>
      </c>
      <c r="O90" s="10" t="s">
        <v>4306</v>
      </c>
      <c r="P90" s="154" t="s">
        <v>3812</v>
      </c>
      <c r="Q90" s="154" t="s">
        <v>95</v>
      </c>
      <c r="R90" s="154" t="s">
        <v>4268</v>
      </c>
      <c r="S90" s="154"/>
    </row>
    <row r="91" spans="1:19">
      <c r="A91" s="10">
        <v>14</v>
      </c>
      <c r="B91" s="165">
        <v>10060069</v>
      </c>
      <c r="C91" s="154">
        <v>1001255</v>
      </c>
      <c r="D91" s="10" t="s">
        <v>115</v>
      </c>
      <c r="E91" s="155" t="s">
        <v>4210</v>
      </c>
      <c r="F91" s="154" t="s">
        <v>21</v>
      </c>
      <c r="G91" s="158">
        <v>2.5</v>
      </c>
      <c r="H91" s="154">
        <v>480</v>
      </c>
      <c r="I91" s="154">
        <v>1200</v>
      </c>
      <c r="J91" s="166">
        <v>46120</v>
      </c>
      <c r="K91" s="154" t="s">
        <v>4312</v>
      </c>
      <c r="L91" s="167" t="s">
        <v>4309</v>
      </c>
      <c r="M91" s="154" t="s">
        <v>4312</v>
      </c>
      <c r="N91" s="154" t="s">
        <v>4313</v>
      </c>
      <c r="O91" s="10" t="s">
        <v>4306</v>
      </c>
      <c r="P91" s="154" t="s">
        <v>3812</v>
      </c>
      <c r="Q91" s="154" t="s">
        <v>95</v>
      </c>
      <c r="R91" s="154" t="s">
        <v>4268</v>
      </c>
      <c r="S91" s="154"/>
    </row>
    <row r="92" spans="1:19">
      <c r="A92" s="10">
        <v>14</v>
      </c>
      <c r="B92" s="165">
        <v>10060068</v>
      </c>
      <c r="C92" s="154">
        <v>1006191</v>
      </c>
      <c r="D92" s="10" t="s">
        <v>114</v>
      </c>
      <c r="E92" s="155" t="s">
        <v>4210</v>
      </c>
      <c r="F92" s="154" t="s">
        <v>21</v>
      </c>
      <c r="G92" s="158">
        <v>4.58</v>
      </c>
      <c r="H92" s="154">
        <v>240</v>
      </c>
      <c r="I92" s="154">
        <v>1099.2</v>
      </c>
      <c r="J92" s="166">
        <v>46120</v>
      </c>
      <c r="K92" s="154" t="s">
        <v>4312</v>
      </c>
      <c r="L92" s="167" t="s">
        <v>4309</v>
      </c>
      <c r="M92" s="154" t="s">
        <v>4312</v>
      </c>
      <c r="N92" s="154" t="s">
        <v>4313</v>
      </c>
      <c r="O92" s="10" t="s">
        <v>4306</v>
      </c>
      <c r="P92" s="154" t="s">
        <v>3812</v>
      </c>
      <c r="Q92" s="154" t="s">
        <v>109</v>
      </c>
      <c r="R92" s="154" t="s">
        <v>4268</v>
      </c>
      <c r="S92" s="154"/>
    </row>
    <row r="93" spans="1:19">
      <c r="A93" s="10">
        <v>14</v>
      </c>
      <c r="B93" s="165">
        <v>10060043</v>
      </c>
      <c r="C93" s="154">
        <v>1001081</v>
      </c>
      <c r="D93" s="10" t="s">
        <v>85</v>
      </c>
      <c r="E93" s="155" t="s">
        <v>4211</v>
      </c>
      <c r="F93" s="154" t="s">
        <v>37</v>
      </c>
      <c r="G93" s="158">
        <v>42</v>
      </c>
      <c r="H93" s="154">
        <v>100</v>
      </c>
      <c r="I93" s="154">
        <v>4200</v>
      </c>
      <c r="J93" s="166">
        <v>46120</v>
      </c>
      <c r="K93" s="154" t="s">
        <v>4312</v>
      </c>
      <c r="L93" s="167" t="s">
        <v>4309</v>
      </c>
      <c r="M93" s="154" t="s">
        <v>4312</v>
      </c>
      <c r="N93" s="154" t="s">
        <v>4313</v>
      </c>
      <c r="O93" s="10" t="s">
        <v>4306</v>
      </c>
      <c r="P93" s="154" t="s">
        <v>3812</v>
      </c>
      <c r="Q93" s="154" t="s">
        <v>82</v>
      </c>
      <c r="R93" s="154" t="s">
        <v>4268</v>
      </c>
      <c r="S93" s="154"/>
    </row>
    <row r="94" spans="1:19">
      <c r="A94" s="10">
        <v>14</v>
      </c>
      <c r="B94" s="165">
        <v>10060039</v>
      </c>
      <c r="C94" s="154">
        <v>1003844</v>
      </c>
      <c r="D94" s="10" t="s">
        <v>79</v>
      </c>
      <c r="E94" s="155" t="s">
        <v>4210</v>
      </c>
      <c r="F94" s="154" t="s">
        <v>21</v>
      </c>
      <c r="G94" s="158">
        <v>0.5</v>
      </c>
      <c r="H94" s="154">
        <v>180</v>
      </c>
      <c r="I94" s="154">
        <v>90</v>
      </c>
      <c r="J94" s="166">
        <v>46120</v>
      </c>
      <c r="K94" s="154" t="s">
        <v>4312</v>
      </c>
      <c r="L94" s="167" t="s">
        <v>4309</v>
      </c>
      <c r="M94" s="154" t="s">
        <v>4312</v>
      </c>
      <c r="N94" s="154" t="s">
        <v>4313</v>
      </c>
      <c r="O94" s="10" t="s">
        <v>4306</v>
      </c>
      <c r="P94" s="154" t="s">
        <v>3812</v>
      </c>
      <c r="Q94" s="154" t="s">
        <v>58</v>
      </c>
      <c r="R94" s="154" t="s">
        <v>4268</v>
      </c>
      <c r="S94" s="154"/>
    </row>
    <row r="95" spans="1:19">
      <c r="A95" s="10">
        <v>14</v>
      </c>
      <c r="B95" s="165">
        <v>10060079</v>
      </c>
      <c r="C95" s="154">
        <v>1003177</v>
      </c>
      <c r="D95" s="10" t="s">
        <v>126</v>
      </c>
      <c r="E95" s="155" t="s">
        <v>4211</v>
      </c>
      <c r="F95" s="154" t="s">
        <v>21</v>
      </c>
      <c r="G95" s="158">
        <v>18</v>
      </c>
      <c r="H95" s="154">
        <v>20</v>
      </c>
      <c r="I95" s="154">
        <v>360</v>
      </c>
      <c r="J95" s="166">
        <v>46120</v>
      </c>
      <c r="K95" s="154" t="s">
        <v>4312</v>
      </c>
      <c r="L95" s="167" t="s">
        <v>4309</v>
      </c>
      <c r="M95" s="154" t="s">
        <v>4312</v>
      </c>
      <c r="N95" s="154" t="s">
        <v>4313</v>
      </c>
      <c r="O95" s="10" t="s">
        <v>4306</v>
      </c>
      <c r="P95" s="154" t="s">
        <v>3812</v>
      </c>
      <c r="Q95" s="154" t="s">
        <v>122</v>
      </c>
      <c r="R95" s="154" t="s">
        <v>4268</v>
      </c>
      <c r="S95" s="154"/>
    </row>
    <row r="96" spans="1:19">
      <c r="A96" s="10">
        <v>14</v>
      </c>
      <c r="B96" s="165">
        <v>10060075</v>
      </c>
      <c r="C96" s="154">
        <v>1003927</v>
      </c>
      <c r="D96" s="10" t="s">
        <v>121</v>
      </c>
      <c r="E96" s="155" t="s">
        <v>4211</v>
      </c>
      <c r="F96" s="154" t="s">
        <v>21</v>
      </c>
      <c r="G96" s="158">
        <v>5.75</v>
      </c>
      <c r="H96" s="154">
        <v>100</v>
      </c>
      <c r="I96" s="154">
        <v>575</v>
      </c>
      <c r="J96" s="166">
        <v>46120</v>
      </c>
      <c r="K96" s="154" t="s">
        <v>4312</v>
      </c>
      <c r="L96" s="167" t="s">
        <v>4309</v>
      </c>
      <c r="M96" s="154" t="s">
        <v>4312</v>
      </c>
      <c r="N96" s="154" t="s">
        <v>4313</v>
      </c>
      <c r="O96" s="10" t="s">
        <v>4306</v>
      </c>
      <c r="P96" s="154" t="s">
        <v>3812</v>
      </c>
      <c r="Q96" s="154" t="s">
        <v>3892</v>
      </c>
      <c r="R96" s="154" t="s">
        <v>4268</v>
      </c>
      <c r="S96" s="154"/>
    </row>
    <row r="97" spans="1:19">
      <c r="A97" s="10">
        <v>15</v>
      </c>
      <c r="B97" s="165">
        <v>10060478</v>
      </c>
      <c r="C97" s="154">
        <v>1006623</v>
      </c>
      <c r="D97" s="10" t="s">
        <v>611</v>
      </c>
      <c r="E97" s="155" t="s">
        <v>4210</v>
      </c>
      <c r="F97" s="154" t="s">
        <v>406</v>
      </c>
      <c r="G97" s="158">
        <v>78</v>
      </c>
      <c r="H97" s="154">
        <v>16</v>
      </c>
      <c r="I97" s="154">
        <v>1248</v>
      </c>
      <c r="J97" s="166">
        <v>46120</v>
      </c>
      <c r="K97" s="154" t="s">
        <v>4312</v>
      </c>
      <c r="L97" s="167" t="s">
        <v>4309</v>
      </c>
      <c r="M97" s="154" t="s">
        <v>4312</v>
      </c>
      <c r="N97" s="154" t="s">
        <v>4313</v>
      </c>
      <c r="O97" s="10" t="s">
        <v>4306</v>
      </c>
      <c r="P97" s="154" t="s">
        <v>3812</v>
      </c>
      <c r="Q97" s="154" t="s">
        <v>612</v>
      </c>
      <c r="R97" s="154" t="s">
        <v>4268</v>
      </c>
      <c r="S97" s="154"/>
    </row>
    <row r="98" spans="1:19">
      <c r="A98" s="10">
        <v>15</v>
      </c>
      <c r="B98" s="165">
        <v>10060485</v>
      </c>
      <c r="C98" s="154">
        <v>1005734</v>
      </c>
      <c r="D98" s="10" t="s">
        <v>622</v>
      </c>
      <c r="E98" s="155" t="s">
        <v>4210</v>
      </c>
      <c r="F98" s="154" t="s">
        <v>406</v>
      </c>
      <c r="G98" s="158">
        <v>56</v>
      </c>
      <c r="H98" s="154">
        <v>20</v>
      </c>
      <c r="I98" s="154">
        <v>1120</v>
      </c>
      <c r="J98" s="166">
        <v>46120</v>
      </c>
      <c r="K98" s="154" t="s">
        <v>4312</v>
      </c>
      <c r="L98" s="167" t="s">
        <v>4309</v>
      </c>
      <c r="M98" s="154" t="s">
        <v>4312</v>
      </c>
      <c r="N98" s="154" t="s">
        <v>4313</v>
      </c>
      <c r="O98" s="10" t="s">
        <v>4306</v>
      </c>
      <c r="P98" s="154" t="s">
        <v>3812</v>
      </c>
      <c r="Q98" s="154" t="s">
        <v>604</v>
      </c>
      <c r="R98" s="154" t="s">
        <v>4268</v>
      </c>
      <c r="S98" s="154"/>
    </row>
    <row r="99" spans="1:19">
      <c r="A99" s="10">
        <v>15</v>
      </c>
      <c r="B99" s="165">
        <v>10060512</v>
      </c>
      <c r="C99" s="154">
        <v>1003336</v>
      </c>
      <c r="D99" s="10" t="s">
        <v>656</v>
      </c>
      <c r="E99" s="155" t="s">
        <v>4210</v>
      </c>
      <c r="F99" s="154" t="s">
        <v>406</v>
      </c>
      <c r="G99" s="158">
        <v>246.75</v>
      </c>
      <c r="H99" s="154">
        <v>22</v>
      </c>
      <c r="I99" s="154">
        <v>5428.5</v>
      </c>
      <c r="J99" s="166">
        <v>46120</v>
      </c>
      <c r="K99" s="154" t="s">
        <v>4312</v>
      </c>
      <c r="L99" s="167" t="s">
        <v>4309</v>
      </c>
      <c r="M99" s="154" t="s">
        <v>4312</v>
      </c>
      <c r="N99" s="154" t="s">
        <v>4313</v>
      </c>
      <c r="O99" s="10" t="s">
        <v>4306</v>
      </c>
      <c r="P99" s="154" t="s">
        <v>3812</v>
      </c>
      <c r="Q99" s="154" t="s">
        <v>3962</v>
      </c>
      <c r="R99" s="154" t="s">
        <v>4268</v>
      </c>
      <c r="S99" s="154"/>
    </row>
    <row r="100" spans="1:19">
      <c r="A100" s="10">
        <v>15</v>
      </c>
      <c r="B100" s="165">
        <v>10063506</v>
      </c>
      <c r="C100" s="154">
        <v>1009137</v>
      </c>
      <c r="D100" s="10" t="s">
        <v>3876</v>
      </c>
      <c r="E100" s="155" t="s">
        <v>4210</v>
      </c>
      <c r="F100" s="154" t="s">
        <v>353</v>
      </c>
      <c r="G100" s="158">
        <v>75</v>
      </c>
      <c r="H100" s="154">
        <v>20</v>
      </c>
      <c r="I100" s="154">
        <v>1500</v>
      </c>
      <c r="J100" s="166">
        <v>46120</v>
      </c>
      <c r="K100" s="154" t="s">
        <v>4312</v>
      </c>
      <c r="L100" s="167" t="s">
        <v>4309</v>
      </c>
      <c r="M100" s="154" t="s">
        <v>4312</v>
      </c>
      <c r="N100" s="154" t="s">
        <v>4313</v>
      </c>
      <c r="O100" s="10" t="s">
        <v>4306</v>
      </c>
      <c r="P100" s="154" t="s">
        <v>3812</v>
      </c>
      <c r="Q100" s="154" t="s">
        <v>605</v>
      </c>
      <c r="R100" s="154" t="s">
        <v>4268</v>
      </c>
      <c r="S100" s="154"/>
    </row>
    <row r="101" spans="1:19">
      <c r="A101" s="10">
        <v>15</v>
      </c>
      <c r="B101" s="165">
        <v>10063634</v>
      </c>
      <c r="C101" s="154">
        <v>1003342</v>
      </c>
      <c r="D101" s="10" t="s">
        <v>4181</v>
      </c>
      <c r="E101" s="155" t="s">
        <v>4210</v>
      </c>
      <c r="F101" s="154" t="s">
        <v>406</v>
      </c>
      <c r="G101" s="158">
        <v>93.5</v>
      </c>
      <c r="H101" s="154">
        <v>8</v>
      </c>
      <c r="I101" s="154">
        <v>748</v>
      </c>
      <c r="J101" s="166">
        <v>46120</v>
      </c>
      <c r="K101" s="154" t="s">
        <v>4312</v>
      </c>
      <c r="L101" s="167" t="s">
        <v>4309</v>
      </c>
      <c r="M101" s="154" t="s">
        <v>4312</v>
      </c>
      <c r="N101" s="154" t="s">
        <v>4313</v>
      </c>
      <c r="O101" s="10" t="s">
        <v>4306</v>
      </c>
      <c r="P101" s="154" t="s">
        <v>3812</v>
      </c>
      <c r="Q101" s="154">
        <v>0</v>
      </c>
      <c r="R101" s="154" t="s">
        <v>4268</v>
      </c>
      <c r="S101" s="154"/>
    </row>
    <row r="102" spans="1:19">
      <c r="A102" s="10">
        <v>15</v>
      </c>
      <c r="B102" s="165">
        <v>10060483</v>
      </c>
      <c r="C102" s="154">
        <v>1003106</v>
      </c>
      <c r="D102" s="10" t="s">
        <v>617</v>
      </c>
      <c r="E102" s="155" t="s">
        <v>4210</v>
      </c>
      <c r="F102" s="154" t="s">
        <v>618</v>
      </c>
      <c r="G102" s="158">
        <v>24</v>
      </c>
      <c r="H102" s="154">
        <v>120</v>
      </c>
      <c r="I102" s="154">
        <v>2880</v>
      </c>
      <c r="J102" s="166">
        <v>46120</v>
      </c>
      <c r="K102" s="154" t="s">
        <v>4312</v>
      </c>
      <c r="L102" s="167" t="s">
        <v>4309</v>
      </c>
      <c r="M102" s="154" t="s">
        <v>4312</v>
      </c>
      <c r="N102" s="154" t="s">
        <v>4313</v>
      </c>
      <c r="O102" s="10" t="s">
        <v>4306</v>
      </c>
      <c r="P102" s="154" t="s">
        <v>3812</v>
      </c>
      <c r="Q102" s="154" t="s">
        <v>619</v>
      </c>
      <c r="R102" s="154" t="s">
        <v>4268</v>
      </c>
      <c r="S102" s="154"/>
    </row>
    <row r="103" spans="1:19">
      <c r="A103" s="10">
        <v>15</v>
      </c>
      <c r="B103" s="165">
        <v>10060509</v>
      </c>
      <c r="C103" s="154">
        <v>1000316</v>
      </c>
      <c r="D103" s="10" t="s">
        <v>653</v>
      </c>
      <c r="E103" s="155" t="s">
        <v>4210</v>
      </c>
      <c r="F103" s="154" t="s">
        <v>21</v>
      </c>
      <c r="G103" s="158">
        <v>263</v>
      </c>
      <c r="H103" s="154">
        <v>8</v>
      </c>
      <c r="I103" s="154">
        <v>2104</v>
      </c>
      <c r="J103" s="166">
        <v>46120</v>
      </c>
      <c r="K103" s="154" t="s">
        <v>4312</v>
      </c>
      <c r="L103" s="167" t="s">
        <v>4309</v>
      </c>
      <c r="M103" s="154" t="s">
        <v>4312</v>
      </c>
      <c r="N103" s="154" t="s">
        <v>4313</v>
      </c>
      <c r="O103" s="10" t="s">
        <v>4306</v>
      </c>
      <c r="P103" s="154" t="s">
        <v>3812</v>
      </c>
      <c r="Q103" s="154" t="s">
        <v>605</v>
      </c>
      <c r="R103" s="154" t="s">
        <v>4268</v>
      </c>
      <c r="S103" s="154"/>
    </row>
    <row r="104" spans="1:19">
      <c r="A104" s="10">
        <v>15</v>
      </c>
      <c r="B104" s="165">
        <v>10062791</v>
      </c>
      <c r="C104" s="154">
        <v>1006606</v>
      </c>
      <c r="D104" s="10" t="s">
        <v>3101</v>
      </c>
      <c r="E104" s="155" t="s">
        <v>4210</v>
      </c>
      <c r="F104" s="154" t="s">
        <v>33</v>
      </c>
      <c r="G104" s="158">
        <v>428</v>
      </c>
      <c r="H104" s="154">
        <v>20</v>
      </c>
      <c r="I104" s="154">
        <v>8560</v>
      </c>
      <c r="J104" s="166">
        <v>46120</v>
      </c>
      <c r="K104" s="154" t="s">
        <v>4312</v>
      </c>
      <c r="L104" s="167" t="s">
        <v>4309</v>
      </c>
      <c r="M104" s="154" t="s">
        <v>4312</v>
      </c>
      <c r="N104" s="154" t="s">
        <v>4313</v>
      </c>
      <c r="O104" s="10" t="s">
        <v>4306</v>
      </c>
      <c r="P104" s="154" t="s">
        <v>3812</v>
      </c>
      <c r="Q104" s="154" t="s">
        <v>338</v>
      </c>
      <c r="R104" s="154" t="s">
        <v>4268</v>
      </c>
      <c r="S104" s="154"/>
    </row>
    <row r="105" spans="1:19">
      <c r="A105" s="10">
        <v>15</v>
      </c>
      <c r="B105" s="165">
        <v>10060510</v>
      </c>
      <c r="C105" s="154">
        <v>1007651</v>
      </c>
      <c r="D105" s="10" t="s">
        <v>654</v>
      </c>
      <c r="E105" s="155" t="s">
        <v>4210</v>
      </c>
      <c r="F105" s="154" t="s">
        <v>353</v>
      </c>
      <c r="G105" s="158">
        <v>110</v>
      </c>
      <c r="H105" s="154">
        <v>30</v>
      </c>
      <c r="I105" s="154">
        <v>3300</v>
      </c>
      <c r="J105" s="166">
        <v>46120</v>
      </c>
      <c r="K105" s="154" t="s">
        <v>4312</v>
      </c>
      <c r="L105" s="167" t="s">
        <v>4309</v>
      </c>
      <c r="M105" s="154" t="s">
        <v>4312</v>
      </c>
      <c r="N105" s="154" t="s">
        <v>4313</v>
      </c>
      <c r="O105" s="10" t="s">
        <v>4306</v>
      </c>
      <c r="P105" s="154" t="s">
        <v>3812</v>
      </c>
      <c r="Q105" s="154" t="s">
        <v>605</v>
      </c>
      <c r="R105" s="154" t="s">
        <v>4268</v>
      </c>
      <c r="S105" s="154"/>
    </row>
    <row r="106" spans="1:19">
      <c r="A106" s="10">
        <v>15</v>
      </c>
      <c r="B106" s="165">
        <v>10060507</v>
      </c>
      <c r="C106" s="154">
        <v>1001245</v>
      </c>
      <c r="D106" s="10" t="s">
        <v>650</v>
      </c>
      <c r="E106" s="155" t="s">
        <v>4210</v>
      </c>
      <c r="F106" s="154" t="s">
        <v>618</v>
      </c>
      <c r="G106" s="158">
        <v>18</v>
      </c>
      <c r="H106" s="154">
        <v>60</v>
      </c>
      <c r="I106" s="154">
        <v>1080</v>
      </c>
      <c r="J106" s="166">
        <v>46120</v>
      </c>
      <c r="K106" s="154" t="s">
        <v>4312</v>
      </c>
      <c r="L106" s="167" t="s">
        <v>4309</v>
      </c>
      <c r="M106" s="154" t="s">
        <v>4312</v>
      </c>
      <c r="N106" s="154" t="s">
        <v>4313</v>
      </c>
      <c r="O106" s="10" t="s">
        <v>4306</v>
      </c>
      <c r="P106" s="154" t="s">
        <v>3812</v>
      </c>
      <c r="Q106" s="154" t="s">
        <v>651</v>
      </c>
      <c r="R106" s="154" t="s">
        <v>4268</v>
      </c>
      <c r="S106" s="154"/>
    </row>
    <row r="107" spans="1:19">
      <c r="A107" s="10">
        <v>15</v>
      </c>
      <c r="B107" s="165">
        <v>10060511</v>
      </c>
      <c r="C107" s="154">
        <v>1003346</v>
      </c>
      <c r="D107" s="10" t="s">
        <v>655</v>
      </c>
      <c r="E107" s="155" t="s">
        <v>4210</v>
      </c>
      <c r="F107" s="154" t="s">
        <v>353</v>
      </c>
      <c r="G107" s="158">
        <v>103</v>
      </c>
      <c r="H107" s="154">
        <v>150</v>
      </c>
      <c r="I107" s="154">
        <v>15450</v>
      </c>
      <c r="J107" s="166">
        <v>46120</v>
      </c>
      <c r="K107" s="154" t="s">
        <v>4312</v>
      </c>
      <c r="L107" s="167" t="s">
        <v>4309</v>
      </c>
      <c r="M107" s="154" t="s">
        <v>4312</v>
      </c>
      <c r="N107" s="154" t="s">
        <v>4313</v>
      </c>
      <c r="O107" s="10" t="s">
        <v>4306</v>
      </c>
      <c r="P107" s="154" t="s">
        <v>3812</v>
      </c>
      <c r="Q107" s="154" t="s">
        <v>3963</v>
      </c>
      <c r="R107" s="154" t="s">
        <v>4268</v>
      </c>
      <c r="S107" s="154"/>
    </row>
    <row r="108" spans="1:19">
      <c r="A108" s="10">
        <v>15</v>
      </c>
      <c r="B108" s="165">
        <v>10060479</v>
      </c>
      <c r="C108" s="154">
        <v>1001247</v>
      </c>
      <c r="D108" s="10" t="s">
        <v>613</v>
      </c>
      <c r="E108" s="155" t="s">
        <v>4210</v>
      </c>
      <c r="F108" s="154" t="s">
        <v>353</v>
      </c>
      <c r="G108" s="158">
        <v>108</v>
      </c>
      <c r="H108" s="154">
        <v>60</v>
      </c>
      <c r="I108" s="154">
        <v>6480</v>
      </c>
      <c r="J108" s="166">
        <v>46120</v>
      </c>
      <c r="K108" s="154" t="s">
        <v>4312</v>
      </c>
      <c r="L108" s="167" t="s">
        <v>4309</v>
      </c>
      <c r="M108" s="154" t="s">
        <v>4312</v>
      </c>
      <c r="N108" s="154" t="s">
        <v>4313</v>
      </c>
      <c r="O108" s="10" t="s">
        <v>4306</v>
      </c>
      <c r="P108" s="154" t="s">
        <v>3812</v>
      </c>
      <c r="Q108" s="154" t="s">
        <v>604</v>
      </c>
      <c r="R108" s="154" t="s">
        <v>4268</v>
      </c>
      <c r="S108" s="154"/>
    </row>
    <row r="109" spans="1:19">
      <c r="A109" s="10">
        <v>15</v>
      </c>
      <c r="B109" s="165">
        <v>10060487</v>
      </c>
      <c r="C109" s="154">
        <v>1003384</v>
      </c>
      <c r="D109" s="10" t="s">
        <v>625</v>
      </c>
      <c r="E109" s="155" t="s">
        <v>4210</v>
      </c>
      <c r="F109" s="154" t="s">
        <v>353</v>
      </c>
      <c r="G109" s="158">
        <v>21</v>
      </c>
      <c r="H109" s="154">
        <v>120</v>
      </c>
      <c r="I109" s="154">
        <v>2520</v>
      </c>
      <c r="J109" s="166">
        <v>46120</v>
      </c>
      <c r="K109" s="154" t="s">
        <v>4312</v>
      </c>
      <c r="L109" s="167" t="s">
        <v>4309</v>
      </c>
      <c r="M109" s="154" t="s">
        <v>4312</v>
      </c>
      <c r="N109" s="154" t="s">
        <v>4313</v>
      </c>
      <c r="O109" s="10" t="s">
        <v>4306</v>
      </c>
      <c r="P109" s="154" t="s">
        <v>3812</v>
      </c>
      <c r="Q109" s="154" t="s">
        <v>626</v>
      </c>
      <c r="R109" s="154" t="s">
        <v>4268</v>
      </c>
      <c r="S109" s="154"/>
    </row>
    <row r="110" spans="1:19">
      <c r="A110" s="10">
        <v>15</v>
      </c>
      <c r="B110" s="165">
        <v>10060472</v>
      </c>
      <c r="C110" s="154">
        <v>1003582</v>
      </c>
      <c r="D110" s="10" t="s">
        <v>603</v>
      </c>
      <c r="E110" s="155" t="s">
        <v>4210</v>
      </c>
      <c r="F110" s="154" t="s">
        <v>353</v>
      </c>
      <c r="G110" s="158">
        <v>3.5</v>
      </c>
      <c r="H110" s="154">
        <v>240</v>
      </c>
      <c r="I110" s="154">
        <v>840</v>
      </c>
      <c r="J110" s="166">
        <v>46120</v>
      </c>
      <c r="K110" s="154" t="s">
        <v>4312</v>
      </c>
      <c r="L110" s="167" t="s">
        <v>4309</v>
      </c>
      <c r="M110" s="154" t="s">
        <v>4312</v>
      </c>
      <c r="N110" s="154" t="s">
        <v>4313</v>
      </c>
      <c r="O110" s="10" t="s">
        <v>4306</v>
      </c>
      <c r="P110" s="154" t="s">
        <v>3812</v>
      </c>
      <c r="Q110" s="154" t="s">
        <v>604</v>
      </c>
      <c r="R110" s="154" t="s">
        <v>4268</v>
      </c>
      <c r="S110" s="154"/>
    </row>
    <row r="111" spans="1:19">
      <c r="A111" s="10">
        <v>15</v>
      </c>
      <c r="B111" s="165">
        <v>10060440</v>
      </c>
      <c r="C111" s="154">
        <v>1003111</v>
      </c>
      <c r="D111" s="10" t="s">
        <v>554</v>
      </c>
      <c r="E111" s="155" t="s">
        <v>4210</v>
      </c>
      <c r="F111" s="154" t="s">
        <v>353</v>
      </c>
      <c r="G111" s="158">
        <v>25.5</v>
      </c>
      <c r="H111" s="154">
        <v>6</v>
      </c>
      <c r="I111" s="154">
        <v>153</v>
      </c>
      <c r="J111" s="166">
        <v>46120</v>
      </c>
      <c r="K111" s="154" t="s">
        <v>4312</v>
      </c>
      <c r="L111" s="167" t="s">
        <v>4309</v>
      </c>
      <c r="M111" s="154" t="s">
        <v>4312</v>
      </c>
      <c r="N111" s="154" t="s">
        <v>4313</v>
      </c>
      <c r="O111" s="10" t="s">
        <v>4306</v>
      </c>
      <c r="P111" s="154" t="s">
        <v>3812</v>
      </c>
      <c r="Q111" s="154" t="s">
        <v>555</v>
      </c>
      <c r="R111" s="154" t="s">
        <v>4268</v>
      </c>
      <c r="S111" s="154"/>
    </row>
    <row r="112" spans="1:19">
      <c r="A112" s="10">
        <v>16</v>
      </c>
      <c r="B112" s="165">
        <v>10060023</v>
      </c>
      <c r="C112" s="154">
        <v>1003941</v>
      </c>
      <c r="D112" s="10" t="s">
        <v>59</v>
      </c>
      <c r="E112" s="155" t="s">
        <v>4211</v>
      </c>
      <c r="F112" s="154" t="s">
        <v>21</v>
      </c>
      <c r="G112" s="158">
        <v>5.5</v>
      </c>
      <c r="H112" s="154">
        <v>96</v>
      </c>
      <c r="I112" s="154">
        <v>528</v>
      </c>
      <c r="J112" s="166">
        <v>46120</v>
      </c>
      <c r="K112" s="154" t="s">
        <v>4312</v>
      </c>
      <c r="L112" s="167" t="s">
        <v>4309</v>
      </c>
      <c r="M112" s="154" t="s">
        <v>4312</v>
      </c>
      <c r="N112" s="154" t="s">
        <v>4313</v>
      </c>
      <c r="O112" s="10" t="s">
        <v>4306</v>
      </c>
      <c r="P112" s="154" t="s">
        <v>3812</v>
      </c>
      <c r="Q112" s="154" t="s">
        <v>22</v>
      </c>
      <c r="R112" s="154" t="s">
        <v>4268</v>
      </c>
      <c r="S112" s="154"/>
    </row>
    <row r="113" spans="1:19">
      <c r="A113" s="10">
        <v>16</v>
      </c>
      <c r="B113" s="165">
        <v>10060022</v>
      </c>
      <c r="C113" s="154">
        <v>1001257</v>
      </c>
      <c r="D113" s="10" t="s">
        <v>57</v>
      </c>
      <c r="E113" s="155" t="s">
        <v>4211</v>
      </c>
      <c r="F113" s="154" t="s">
        <v>21</v>
      </c>
      <c r="G113" s="158">
        <v>11.9</v>
      </c>
      <c r="H113" s="154">
        <v>120</v>
      </c>
      <c r="I113" s="154">
        <v>1428</v>
      </c>
      <c r="J113" s="166">
        <v>46120</v>
      </c>
      <c r="K113" s="154" t="s">
        <v>4312</v>
      </c>
      <c r="L113" s="167" t="s">
        <v>4309</v>
      </c>
      <c r="M113" s="154" t="s">
        <v>4312</v>
      </c>
      <c r="N113" s="154" t="s">
        <v>4313</v>
      </c>
      <c r="O113" s="10" t="s">
        <v>4306</v>
      </c>
      <c r="P113" s="154" t="s">
        <v>3812</v>
      </c>
      <c r="Q113" s="154" t="s">
        <v>58</v>
      </c>
      <c r="R113" s="154" t="s">
        <v>4268</v>
      </c>
      <c r="S113" s="154"/>
    </row>
    <row r="114" spans="1:19">
      <c r="A114" s="10">
        <v>16</v>
      </c>
      <c r="B114" s="165">
        <v>10060029</v>
      </c>
      <c r="C114" s="154">
        <v>1003112</v>
      </c>
      <c r="D114" s="10" t="s">
        <v>66</v>
      </c>
      <c r="E114" s="155" t="s">
        <v>4211</v>
      </c>
      <c r="F114" s="154" t="s">
        <v>21</v>
      </c>
      <c r="G114" s="158">
        <v>22</v>
      </c>
      <c r="H114" s="154">
        <v>120</v>
      </c>
      <c r="I114" s="154">
        <v>2640</v>
      </c>
      <c r="J114" s="166">
        <v>46120</v>
      </c>
      <c r="K114" s="154" t="s">
        <v>4312</v>
      </c>
      <c r="L114" s="167" t="s">
        <v>4309</v>
      </c>
      <c r="M114" s="154" t="s">
        <v>4312</v>
      </c>
      <c r="N114" s="154" t="s">
        <v>4313</v>
      </c>
      <c r="O114" s="10" t="s">
        <v>4306</v>
      </c>
      <c r="P114" s="154" t="s">
        <v>3812</v>
      </c>
      <c r="Q114" s="154" t="s">
        <v>63</v>
      </c>
      <c r="R114" s="154" t="s">
        <v>4268</v>
      </c>
      <c r="S114" s="154"/>
    </row>
    <row r="115" spans="1:19">
      <c r="A115" s="10">
        <v>16</v>
      </c>
      <c r="B115" s="165">
        <v>10060083</v>
      </c>
      <c r="C115" s="154">
        <v>1001259</v>
      </c>
      <c r="D115" s="10" t="s">
        <v>131</v>
      </c>
      <c r="E115" s="155" t="s">
        <v>4211</v>
      </c>
      <c r="F115" s="154" t="s">
        <v>21</v>
      </c>
      <c r="G115" s="158">
        <v>174.24</v>
      </c>
      <c r="H115" s="154">
        <v>5</v>
      </c>
      <c r="I115" s="154">
        <v>871.2</v>
      </c>
      <c r="J115" s="166">
        <v>46120</v>
      </c>
      <c r="K115" s="154" t="s">
        <v>4312</v>
      </c>
      <c r="L115" s="167" t="s">
        <v>4309</v>
      </c>
      <c r="M115" s="154" t="s">
        <v>4312</v>
      </c>
      <c r="N115" s="154" t="s">
        <v>4313</v>
      </c>
      <c r="O115" s="10" t="s">
        <v>4306</v>
      </c>
      <c r="P115" s="154" t="s">
        <v>3812</v>
      </c>
      <c r="Q115" s="154">
        <v>0</v>
      </c>
      <c r="R115" s="154" t="s">
        <v>4268</v>
      </c>
      <c r="S115" s="154"/>
    </row>
    <row r="116" spans="1:19">
      <c r="A116" s="10">
        <v>16</v>
      </c>
      <c r="B116" s="165">
        <v>10060139</v>
      </c>
      <c r="C116" s="154">
        <v>1003182</v>
      </c>
      <c r="D116" s="10" t="s">
        <v>197</v>
      </c>
      <c r="E116" s="155" t="s">
        <v>4211</v>
      </c>
      <c r="F116" s="154" t="s">
        <v>21</v>
      </c>
      <c r="G116" s="158">
        <v>288</v>
      </c>
      <c r="H116" s="154">
        <v>10</v>
      </c>
      <c r="I116" s="154">
        <v>2880</v>
      </c>
      <c r="J116" s="166">
        <v>46120</v>
      </c>
      <c r="K116" s="154" t="s">
        <v>4312</v>
      </c>
      <c r="L116" s="167" t="s">
        <v>4309</v>
      </c>
      <c r="M116" s="154" t="s">
        <v>4312</v>
      </c>
      <c r="N116" s="154" t="s">
        <v>4313</v>
      </c>
      <c r="O116" s="10" t="s">
        <v>4306</v>
      </c>
      <c r="P116" s="154" t="s">
        <v>3812</v>
      </c>
      <c r="Q116" s="154" t="s">
        <v>133</v>
      </c>
      <c r="R116" s="154" t="s">
        <v>4268</v>
      </c>
      <c r="S116" s="154"/>
    </row>
    <row r="117" spans="1:19">
      <c r="A117" s="10">
        <v>16</v>
      </c>
      <c r="B117" s="165">
        <v>10060137</v>
      </c>
      <c r="C117" s="154">
        <v>1003894</v>
      </c>
      <c r="D117" s="10" t="s">
        <v>195</v>
      </c>
      <c r="E117" s="155" t="s">
        <v>4211</v>
      </c>
      <c r="F117" s="154" t="s">
        <v>21</v>
      </c>
      <c r="G117" s="158">
        <v>288</v>
      </c>
      <c r="H117" s="154">
        <v>10</v>
      </c>
      <c r="I117" s="154">
        <v>2880</v>
      </c>
      <c r="J117" s="166">
        <v>46120</v>
      </c>
      <c r="K117" s="154" t="s">
        <v>4312</v>
      </c>
      <c r="L117" s="167" t="s">
        <v>4309</v>
      </c>
      <c r="M117" s="154" t="s">
        <v>4312</v>
      </c>
      <c r="N117" s="154" t="s">
        <v>4313</v>
      </c>
      <c r="O117" s="10" t="s">
        <v>4306</v>
      </c>
      <c r="P117" s="154" t="s">
        <v>3812</v>
      </c>
      <c r="Q117" s="154" t="s">
        <v>133</v>
      </c>
      <c r="R117" s="154" t="s">
        <v>4268</v>
      </c>
      <c r="S117" s="154"/>
    </row>
    <row r="118" spans="1:19">
      <c r="A118" s="10">
        <v>16</v>
      </c>
      <c r="B118" s="165">
        <v>10062483</v>
      </c>
      <c r="C118" s="154">
        <v>1003380</v>
      </c>
      <c r="D118" s="10" t="s">
        <v>2786</v>
      </c>
      <c r="E118" s="155" t="s">
        <v>4213</v>
      </c>
      <c r="F118" s="154" t="s">
        <v>21</v>
      </c>
      <c r="G118" s="158">
        <v>10.5</v>
      </c>
      <c r="H118" s="154">
        <v>200</v>
      </c>
      <c r="I118" s="154">
        <v>2100</v>
      </c>
      <c r="J118" s="166">
        <v>46120</v>
      </c>
      <c r="K118" s="154" t="s">
        <v>4312</v>
      </c>
      <c r="L118" s="167" t="s">
        <v>4309</v>
      </c>
      <c r="M118" s="154" t="s">
        <v>4312</v>
      </c>
      <c r="N118" s="154" t="s">
        <v>4313</v>
      </c>
      <c r="O118" s="10" t="s">
        <v>4306</v>
      </c>
      <c r="P118" s="154" t="s">
        <v>3812</v>
      </c>
      <c r="Q118" s="154" t="s">
        <v>4001</v>
      </c>
      <c r="R118" s="154" t="s">
        <v>4268</v>
      </c>
      <c r="S118" s="154"/>
    </row>
    <row r="119" spans="1:19">
      <c r="A119" s="10">
        <v>16</v>
      </c>
      <c r="B119" s="165">
        <v>10060403</v>
      </c>
      <c r="C119" s="154">
        <v>1006743</v>
      </c>
      <c r="D119" s="10" t="s">
        <v>526</v>
      </c>
      <c r="E119" s="155" t="s">
        <v>4214</v>
      </c>
      <c r="F119" s="154" t="s">
        <v>21</v>
      </c>
      <c r="G119" s="158">
        <v>4</v>
      </c>
      <c r="H119" s="154">
        <v>960</v>
      </c>
      <c r="I119" s="154">
        <v>3840</v>
      </c>
      <c r="J119" s="166">
        <v>46120</v>
      </c>
      <c r="K119" s="154" t="s">
        <v>4312</v>
      </c>
      <c r="L119" s="167" t="s">
        <v>4309</v>
      </c>
      <c r="M119" s="154" t="s">
        <v>4312</v>
      </c>
      <c r="N119" s="154" t="s">
        <v>4313</v>
      </c>
      <c r="O119" s="10" t="s">
        <v>4306</v>
      </c>
      <c r="P119" s="154" t="s">
        <v>3812</v>
      </c>
      <c r="Q119" s="154" t="s">
        <v>525</v>
      </c>
      <c r="R119" s="154" t="s">
        <v>4268</v>
      </c>
      <c r="S119" s="154"/>
    </row>
    <row r="120" spans="1:19">
      <c r="A120" s="10">
        <v>16</v>
      </c>
      <c r="B120" s="165">
        <v>10063169</v>
      </c>
      <c r="C120" s="154">
        <v>1008705</v>
      </c>
      <c r="D120" s="10" t="s">
        <v>3490</v>
      </c>
      <c r="E120" s="155" t="s">
        <v>4214</v>
      </c>
      <c r="F120" s="154" t="s">
        <v>21</v>
      </c>
      <c r="G120" s="158">
        <v>10</v>
      </c>
      <c r="H120" s="154">
        <v>288</v>
      </c>
      <c r="I120" s="154">
        <v>2880</v>
      </c>
      <c r="J120" s="166">
        <v>46120</v>
      </c>
      <c r="K120" s="154" t="s">
        <v>4312</v>
      </c>
      <c r="L120" s="167" t="s">
        <v>4309</v>
      </c>
      <c r="M120" s="154" t="s">
        <v>4312</v>
      </c>
      <c r="N120" s="154" t="s">
        <v>4313</v>
      </c>
      <c r="O120" s="10" t="s">
        <v>4306</v>
      </c>
      <c r="P120" s="154" t="s">
        <v>3812</v>
      </c>
      <c r="Q120" s="154" t="s">
        <v>533</v>
      </c>
      <c r="R120" s="154" t="s">
        <v>4268</v>
      </c>
      <c r="S120" s="154"/>
    </row>
    <row r="121" spans="1:19">
      <c r="A121" s="10">
        <v>17</v>
      </c>
      <c r="B121" s="165">
        <v>10060376</v>
      </c>
      <c r="C121" s="154">
        <v>1004900</v>
      </c>
      <c r="D121" s="10" t="s">
        <v>497</v>
      </c>
      <c r="E121" s="155" t="s">
        <v>2049</v>
      </c>
      <c r="F121" s="154" t="s">
        <v>21</v>
      </c>
      <c r="G121" s="158">
        <v>1190</v>
      </c>
      <c r="H121" s="154">
        <v>1</v>
      </c>
      <c r="I121" s="154">
        <v>1190</v>
      </c>
      <c r="J121" s="166">
        <v>46120</v>
      </c>
      <c r="K121" s="154" t="s">
        <v>4326</v>
      </c>
      <c r="L121" s="167">
        <v>706370</v>
      </c>
      <c r="M121" s="154" t="s">
        <v>4327</v>
      </c>
      <c r="N121" s="154" t="s">
        <v>4175</v>
      </c>
      <c r="O121" s="10" t="s">
        <v>3817</v>
      </c>
      <c r="P121" s="154" t="s">
        <v>3812</v>
      </c>
      <c r="Q121" s="154" t="s">
        <v>3935</v>
      </c>
      <c r="R121" s="154" t="s">
        <v>4267</v>
      </c>
      <c r="S121" s="154"/>
    </row>
    <row r="122" spans="1:19">
      <c r="A122" s="10">
        <v>18</v>
      </c>
      <c r="B122" s="165">
        <v>10061435</v>
      </c>
      <c r="C122" s="154">
        <v>1002746</v>
      </c>
      <c r="D122" s="10" t="s">
        <v>1763</v>
      </c>
      <c r="E122" s="155" t="s">
        <v>4209</v>
      </c>
      <c r="F122" s="154" t="s">
        <v>21</v>
      </c>
      <c r="G122" s="158">
        <v>22</v>
      </c>
      <c r="H122" s="154">
        <v>1</v>
      </c>
      <c r="I122" s="154">
        <v>22</v>
      </c>
      <c r="J122" s="166">
        <v>46120</v>
      </c>
      <c r="K122" s="154" t="s">
        <v>4336</v>
      </c>
      <c r="L122" s="167" t="s">
        <v>4337</v>
      </c>
      <c r="M122" s="154" t="s">
        <v>4336</v>
      </c>
      <c r="N122" s="154" t="s">
        <v>4175</v>
      </c>
      <c r="O122" s="10" t="s">
        <v>3903</v>
      </c>
      <c r="P122" s="154" t="s">
        <v>3812</v>
      </c>
      <c r="Q122" s="154" t="s">
        <v>1762</v>
      </c>
      <c r="R122" s="154" t="s">
        <v>4269</v>
      </c>
      <c r="S122" s="154"/>
    </row>
    <row r="123" spans="1:19">
      <c r="A123" s="10">
        <v>19</v>
      </c>
      <c r="B123" s="165">
        <v>10060036</v>
      </c>
      <c r="C123" s="154">
        <v>1002118</v>
      </c>
      <c r="D123" s="10" t="s">
        <v>76</v>
      </c>
      <c r="E123" s="155" t="s">
        <v>1262</v>
      </c>
      <c r="F123" s="154" t="s">
        <v>21</v>
      </c>
      <c r="G123" s="158">
        <v>6</v>
      </c>
      <c r="H123" s="154">
        <v>3</v>
      </c>
      <c r="I123" s="154">
        <v>18</v>
      </c>
      <c r="J123" s="166">
        <v>46120</v>
      </c>
      <c r="K123" s="154" t="s">
        <v>4338</v>
      </c>
      <c r="L123" s="167" t="s">
        <v>4339</v>
      </c>
      <c r="M123" s="154" t="s">
        <v>4340</v>
      </c>
      <c r="N123" s="154" t="s">
        <v>4341</v>
      </c>
      <c r="O123" s="10" t="s">
        <v>3815</v>
      </c>
      <c r="P123" s="154" t="s">
        <v>3812</v>
      </c>
      <c r="Q123" s="154" t="s">
        <v>58</v>
      </c>
      <c r="R123" s="154" t="s">
        <v>4267</v>
      </c>
      <c r="S123" s="154"/>
    </row>
    <row r="124" spans="1:19">
      <c r="A124" s="10">
        <v>19</v>
      </c>
      <c r="B124" s="165">
        <v>10060486</v>
      </c>
      <c r="C124" s="154">
        <v>1001413</v>
      </c>
      <c r="D124" s="10" t="s">
        <v>623</v>
      </c>
      <c r="E124" s="155" t="s">
        <v>4214</v>
      </c>
      <c r="F124" s="154" t="s">
        <v>37</v>
      </c>
      <c r="G124" s="158">
        <v>26</v>
      </c>
      <c r="H124" s="154">
        <v>5</v>
      </c>
      <c r="I124" s="154">
        <v>130</v>
      </c>
      <c r="J124" s="166">
        <v>46120</v>
      </c>
      <c r="K124" s="154" t="s">
        <v>4338</v>
      </c>
      <c r="L124" s="167" t="s">
        <v>4339</v>
      </c>
      <c r="M124" s="154" t="s">
        <v>4340</v>
      </c>
      <c r="N124" s="154" t="s">
        <v>4341</v>
      </c>
      <c r="O124" s="10" t="s">
        <v>3815</v>
      </c>
      <c r="P124" s="154" t="s">
        <v>3812</v>
      </c>
      <c r="Q124" s="154" t="s">
        <v>624</v>
      </c>
      <c r="R124" s="154" t="s">
        <v>4267</v>
      </c>
      <c r="S124" s="154"/>
    </row>
    <row r="125" spans="1:19">
      <c r="A125" s="10">
        <v>19</v>
      </c>
      <c r="B125" s="165">
        <v>10060420</v>
      </c>
      <c r="C125" s="154">
        <v>1006832</v>
      </c>
      <c r="D125" s="10" t="s">
        <v>534</v>
      </c>
      <c r="E125" s="155" t="s">
        <v>4214</v>
      </c>
      <c r="F125" s="154" t="s">
        <v>37</v>
      </c>
      <c r="G125" s="158">
        <v>34</v>
      </c>
      <c r="H125" s="154">
        <v>12</v>
      </c>
      <c r="I125" s="154">
        <v>408</v>
      </c>
      <c r="J125" s="166">
        <v>46120</v>
      </c>
      <c r="K125" s="154" t="s">
        <v>4338</v>
      </c>
      <c r="L125" s="167" t="s">
        <v>4339</v>
      </c>
      <c r="M125" s="154" t="s">
        <v>4340</v>
      </c>
      <c r="N125" s="154" t="s">
        <v>4341</v>
      </c>
      <c r="O125" s="10" t="s">
        <v>3815</v>
      </c>
      <c r="P125" s="154" t="s">
        <v>3812</v>
      </c>
      <c r="Q125" s="154" t="s">
        <v>535</v>
      </c>
      <c r="R125" s="154" t="s">
        <v>4267</v>
      </c>
      <c r="S125" s="154"/>
    </row>
    <row r="126" spans="1:19">
      <c r="A126" s="10">
        <v>19</v>
      </c>
      <c r="B126" s="165">
        <v>10060002</v>
      </c>
      <c r="C126" s="154">
        <v>1000404</v>
      </c>
      <c r="D126" s="10" t="s">
        <v>23</v>
      </c>
      <c r="E126" s="155" t="s">
        <v>1262</v>
      </c>
      <c r="F126" s="154" t="s">
        <v>21</v>
      </c>
      <c r="G126" s="158">
        <v>92</v>
      </c>
      <c r="H126" s="154">
        <v>10</v>
      </c>
      <c r="I126" s="154">
        <v>920</v>
      </c>
      <c r="J126" s="166">
        <v>46120</v>
      </c>
      <c r="K126" s="154" t="s">
        <v>4338</v>
      </c>
      <c r="L126" s="167" t="s">
        <v>4339</v>
      </c>
      <c r="M126" s="154" t="s">
        <v>4340</v>
      </c>
      <c r="N126" s="154" t="s">
        <v>4341</v>
      </c>
      <c r="O126" s="10" t="s">
        <v>3815</v>
      </c>
      <c r="P126" s="154" t="s">
        <v>3812</v>
      </c>
      <c r="Q126" s="154" t="s">
        <v>22</v>
      </c>
      <c r="R126" s="154" t="s">
        <v>4267</v>
      </c>
      <c r="S126" s="154"/>
    </row>
    <row r="127" spans="1:19">
      <c r="A127" s="10">
        <v>19</v>
      </c>
      <c r="B127" s="165">
        <v>10061119</v>
      </c>
      <c r="C127" s="154">
        <v>1005404</v>
      </c>
      <c r="D127" s="10" t="s">
        <v>1392</v>
      </c>
      <c r="E127" s="155" t="s">
        <v>1262</v>
      </c>
      <c r="F127" s="154" t="s">
        <v>21</v>
      </c>
      <c r="G127" s="158">
        <v>15</v>
      </c>
      <c r="H127" s="154">
        <v>5</v>
      </c>
      <c r="I127" s="154">
        <v>75</v>
      </c>
      <c r="J127" s="166">
        <v>46120</v>
      </c>
      <c r="K127" s="154" t="s">
        <v>4338</v>
      </c>
      <c r="L127" s="167" t="s">
        <v>4339</v>
      </c>
      <c r="M127" s="154" t="s">
        <v>4340</v>
      </c>
      <c r="N127" s="154" t="s">
        <v>4341</v>
      </c>
      <c r="O127" s="10" t="s">
        <v>3815</v>
      </c>
      <c r="P127" s="154" t="s">
        <v>3812</v>
      </c>
      <c r="Q127" s="154" t="s">
        <v>1344</v>
      </c>
      <c r="R127" s="154" t="s">
        <v>4267</v>
      </c>
      <c r="S127" s="154"/>
    </row>
    <row r="128" spans="1:19">
      <c r="A128" s="10">
        <v>19</v>
      </c>
      <c r="B128" s="165">
        <v>10060425</v>
      </c>
      <c r="C128" s="154">
        <v>1006744</v>
      </c>
      <c r="D128" s="10" t="s">
        <v>538</v>
      </c>
      <c r="E128" s="155" t="s">
        <v>4214</v>
      </c>
      <c r="F128" s="154" t="s">
        <v>21</v>
      </c>
      <c r="G128" s="158">
        <v>3.5</v>
      </c>
      <c r="H128" s="154">
        <v>12</v>
      </c>
      <c r="I128" s="154">
        <v>42</v>
      </c>
      <c r="J128" s="166">
        <v>46120</v>
      </c>
      <c r="K128" s="154" t="s">
        <v>4338</v>
      </c>
      <c r="L128" s="167" t="s">
        <v>4339</v>
      </c>
      <c r="M128" s="154" t="s">
        <v>4340</v>
      </c>
      <c r="N128" s="154" t="s">
        <v>4341</v>
      </c>
      <c r="O128" s="10" t="s">
        <v>3815</v>
      </c>
      <c r="P128" s="154" t="s">
        <v>3812</v>
      </c>
      <c r="Q128" s="154" t="s">
        <v>533</v>
      </c>
      <c r="R128" s="154" t="s">
        <v>4267</v>
      </c>
      <c r="S128" s="154"/>
    </row>
    <row r="129" spans="1:19">
      <c r="A129" s="10">
        <v>20</v>
      </c>
      <c r="B129" s="165">
        <v>10060937</v>
      </c>
      <c r="C129" s="154">
        <v>1006407</v>
      </c>
      <c r="D129" s="10" t="s">
        <v>1160</v>
      </c>
      <c r="E129" s="155" t="s">
        <v>2049</v>
      </c>
      <c r="F129" s="154" t="s">
        <v>21</v>
      </c>
      <c r="G129" s="158">
        <v>70</v>
      </c>
      <c r="H129" s="154">
        <v>20</v>
      </c>
      <c r="I129" s="154">
        <v>1400</v>
      </c>
      <c r="J129" s="166">
        <v>46120</v>
      </c>
      <c r="K129" s="154" t="s">
        <v>4342</v>
      </c>
      <c r="L129" s="167">
        <v>705797</v>
      </c>
      <c r="M129" s="154" t="s">
        <v>4343</v>
      </c>
      <c r="N129" s="154" t="s">
        <v>4344</v>
      </c>
      <c r="O129" s="10" t="s">
        <v>4302</v>
      </c>
      <c r="P129" s="154" t="s">
        <v>3812</v>
      </c>
      <c r="Q129" s="154" t="s">
        <v>4248</v>
      </c>
      <c r="R129" s="154" t="s">
        <v>4269</v>
      </c>
      <c r="S129" s="154"/>
    </row>
    <row r="130" spans="1:19">
      <c r="A130" s="10">
        <v>20</v>
      </c>
      <c r="B130" s="165">
        <v>10062656</v>
      </c>
      <c r="C130" s="154">
        <v>1007434</v>
      </c>
      <c r="D130" s="10" t="s">
        <v>2960</v>
      </c>
      <c r="E130" s="155" t="s">
        <v>2049</v>
      </c>
      <c r="F130" s="154" t="s">
        <v>21</v>
      </c>
      <c r="G130" s="158">
        <v>155</v>
      </c>
      <c r="H130" s="154">
        <v>10</v>
      </c>
      <c r="I130" s="154">
        <v>1550</v>
      </c>
      <c r="J130" s="166">
        <v>46120</v>
      </c>
      <c r="K130" s="154" t="s">
        <v>4342</v>
      </c>
      <c r="L130" s="167">
        <v>705797</v>
      </c>
      <c r="M130" s="154" t="s">
        <v>4343</v>
      </c>
      <c r="N130" s="154" t="s">
        <v>4344</v>
      </c>
      <c r="O130" s="10" t="s">
        <v>4302</v>
      </c>
      <c r="P130" s="154" t="s">
        <v>3812</v>
      </c>
      <c r="Q130" s="154" t="s">
        <v>309</v>
      </c>
      <c r="R130" s="154" t="s">
        <v>4269</v>
      </c>
      <c r="S130" s="154"/>
    </row>
    <row r="131" spans="1:19">
      <c r="A131" s="10">
        <v>20</v>
      </c>
      <c r="B131" s="165">
        <v>10061480</v>
      </c>
      <c r="C131" s="154">
        <v>1005149</v>
      </c>
      <c r="D131" s="10" t="s">
        <v>1819</v>
      </c>
      <c r="E131" s="155" t="s">
        <v>2049</v>
      </c>
      <c r="F131" s="154" t="s">
        <v>41</v>
      </c>
      <c r="G131" s="158">
        <v>200</v>
      </c>
      <c r="H131" s="154">
        <v>1</v>
      </c>
      <c r="I131" s="154">
        <v>200</v>
      </c>
      <c r="J131" s="166">
        <v>46120</v>
      </c>
      <c r="K131" s="154" t="s">
        <v>4342</v>
      </c>
      <c r="L131" s="167">
        <v>705797</v>
      </c>
      <c r="M131" s="154" t="s">
        <v>4343</v>
      </c>
      <c r="N131" s="154" t="s">
        <v>4344</v>
      </c>
      <c r="O131" s="10" t="s">
        <v>4302</v>
      </c>
      <c r="P131" s="154" t="s">
        <v>3812</v>
      </c>
      <c r="Q131" s="154" t="s">
        <v>1180</v>
      </c>
      <c r="R131" s="154" t="s">
        <v>4269</v>
      </c>
      <c r="S131" s="154"/>
    </row>
    <row r="132" spans="1:19">
      <c r="A132" s="10">
        <v>20</v>
      </c>
      <c r="B132" s="165">
        <v>10061488</v>
      </c>
      <c r="C132" s="154">
        <v>1004920</v>
      </c>
      <c r="D132" s="10" t="s">
        <v>1830</v>
      </c>
      <c r="E132" s="155" t="s">
        <v>2049</v>
      </c>
      <c r="F132" s="154" t="s">
        <v>41</v>
      </c>
      <c r="G132" s="158">
        <v>215</v>
      </c>
      <c r="H132" s="154">
        <v>1</v>
      </c>
      <c r="I132" s="154">
        <v>215</v>
      </c>
      <c r="J132" s="166">
        <v>46120</v>
      </c>
      <c r="K132" s="154" t="s">
        <v>4342</v>
      </c>
      <c r="L132" s="167">
        <v>705797</v>
      </c>
      <c r="M132" s="154" t="s">
        <v>4343</v>
      </c>
      <c r="N132" s="154" t="s">
        <v>4344</v>
      </c>
      <c r="O132" s="10" t="s">
        <v>4302</v>
      </c>
      <c r="P132" s="154" t="s">
        <v>3812</v>
      </c>
      <c r="Q132" s="154" t="s">
        <v>1829</v>
      </c>
      <c r="R132" s="154" t="s">
        <v>4269</v>
      </c>
      <c r="S132" s="154"/>
    </row>
    <row r="133" spans="1:19">
      <c r="A133" s="10">
        <v>20</v>
      </c>
      <c r="B133" s="165">
        <v>10061484</v>
      </c>
      <c r="C133" s="154">
        <v>1004919</v>
      </c>
      <c r="D133" s="10" t="s">
        <v>1825</v>
      </c>
      <c r="E133" s="155" t="s">
        <v>2049</v>
      </c>
      <c r="F133" s="154" t="s">
        <v>41</v>
      </c>
      <c r="G133" s="158">
        <v>215</v>
      </c>
      <c r="H133" s="154">
        <v>1</v>
      </c>
      <c r="I133" s="154">
        <v>215</v>
      </c>
      <c r="J133" s="166">
        <v>46120</v>
      </c>
      <c r="K133" s="154" t="s">
        <v>4342</v>
      </c>
      <c r="L133" s="167">
        <v>705797</v>
      </c>
      <c r="M133" s="154" t="s">
        <v>4343</v>
      </c>
      <c r="N133" s="154" t="s">
        <v>4344</v>
      </c>
      <c r="O133" s="10" t="s">
        <v>4302</v>
      </c>
      <c r="P133" s="154" t="s">
        <v>3812</v>
      </c>
      <c r="Q133" s="154" t="s">
        <v>1824</v>
      </c>
      <c r="R133" s="154" t="s">
        <v>4269</v>
      </c>
      <c r="S133" s="154"/>
    </row>
    <row r="134" spans="1:19">
      <c r="A134" s="10">
        <v>20</v>
      </c>
      <c r="B134" s="165">
        <v>10061872</v>
      </c>
      <c r="C134" s="154">
        <v>1000162</v>
      </c>
      <c r="D134" s="10" t="s">
        <v>2196</v>
      </c>
      <c r="E134" s="155" t="s">
        <v>2049</v>
      </c>
      <c r="F134" s="154" t="s">
        <v>21</v>
      </c>
      <c r="G134" s="158">
        <v>10</v>
      </c>
      <c r="H134" s="154">
        <v>4</v>
      </c>
      <c r="I134" s="154">
        <v>40</v>
      </c>
      <c r="J134" s="166">
        <v>46120</v>
      </c>
      <c r="K134" s="154" t="s">
        <v>4342</v>
      </c>
      <c r="L134" s="167">
        <v>705797</v>
      </c>
      <c r="M134" s="154" t="s">
        <v>4343</v>
      </c>
      <c r="N134" s="154" t="s">
        <v>4344</v>
      </c>
      <c r="O134" s="10" t="s">
        <v>4302</v>
      </c>
      <c r="P134" s="154" t="s">
        <v>3812</v>
      </c>
      <c r="Q134" s="154" t="s">
        <v>2154</v>
      </c>
      <c r="R134" s="154" t="s">
        <v>4269</v>
      </c>
      <c r="S134" s="154"/>
    </row>
    <row r="135" spans="1:19">
      <c r="A135" s="10">
        <v>20</v>
      </c>
      <c r="B135" s="165">
        <v>10061759</v>
      </c>
      <c r="C135" s="154">
        <v>1004823</v>
      </c>
      <c r="D135" s="10" t="s">
        <v>2068</v>
      </c>
      <c r="E135" s="155" t="s">
        <v>2049</v>
      </c>
      <c r="F135" s="154" t="s">
        <v>169</v>
      </c>
      <c r="G135" s="158">
        <v>75</v>
      </c>
      <c r="H135" s="154">
        <v>2</v>
      </c>
      <c r="I135" s="154">
        <v>150</v>
      </c>
      <c r="J135" s="166">
        <v>46120</v>
      </c>
      <c r="K135" s="154" t="s">
        <v>4342</v>
      </c>
      <c r="L135" s="167">
        <v>705797</v>
      </c>
      <c r="M135" s="154" t="s">
        <v>4343</v>
      </c>
      <c r="N135" s="154" t="s">
        <v>4344</v>
      </c>
      <c r="O135" s="10" t="s">
        <v>4302</v>
      </c>
      <c r="P135" s="154" t="s">
        <v>3812</v>
      </c>
      <c r="Q135" s="154" t="s">
        <v>2063</v>
      </c>
      <c r="R135" s="154" t="s">
        <v>4269</v>
      </c>
      <c r="S135" s="154"/>
    </row>
    <row r="136" spans="1:19">
      <c r="A136" s="10">
        <v>20</v>
      </c>
      <c r="B136" s="165">
        <v>10062644</v>
      </c>
      <c r="C136" s="154">
        <v>1006686</v>
      </c>
      <c r="D136" s="10" t="s">
        <v>2949</v>
      </c>
      <c r="E136" s="155" t="s">
        <v>4215</v>
      </c>
      <c r="F136" s="154" t="s">
        <v>81</v>
      </c>
      <c r="G136" s="158">
        <v>2100</v>
      </c>
      <c r="H136" s="154">
        <v>4</v>
      </c>
      <c r="I136" s="154">
        <v>8400</v>
      </c>
      <c r="J136" s="166">
        <v>46120</v>
      </c>
      <c r="K136" s="154" t="s">
        <v>4342</v>
      </c>
      <c r="L136" s="167">
        <v>705797</v>
      </c>
      <c r="M136" s="154" t="s">
        <v>4343</v>
      </c>
      <c r="N136" s="154" t="s">
        <v>4344</v>
      </c>
      <c r="O136" s="10" t="s">
        <v>4302</v>
      </c>
      <c r="P136" s="154" t="s">
        <v>3812</v>
      </c>
      <c r="Q136" s="154" t="s">
        <v>673</v>
      </c>
      <c r="R136" s="154" t="s">
        <v>4269</v>
      </c>
      <c r="S136" s="154"/>
    </row>
    <row r="137" spans="1:19">
      <c r="A137" s="10">
        <v>21</v>
      </c>
      <c r="B137" s="165">
        <v>10062091</v>
      </c>
      <c r="C137" s="154">
        <v>1003673</v>
      </c>
      <c r="D137" s="10" t="s">
        <v>2421</v>
      </c>
      <c r="E137" s="155" t="s">
        <v>4210</v>
      </c>
      <c r="F137" s="154" t="s">
        <v>33</v>
      </c>
      <c r="G137" s="158">
        <v>30</v>
      </c>
      <c r="H137" s="154">
        <v>65</v>
      </c>
      <c r="I137" s="154">
        <v>1950</v>
      </c>
      <c r="J137" s="166">
        <v>46121</v>
      </c>
      <c r="K137" s="154" t="s">
        <v>4308</v>
      </c>
      <c r="L137" s="167" t="s">
        <v>4309</v>
      </c>
      <c r="M137" s="154" t="s">
        <v>4308</v>
      </c>
      <c r="N137" s="154" t="s">
        <v>4310</v>
      </c>
      <c r="O137" s="10" t="s">
        <v>4290</v>
      </c>
      <c r="P137" s="154" t="s">
        <v>3812</v>
      </c>
      <c r="Q137" s="154" t="s">
        <v>2422</v>
      </c>
      <c r="R137" s="154" t="s">
        <v>4267</v>
      </c>
      <c r="S137" s="154"/>
    </row>
    <row r="138" spans="1:19">
      <c r="A138" s="10">
        <v>21</v>
      </c>
      <c r="B138" s="165">
        <v>10063040</v>
      </c>
      <c r="C138" s="154">
        <v>1008176</v>
      </c>
      <c r="D138" s="10" t="s">
        <v>3358</v>
      </c>
      <c r="E138" s="155" t="s">
        <v>4213</v>
      </c>
      <c r="F138" s="154" t="s">
        <v>169</v>
      </c>
      <c r="G138" s="158">
        <v>7</v>
      </c>
      <c r="H138" s="154">
        <v>60</v>
      </c>
      <c r="I138" s="154">
        <v>420</v>
      </c>
      <c r="J138" s="166">
        <v>46121</v>
      </c>
      <c r="K138" s="154" t="s">
        <v>4308</v>
      </c>
      <c r="L138" s="167" t="s">
        <v>4309</v>
      </c>
      <c r="M138" s="154" t="s">
        <v>4308</v>
      </c>
      <c r="N138" s="154" t="s">
        <v>4310</v>
      </c>
      <c r="O138" s="10" t="s">
        <v>4290</v>
      </c>
      <c r="P138" s="154" t="s">
        <v>3812</v>
      </c>
      <c r="Q138" s="154" t="s">
        <v>165</v>
      </c>
      <c r="R138" s="154" t="s">
        <v>4267</v>
      </c>
      <c r="S138" s="154"/>
    </row>
    <row r="139" spans="1:19">
      <c r="A139" s="10">
        <v>22</v>
      </c>
      <c r="B139" s="165">
        <v>10061437</v>
      </c>
      <c r="C139" s="154">
        <v>1002748</v>
      </c>
      <c r="D139" s="10" t="s">
        <v>1765</v>
      </c>
      <c r="E139" s="155" t="s">
        <v>4209</v>
      </c>
      <c r="F139" s="154" t="s">
        <v>21</v>
      </c>
      <c r="G139" s="158">
        <v>25</v>
      </c>
      <c r="H139" s="154">
        <v>1</v>
      </c>
      <c r="I139" s="154">
        <v>25</v>
      </c>
      <c r="J139" s="166">
        <v>46121</v>
      </c>
      <c r="K139" s="154" t="s">
        <v>4336</v>
      </c>
      <c r="L139" s="167" t="s">
        <v>4337</v>
      </c>
      <c r="M139" s="154" t="s">
        <v>3800</v>
      </c>
      <c r="N139" s="154" t="s">
        <v>4175</v>
      </c>
      <c r="O139" s="10" t="s">
        <v>3903</v>
      </c>
      <c r="P139" s="154" t="s">
        <v>3812</v>
      </c>
      <c r="Q139" s="154" t="s">
        <v>1685</v>
      </c>
      <c r="R139" s="154" t="s">
        <v>4265</v>
      </c>
      <c r="S139" s="154"/>
    </row>
    <row r="140" spans="1:19">
      <c r="A140" s="10">
        <v>23</v>
      </c>
      <c r="B140" s="165">
        <v>10063337</v>
      </c>
      <c r="C140" s="154">
        <v>1008883</v>
      </c>
      <c r="D140" s="10" t="s">
        <v>3660</v>
      </c>
      <c r="E140" s="155" t="s">
        <v>2049</v>
      </c>
      <c r="F140" s="154" t="s">
        <v>21</v>
      </c>
      <c r="G140" s="158">
        <v>60</v>
      </c>
      <c r="H140" s="154">
        <v>5</v>
      </c>
      <c r="I140" s="154">
        <v>300</v>
      </c>
      <c r="J140" s="166">
        <v>46121</v>
      </c>
      <c r="K140" s="154" t="s">
        <v>4345</v>
      </c>
      <c r="L140" s="167" t="s">
        <v>4346</v>
      </c>
      <c r="M140" s="154" t="s">
        <v>4347</v>
      </c>
      <c r="N140" s="154" t="s">
        <v>4279</v>
      </c>
      <c r="O140" s="10" t="s">
        <v>4301</v>
      </c>
      <c r="P140" s="154" t="s">
        <v>3812</v>
      </c>
      <c r="Q140" s="154" t="s">
        <v>2127</v>
      </c>
      <c r="R140" s="154" t="s">
        <v>4266</v>
      </c>
      <c r="S140" s="154"/>
    </row>
    <row r="141" spans="1:19">
      <c r="A141" s="10">
        <v>23</v>
      </c>
      <c r="B141" s="165">
        <v>10063529</v>
      </c>
      <c r="C141" s="154">
        <v>1009123</v>
      </c>
      <c r="D141" s="10" t="s">
        <v>3929</v>
      </c>
      <c r="E141" s="155" t="s">
        <v>2049</v>
      </c>
      <c r="F141" s="154" t="s">
        <v>37</v>
      </c>
      <c r="G141" s="158">
        <v>225</v>
      </c>
      <c r="H141" s="154">
        <v>5</v>
      </c>
      <c r="I141" s="154">
        <v>1125</v>
      </c>
      <c r="J141" s="166">
        <v>46121</v>
      </c>
      <c r="K141" s="154" t="s">
        <v>4345</v>
      </c>
      <c r="L141" s="167" t="s">
        <v>4346</v>
      </c>
      <c r="M141" s="154" t="s">
        <v>4347</v>
      </c>
      <c r="N141" s="154" t="s">
        <v>4279</v>
      </c>
      <c r="O141" s="10" t="s">
        <v>4301</v>
      </c>
      <c r="P141" s="154" t="s">
        <v>3812</v>
      </c>
      <c r="Q141" s="154" t="s">
        <v>3286</v>
      </c>
      <c r="R141" s="154" t="s">
        <v>4266</v>
      </c>
      <c r="S141" s="154"/>
    </row>
    <row r="142" spans="1:19">
      <c r="A142" s="10">
        <v>24</v>
      </c>
      <c r="B142" s="165">
        <v>10061178</v>
      </c>
      <c r="C142" s="154">
        <v>1006340</v>
      </c>
      <c r="D142" s="10" t="s">
        <v>1461</v>
      </c>
      <c r="E142" s="155" t="s">
        <v>1262</v>
      </c>
      <c r="F142" s="154" t="s">
        <v>21</v>
      </c>
      <c r="G142" s="158">
        <v>600</v>
      </c>
      <c r="H142" s="154">
        <v>1</v>
      </c>
      <c r="I142" s="154">
        <v>600</v>
      </c>
      <c r="J142" s="166">
        <v>46121</v>
      </c>
      <c r="K142" s="154" t="s">
        <v>4318</v>
      </c>
      <c r="L142" s="167">
        <v>706486</v>
      </c>
      <c r="M142" s="154" t="s">
        <v>4320</v>
      </c>
      <c r="N142" s="154" t="s">
        <v>4348</v>
      </c>
      <c r="O142" s="10" t="s">
        <v>4304</v>
      </c>
      <c r="P142" s="154" t="s">
        <v>3812</v>
      </c>
      <c r="Q142" s="154" t="s">
        <v>1462</v>
      </c>
      <c r="R142" s="154" t="s">
        <v>4269</v>
      </c>
      <c r="S142" s="154"/>
    </row>
    <row r="143" spans="1:19">
      <c r="A143" s="10">
        <v>25</v>
      </c>
      <c r="B143" s="165">
        <v>10062923</v>
      </c>
      <c r="C143" s="154">
        <v>1006220</v>
      </c>
      <c r="D143" s="10" t="s">
        <v>3240</v>
      </c>
      <c r="E143" s="155" t="s">
        <v>4215</v>
      </c>
      <c r="F143" s="154" t="s">
        <v>21</v>
      </c>
      <c r="G143" s="158">
        <v>205</v>
      </c>
      <c r="H143" s="154">
        <v>2</v>
      </c>
      <c r="I143" s="154">
        <v>410</v>
      </c>
      <c r="J143" s="166">
        <v>46122</v>
      </c>
      <c r="K143" s="154" t="s">
        <v>4349</v>
      </c>
      <c r="L143" s="167">
        <v>706774</v>
      </c>
      <c r="M143" s="154" t="s">
        <v>4343</v>
      </c>
      <c r="N143" s="154" t="s">
        <v>4175</v>
      </c>
      <c r="O143" s="10" t="s">
        <v>4305</v>
      </c>
      <c r="P143" s="154" t="s">
        <v>3812</v>
      </c>
      <c r="Q143" s="154" t="s">
        <v>780</v>
      </c>
      <c r="R143" s="154" t="s">
        <v>4267</v>
      </c>
      <c r="S143" s="154"/>
    </row>
    <row r="144" spans="1:19">
      <c r="A144" s="10">
        <v>25</v>
      </c>
      <c r="B144" s="165">
        <v>10061720</v>
      </c>
      <c r="C144" s="154">
        <v>1006752</v>
      </c>
      <c r="D144" s="10" t="s">
        <v>2032</v>
      </c>
      <c r="E144" s="155" t="s">
        <v>4206</v>
      </c>
      <c r="F144" s="154" t="s">
        <v>21</v>
      </c>
      <c r="G144" s="158">
        <v>3.5</v>
      </c>
      <c r="H144" s="154">
        <v>1</v>
      </c>
      <c r="I144" s="154">
        <v>3.5</v>
      </c>
      <c r="J144" s="166">
        <v>46122</v>
      </c>
      <c r="K144" s="154" t="s">
        <v>4349</v>
      </c>
      <c r="L144" s="167">
        <v>706774</v>
      </c>
      <c r="M144" s="154" t="s">
        <v>4343</v>
      </c>
      <c r="N144" s="154" t="s">
        <v>4175</v>
      </c>
      <c r="O144" s="10" t="s">
        <v>4305</v>
      </c>
      <c r="P144" s="154" t="s">
        <v>3812</v>
      </c>
      <c r="Q144" s="154" t="s">
        <v>2013</v>
      </c>
      <c r="R144" s="154" t="s">
        <v>4267</v>
      </c>
      <c r="S144" s="154"/>
    </row>
    <row r="145" spans="1:19">
      <c r="A145" s="10">
        <v>26</v>
      </c>
      <c r="B145" s="165">
        <v>10063040</v>
      </c>
      <c r="C145" s="154">
        <v>1008176</v>
      </c>
      <c r="D145" s="10" t="s">
        <v>3358</v>
      </c>
      <c r="E145" s="155" t="s">
        <v>4213</v>
      </c>
      <c r="F145" s="154" t="s">
        <v>169</v>
      </c>
      <c r="G145" s="158">
        <v>7</v>
      </c>
      <c r="H145" s="154">
        <v>200</v>
      </c>
      <c r="I145" s="154">
        <v>1400</v>
      </c>
      <c r="J145" s="166">
        <v>46122</v>
      </c>
      <c r="K145" s="154" t="s">
        <v>4350</v>
      </c>
      <c r="L145" s="167" t="s">
        <v>4309</v>
      </c>
      <c r="M145" s="154" t="s">
        <v>4312</v>
      </c>
      <c r="N145" s="154" t="s">
        <v>4313</v>
      </c>
      <c r="O145" s="10" t="s">
        <v>4306</v>
      </c>
      <c r="P145" s="154" t="s">
        <v>3812</v>
      </c>
      <c r="Q145" s="154" t="s">
        <v>165</v>
      </c>
      <c r="R145" s="154" t="s">
        <v>4268</v>
      </c>
      <c r="S145" s="154"/>
    </row>
    <row r="146" spans="1:19">
      <c r="A146" s="10">
        <v>27</v>
      </c>
      <c r="B146" s="165">
        <v>10062923</v>
      </c>
      <c r="C146" s="154">
        <v>1006220</v>
      </c>
      <c r="D146" s="10" t="s">
        <v>3240</v>
      </c>
      <c r="E146" s="155" t="s">
        <v>4215</v>
      </c>
      <c r="F146" s="154" t="s">
        <v>21</v>
      </c>
      <c r="G146" s="158">
        <v>205</v>
      </c>
      <c r="H146" s="154">
        <v>1</v>
      </c>
      <c r="I146" s="154">
        <v>205</v>
      </c>
      <c r="J146" s="166">
        <v>46123</v>
      </c>
      <c r="K146" s="154" t="s">
        <v>4351</v>
      </c>
      <c r="L146" s="167">
        <v>706774</v>
      </c>
      <c r="M146" s="154" t="s">
        <v>4343</v>
      </c>
      <c r="N146" s="154" t="s">
        <v>4175</v>
      </c>
      <c r="O146" s="10" t="s">
        <v>4305</v>
      </c>
      <c r="P146" s="154" t="s">
        <v>3813</v>
      </c>
      <c r="Q146" s="154" t="s">
        <v>780</v>
      </c>
      <c r="R146" s="154" t="s">
        <v>4268</v>
      </c>
      <c r="S146" s="154"/>
    </row>
    <row r="147" spans="1:19">
      <c r="A147" s="10">
        <v>28</v>
      </c>
      <c r="B147" s="165">
        <v>10060061</v>
      </c>
      <c r="C147" s="154">
        <v>1007618</v>
      </c>
      <c r="D147" s="10" t="s">
        <v>106</v>
      </c>
      <c r="E147" s="155" t="s">
        <v>4211</v>
      </c>
      <c r="F147" s="154" t="s">
        <v>21</v>
      </c>
      <c r="G147" s="158">
        <v>12.75</v>
      </c>
      <c r="H147" s="154">
        <v>1</v>
      </c>
      <c r="I147" s="154">
        <v>12.75</v>
      </c>
      <c r="J147" s="166">
        <v>46123</v>
      </c>
      <c r="K147" s="154" t="s">
        <v>4352</v>
      </c>
      <c r="L147" s="167" t="s">
        <v>4337</v>
      </c>
      <c r="M147" s="154" t="s">
        <v>4352</v>
      </c>
      <c r="N147" s="154" t="s">
        <v>4175</v>
      </c>
      <c r="O147" s="10" t="s">
        <v>3903</v>
      </c>
      <c r="P147" s="154" t="s">
        <v>3812</v>
      </c>
      <c r="Q147" s="154" t="s">
        <v>31</v>
      </c>
      <c r="R147" s="154" t="s">
        <v>4266</v>
      </c>
      <c r="S147" s="154"/>
    </row>
    <row r="148" spans="1:19">
      <c r="A148" s="10">
        <v>29</v>
      </c>
      <c r="B148" s="165">
        <v>10063439</v>
      </c>
      <c r="C148" s="154">
        <v>1006864</v>
      </c>
      <c r="D148" s="10" t="s">
        <v>3757</v>
      </c>
      <c r="E148" s="155" t="s">
        <v>4210</v>
      </c>
      <c r="F148" s="154" t="s">
        <v>33</v>
      </c>
      <c r="G148" s="158">
        <v>97</v>
      </c>
      <c r="H148" s="154">
        <v>165</v>
      </c>
      <c r="I148" s="154">
        <v>16005</v>
      </c>
      <c r="J148" s="166">
        <v>46124</v>
      </c>
      <c r="K148" s="154" t="s">
        <v>4308</v>
      </c>
      <c r="L148" s="167" t="s">
        <v>4309</v>
      </c>
      <c r="M148" s="154" t="s">
        <v>4308</v>
      </c>
      <c r="N148" s="154" t="s">
        <v>4310</v>
      </c>
      <c r="O148" s="10" t="s">
        <v>4290</v>
      </c>
      <c r="P148" s="154" t="s">
        <v>3813</v>
      </c>
      <c r="Q148" s="154" t="s">
        <v>26</v>
      </c>
      <c r="R148" s="154" t="s">
        <v>4267</v>
      </c>
      <c r="S148" s="154"/>
    </row>
    <row r="149" spans="1:19">
      <c r="A149" s="10">
        <v>30</v>
      </c>
      <c r="B149" s="165">
        <v>10063439</v>
      </c>
      <c r="C149" s="154">
        <v>1006864</v>
      </c>
      <c r="D149" s="10" t="s">
        <v>3757</v>
      </c>
      <c r="E149" s="155" t="s">
        <v>4210</v>
      </c>
      <c r="F149" s="154" t="s">
        <v>33</v>
      </c>
      <c r="G149" s="158">
        <v>97</v>
      </c>
      <c r="H149" s="154">
        <v>110</v>
      </c>
      <c r="I149" s="154">
        <v>10670</v>
      </c>
      <c r="J149" s="166">
        <v>46114</v>
      </c>
      <c r="K149" s="154" t="s">
        <v>4308</v>
      </c>
      <c r="L149" s="167" t="s">
        <v>4309</v>
      </c>
      <c r="M149" s="154" t="s">
        <v>4308</v>
      </c>
      <c r="N149" s="154" t="s">
        <v>4310</v>
      </c>
      <c r="O149" s="10" t="s">
        <v>4290</v>
      </c>
      <c r="P149" s="154" t="s">
        <v>3813</v>
      </c>
      <c r="Q149" s="154" t="s">
        <v>26</v>
      </c>
      <c r="R149" s="154" t="s">
        <v>4267</v>
      </c>
      <c r="S149" s="154"/>
    </row>
    <row r="150" spans="1:19">
      <c r="A150" s="10">
        <v>30</v>
      </c>
      <c r="B150" s="165">
        <v>10063040</v>
      </c>
      <c r="C150" s="154">
        <v>1008176</v>
      </c>
      <c r="D150" s="10" t="s">
        <v>3358</v>
      </c>
      <c r="E150" s="155" t="s">
        <v>4213</v>
      </c>
      <c r="F150" s="154" t="s">
        <v>169</v>
      </c>
      <c r="G150" s="158">
        <v>7</v>
      </c>
      <c r="H150" s="154">
        <v>1000</v>
      </c>
      <c r="I150" s="154">
        <v>7000</v>
      </c>
      <c r="J150" s="166">
        <v>46114</v>
      </c>
      <c r="K150" s="154" t="s">
        <v>4308</v>
      </c>
      <c r="L150" s="167" t="s">
        <v>4309</v>
      </c>
      <c r="M150" s="154" t="s">
        <v>4308</v>
      </c>
      <c r="N150" s="154" t="s">
        <v>4310</v>
      </c>
      <c r="O150" s="10" t="s">
        <v>4290</v>
      </c>
      <c r="P150" s="154" t="s">
        <v>3813</v>
      </c>
      <c r="Q150" s="154" t="s">
        <v>165</v>
      </c>
      <c r="R150" s="154" t="s">
        <v>4267</v>
      </c>
      <c r="S150" s="154"/>
    </row>
    <row r="151" spans="1:19">
      <c r="A151" s="10">
        <v>31</v>
      </c>
      <c r="B151" s="165">
        <v>10060453</v>
      </c>
      <c r="C151" s="154">
        <v>1005838</v>
      </c>
      <c r="D151" s="10" t="s">
        <v>573</v>
      </c>
      <c r="E151" s="155" t="s">
        <v>4206</v>
      </c>
      <c r="F151" s="154" t="s">
        <v>353</v>
      </c>
      <c r="G151" s="158">
        <v>73</v>
      </c>
      <c r="H151" s="154">
        <v>18</v>
      </c>
      <c r="I151" s="154">
        <v>1314</v>
      </c>
      <c r="J151" s="166">
        <v>46124</v>
      </c>
      <c r="K151" s="154" t="s">
        <v>4314</v>
      </c>
      <c r="L151" s="167" t="s">
        <v>4315</v>
      </c>
      <c r="M151" s="154"/>
      <c r="N151" s="154"/>
      <c r="O151" s="10" t="s">
        <v>4296</v>
      </c>
      <c r="P151" s="154" t="s">
        <v>3813</v>
      </c>
      <c r="Q151" s="154" t="s">
        <v>574</v>
      </c>
      <c r="R151" s="154" t="s">
        <v>4266</v>
      </c>
      <c r="S151" s="154"/>
    </row>
    <row r="152" spans="1:19">
      <c r="A152" s="10">
        <v>32</v>
      </c>
      <c r="B152" s="165">
        <v>10062771</v>
      </c>
      <c r="C152" s="154">
        <v>1009091</v>
      </c>
      <c r="D152" s="10" t="s">
        <v>3078</v>
      </c>
      <c r="E152" s="155" t="s">
        <v>1262</v>
      </c>
      <c r="F152" s="154" t="s">
        <v>37</v>
      </c>
      <c r="G152" s="158">
        <v>4.5</v>
      </c>
      <c r="H152" s="154">
        <v>10</v>
      </c>
      <c r="I152" s="154">
        <v>45</v>
      </c>
      <c r="J152" s="166">
        <v>46124</v>
      </c>
      <c r="K152" s="154" t="s">
        <v>4357</v>
      </c>
      <c r="L152" s="167" t="s">
        <v>4356</v>
      </c>
      <c r="M152" s="154" t="s">
        <v>4354</v>
      </c>
      <c r="N152" s="154" t="s">
        <v>4355</v>
      </c>
      <c r="O152" s="10" t="s">
        <v>3815</v>
      </c>
      <c r="P152" s="154" t="s">
        <v>3812</v>
      </c>
      <c r="Q152" s="154" t="s">
        <v>416</v>
      </c>
      <c r="R152" s="154" t="s">
        <v>4265</v>
      </c>
      <c r="S152" s="154"/>
    </row>
    <row r="153" spans="1:19">
      <c r="A153" s="10">
        <v>32</v>
      </c>
      <c r="B153" s="165">
        <v>10060403</v>
      </c>
      <c r="C153" s="154">
        <v>1006743</v>
      </c>
      <c r="D153" s="10" t="s">
        <v>526</v>
      </c>
      <c r="E153" s="155" t="s">
        <v>4214</v>
      </c>
      <c r="F153" s="154" t="s">
        <v>21</v>
      </c>
      <c r="G153" s="158">
        <v>4</v>
      </c>
      <c r="H153" s="154">
        <v>24</v>
      </c>
      <c r="I153" s="154">
        <v>96</v>
      </c>
      <c r="J153" s="166">
        <v>46124</v>
      </c>
      <c r="K153" s="154" t="s">
        <v>4357</v>
      </c>
      <c r="L153" s="167" t="s">
        <v>4356</v>
      </c>
      <c r="M153" s="154" t="s">
        <v>4354</v>
      </c>
      <c r="N153" s="154" t="s">
        <v>4355</v>
      </c>
      <c r="O153" s="10" t="s">
        <v>3815</v>
      </c>
      <c r="P153" s="154" t="s">
        <v>3812</v>
      </c>
      <c r="Q153" s="154" t="s">
        <v>525</v>
      </c>
      <c r="R153" s="154" t="s">
        <v>4265</v>
      </c>
      <c r="S153" s="154"/>
    </row>
    <row r="154" spans="1:19">
      <c r="A154" s="10">
        <v>32</v>
      </c>
      <c r="B154" s="165">
        <v>10061119</v>
      </c>
      <c r="C154" s="154">
        <v>1005404</v>
      </c>
      <c r="D154" s="10" t="s">
        <v>1392</v>
      </c>
      <c r="E154" s="155" t="s">
        <v>1262</v>
      </c>
      <c r="F154" s="154" t="s">
        <v>21</v>
      </c>
      <c r="G154" s="158">
        <v>15</v>
      </c>
      <c r="H154" s="154">
        <v>2</v>
      </c>
      <c r="I154" s="154">
        <v>30</v>
      </c>
      <c r="J154" s="166">
        <v>46124</v>
      </c>
      <c r="K154" s="154" t="s">
        <v>4357</v>
      </c>
      <c r="L154" s="167" t="s">
        <v>4356</v>
      </c>
      <c r="M154" s="154" t="s">
        <v>4354</v>
      </c>
      <c r="N154" s="154" t="s">
        <v>4355</v>
      </c>
      <c r="O154" s="10" t="s">
        <v>3815</v>
      </c>
      <c r="P154" s="154" t="s">
        <v>3812</v>
      </c>
      <c r="Q154" s="154" t="s">
        <v>1344</v>
      </c>
      <c r="R154" s="154" t="s">
        <v>4265</v>
      </c>
      <c r="S154" s="154"/>
    </row>
    <row r="155" spans="1:19">
      <c r="A155" s="10">
        <v>32</v>
      </c>
      <c r="B155" s="165">
        <v>10063643</v>
      </c>
      <c r="C155" s="154">
        <v>1009485</v>
      </c>
      <c r="D155" s="10" t="s">
        <v>4353</v>
      </c>
      <c r="E155" s="155" t="s">
        <v>1262</v>
      </c>
      <c r="F155" s="154" t="s">
        <v>37</v>
      </c>
      <c r="G155" s="158">
        <v>287</v>
      </c>
      <c r="H155" s="154">
        <v>20</v>
      </c>
      <c r="I155" s="154">
        <v>5740</v>
      </c>
      <c r="J155" s="166">
        <v>46124</v>
      </c>
      <c r="K155" s="154" t="s">
        <v>4357</v>
      </c>
      <c r="L155" s="167" t="s">
        <v>4356</v>
      </c>
      <c r="M155" s="154" t="s">
        <v>4354</v>
      </c>
      <c r="N155" s="154" t="s">
        <v>4355</v>
      </c>
      <c r="O155" s="10" t="s">
        <v>3815</v>
      </c>
      <c r="P155" s="154" t="s">
        <v>3812</v>
      </c>
      <c r="Q155" s="154">
        <v>0</v>
      </c>
      <c r="R155" s="154" t="s">
        <v>4265</v>
      </c>
      <c r="S155" s="154"/>
    </row>
    <row r="156" spans="1:19">
      <c r="A156" s="10">
        <v>33</v>
      </c>
      <c r="B156" s="165">
        <v>10063644</v>
      </c>
      <c r="C156" s="154">
        <v>1009437</v>
      </c>
      <c r="D156" s="10" t="s">
        <v>4359</v>
      </c>
      <c r="E156" s="155" t="s">
        <v>4205</v>
      </c>
      <c r="F156" s="154" t="s">
        <v>1076</v>
      </c>
      <c r="G156" s="158">
        <v>138</v>
      </c>
      <c r="H156" s="154">
        <v>35</v>
      </c>
      <c r="I156" s="154">
        <v>4830</v>
      </c>
      <c r="J156" s="166">
        <v>46098</v>
      </c>
      <c r="K156" s="154" t="s">
        <v>4371</v>
      </c>
      <c r="L156" s="167" t="s">
        <v>4372</v>
      </c>
      <c r="M156" s="154" t="s">
        <v>4373</v>
      </c>
      <c r="N156" s="154" t="s">
        <v>4374</v>
      </c>
      <c r="O156" s="10" t="s">
        <v>4301</v>
      </c>
      <c r="P156" s="154" t="s">
        <v>3813</v>
      </c>
      <c r="Q156" s="154">
        <v>0</v>
      </c>
      <c r="R156" s="154" t="s">
        <v>4265</v>
      </c>
      <c r="S156" s="154"/>
    </row>
    <row r="157" spans="1:19">
      <c r="A157" s="10">
        <v>34</v>
      </c>
      <c r="B157" s="165">
        <v>10063040</v>
      </c>
      <c r="C157" s="154">
        <v>1008176</v>
      </c>
      <c r="D157" s="10" t="s">
        <v>3358</v>
      </c>
      <c r="E157" s="155" t="s">
        <v>4213</v>
      </c>
      <c r="F157" s="154" t="s">
        <v>169</v>
      </c>
      <c r="G157" s="158">
        <v>7</v>
      </c>
      <c r="H157" s="154">
        <v>1100</v>
      </c>
      <c r="I157" s="154">
        <v>7700</v>
      </c>
      <c r="J157" s="166">
        <v>46123</v>
      </c>
      <c r="K157" s="154" t="s">
        <v>4312</v>
      </c>
      <c r="L157" s="167" t="s">
        <v>4309</v>
      </c>
      <c r="M157" s="154" t="s">
        <v>4312</v>
      </c>
      <c r="N157" s="154" t="s">
        <v>4313</v>
      </c>
      <c r="O157" s="10" t="s">
        <v>4306</v>
      </c>
      <c r="P157" s="154" t="s">
        <v>3812</v>
      </c>
      <c r="Q157" s="154" t="s">
        <v>165</v>
      </c>
      <c r="R157" s="154" t="s">
        <v>4267</v>
      </c>
      <c r="S157" s="154"/>
    </row>
    <row r="158" spans="1:19">
      <c r="A158" s="10">
        <v>35</v>
      </c>
      <c r="B158" s="165">
        <v>10063439</v>
      </c>
      <c r="C158" s="154">
        <v>1006864</v>
      </c>
      <c r="D158" s="10" t="s">
        <v>3757</v>
      </c>
      <c r="E158" s="155" t="s">
        <v>4210</v>
      </c>
      <c r="F158" s="154" t="s">
        <v>33</v>
      </c>
      <c r="G158" s="158">
        <v>97</v>
      </c>
      <c r="H158" s="154">
        <v>252</v>
      </c>
      <c r="I158" s="154">
        <v>24444</v>
      </c>
      <c r="J158" s="166">
        <v>46125</v>
      </c>
      <c r="K158" s="154" t="s">
        <v>4312</v>
      </c>
      <c r="L158" s="167" t="s">
        <v>4309</v>
      </c>
      <c r="M158" s="154" t="s">
        <v>4312</v>
      </c>
      <c r="N158" s="154" t="s">
        <v>4313</v>
      </c>
      <c r="O158" s="10" t="s">
        <v>4306</v>
      </c>
      <c r="P158" s="154" t="s">
        <v>3813</v>
      </c>
      <c r="Q158" s="154" t="s">
        <v>26</v>
      </c>
      <c r="R158" s="154" t="s">
        <v>4267</v>
      </c>
      <c r="S158" s="154"/>
    </row>
    <row r="159" spans="1:19">
      <c r="A159" s="10">
        <v>35</v>
      </c>
      <c r="B159" s="165">
        <v>10060042</v>
      </c>
      <c r="C159" s="154">
        <v>1007621</v>
      </c>
      <c r="D159" s="10" t="s">
        <v>84</v>
      </c>
      <c r="E159" s="155" t="s">
        <v>4211</v>
      </c>
      <c r="F159" s="154" t="s">
        <v>21</v>
      </c>
      <c r="G159" s="158">
        <v>54.4</v>
      </c>
      <c r="H159" s="154">
        <v>60</v>
      </c>
      <c r="I159" s="154">
        <v>3264</v>
      </c>
      <c r="J159" s="166">
        <v>46125</v>
      </c>
      <c r="K159" s="154" t="s">
        <v>4312</v>
      </c>
      <c r="L159" s="167" t="s">
        <v>4309</v>
      </c>
      <c r="M159" s="154" t="s">
        <v>4312</v>
      </c>
      <c r="N159" s="154" t="s">
        <v>4313</v>
      </c>
      <c r="O159" s="10" t="s">
        <v>4306</v>
      </c>
      <c r="P159" s="154" t="s">
        <v>3813</v>
      </c>
      <c r="Q159" s="154" t="s">
        <v>82</v>
      </c>
      <c r="R159" s="154" t="s">
        <v>4267</v>
      </c>
      <c r="S159" s="154"/>
    </row>
    <row r="160" spans="1:19">
      <c r="A160" s="10">
        <v>36</v>
      </c>
      <c r="B160" s="165">
        <v>10063439</v>
      </c>
      <c r="C160" s="154">
        <v>1006864</v>
      </c>
      <c r="D160" s="10" t="s">
        <v>3757</v>
      </c>
      <c r="E160" s="155" t="s">
        <v>4210</v>
      </c>
      <c r="F160" s="154" t="s">
        <v>33</v>
      </c>
      <c r="G160" s="158">
        <v>97</v>
      </c>
      <c r="H160" s="154">
        <v>140</v>
      </c>
      <c r="I160" s="154">
        <v>13580</v>
      </c>
      <c r="J160" s="166">
        <v>46125</v>
      </c>
      <c r="K160" s="154" t="s">
        <v>4312</v>
      </c>
      <c r="L160" s="167" t="s">
        <v>4309</v>
      </c>
      <c r="M160" s="154" t="s">
        <v>4312</v>
      </c>
      <c r="N160" s="154" t="s">
        <v>4313</v>
      </c>
      <c r="O160" s="10" t="s">
        <v>4306</v>
      </c>
      <c r="P160" s="154" t="s">
        <v>3813</v>
      </c>
      <c r="Q160" s="154" t="s">
        <v>26</v>
      </c>
      <c r="R160" s="154" t="s">
        <v>4267</v>
      </c>
      <c r="S160" s="154"/>
    </row>
    <row r="161" spans="1:19">
      <c r="A161" s="10">
        <v>37</v>
      </c>
      <c r="B161" s="165">
        <v>10063566</v>
      </c>
      <c r="C161" s="154">
        <v>1008729</v>
      </c>
      <c r="D161" s="10" t="s">
        <v>3998</v>
      </c>
      <c r="E161" s="155" t="s">
        <v>2049</v>
      </c>
      <c r="F161" s="154" t="s">
        <v>21</v>
      </c>
      <c r="G161" s="158">
        <v>2080</v>
      </c>
      <c r="H161" s="154">
        <v>2</v>
      </c>
      <c r="I161" s="154">
        <v>4160</v>
      </c>
      <c r="J161" s="166">
        <v>46125</v>
      </c>
      <c r="K161" s="154" t="s">
        <v>4343</v>
      </c>
      <c r="L161" s="167" t="s">
        <v>4175</v>
      </c>
      <c r="M161" s="154" t="s">
        <v>4343</v>
      </c>
      <c r="N161" s="154" t="s">
        <v>4375</v>
      </c>
      <c r="O161" s="10" t="s">
        <v>4358</v>
      </c>
      <c r="P161" s="154" t="s">
        <v>3813</v>
      </c>
      <c r="Q161" s="154" t="s">
        <v>4234</v>
      </c>
      <c r="R161" s="154" t="s">
        <v>4267</v>
      </c>
      <c r="S161" s="154"/>
    </row>
    <row r="162" spans="1:19">
      <c r="A162" s="10">
        <v>37</v>
      </c>
      <c r="B162" s="165">
        <v>10063636</v>
      </c>
      <c r="C162" s="154">
        <v>1008725</v>
      </c>
      <c r="D162" s="10" t="s">
        <v>4183</v>
      </c>
      <c r="E162" s="155" t="s">
        <v>2049</v>
      </c>
      <c r="F162" s="154" t="s">
        <v>21</v>
      </c>
      <c r="G162" s="158">
        <v>1404</v>
      </c>
      <c r="H162" s="154">
        <v>9</v>
      </c>
      <c r="I162" s="154">
        <v>12636</v>
      </c>
      <c r="J162" s="166">
        <v>46125</v>
      </c>
      <c r="K162" s="154" t="s">
        <v>4343</v>
      </c>
      <c r="L162" s="167" t="s">
        <v>4175</v>
      </c>
      <c r="M162" s="154" t="s">
        <v>4343</v>
      </c>
      <c r="N162" s="154" t="s">
        <v>4375</v>
      </c>
      <c r="O162" s="10" t="s">
        <v>4358</v>
      </c>
      <c r="P162" s="154" t="s">
        <v>3813</v>
      </c>
      <c r="Q162" s="154">
        <v>0</v>
      </c>
      <c r="R162" s="154" t="s">
        <v>4267</v>
      </c>
      <c r="S162" s="154"/>
    </row>
    <row r="163" spans="1:19">
      <c r="A163" s="10">
        <v>38</v>
      </c>
      <c r="B163" s="165">
        <v>10060299</v>
      </c>
      <c r="C163" s="154">
        <v>1005275</v>
      </c>
      <c r="D163" s="10" t="s">
        <v>403</v>
      </c>
      <c r="E163" s="155" t="s">
        <v>4206</v>
      </c>
      <c r="F163" s="154" t="s">
        <v>349</v>
      </c>
      <c r="G163" s="158">
        <v>350</v>
      </c>
      <c r="H163" s="154">
        <v>2</v>
      </c>
      <c r="I163" s="154">
        <v>700</v>
      </c>
      <c r="J163" s="166">
        <v>46125</v>
      </c>
      <c r="K163" s="154" t="s">
        <v>4376</v>
      </c>
      <c r="L163" s="167" t="s">
        <v>4377</v>
      </c>
      <c r="M163" s="154" t="s">
        <v>4316</v>
      </c>
      <c r="N163" s="154" t="s">
        <v>4378</v>
      </c>
      <c r="O163" s="10" t="s">
        <v>4296</v>
      </c>
      <c r="P163" s="154" t="s">
        <v>3813</v>
      </c>
      <c r="Q163" s="154" t="s">
        <v>4143</v>
      </c>
      <c r="R163" s="154" t="s">
        <v>4266</v>
      </c>
      <c r="S163" s="154"/>
    </row>
    <row r="164" spans="1:19">
      <c r="A164" s="10">
        <v>38</v>
      </c>
      <c r="B164" s="165">
        <v>10060360</v>
      </c>
      <c r="C164" s="154">
        <v>1006859</v>
      </c>
      <c r="D164" s="10" t="s">
        <v>475</v>
      </c>
      <c r="E164" s="155" t="s">
        <v>4206</v>
      </c>
      <c r="F164" s="154" t="s">
        <v>397</v>
      </c>
      <c r="G164" s="158">
        <v>375</v>
      </c>
      <c r="H164" s="154">
        <v>1</v>
      </c>
      <c r="I164" s="154">
        <v>375</v>
      </c>
      <c r="J164" s="166">
        <v>46125</v>
      </c>
      <c r="K164" s="154" t="s">
        <v>4376</v>
      </c>
      <c r="L164" s="167" t="s">
        <v>4377</v>
      </c>
      <c r="M164" s="154" t="s">
        <v>4316</v>
      </c>
      <c r="N164" s="154" t="s">
        <v>4378</v>
      </c>
      <c r="O164" s="10" t="s">
        <v>4296</v>
      </c>
      <c r="P164" s="154" t="s">
        <v>3813</v>
      </c>
      <c r="Q164" s="154" t="s">
        <v>4146</v>
      </c>
      <c r="R164" s="154" t="s">
        <v>4266</v>
      </c>
      <c r="S164" s="154"/>
    </row>
    <row r="165" spans="1:19">
      <c r="A165" s="10">
        <v>38</v>
      </c>
      <c r="B165" s="165">
        <v>10060339</v>
      </c>
      <c r="C165" s="154">
        <v>1005590</v>
      </c>
      <c r="D165" s="10" t="s">
        <v>450</v>
      </c>
      <c r="E165" s="155" t="s">
        <v>4206</v>
      </c>
      <c r="F165" s="154" t="s">
        <v>349</v>
      </c>
      <c r="G165" s="158">
        <v>755</v>
      </c>
      <c r="H165" s="154">
        <v>1</v>
      </c>
      <c r="I165" s="154">
        <v>755</v>
      </c>
      <c r="J165" s="166">
        <v>46125</v>
      </c>
      <c r="K165" s="154" t="s">
        <v>4376</v>
      </c>
      <c r="L165" s="167" t="s">
        <v>4377</v>
      </c>
      <c r="M165" s="154" t="s">
        <v>4316</v>
      </c>
      <c r="N165" s="154" t="s">
        <v>4378</v>
      </c>
      <c r="O165" s="10" t="s">
        <v>4296</v>
      </c>
      <c r="P165" s="154" t="s">
        <v>3813</v>
      </c>
      <c r="Q165" s="154" t="s">
        <v>338</v>
      </c>
      <c r="R165" s="154" t="s">
        <v>4266</v>
      </c>
      <c r="S165" s="154"/>
    </row>
    <row r="166" spans="1:19">
      <c r="A166" s="10">
        <v>38</v>
      </c>
      <c r="B166" s="165">
        <v>10060358</v>
      </c>
      <c r="C166" s="154">
        <v>1007690</v>
      </c>
      <c r="D166" s="10" t="s">
        <v>473</v>
      </c>
      <c r="E166" s="155" t="s">
        <v>4206</v>
      </c>
      <c r="F166" s="154" t="s">
        <v>349</v>
      </c>
      <c r="G166" s="158">
        <v>250</v>
      </c>
      <c r="H166" s="154">
        <v>1</v>
      </c>
      <c r="I166" s="154">
        <v>250</v>
      </c>
      <c r="J166" s="166">
        <v>46125</v>
      </c>
      <c r="K166" s="154" t="s">
        <v>4376</v>
      </c>
      <c r="L166" s="167" t="s">
        <v>4377</v>
      </c>
      <c r="M166" s="154" t="s">
        <v>4316</v>
      </c>
      <c r="N166" s="154" t="s">
        <v>4378</v>
      </c>
      <c r="O166" s="10" t="s">
        <v>4296</v>
      </c>
      <c r="P166" s="154" t="s">
        <v>3813</v>
      </c>
      <c r="Q166" s="154" t="s">
        <v>448</v>
      </c>
      <c r="R166" s="154" t="s">
        <v>4266</v>
      </c>
      <c r="S166" s="154"/>
    </row>
    <row r="167" spans="1:19">
      <c r="A167" s="10">
        <v>38</v>
      </c>
      <c r="B167" s="165">
        <v>10062524</v>
      </c>
      <c r="C167" s="154">
        <v>1004834</v>
      </c>
      <c r="D167" s="10" t="s">
        <v>2827</v>
      </c>
      <c r="E167" s="155" t="s">
        <v>4206</v>
      </c>
      <c r="F167" s="154" t="s">
        <v>349</v>
      </c>
      <c r="G167" s="158">
        <v>405</v>
      </c>
      <c r="H167" s="154">
        <v>1</v>
      </c>
      <c r="I167" s="154">
        <v>405</v>
      </c>
      <c r="J167" s="166">
        <v>46125</v>
      </c>
      <c r="K167" s="154" t="s">
        <v>4376</v>
      </c>
      <c r="L167" s="167" t="s">
        <v>4377</v>
      </c>
      <c r="M167" s="154" t="s">
        <v>4316</v>
      </c>
      <c r="N167" s="154" t="s">
        <v>4378</v>
      </c>
      <c r="O167" s="10" t="s">
        <v>4296</v>
      </c>
      <c r="P167" s="154" t="s">
        <v>3813</v>
      </c>
      <c r="Q167" s="154" t="s">
        <v>4149</v>
      </c>
      <c r="R167" s="154" t="s">
        <v>4266</v>
      </c>
      <c r="S167" s="154"/>
    </row>
    <row r="168" spans="1:19">
      <c r="A168" s="10">
        <v>38</v>
      </c>
      <c r="B168" s="165">
        <v>10060342</v>
      </c>
      <c r="C168" s="154">
        <v>1004327</v>
      </c>
      <c r="D168" s="10" t="s">
        <v>453</v>
      </c>
      <c r="E168" s="155" t="s">
        <v>4206</v>
      </c>
      <c r="F168" s="154" t="s">
        <v>349</v>
      </c>
      <c r="G168" s="158">
        <v>350</v>
      </c>
      <c r="H168" s="154">
        <v>2</v>
      </c>
      <c r="I168" s="154">
        <v>700</v>
      </c>
      <c r="J168" s="166">
        <v>46125</v>
      </c>
      <c r="K168" s="154" t="s">
        <v>4376</v>
      </c>
      <c r="L168" s="167" t="s">
        <v>4377</v>
      </c>
      <c r="M168" s="154" t="s">
        <v>4316</v>
      </c>
      <c r="N168" s="154" t="s">
        <v>4378</v>
      </c>
      <c r="O168" s="10" t="s">
        <v>4296</v>
      </c>
      <c r="P168" s="154" t="s">
        <v>3813</v>
      </c>
      <c r="Q168" s="154" t="s">
        <v>338</v>
      </c>
      <c r="R168" s="154" t="s">
        <v>4266</v>
      </c>
      <c r="S168" s="154"/>
    </row>
    <row r="169" spans="1:19">
      <c r="A169" s="10">
        <v>38</v>
      </c>
      <c r="B169" s="165">
        <v>10062522</v>
      </c>
      <c r="C169" s="154">
        <v>1004832</v>
      </c>
      <c r="D169" s="10" t="s">
        <v>2825</v>
      </c>
      <c r="E169" s="155" t="s">
        <v>4206</v>
      </c>
      <c r="F169" s="154" t="s">
        <v>349</v>
      </c>
      <c r="G169" s="158">
        <v>250</v>
      </c>
      <c r="H169" s="154">
        <v>1</v>
      </c>
      <c r="I169" s="154">
        <v>250</v>
      </c>
      <c r="J169" s="166">
        <v>46125</v>
      </c>
      <c r="K169" s="154" t="s">
        <v>4376</v>
      </c>
      <c r="L169" s="167" t="s">
        <v>4377</v>
      </c>
      <c r="M169" s="154" t="s">
        <v>4316</v>
      </c>
      <c r="N169" s="154" t="s">
        <v>4378</v>
      </c>
      <c r="O169" s="10" t="s">
        <v>4296</v>
      </c>
      <c r="P169" s="154" t="s">
        <v>3813</v>
      </c>
      <c r="Q169" s="154" t="s">
        <v>478</v>
      </c>
      <c r="R169" s="154" t="s">
        <v>4266</v>
      </c>
      <c r="S169" s="154"/>
    </row>
    <row r="170" spans="1:19">
      <c r="A170" s="10">
        <v>38</v>
      </c>
      <c r="B170" s="165">
        <v>10060251</v>
      </c>
      <c r="C170" s="154">
        <v>1000435</v>
      </c>
      <c r="D170" s="10" t="s">
        <v>352</v>
      </c>
      <c r="E170" s="155" t="s">
        <v>4206</v>
      </c>
      <c r="F170" s="154" t="s">
        <v>353</v>
      </c>
      <c r="G170" s="158">
        <v>173</v>
      </c>
      <c r="H170" s="154">
        <v>5</v>
      </c>
      <c r="I170" s="154">
        <v>865</v>
      </c>
      <c r="J170" s="166">
        <v>46125</v>
      </c>
      <c r="K170" s="154" t="s">
        <v>4376</v>
      </c>
      <c r="L170" s="167" t="s">
        <v>4377</v>
      </c>
      <c r="M170" s="154" t="s">
        <v>4316</v>
      </c>
      <c r="N170" s="154" t="s">
        <v>4378</v>
      </c>
      <c r="O170" s="10" t="s">
        <v>4296</v>
      </c>
      <c r="P170" s="154" t="s">
        <v>3813</v>
      </c>
      <c r="Q170" s="154" t="s">
        <v>448</v>
      </c>
      <c r="R170" s="154" t="s">
        <v>4266</v>
      </c>
      <c r="S170" s="154"/>
    </row>
    <row r="171" spans="1:19">
      <c r="A171" s="10">
        <v>38</v>
      </c>
      <c r="B171" s="165">
        <v>10060269</v>
      </c>
      <c r="C171" s="154">
        <v>1002964</v>
      </c>
      <c r="D171" s="10" t="s">
        <v>372</v>
      </c>
      <c r="E171" s="155" t="s">
        <v>4206</v>
      </c>
      <c r="F171" s="154" t="s">
        <v>21</v>
      </c>
      <c r="G171" s="158">
        <v>65</v>
      </c>
      <c r="H171" s="154">
        <v>5</v>
      </c>
      <c r="I171" s="154">
        <v>325</v>
      </c>
      <c r="J171" s="166">
        <v>46125</v>
      </c>
      <c r="K171" s="154" t="s">
        <v>4376</v>
      </c>
      <c r="L171" s="167" t="s">
        <v>4377</v>
      </c>
      <c r="M171" s="154" t="s">
        <v>4316</v>
      </c>
      <c r="N171" s="154" t="s">
        <v>4378</v>
      </c>
      <c r="O171" s="10" t="s">
        <v>4296</v>
      </c>
      <c r="P171" s="154" t="s">
        <v>3813</v>
      </c>
      <c r="Q171" s="154" t="s">
        <v>4142</v>
      </c>
      <c r="R171" s="154" t="s">
        <v>4266</v>
      </c>
      <c r="S171" s="154"/>
    </row>
    <row r="172" spans="1:19">
      <c r="A172" s="10">
        <v>38</v>
      </c>
      <c r="B172" s="165">
        <v>10060277</v>
      </c>
      <c r="C172" s="154">
        <v>1006428</v>
      </c>
      <c r="D172" s="10" t="s">
        <v>380</v>
      </c>
      <c r="E172" s="155" t="s">
        <v>4206</v>
      </c>
      <c r="F172" s="154" t="s">
        <v>353</v>
      </c>
      <c r="G172" s="158">
        <v>75</v>
      </c>
      <c r="H172" s="154">
        <v>5</v>
      </c>
      <c r="I172" s="154">
        <v>375</v>
      </c>
      <c r="J172" s="166">
        <v>46125</v>
      </c>
      <c r="K172" s="154" t="s">
        <v>4376</v>
      </c>
      <c r="L172" s="167" t="s">
        <v>4377</v>
      </c>
      <c r="M172" s="154" t="s">
        <v>4316</v>
      </c>
      <c r="N172" s="154" t="s">
        <v>4378</v>
      </c>
      <c r="O172" s="10" t="s">
        <v>4296</v>
      </c>
      <c r="P172" s="154" t="s">
        <v>3813</v>
      </c>
      <c r="Q172" s="154" t="s">
        <v>27</v>
      </c>
      <c r="R172" s="154" t="s">
        <v>4266</v>
      </c>
      <c r="S172" s="154"/>
    </row>
    <row r="173" spans="1:19">
      <c r="A173" s="10">
        <v>38</v>
      </c>
      <c r="B173" s="165">
        <v>10060292</v>
      </c>
      <c r="C173" s="154">
        <v>1006106</v>
      </c>
      <c r="D173" s="10" t="s">
        <v>395</v>
      </c>
      <c r="E173" s="155" t="s">
        <v>4206</v>
      </c>
      <c r="F173" s="154" t="s">
        <v>349</v>
      </c>
      <c r="G173" s="158">
        <v>135</v>
      </c>
      <c r="H173" s="154">
        <v>2</v>
      </c>
      <c r="I173" s="154">
        <v>270</v>
      </c>
      <c r="J173" s="166">
        <v>46125</v>
      </c>
      <c r="K173" s="154" t="s">
        <v>4376</v>
      </c>
      <c r="L173" s="167" t="s">
        <v>4377</v>
      </c>
      <c r="M173" s="154" t="s">
        <v>4316</v>
      </c>
      <c r="N173" s="154" t="s">
        <v>4378</v>
      </c>
      <c r="O173" s="10" t="s">
        <v>4296</v>
      </c>
      <c r="P173" s="154" t="s">
        <v>3813</v>
      </c>
      <c r="Q173" s="154" t="s">
        <v>4148</v>
      </c>
      <c r="R173" s="154" t="s">
        <v>4266</v>
      </c>
      <c r="S173" s="154"/>
    </row>
    <row r="174" spans="1:19">
      <c r="A174" s="10">
        <v>39</v>
      </c>
      <c r="B174" s="165">
        <v>10062123</v>
      </c>
      <c r="C174" s="154">
        <v>1003678</v>
      </c>
      <c r="D174" s="10" t="s">
        <v>2453</v>
      </c>
      <c r="E174" s="155" t="s">
        <v>4210</v>
      </c>
      <c r="F174" s="154" t="s">
        <v>33</v>
      </c>
      <c r="G174" s="158">
        <v>58</v>
      </c>
      <c r="H174" s="154">
        <v>3</v>
      </c>
      <c r="I174" s="154">
        <v>174</v>
      </c>
      <c r="J174" s="166">
        <v>46125</v>
      </c>
      <c r="K174" s="154" t="s">
        <v>4379</v>
      </c>
      <c r="L174" s="167" t="s">
        <v>4175</v>
      </c>
      <c r="M174" s="154" t="s">
        <v>4379</v>
      </c>
      <c r="N174" s="154" t="s">
        <v>4175</v>
      </c>
      <c r="O174" s="10" t="s">
        <v>4188</v>
      </c>
      <c r="P174" s="154" t="s">
        <v>3813</v>
      </c>
      <c r="Q174" s="154" t="s">
        <v>26</v>
      </c>
      <c r="R174" s="154" t="s">
        <v>4267</v>
      </c>
      <c r="S174" s="154"/>
    </row>
    <row r="175" spans="1:19">
      <c r="A175" s="10">
        <v>39</v>
      </c>
      <c r="B175" s="165">
        <v>10060070</v>
      </c>
      <c r="C175" s="154">
        <v>1001254</v>
      </c>
      <c r="D175" s="10" t="s">
        <v>116</v>
      </c>
      <c r="E175" s="155" t="s">
        <v>4210</v>
      </c>
      <c r="F175" s="154" t="s">
        <v>21</v>
      </c>
      <c r="G175" s="158">
        <v>2.5</v>
      </c>
      <c r="H175" s="154">
        <v>24</v>
      </c>
      <c r="I175" s="154">
        <v>60</v>
      </c>
      <c r="J175" s="166">
        <v>46125</v>
      </c>
      <c r="K175" s="154" t="s">
        <v>4379</v>
      </c>
      <c r="L175" s="167" t="s">
        <v>4175</v>
      </c>
      <c r="M175" s="154" t="s">
        <v>4379</v>
      </c>
      <c r="N175" s="154" t="s">
        <v>4175</v>
      </c>
      <c r="O175" s="10" t="s">
        <v>4188</v>
      </c>
      <c r="P175" s="154" t="s">
        <v>3813</v>
      </c>
      <c r="Q175" s="154" t="s">
        <v>95</v>
      </c>
      <c r="R175" s="154" t="s">
        <v>4267</v>
      </c>
      <c r="S175" s="154"/>
    </row>
    <row r="176" spans="1:19">
      <c r="A176" s="10">
        <v>39</v>
      </c>
      <c r="B176" s="165">
        <v>10060075</v>
      </c>
      <c r="C176" s="154">
        <v>1003927</v>
      </c>
      <c r="D176" s="10" t="s">
        <v>121</v>
      </c>
      <c r="E176" s="155" t="s">
        <v>4211</v>
      </c>
      <c r="F176" s="154" t="s">
        <v>21</v>
      </c>
      <c r="G176" s="158">
        <v>5.75</v>
      </c>
      <c r="H176" s="154">
        <v>3</v>
      </c>
      <c r="I176" s="154">
        <v>17.25</v>
      </c>
      <c r="J176" s="166">
        <v>46125</v>
      </c>
      <c r="K176" s="154" t="s">
        <v>4379</v>
      </c>
      <c r="L176" s="167" t="s">
        <v>4175</v>
      </c>
      <c r="M176" s="154" t="s">
        <v>4379</v>
      </c>
      <c r="N176" s="154" t="s">
        <v>4175</v>
      </c>
      <c r="O176" s="10" t="s">
        <v>4188</v>
      </c>
      <c r="P176" s="154" t="s">
        <v>3813</v>
      </c>
      <c r="Q176" s="154" t="s">
        <v>3892</v>
      </c>
      <c r="R176" s="154" t="s">
        <v>4267</v>
      </c>
      <c r="S176" s="154"/>
    </row>
    <row r="177" spans="1:19">
      <c r="A177" s="10">
        <v>40</v>
      </c>
      <c r="B177" s="165">
        <v>10061048</v>
      </c>
      <c r="C177" s="154">
        <v>1006745</v>
      </c>
      <c r="D177" s="10" t="s">
        <v>1303</v>
      </c>
      <c r="E177" s="155" t="s">
        <v>4213</v>
      </c>
      <c r="F177" s="154" t="s">
        <v>175</v>
      </c>
      <c r="G177" s="158">
        <v>12</v>
      </c>
      <c r="H177" s="154">
        <v>46</v>
      </c>
      <c r="I177" s="154">
        <v>552</v>
      </c>
      <c r="J177" s="166">
        <v>46125</v>
      </c>
      <c r="K177" s="154" t="s">
        <v>4380</v>
      </c>
      <c r="L177" s="167" t="s">
        <v>4381</v>
      </c>
      <c r="M177" s="154" t="s">
        <v>4347</v>
      </c>
      <c r="N177" s="154" t="s">
        <v>4175</v>
      </c>
      <c r="O177" s="10" t="s">
        <v>4301</v>
      </c>
      <c r="P177" s="154" t="s">
        <v>3813</v>
      </c>
      <c r="Q177" s="154" t="s">
        <v>3944</v>
      </c>
      <c r="R177" s="154" t="s">
        <v>4266</v>
      </c>
      <c r="S177" s="154"/>
    </row>
    <row r="178" spans="1:19">
      <c r="A178" s="10">
        <v>40</v>
      </c>
      <c r="B178" s="165">
        <v>10060115</v>
      </c>
      <c r="C178" s="154">
        <v>1003766</v>
      </c>
      <c r="D178" s="10" t="s">
        <v>168</v>
      </c>
      <c r="E178" s="155" t="s">
        <v>4210</v>
      </c>
      <c r="F178" s="154" t="s">
        <v>169</v>
      </c>
      <c r="G178" s="158">
        <v>4.8</v>
      </c>
      <c r="H178" s="154">
        <v>4</v>
      </c>
      <c r="I178" s="154">
        <v>19.2</v>
      </c>
      <c r="J178" s="166">
        <v>46125</v>
      </c>
      <c r="K178" s="154" t="s">
        <v>4380</v>
      </c>
      <c r="L178" s="167" t="s">
        <v>4381</v>
      </c>
      <c r="M178" s="154" t="s">
        <v>4347</v>
      </c>
      <c r="N178" s="154" t="s">
        <v>4175</v>
      </c>
      <c r="O178" s="10" t="s">
        <v>4301</v>
      </c>
      <c r="P178" s="154" t="s">
        <v>3813</v>
      </c>
      <c r="Q178" s="154" t="s">
        <v>171</v>
      </c>
      <c r="R178" s="154" t="s">
        <v>4266</v>
      </c>
      <c r="S178" s="154"/>
    </row>
    <row r="179" spans="1:19">
      <c r="A179" s="10">
        <v>40</v>
      </c>
      <c r="B179" s="165">
        <v>10060033</v>
      </c>
      <c r="C179" s="154">
        <v>1003889</v>
      </c>
      <c r="D179" s="10" t="s">
        <v>72</v>
      </c>
      <c r="E179" s="155" t="s">
        <v>4206</v>
      </c>
      <c r="F179" s="154" t="s">
        <v>41</v>
      </c>
      <c r="G179" s="158">
        <v>25</v>
      </c>
      <c r="H179" s="154">
        <v>15</v>
      </c>
      <c r="I179" s="154">
        <v>375</v>
      </c>
      <c r="J179" s="166">
        <v>46125</v>
      </c>
      <c r="K179" s="154" t="s">
        <v>4380</v>
      </c>
      <c r="L179" s="167" t="s">
        <v>4381</v>
      </c>
      <c r="M179" s="154" t="s">
        <v>4347</v>
      </c>
      <c r="N179" s="154" t="s">
        <v>4175</v>
      </c>
      <c r="O179" s="10" t="s">
        <v>4301</v>
      </c>
      <c r="P179" s="154" t="s">
        <v>3813</v>
      </c>
      <c r="Q179" s="154" t="s">
        <v>73</v>
      </c>
      <c r="R179" s="154" t="s">
        <v>4266</v>
      </c>
      <c r="S179" s="154"/>
    </row>
    <row r="180" spans="1:19">
      <c r="A180" s="10">
        <v>40</v>
      </c>
      <c r="B180" s="165">
        <v>10060463</v>
      </c>
      <c r="C180" s="154">
        <v>1006969</v>
      </c>
      <c r="D180" s="10" t="s">
        <v>588</v>
      </c>
      <c r="E180" s="155" t="s">
        <v>4207</v>
      </c>
      <c r="F180" s="154" t="s">
        <v>37</v>
      </c>
      <c r="G180" s="158">
        <v>40</v>
      </c>
      <c r="H180" s="154">
        <v>2</v>
      </c>
      <c r="I180" s="154">
        <v>80</v>
      </c>
      <c r="J180" s="166">
        <v>46125</v>
      </c>
      <c r="K180" s="154" t="s">
        <v>4380</v>
      </c>
      <c r="L180" s="167" t="s">
        <v>4381</v>
      </c>
      <c r="M180" s="154" t="s">
        <v>4347</v>
      </c>
      <c r="N180" s="154" t="s">
        <v>4175</v>
      </c>
      <c r="O180" s="10" t="s">
        <v>4301</v>
      </c>
      <c r="P180" s="154" t="s">
        <v>3813</v>
      </c>
      <c r="Q180" s="154" t="s">
        <v>589</v>
      </c>
      <c r="R180" s="154" t="s">
        <v>4266</v>
      </c>
      <c r="S180" s="154"/>
    </row>
    <row r="181" spans="1:19">
      <c r="A181" s="10">
        <v>40</v>
      </c>
      <c r="B181" s="165">
        <v>10060425</v>
      </c>
      <c r="C181" s="154">
        <v>1006744</v>
      </c>
      <c r="D181" s="10" t="s">
        <v>538</v>
      </c>
      <c r="E181" s="155" t="s">
        <v>4214</v>
      </c>
      <c r="F181" s="154" t="s">
        <v>21</v>
      </c>
      <c r="G181" s="158">
        <v>3.5</v>
      </c>
      <c r="H181" s="154">
        <v>12</v>
      </c>
      <c r="I181" s="154">
        <v>42</v>
      </c>
      <c r="J181" s="166">
        <v>46125</v>
      </c>
      <c r="K181" s="154" t="s">
        <v>4380</v>
      </c>
      <c r="L181" s="167" t="s">
        <v>4381</v>
      </c>
      <c r="M181" s="154" t="s">
        <v>4347</v>
      </c>
      <c r="N181" s="154" t="s">
        <v>4175</v>
      </c>
      <c r="O181" s="10" t="s">
        <v>4301</v>
      </c>
      <c r="P181" s="154" t="s">
        <v>3813</v>
      </c>
      <c r="Q181" s="154" t="s">
        <v>533</v>
      </c>
      <c r="R181" s="154" t="s">
        <v>4266</v>
      </c>
      <c r="S181" s="154"/>
    </row>
    <row r="182" spans="1:19">
      <c r="A182" s="10">
        <v>40</v>
      </c>
      <c r="B182" s="165">
        <v>10060403</v>
      </c>
      <c r="C182" s="154">
        <v>1006743</v>
      </c>
      <c r="D182" s="10" t="s">
        <v>526</v>
      </c>
      <c r="E182" s="155" t="s">
        <v>4214</v>
      </c>
      <c r="F182" s="154" t="s">
        <v>21</v>
      </c>
      <c r="G182" s="158">
        <v>4</v>
      </c>
      <c r="H182" s="154">
        <v>12</v>
      </c>
      <c r="I182" s="154">
        <v>48</v>
      </c>
      <c r="J182" s="166">
        <v>46125</v>
      </c>
      <c r="K182" s="154" t="s">
        <v>4380</v>
      </c>
      <c r="L182" s="167" t="s">
        <v>4381</v>
      </c>
      <c r="M182" s="154" t="s">
        <v>4347</v>
      </c>
      <c r="N182" s="154" t="s">
        <v>4175</v>
      </c>
      <c r="O182" s="10" t="s">
        <v>4301</v>
      </c>
      <c r="P182" s="154" t="s">
        <v>3813</v>
      </c>
      <c r="Q182" s="154" t="s">
        <v>525</v>
      </c>
      <c r="R182" s="154" t="s">
        <v>4266</v>
      </c>
      <c r="S182" s="154"/>
    </row>
    <row r="183" spans="1:19">
      <c r="A183" s="10">
        <v>40</v>
      </c>
      <c r="B183" s="165">
        <v>10060471</v>
      </c>
      <c r="C183" s="154">
        <v>1001719</v>
      </c>
      <c r="D183" s="10" t="s">
        <v>601</v>
      </c>
      <c r="E183" s="155" t="s">
        <v>4212</v>
      </c>
      <c r="F183" s="154" t="s">
        <v>37</v>
      </c>
      <c r="G183" s="158">
        <v>14</v>
      </c>
      <c r="H183" s="154">
        <v>6</v>
      </c>
      <c r="I183" s="154">
        <v>84</v>
      </c>
      <c r="J183" s="166">
        <v>46125</v>
      </c>
      <c r="K183" s="154" t="s">
        <v>4380</v>
      </c>
      <c r="L183" s="167" t="s">
        <v>4381</v>
      </c>
      <c r="M183" s="154" t="s">
        <v>4347</v>
      </c>
      <c r="N183" s="154" t="s">
        <v>4175</v>
      </c>
      <c r="O183" s="10" t="s">
        <v>4301</v>
      </c>
      <c r="P183" s="154" t="s">
        <v>3813</v>
      </c>
      <c r="Q183" s="154" t="s">
        <v>602</v>
      </c>
      <c r="R183" s="154" t="s">
        <v>4266</v>
      </c>
      <c r="S183" s="154"/>
    </row>
    <row r="184" spans="1:19">
      <c r="A184" s="10">
        <v>41</v>
      </c>
      <c r="B184" s="165">
        <v>10060141</v>
      </c>
      <c r="C184" s="154">
        <v>1002212</v>
      </c>
      <c r="D184" s="10" t="s">
        <v>200</v>
      </c>
      <c r="E184" s="155" t="s">
        <v>4206</v>
      </c>
      <c r="F184" s="154" t="s">
        <v>21</v>
      </c>
      <c r="G184" s="158">
        <v>12</v>
      </c>
      <c r="H184" s="154">
        <v>1</v>
      </c>
      <c r="I184" s="154">
        <v>12</v>
      </c>
      <c r="J184" s="166">
        <v>46125</v>
      </c>
      <c r="K184" s="154" t="s">
        <v>4382</v>
      </c>
      <c r="L184" s="167" t="s">
        <v>4175</v>
      </c>
      <c r="M184" s="154" t="s">
        <v>4382</v>
      </c>
      <c r="N184" s="154" t="s">
        <v>4175</v>
      </c>
      <c r="O184" s="10" t="s">
        <v>3787</v>
      </c>
      <c r="P184" s="154" t="s">
        <v>3813</v>
      </c>
      <c r="Q184" s="154" t="s">
        <v>199</v>
      </c>
      <c r="R184" s="154" t="s">
        <v>4266</v>
      </c>
      <c r="S184" s="154"/>
    </row>
    <row r="185" spans="1:19">
      <c r="A185" s="10">
        <v>42</v>
      </c>
      <c r="B185" s="165">
        <v>10063640</v>
      </c>
      <c r="C185" s="154">
        <v>1009059</v>
      </c>
      <c r="D185" s="10" t="s">
        <v>4285</v>
      </c>
      <c r="E185" s="155" t="s">
        <v>4205</v>
      </c>
      <c r="F185" s="154" t="s">
        <v>37</v>
      </c>
      <c r="G185" s="158">
        <v>550</v>
      </c>
      <c r="H185" s="154">
        <v>1</v>
      </c>
      <c r="I185" s="154">
        <v>550</v>
      </c>
      <c r="J185" s="166">
        <v>46126</v>
      </c>
      <c r="K185" s="154" t="s">
        <v>4383</v>
      </c>
      <c r="L185" s="167">
        <v>150811573</v>
      </c>
      <c r="M185" s="154" t="s">
        <v>4384</v>
      </c>
      <c r="N185" s="154" t="s">
        <v>4385</v>
      </c>
      <c r="O185" s="10" t="s">
        <v>3787</v>
      </c>
      <c r="P185" s="154" t="s">
        <v>3813</v>
      </c>
      <c r="Q185" s="154" t="s">
        <v>671</v>
      </c>
      <c r="R185" s="154" t="s">
        <v>4267</v>
      </c>
      <c r="S185" s="154"/>
    </row>
    <row r="186" spans="1:19">
      <c r="A186" s="10">
        <v>42</v>
      </c>
      <c r="B186" s="165">
        <v>10063641</v>
      </c>
      <c r="C186" s="154">
        <v>1009060</v>
      </c>
      <c r="D186" s="10" t="s">
        <v>4286</v>
      </c>
      <c r="E186" s="155" t="s">
        <v>4205</v>
      </c>
      <c r="F186" s="154" t="s">
        <v>37</v>
      </c>
      <c r="G186" s="158">
        <v>15</v>
      </c>
      <c r="H186" s="154">
        <v>1</v>
      </c>
      <c r="I186" s="154">
        <v>15</v>
      </c>
      <c r="J186" s="166">
        <v>46126</v>
      </c>
      <c r="K186" s="154" t="s">
        <v>4383</v>
      </c>
      <c r="L186" s="167">
        <v>150811573</v>
      </c>
      <c r="M186" s="154" t="s">
        <v>4384</v>
      </c>
      <c r="N186" s="154" t="s">
        <v>4385</v>
      </c>
      <c r="O186" s="10" t="s">
        <v>3787</v>
      </c>
      <c r="P186" s="154" t="s">
        <v>3813</v>
      </c>
      <c r="Q186" s="154" t="s">
        <v>675</v>
      </c>
      <c r="R186" s="154" t="s">
        <v>4267</v>
      </c>
      <c r="S186" s="154"/>
    </row>
    <row r="187" spans="1:19">
      <c r="A187" s="10">
        <v>42</v>
      </c>
      <c r="B187" s="165">
        <v>10063642</v>
      </c>
      <c r="C187" s="154">
        <v>1009061</v>
      </c>
      <c r="D187" s="10" t="s">
        <v>4287</v>
      </c>
      <c r="E187" s="155" t="s">
        <v>4205</v>
      </c>
      <c r="F187" s="154" t="s">
        <v>37</v>
      </c>
      <c r="G187" s="158">
        <v>2400</v>
      </c>
      <c r="H187" s="154">
        <v>1</v>
      </c>
      <c r="I187" s="154">
        <v>2400</v>
      </c>
      <c r="J187" s="166">
        <v>46126</v>
      </c>
      <c r="K187" s="154" t="s">
        <v>4383</v>
      </c>
      <c r="L187" s="167">
        <v>150811573</v>
      </c>
      <c r="M187" s="154" t="s">
        <v>4384</v>
      </c>
      <c r="N187" s="154" t="s">
        <v>4385</v>
      </c>
      <c r="O187" s="10" t="s">
        <v>3787</v>
      </c>
      <c r="P187" s="154" t="s">
        <v>3813</v>
      </c>
      <c r="Q187" s="154" t="s">
        <v>4228</v>
      </c>
      <c r="R187" s="154" t="s">
        <v>4267</v>
      </c>
      <c r="S187" s="154"/>
    </row>
    <row r="188" spans="1:19">
      <c r="A188" s="10">
        <v>43</v>
      </c>
      <c r="B188" s="165">
        <v>10060516</v>
      </c>
      <c r="C188" s="154">
        <v>1007599</v>
      </c>
      <c r="D188" s="10" t="s">
        <v>661</v>
      </c>
      <c r="E188" s="155" t="s">
        <v>4210</v>
      </c>
      <c r="F188" s="154" t="s">
        <v>406</v>
      </c>
      <c r="G188" s="158">
        <v>15</v>
      </c>
      <c r="H188" s="154">
        <v>2</v>
      </c>
      <c r="I188" s="154">
        <v>30</v>
      </c>
      <c r="J188" s="166">
        <v>46125</v>
      </c>
      <c r="K188" s="154" t="s">
        <v>4413</v>
      </c>
      <c r="L188" s="167"/>
      <c r="M188" s="154" t="s">
        <v>4373</v>
      </c>
      <c r="N188" s="154" t="s">
        <v>4175</v>
      </c>
      <c r="O188" s="10" t="s">
        <v>4301</v>
      </c>
      <c r="P188" s="154" t="s">
        <v>3813</v>
      </c>
      <c r="Q188" s="154" t="s">
        <v>662</v>
      </c>
      <c r="R188" s="154" t="s">
        <v>4266</v>
      </c>
      <c r="S188" s="154"/>
    </row>
    <row r="189" spans="1:19">
      <c r="A189" s="10">
        <v>43</v>
      </c>
      <c r="B189" s="165">
        <v>10060003</v>
      </c>
      <c r="C189" s="154">
        <v>1003672</v>
      </c>
      <c r="D189" s="10" t="s">
        <v>24</v>
      </c>
      <c r="E189" s="155" t="s">
        <v>4210</v>
      </c>
      <c r="F189" s="154" t="s">
        <v>25</v>
      </c>
      <c r="G189" s="158">
        <v>47</v>
      </c>
      <c r="H189" s="154">
        <v>2</v>
      </c>
      <c r="I189" s="154">
        <v>94</v>
      </c>
      <c r="J189" s="166">
        <v>46125</v>
      </c>
      <c r="K189" s="154" t="s">
        <v>4413</v>
      </c>
      <c r="L189" s="167"/>
      <c r="M189" s="154" t="s">
        <v>4373</v>
      </c>
      <c r="N189" s="154" t="s">
        <v>4175</v>
      </c>
      <c r="O189" s="10" t="s">
        <v>4301</v>
      </c>
      <c r="P189" s="154" t="s">
        <v>3813</v>
      </c>
      <c r="Q189" s="154" t="s">
        <v>26</v>
      </c>
      <c r="R189" s="154" t="s">
        <v>4266</v>
      </c>
      <c r="S189" s="154"/>
    </row>
    <row r="190" spans="1:19">
      <c r="A190" s="10">
        <v>43</v>
      </c>
      <c r="B190" s="165">
        <v>10060006</v>
      </c>
      <c r="C190" s="154">
        <v>1003937</v>
      </c>
      <c r="D190" s="10" t="s">
        <v>32</v>
      </c>
      <c r="E190" s="155" t="s">
        <v>4210</v>
      </c>
      <c r="F190" s="154" t="s">
        <v>33</v>
      </c>
      <c r="G190" s="158">
        <v>32</v>
      </c>
      <c r="H190" s="154">
        <v>4</v>
      </c>
      <c r="I190" s="154">
        <v>128</v>
      </c>
      <c r="J190" s="166">
        <v>46125</v>
      </c>
      <c r="K190" s="154" t="s">
        <v>4413</v>
      </c>
      <c r="L190" s="167"/>
      <c r="M190" s="154" t="s">
        <v>4373</v>
      </c>
      <c r="N190" s="154" t="s">
        <v>4175</v>
      </c>
      <c r="O190" s="10" t="s">
        <v>4301</v>
      </c>
      <c r="P190" s="154" t="s">
        <v>3813</v>
      </c>
      <c r="Q190" s="154" t="s">
        <v>34</v>
      </c>
      <c r="R190" s="154" t="s">
        <v>4266</v>
      </c>
      <c r="S190" s="154"/>
    </row>
    <row r="191" spans="1:19">
      <c r="A191" s="10">
        <v>44</v>
      </c>
      <c r="B191" s="165">
        <v>10063507</v>
      </c>
      <c r="C191" s="154">
        <v>1009129</v>
      </c>
      <c r="D191" s="10" t="s">
        <v>3877</v>
      </c>
      <c r="E191" s="155" t="s">
        <v>2049</v>
      </c>
      <c r="F191" s="154" t="s">
        <v>37</v>
      </c>
      <c r="G191" s="158">
        <v>490</v>
      </c>
      <c r="H191" s="154">
        <v>280</v>
      </c>
      <c r="I191" s="154">
        <v>137200</v>
      </c>
      <c r="J191" s="166">
        <v>46114</v>
      </c>
      <c r="K191" s="154" t="s">
        <v>4332</v>
      </c>
      <c r="L191" s="167" t="s">
        <v>4422</v>
      </c>
      <c r="M191" s="154" t="s">
        <v>4423</v>
      </c>
      <c r="N191" s="154" t="s">
        <v>4387</v>
      </c>
      <c r="O191" s="10" t="s">
        <v>3817</v>
      </c>
      <c r="P191" s="154" t="s">
        <v>3813</v>
      </c>
      <c r="Q191" s="154" t="s">
        <v>4247</v>
      </c>
      <c r="R191" s="154" t="s">
        <v>4266</v>
      </c>
      <c r="S191" s="154"/>
    </row>
    <row r="192" spans="1:19">
      <c r="A192" s="10">
        <v>45</v>
      </c>
      <c r="B192" s="165">
        <v>10060578</v>
      </c>
      <c r="C192" s="154">
        <v>1005741</v>
      </c>
      <c r="D192" s="12" t="s">
        <v>744</v>
      </c>
      <c r="E192" s="147" t="s">
        <v>4205</v>
      </c>
      <c r="F192" s="13" t="s">
        <v>21</v>
      </c>
      <c r="G192" s="15">
        <v>45</v>
      </c>
      <c r="H192" s="154">
        <v>1</v>
      </c>
      <c r="I192" s="154">
        <v>45</v>
      </c>
      <c r="J192" s="166">
        <v>46127</v>
      </c>
      <c r="K192" s="154" t="s">
        <v>4424</v>
      </c>
      <c r="L192" s="167" t="s">
        <v>4175</v>
      </c>
      <c r="M192" s="154" t="s">
        <v>4424</v>
      </c>
      <c r="N192" s="154" t="s">
        <v>4425</v>
      </c>
      <c r="O192" s="10" t="s">
        <v>3816</v>
      </c>
      <c r="P192" s="154" t="s">
        <v>3813</v>
      </c>
      <c r="Q192" s="154" t="s">
        <v>4247</v>
      </c>
      <c r="R192" s="154" t="s">
        <v>4265</v>
      </c>
      <c r="S192" s="154"/>
    </row>
    <row r="193" spans="1:19">
      <c r="A193" s="10">
        <v>46</v>
      </c>
      <c r="B193" s="165">
        <v>10063439</v>
      </c>
      <c r="C193" s="154">
        <v>1006864</v>
      </c>
      <c r="D193" s="10" t="s">
        <v>3757</v>
      </c>
      <c r="E193" s="155" t="s">
        <v>4210</v>
      </c>
      <c r="F193" s="154" t="s">
        <v>33</v>
      </c>
      <c r="G193" s="158">
        <v>97</v>
      </c>
      <c r="H193" s="154">
        <v>160</v>
      </c>
      <c r="I193" s="154">
        <v>15520</v>
      </c>
      <c r="J193" s="166">
        <v>46127</v>
      </c>
      <c r="K193" s="154" t="s">
        <v>4308</v>
      </c>
      <c r="L193" s="167" t="s">
        <v>4309</v>
      </c>
      <c r="M193" s="154" t="s">
        <v>4308</v>
      </c>
      <c r="N193" s="154" t="s">
        <v>4310</v>
      </c>
      <c r="O193" s="10" t="s">
        <v>4290</v>
      </c>
      <c r="P193" s="154" t="s">
        <v>3813</v>
      </c>
      <c r="Q193" s="154" t="s">
        <v>26</v>
      </c>
      <c r="R193" s="154" t="s">
        <v>4267</v>
      </c>
      <c r="S193" s="154"/>
    </row>
    <row r="194" spans="1:19">
      <c r="A194" s="10">
        <v>47</v>
      </c>
      <c r="B194" s="165">
        <v>10060216</v>
      </c>
      <c r="C194" s="154">
        <v>1000126</v>
      </c>
      <c r="D194" s="10" t="s">
        <v>312</v>
      </c>
      <c r="E194" s="155" t="s">
        <v>2049</v>
      </c>
      <c r="F194" s="154" t="s">
        <v>37</v>
      </c>
      <c r="G194" s="158">
        <v>8.5</v>
      </c>
      <c r="H194" s="154">
        <v>10</v>
      </c>
      <c r="I194" s="154">
        <v>85</v>
      </c>
      <c r="J194" s="166">
        <v>46126</v>
      </c>
      <c r="K194" s="154" t="s">
        <v>4336</v>
      </c>
      <c r="L194" s="167" t="s">
        <v>4426</v>
      </c>
      <c r="M194" s="154" t="s">
        <v>4336</v>
      </c>
      <c r="N194" s="154" t="s">
        <v>4175</v>
      </c>
      <c r="O194" s="10" t="s">
        <v>4188</v>
      </c>
      <c r="P194" s="154" t="s">
        <v>3813</v>
      </c>
      <c r="Q194" s="154" t="s">
        <v>309</v>
      </c>
      <c r="R194" s="154" t="s">
        <v>4267</v>
      </c>
      <c r="S194" s="154"/>
    </row>
    <row r="195" spans="1:19">
      <c r="A195" s="10">
        <v>47</v>
      </c>
      <c r="B195" s="165">
        <v>10060002</v>
      </c>
      <c r="C195" s="154">
        <v>1000404</v>
      </c>
      <c r="D195" s="10" t="s">
        <v>23</v>
      </c>
      <c r="E195" s="155" t="s">
        <v>1262</v>
      </c>
      <c r="F195" s="154" t="s">
        <v>21</v>
      </c>
      <c r="G195" s="158">
        <v>92</v>
      </c>
      <c r="H195" s="154">
        <v>1</v>
      </c>
      <c r="I195" s="154">
        <v>92</v>
      </c>
      <c r="J195" s="166">
        <v>46126</v>
      </c>
      <c r="K195" s="154" t="s">
        <v>4336</v>
      </c>
      <c r="L195" s="167" t="s">
        <v>4426</v>
      </c>
      <c r="M195" s="154" t="s">
        <v>4336</v>
      </c>
      <c r="N195" s="154" t="s">
        <v>4175</v>
      </c>
      <c r="O195" s="10" t="s">
        <v>4188</v>
      </c>
      <c r="P195" s="154" t="s">
        <v>3813</v>
      </c>
      <c r="Q195" s="154" t="s">
        <v>22</v>
      </c>
      <c r="R195" s="154" t="s">
        <v>4267</v>
      </c>
      <c r="S195" s="154"/>
    </row>
    <row r="196" spans="1:19">
      <c r="A196" s="10">
        <v>48</v>
      </c>
      <c r="B196" s="165">
        <v>10061997</v>
      </c>
      <c r="C196" s="154">
        <v>1000406</v>
      </c>
      <c r="D196" s="10" t="s">
        <v>2326</v>
      </c>
      <c r="E196" s="155" t="s">
        <v>2049</v>
      </c>
      <c r="F196" s="154" t="s">
        <v>21</v>
      </c>
      <c r="G196" s="158">
        <v>9.6999999999999993</v>
      </c>
      <c r="H196" s="154">
        <v>10</v>
      </c>
      <c r="I196" s="154">
        <v>97</v>
      </c>
      <c r="J196" s="166">
        <v>46126</v>
      </c>
      <c r="K196" s="154" t="s">
        <v>4427</v>
      </c>
      <c r="L196" s="167">
        <v>707952</v>
      </c>
      <c r="M196" s="154" t="s">
        <v>4343</v>
      </c>
      <c r="N196" s="154" t="s">
        <v>4175</v>
      </c>
      <c r="O196" s="10" t="s">
        <v>4358</v>
      </c>
      <c r="P196" s="154" t="s">
        <v>3813</v>
      </c>
      <c r="Q196" s="154" t="s">
        <v>1973</v>
      </c>
      <c r="R196" s="154" t="s">
        <v>4268</v>
      </c>
      <c r="S196" s="154"/>
    </row>
    <row r="197" spans="1:19">
      <c r="A197" s="10">
        <v>49</v>
      </c>
      <c r="B197" s="165">
        <v>10062774</v>
      </c>
      <c r="C197" s="154">
        <v>1007121</v>
      </c>
      <c r="D197" s="10" t="s">
        <v>3081</v>
      </c>
      <c r="E197" s="155" t="s">
        <v>1262</v>
      </c>
      <c r="F197" s="154" t="s">
        <v>37</v>
      </c>
      <c r="G197" s="158">
        <v>41</v>
      </c>
      <c r="H197" s="154">
        <v>1</v>
      </c>
      <c r="I197" s="154">
        <v>41</v>
      </c>
      <c r="J197" s="166">
        <v>46124</v>
      </c>
      <c r="K197" s="154" t="s">
        <v>4318</v>
      </c>
      <c r="L197" s="167" t="s">
        <v>4175</v>
      </c>
      <c r="M197" s="154" t="s">
        <v>4323</v>
      </c>
      <c r="N197" s="154" t="s">
        <v>4428</v>
      </c>
      <c r="O197" s="10" t="s">
        <v>4304</v>
      </c>
      <c r="P197" s="154" t="s">
        <v>3813</v>
      </c>
      <c r="Q197" s="154" t="s">
        <v>1315</v>
      </c>
      <c r="R197" s="154" t="s">
        <v>4269</v>
      </c>
      <c r="S197" s="154"/>
    </row>
    <row r="198" spans="1:19">
      <c r="A198" s="10">
        <v>50</v>
      </c>
      <c r="B198" s="165">
        <v>10060008</v>
      </c>
      <c r="C198" s="154">
        <v>1003829</v>
      </c>
      <c r="D198" s="10" t="s">
        <v>38</v>
      </c>
      <c r="E198" s="155" t="s">
        <v>4211</v>
      </c>
      <c r="F198" s="154" t="s">
        <v>21</v>
      </c>
      <c r="G198" s="158">
        <v>17</v>
      </c>
      <c r="H198" s="154">
        <v>50</v>
      </c>
      <c r="I198" s="154">
        <v>850</v>
      </c>
      <c r="J198" s="166">
        <v>46127</v>
      </c>
      <c r="K198" s="154" t="s">
        <v>4312</v>
      </c>
      <c r="L198" s="167" t="s">
        <v>4309</v>
      </c>
      <c r="M198" s="154" t="s">
        <v>4312</v>
      </c>
      <c r="N198" s="154" t="s">
        <v>4313</v>
      </c>
      <c r="O198" s="10" t="s">
        <v>4306</v>
      </c>
      <c r="P198" s="154" t="s">
        <v>3813</v>
      </c>
      <c r="Q198" s="154" t="s">
        <v>39</v>
      </c>
      <c r="R198" s="154" t="s">
        <v>4267</v>
      </c>
      <c r="S198" s="154"/>
    </row>
    <row r="199" spans="1:19">
      <c r="A199" s="10">
        <v>50</v>
      </c>
      <c r="B199" s="165">
        <v>10060087</v>
      </c>
      <c r="C199" s="154">
        <v>1003830</v>
      </c>
      <c r="D199" s="10" t="s">
        <v>136</v>
      </c>
      <c r="E199" s="155" t="s">
        <v>4211</v>
      </c>
      <c r="F199" s="154" t="s">
        <v>21</v>
      </c>
      <c r="G199" s="158">
        <v>21.5</v>
      </c>
      <c r="H199" s="154">
        <v>50</v>
      </c>
      <c r="I199" s="154">
        <v>1075</v>
      </c>
      <c r="J199" s="166">
        <v>46127</v>
      </c>
      <c r="K199" s="154" t="s">
        <v>4312</v>
      </c>
      <c r="L199" s="167" t="s">
        <v>4309</v>
      </c>
      <c r="M199" s="154" t="s">
        <v>4312</v>
      </c>
      <c r="N199" s="154" t="s">
        <v>4313</v>
      </c>
      <c r="O199" s="10" t="s">
        <v>4306</v>
      </c>
      <c r="P199" s="154" t="s">
        <v>3813</v>
      </c>
      <c r="Q199" s="154" t="s">
        <v>137</v>
      </c>
      <c r="R199" s="154" t="s">
        <v>4267</v>
      </c>
      <c r="S199" s="154"/>
    </row>
    <row r="200" spans="1:19">
      <c r="A200" s="10">
        <v>50</v>
      </c>
      <c r="B200" s="165">
        <v>10060020</v>
      </c>
      <c r="C200" s="154">
        <v>1003832</v>
      </c>
      <c r="D200" s="10" t="s">
        <v>53</v>
      </c>
      <c r="E200" s="155" t="s">
        <v>4211</v>
      </c>
      <c r="F200" s="154" t="s">
        <v>21</v>
      </c>
      <c r="G200" s="158">
        <v>17</v>
      </c>
      <c r="H200" s="154">
        <v>50</v>
      </c>
      <c r="I200" s="154">
        <v>850</v>
      </c>
      <c r="J200" s="166">
        <v>46127</v>
      </c>
      <c r="K200" s="154" t="s">
        <v>4312</v>
      </c>
      <c r="L200" s="167" t="s">
        <v>4309</v>
      </c>
      <c r="M200" s="154" t="s">
        <v>4312</v>
      </c>
      <c r="N200" s="154" t="s">
        <v>4313</v>
      </c>
      <c r="O200" s="10" t="s">
        <v>4306</v>
      </c>
      <c r="P200" s="154" t="s">
        <v>3813</v>
      </c>
      <c r="Q200" s="154" t="s">
        <v>3889</v>
      </c>
      <c r="R200" s="154" t="s">
        <v>4267</v>
      </c>
      <c r="S200" s="154"/>
    </row>
    <row r="201" spans="1:19">
      <c r="A201" s="10">
        <v>50</v>
      </c>
      <c r="B201" s="165">
        <v>10060031</v>
      </c>
      <c r="C201" s="154">
        <v>1003833</v>
      </c>
      <c r="D201" s="10" t="s">
        <v>68</v>
      </c>
      <c r="E201" s="155" t="s">
        <v>4211</v>
      </c>
      <c r="F201" s="154" t="s">
        <v>21</v>
      </c>
      <c r="G201" s="158">
        <v>21.5</v>
      </c>
      <c r="H201" s="154">
        <v>50</v>
      </c>
      <c r="I201" s="154">
        <v>1075</v>
      </c>
      <c r="J201" s="166">
        <v>46127</v>
      </c>
      <c r="K201" s="154" t="s">
        <v>4312</v>
      </c>
      <c r="L201" s="167" t="s">
        <v>4309</v>
      </c>
      <c r="M201" s="154" t="s">
        <v>4312</v>
      </c>
      <c r="N201" s="154" t="s">
        <v>4313</v>
      </c>
      <c r="O201" s="10" t="s">
        <v>4306</v>
      </c>
      <c r="P201" s="154" t="s">
        <v>3813</v>
      </c>
      <c r="Q201" s="154" t="s">
        <v>69</v>
      </c>
      <c r="R201" s="154" t="s">
        <v>4267</v>
      </c>
      <c r="S201" s="154"/>
    </row>
    <row r="202" spans="1:19">
      <c r="A202" s="10">
        <v>50</v>
      </c>
      <c r="B202" s="165">
        <v>10060021</v>
      </c>
      <c r="C202" s="154">
        <v>1003835</v>
      </c>
      <c r="D202" s="10" t="s">
        <v>54</v>
      </c>
      <c r="E202" s="155" t="s">
        <v>4211</v>
      </c>
      <c r="F202" s="154" t="s">
        <v>55</v>
      </c>
      <c r="G202" s="158">
        <v>17</v>
      </c>
      <c r="H202" s="154">
        <v>100</v>
      </c>
      <c r="I202" s="154">
        <v>1700</v>
      </c>
      <c r="J202" s="166">
        <v>46127</v>
      </c>
      <c r="K202" s="154" t="s">
        <v>4312</v>
      </c>
      <c r="L202" s="167" t="s">
        <v>4309</v>
      </c>
      <c r="M202" s="154" t="s">
        <v>4312</v>
      </c>
      <c r="N202" s="154" t="s">
        <v>4313</v>
      </c>
      <c r="O202" s="10" t="s">
        <v>4306</v>
      </c>
      <c r="P202" s="154" t="s">
        <v>3813</v>
      </c>
      <c r="Q202" s="154" t="s">
        <v>56</v>
      </c>
      <c r="R202" s="154" t="s">
        <v>4267</v>
      </c>
      <c r="S202" s="154"/>
    </row>
    <row r="203" spans="1:19">
      <c r="A203" s="10">
        <v>50</v>
      </c>
      <c r="B203" s="165">
        <v>10060032</v>
      </c>
      <c r="C203" s="154">
        <v>1003836</v>
      </c>
      <c r="D203" s="10" t="s">
        <v>70</v>
      </c>
      <c r="E203" s="155" t="s">
        <v>4211</v>
      </c>
      <c r="F203" s="154" t="s">
        <v>21</v>
      </c>
      <c r="G203" s="158">
        <v>26</v>
      </c>
      <c r="H203" s="154">
        <v>50</v>
      </c>
      <c r="I203" s="154">
        <v>1300</v>
      </c>
      <c r="J203" s="166">
        <v>46127</v>
      </c>
      <c r="K203" s="154" t="s">
        <v>4312</v>
      </c>
      <c r="L203" s="167" t="s">
        <v>4309</v>
      </c>
      <c r="M203" s="154" t="s">
        <v>4312</v>
      </c>
      <c r="N203" s="154" t="s">
        <v>4313</v>
      </c>
      <c r="O203" s="10" t="s">
        <v>4306</v>
      </c>
      <c r="P203" s="154" t="s">
        <v>3813</v>
      </c>
      <c r="Q203" s="154" t="s">
        <v>71</v>
      </c>
      <c r="R203" s="154" t="s">
        <v>4267</v>
      </c>
      <c r="S203" s="154"/>
    </row>
    <row r="204" spans="1:19">
      <c r="A204" s="10">
        <v>50</v>
      </c>
      <c r="B204" s="165">
        <v>10060515</v>
      </c>
      <c r="C204" s="154">
        <v>1003389</v>
      </c>
      <c r="D204" s="10" t="s">
        <v>659</v>
      </c>
      <c r="E204" s="155" t="s">
        <v>4210</v>
      </c>
      <c r="F204" s="154" t="s">
        <v>406</v>
      </c>
      <c r="G204" s="158">
        <v>25</v>
      </c>
      <c r="H204" s="154">
        <v>220</v>
      </c>
      <c r="I204" s="154">
        <v>5500</v>
      </c>
      <c r="J204" s="166">
        <v>46127</v>
      </c>
      <c r="K204" s="154" t="s">
        <v>4312</v>
      </c>
      <c r="L204" s="167" t="s">
        <v>4309</v>
      </c>
      <c r="M204" s="154" t="s">
        <v>4312</v>
      </c>
      <c r="N204" s="154" t="s">
        <v>4313</v>
      </c>
      <c r="O204" s="10" t="s">
        <v>4306</v>
      </c>
      <c r="P204" s="154" t="s">
        <v>3813</v>
      </c>
      <c r="Q204" s="154" t="s">
        <v>660</v>
      </c>
      <c r="R204" s="154" t="s">
        <v>4267</v>
      </c>
      <c r="S204" s="154"/>
    </row>
    <row r="205" spans="1:19">
      <c r="A205" s="10">
        <v>50</v>
      </c>
      <c r="B205" s="165">
        <v>10060484</v>
      </c>
      <c r="C205" s="154">
        <v>1006620</v>
      </c>
      <c r="D205" s="10" t="s">
        <v>620</v>
      </c>
      <c r="E205" s="155" t="s">
        <v>4210</v>
      </c>
      <c r="F205" s="154" t="s">
        <v>21</v>
      </c>
      <c r="G205" s="158">
        <v>13</v>
      </c>
      <c r="H205" s="154">
        <v>150</v>
      </c>
      <c r="I205" s="154">
        <v>1950</v>
      </c>
      <c r="J205" s="166">
        <v>46127</v>
      </c>
      <c r="K205" s="154" t="s">
        <v>4312</v>
      </c>
      <c r="L205" s="167" t="s">
        <v>4309</v>
      </c>
      <c r="M205" s="154" t="s">
        <v>4312</v>
      </c>
      <c r="N205" s="154" t="s">
        <v>4313</v>
      </c>
      <c r="O205" s="10" t="s">
        <v>4306</v>
      </c>
      <c r="P205" s="154" t="s">
        <v>3813</v>
      </c>
      <c r="Q205" s="154" t="s">
        <v>621</v>
      </c>
      <c r="R205" s="154" t="s">
        <v>4267</v>
      </c>
      <c r="S205" s="154"/>
    </row>
    <row r="206" spans="1:19">
      <c r="A206" s="10">
        <v>51</v>
      </c>
      <c r="B206" s="165">
        <v>10060247</v>
      </c>
      <c r="C206" s="154">
        <v>1003935</v>
      </c>
      <c r="D206" s="10" t="s">
        <v>347</v>
      </c>
      <c r="E206" s="155" t="s">
        <v>4210</v>
      </c>
      <c r="F206" s="154" t="s">
        <v>33</v>
      </c>
      <c r="G206" s="158">
        <v>130</v>
      </c>
      <c r="H206" s="154">
        <v>50</v>
      </c>
      <c r="I206" s="154">
        <v>6500</v>
      </c>
      <c r="J206" s="166">
        <v>46127</v>
      </c>
      <c r="K206" s="154" t="s">
        <v>4414</v>
      </c>
      <c r="L206" s="167" t="s">
        <v>4309</v>
      </c>
      <c r="M206" s="154" t="s">
        <v>4414</v>
      </c>
      <c r="N206" s="154" t="s">
        <v>4310</v>
      </c>
      <c r="O206" s="10" t="s">
        <v>4290</v>
      </c>
      <c r="P206" s="154" t="s">
        <v>3813</v>
      </c>
      <c r="Q206" s="154" t="s">
        <v>34</v>
      </c>
      <c r="R206" s="154" t="s">
        <v>4267</v>
      </c>
      <c r="S206" s="154"/>
    </row>
    <row r="207" spans="1:19">
      <c r="A207" s="10">
        <v>52</v>
      </c>
      <c r="B207" s="165">
        <v>10063658</v>
      </c>
      <c r="C207" s="154">
        <v>1007958</v>
      </c>
      <c r="D207" s="10" t="s">
        <v>4429</v>
      </c>
      <c r="E207" s="155" t="s">
        <v>4209</v>
      </c>
      <c r="F207" s="154" t="s">
        <v>37</v>
      </c>
      <c r="G207" s="158">
        <v>57.63</v>
      </c>
      <c r="H207" s="154">
        <v>100</v>
      </c>
      <c r="I207" s="154">
        <v>5763</v>
      </c>
      <c r="J207" s="166">
        <v>46127</v>
      </c>
      <c r="K207" s="154" t="s">
        <v>4491</v>
      </c>
      <c r="L207" s="167"/>
      <c r="M207" s="154" t="s">
        <v>4316</v>
      </c>
      <c r="N207" s="154" t="s">
        <v>4490</v>
      </c>
      <c r="O207" s="10" t="s">
        <v>4293</v>
      </c>
      <c r="P207" s="154" t="s">
        <v>3813</v>
      </c>
      <c r="Q207" s="154">
        <v>0</v>
      </c>
      <c r="R207" s="154" t="s">
        <v>4489</v>
      </c>
      <c r="S207" s="154"/>
    </row>
    <row r="208" spans="1:19">
      <c r="A208" s="10">
        <v>53</v>
      </c>
      <c r="B208" s="165">
        <v>10062015</v>
      </c>
      <c r="C208" s="154">
        <v>1000151</v>
      </c>
      <c r="D208" s="10" t="s">
        <v>2348</v>
      </c>
      <c r="E208" s="155" t="s">
        <v>2049</v>
      </c>
      <c r="F208" s="154" t="s">
        <v>37</v>
      </c>
      <c r="G208" s="158">
        <v>55</v>
      </c>
      <c r="H208" s="154">
        <v>4</v>
      </c>
      <c r="I208" s="154">
        <v>220</v>
      </c>
      <c r="J208" s="166">
        <v>46128</v>
      </c>
      <c r="K208" s="154" t="s">
        <v>4427</v>
      </c>
      <c r="L208" s="167" t="s">
        <v>4175</v>
      </c>
      <c r="M208" s="154" t="s">
        <v>4343</v>
      </c>
      <c r="N208" s="154" t="s">
        <v>4492</v>
      </c>
      <c r="O208" s="10" t="s">
        <v>4358</v>
      </c>
      <c r="P208" s="154" t="s">
        <v>3813</v>
      </c>
      <c r="Q208" s="154" t="s">
        <v>2346</v>
      </c>
      <c r="R208" s="154" t="s">
        <v>4268</v>
      </c>
      <c r="S208" s="154"/>
    </row>
    <row r="209" spans="1:19">
      <c r="A209" s="10">
        <v>53</v>
      </c>
      <c r="B209" s="165">
        <v>10061905</v>
      </c>
      <c r="C209" s="154">
        <v>1002832</v>
      </c>
      <c r="D209" s="10" t="s">
        <v>2236</v>
      </c>
      <c r="E209" s="155" t="s">
        <v>2049</v>
      </c>
      <c r="F209" s="154" t="s">
        <v>21</v>
      </c>
      <c r="G209" s="158">
        <v>3.16</v>
      </c>
      <c r="H209" s="154">
        <v>4</v>
      </c>
      <c r="I209" s="154">
        <v>12.64</v>
      </c>
      <c r="J209" s="166">
        <v>46128</v>
      </c>
      <c r="K209" s="154" t="s">
        <v>4427</v>
      </c>
      <c r="L209" s="167" t="s">
        <v>4175</v>
      </c>
      <c r="M209" s="154" t="s">
        <v>4343</v>
      </c>
      <c r="N209" s="154" t="s">
        <v>4492</v>
      </c>
      <c r="O209" s="10" t="s">
        <v>4358</v>
      </c>
      <c r="P209" s="154" t="s">
        <v>3813</v>
      </c>
      <c r="Q209" s="154" t="s">
        <v>3981</v>
      </c>
      <c r="R209" s="154" t="s">
        <v>4268</v>
      </c>
      <c r="S209" s="154"/>
    </row>
    <row r="210" spans="1:19">
      <c r="A210" s="10">
        <v>53</v>
      </c>
      <c r="B210" s="165">
        <v>10060231</v>
      </c>
      <c r="C210" s="154">
        <v>1000399</v>
      </c>
      <c r="D210" s="10" t="s">
        <v>329</v>
      </c>
      <c r="E210" s="155" t="s">
        <v>2049</v>
      </c>
      <c r="F210" s="154" t="s">
        <v>21</v>
      </c>
      <c r="G210" s="158">
        <v>12</v>
      </c>
      <c r="H210" s="154">
        <v>3</v>
      </c>
      <c r="I210" s="154">
        <v>36</v>
      </c>
      <c r="J210" s="166">
        <v>46128</v>
      </c>
      <c r="K210" s="154" t="s">
        <v>4427</v>
      </c>
      <c r="L210" s="167" t="s">
        <v>4175</v>
      </c>
      <c r="M210" s="154" t="s">
        <v>4343</v>
      </c>
      <c r="N210" s="154" t="s">
        <v>4492</v>
      </c>
      <c r="O210" s="10" t="s">
        <v>4358</v>
      </c>
      <c r="P210" s="154"/>
      <c r="Q210" s="154"/>
      <c r="R210" s="154"/>
      <c r="S210" s="154"/>
    </row>
    <row r="211" spans="1:19">
      <c r="A211" s="10">
        <v>54</v>
      </c>
      <c r="B211" s="165">
        <v>10060897</v>
      </c>
      <c r="C211" s="154">
        <v>1003755</v>
      </c>
      <c r="D211" s="10" t="s">
        <v>1106</v>
      </c>
      <c r="E211" s="155" t="s">
        <v>4213</v>
      </c>
      <c r="F211" s="154" t="s">
        <v>21</v>
      </c>
      <c r="G211" s="158">
        <v>5.5</v>
      </c>
      <c r="H211" s="154">
        <v>20</v>
      </c>
      <c r="I211" s="154">
        <v>110</v>
      </c>
      <c r="J211" s="166">
        <v>46128</v>
      </c>
      <c r="K211" s="154" t="s">
        <v>4493</v>
      </c>
      <c r="L211" s="167" t="s">
        <v>4175</v>
      </c>
      <c r="M211" s="154" t="s">
        <v>4316</v>
      </c>
      <c r="N211" s="154" t="s">
        <v>4494</v>
      </c>
      <c r="O211" s="10" t="s">
        <v>4295</v>
      </c>
      <c r="P211" s="154" t="s">
        <v>3813</v>
      </c>
      <c r="Q211" s="154" t="s">
        <v>1107</v>
      </c>
      <c r="R211" s="154" t="s">
        <v>4266</v>
      </c>
      <c r="S211" s="154"/>
    </row>
    <row r="212" spans="1:19">
      <c r="A212" s="10">
        <v>55</v>
      </c>
      <c r="B212" s="165">
        <v>10062126</v>
      </c>
      <c r="C212" s="154">
        <v>1003677</v>
      </c>
      <c r="D212" s="10" t="s">
        <v>2455</v>
      </c>
      <c r="E212" s="155" t="s">
        <v>4210</v>
      </c>
      <c r="F212" s="154" t="s">
        <v>33</v>
      </c>
      <c r="G212" s="158">
        <v>60</v>
      </c>
      <c r="H212" s="154">
        <v>300</v>
      </c>
      <c r="I212" s="154">
        <v>18000</v>
      </c>
      <c r="J212" s="166">
        <v>46128</v>
      </c>
      <c r="K212" s="154" t="s">
        <v>4312</v>
      </c>
      <c r="L212" s="167" t="s">
        <v>4309</v>
      </c>
      <c r="M212" s="154" t="s">
        <v>4312</v>
      </c>
      <c r="N212" s="154" t="s">
        <v>4313</v>
      </c>
      <c r="O212" s="10" t="s">
        <v>4306</v>
      </c>
      <c r="P212" s="154" t="s">
        <v>3813</v>
      </c>
      <c r="Q212" s="154" t="s">
        <v>4468</v>
      </c>
      <c r="R212" s="154" t="s">
        <v>4267</v>
      </c>
      <c r="S212" s="154"/>
    </row>
    <row r="213" spans="1:19">
      <c r="A213" s="10">
        <v>55</v>
      </c>
      <c r="B213" s="165">
        <v>10060236</v>
      </c>
      <c r="C213" s="154">
        <v>1003648</v>
      </c>
      <c r="D213" s="10" t="s">
        <v>334</v>
      </c>
      <c r="E213" s="155" t="s">
        <v>4210</v>
      </c>
      <c r="F213" s="154" t="s">
        <v>33</v>
      </c>
      <c r="G213" s="158">
        <v>130</v>
      </c>
      <c r="H213" s="154">
        <v>45</v>
      </c>
      <c r="I213" s="154">
        <v>5850</v>
      </c>
      <c r="J213" s="166">
        <v>46128</v>
      </c>
      <c r="K213" s="154" t="s">
        <v>4312</v>
      </c>
      <c r="L213" s="167" t="s">
        <v>4309</v>
      </c>
      <c r="M213" s="154" t="s">
        <v>4312</v>
      </c>
      <c r="N213" s="154" t="s">
        <v>4313</v>
      </c>
      <c r="O213" s="10" t="s">
        <v>4306</v>
      </c>
      <c r="P213" s="154" t="s">
        <v>3813</v>
      </c>
      <c r="Q213" s="154" t="s">
        <v>34</v>
      </c>
      <c r="R213" s="154" t="s">
        <v>4267</v>
      </c>
      <c r="S213" s="154"/>
    </row>
    <row r="214" spans="1:19">
      <c r="A214" s="10">
        <v>56</v>
      </c>
      <c r="B214" s="165">
        <v>10060247</v>
      </c>
      <c r="C214" s="154">
        <v>1003935</v>
      </c>
      <c r="D214" s="10" t="s">
        <v>347</v>
      </c>
      <c r="E214" s="155" t="s">
        <v>4210</v>
      </c>
      <c r="F214" s="154" t="s">
        <v>33</v>
      </c>
      <c r="G214" s="158">
        <v>130</v>
      </c>
      <c r="H214" s="154">
        <v>50</v>
      </c>
      <c r="I214" s="154">
        <v>6500</v>
      </c>
      <c r="J214" s="166">
        <v>46126</v>
      </c>
      <c r="K214" s="154" t="s">
        <v>4312</v>
      </c>
      <c r="L214" s="167" t="s">
        <v>4309</v>
      </c>
      <c r="M214" s="154" t="s">
        <v>4312</v>
      </c>
      <c r="N214" s="154" t="s">
        <v>4313</v>
      </c>
      <c r="O214" s="10" t="s">
        <v>4306</v>
      </c>
      <c r="P214" s="154" t="s">
        <v>3813</v>
      </c>
      <c r="Q214" s="154" t="s">
        <v>34</v>
      </c>
      <c r="R214" s="154" t="s">
        <v>4267</v>
      </c>
      <c r="S214" s="154"/>
    </row>
    <row r="215" spans="1:19">
      <c r="A215" s="10">
        <v>56</v>
      </c>
      <c r="B215" s="165">
        <v>10062163</v>
      </c>
      <c r="C215" s="154">
        <v>1003931</v>
      </c>
      <c r="D215" s="10" t="s">
        <v>2494</v>
      </c>
      <c r="E215" s="155" t="s">
        <v>4210</v>
      </c>
      <c r="F215" s="154" t="s">
        <v>33</v>
      </c>
      <c r="G215" s="158">
        <v>60</v>
      </c>
      <c r="H215" s="154">
        <v>48</v>
      </c>
      <c r="I215" s="154">
        <v>2880</v>
      </c>
      <c r="J215" s="166">
        <v>46126</v>
      </c>
      <c r="K215" s="154" t="s">
        <v>4312</v>
      </c>
      <c r="L215" s="167" t="s">
        <v>4309</v>
      </c>
      <c r="M215" s="154" t="s">
        <v>4312</v>
      </c>
      <c r="N215" s="154" t="s">
        <v>4313</v>
      </c>
      <c r="O215" s="10" t="s">
        <v>4306</v>
      </c>
      <c r="P215" s="154" t="s">
        <v>3813</v>
      </c>
      <c r="Q215" s="154" t="s">
        <v>34</v>
      </c>
      <c r="R215" s="154" t="s">
        <v>4267</v>
      </c>
      <c r="S215" s="154"/>
    </row>
    <row r="216" spans="1:19">
      <c r="A216" s="10">
        <v>56</v>
      </c>
      <c r="B216" s="165">
        <v>10060516</v>
      </c>
      <c r="C216" s="154">
        <v>1007599</v>
      </c>
      <c r="D216" s="10" t="s">
        <v>661</v>
      </c>
      <c r="E216" s="155" t="s">
        <v>4210</v>
      </c>
      <c r="F216" s="154" t="s">
        <v>406</v>
      </c>
      <c r="G216" s="158">
        <v>15</v>
      </c>
      <c r="H216" s="154">
        <v>88</v>
      </c>
      <c r="I216" s="154">
        <v>1320</v>
      </c>
      <c r="J216" s="166">
        <v>46126</v>
      </c>
      <c r="K216" s="154" t="s">
        <v>4312</v>
      </c>
      <c r="L216" s="167" t="s">
        <v>4309</v>
      </c>
      <c r="M216" s="154" t="s">
        <v>4312</v>
      </c>
      <c r="N216" s="154" t="s">
        <v>4313</v>
      </c>
      <c r="O216" s="10" t="s">
        <v>4306</v>
      </c>
      <c r="P216" s="154" t="s">
        <v>3813</v>
      </c>
      <c r="Q216" s="154" t="s">
        <v>662</v>
      </c>
      <c r="R216" s="154" t="s">
        <v>4267</v>
      </c>
      <c r="S216" s="154"/>
    </row>
    <row r="217" spans="1:19">
      <c r="A217" s="10">
        <v>57</v>
      </c>
      <c r="B217" s="165">
        <v>10062082</v>
      </c>
      <c r="C217" s="154">
        <v>1005121</v>
      </c>
      <c r="D217" s="10" t="s">
        <v>2411</v>
      </c>
      <c r="E217" s="155" t="s">
        <v>2049</v>
      </c>
      <c r="F217" s="154" t="s">
        <v>21</v>
      </c>
      <c r="G217" s="158">
        <v>735.9</v>
      </c>
      <c r="H217" s="154">
        <v>3</v>
      </c>
      <c r="I217" s="154">
        <v>2207.6999999999998</v>
      </c>
      <c r="J217" s="174">
        <v>46128</v>
      </c>
      <c r="K217" s="154" t="s">
        <v>4427</v>
      </c>
      <c r="L217" s="167" t="s">
        <v>4505</v>
      </c>
      <c r="M217" s="154" t="s">
        <v>4343</v>
      </c>
      <c r="N217" s="154" t="s">
        <v>4506</v>
      </c>
      <c r="O217" s="10" t="s">
        <v>4305</v>
      </c>
      <c r="P217" s="154" t="s">
        <v>3813</v>
      </c>
      <c r="Q217" s="154" t="s">
        <v>4244</v>
      </c>
      <c r="R217" s="154" t="s">
        <v>4268</v>
      </c>
      <c r="S217" s="154"/>
    </row>
    <row r="218" spans="1:19">
      <c r="A218" s="10">
        <v>57</v>
      </c>
      <c r="B218" s="165">
        <v>10060141</v>
      </c>
      <c r="C218" s="154">
        <v>1002212</v>
      </c>
      <c r="D218" s="10" t="s">
        <v>200</v>
      </c>
      <c r="E218" s="155" t="s">
        <v>4206</v>
      </c>
      <c r="F218" s="154" t="s">
        <v>21</v>
      </c>
      <c r="G218" s="158">
        <v>12</v>
      </c>
      <c r="H218" s="154">
        <v>5</v>
      </c>
      <c r="I218" s="154">
        <v>60</v>
      </c>
      <c r="J218" s="174">
        <v>46128</v>
      </c>
      <c r="K218" s="154" t="s">
        <v>4427</v>
      </c>
      <c r="L218" s="167" t="s">
        <v>4505</v>
      </c>
      <c r="M218" s="154" t="s">
        <v>4343</v>
      </c>
      <c r="N218" s="154" t="s">
        <v>4506</v>
      </c>
      <c r="O218" s="10" t="s">
        <v>4305</v>
      </c>
      <c r="P218" s="154" t="s">
        <v>3813</v>
      </c>
      <c r="Q218" s="154" t="s">
        <v>4038</v>
      </c>
      <c r="R218" s="154" t="s">
        <v>4268</v>
      </c>
      <c r="S218" s="154"/>
    </row>
    <row r="219" spans="1:19">
      <c r="A219" s="10">
        <v>57</v>
      </c>
      <c r="B219" s="165">
        <v>10060140</v>
      </c>
      <c r="C219" s="154">
        <v>1001648</v>
      </c>
      <c r="D219" s="10" t="s">
        <v>198</v>
      </c>
      <c r="E219" s="155" t="s">
        <v>4207</v>
      </c>
      <c r="F219" s="154" t="s">
        <v>37</v>
      </c>
      <c r="G219" s="158">
        <v>3</v>
      </c>
      <c r="H219" s="154">
        <v>5</v>
      </c>
      <c r="I219" s="154">
        <v>15</v>
      </c>
      <c r="J219" s="174">
        <v>46128</v>
      </c>
      <c r="K219" s="154" t="s">
        <v>4427</v>
      </c>
      <c r="L219" s="167" t="s">
        <v>4505</v>
      </c>
      <c r="M219" s="154" t="s">
        <v>4343</v>
      </c>
      <c r="N219" s="154" t="s">
        <v>4506</v>
      </c>
      <c r="O219" s="10" t="s">
        <v>4305</v>
      </c>
      <c r="P219" s="154" t="s">
        <v>3813</v>
      </c>
      <c r="Q219" s="154" t="s">
        <v>4037</v>
      </c>
      <c r="R219" s="154" t="s">
        <v>4268</v>
      </c>
      <c r="S219" s="154"/>
    </row>
    <row r="220" spans="1:19">
      <c r="A220" s="10">
        <v>57</v>
      </c>
      <c r="B220" s="165">
        <v>10060069</v>
      </c>
      <c r="C220" s="154">
        <v>1001255</v>
      </c>
      <c r="D220" s="10" t="s">
        <v>115</v>
      </c>
      <c r="E220" s="155" t="s">
        <v>4210</v>
      </c>
      <c r="F220" s="154" t="s">
        <v>21</v>
      </c>
      <c r="G220" s="158">
        <v>2.5</v>
      </c>
      <c r="H220" s="154">
        <v>60</v>
      </c>
      <c r="I220" s="154">
        <v>150</v>
      </c>
      <c r="J220" s="174">
        <v>46128</v>
      </c>
      <c r="K220" s="154" t="s">
        <v>4427</v>
      </c>
      <c r="L220" s="167" t="s">
        <v>4505</v>
      </c>
      <c r="M220" s="154" t="s">
        <v>4343</v>
      </c>
      <c r="N220" s="154" t="s">
        <v>4506</v>
      </c>
      <c r="O220" s="10" t="s">
        <v>4305</v>
      </c>
      <c r="P220" s="154" t="s">
        <v>3813</v>
      </c>
      <c r="Q220" s="154" t="s">
        <v>95</v>
      </c>
      <c r="R220" s="154" t="s">
        <v>4268</v>
      </c>
      <c r="S220" s="154"/>
    </row>
    <row r="221" spans="1:19">
      <c r="A221" s="10">
        <v>57</v>
      </c>
      <c r="B221" s="165">
        <v>10061048</v>
      </c>
      <c r="C221" s="154">
        <v>1006745</v>
      </c>
      <c r="D221" s="10" t="s">
        <v>1303</v>
      </c>
      <c r="E221" s="155" t="s">
        <v>4213</v>
      </c>
      <c r="F221" s="154" t="s">
        <v>175</v>
      </c>
      <c r="G221" s="158">
        <v>12</v>
      </c>
      <c r="H221" s="154">
        <v>4</v>
      </c>
      <c r="I221" s="154">
        <v>48</v>
      </c>
      <c r="J221" s="174">
        <v>46128</v>
      </c>
      <c r="K221" s="154" t="s">
        <v>4427</v>
      </c>
      <c r="L221" s="167" t="s">
        <v>4505</v>
      </c>
      <c r="M221" s="154" t="s">
        <v>4343</v>
      </c>
      <c r="N221" s="154" t="s">
        <v>4506</v>
      </c>
      <c r="O221" s="10" t="s">
        <v>4305</v>
      </c>
      <c r="P221" s="154" t="s">
        <v>3813</v>
      </c>
      <c r="Q221" s="154" t="s">
        <v>4460</v>
      </c>
      <c r="R221" s="154" t="s">
        <v>4268</v>
      </c>
      <c r="S221" s="154"/>
    </row>
    <row r="222" spans="1:19">
      <c r="A222" s="10">
        <v>58</v>
      </c>
      <c r="B222" s="165">
        <v>10060876</v>
      </c>
      <c r="C222" s="154">
        <v>1005420</v>
      </c>
      <c r="D222" s="10" t="s">
        <v>1079</v>
      </c>
      <c r="E222" s="155" t="s">
        <v>4215</v>
      </c>
      <c r="F222" s="154" t="s">
        <v>1076</v>
      </c>
      <c r="G222" s="158">
        <v>60</v>
      </c>
      <c r="H222" s="154">
        <v>45</v>
      </c>
      <c r="I222" s="154">
        <v>2700</v>
      </c>
      <c r="J222" s="174">
        <v>46131</v>
      </c>
      <c r="K222" s="154" t="s">
        <v>4507</v>
      </c>
      <c r="L222" s="167" t="s">
        <v>4175</v>
      </c>
      <c r="M222" s="154" t="s">
        <v>4343</v>
      </c>
      <c r="N222" s="154" t="s">
        <v>4508</v>
      </c>
      <c r="O222" s="10" t="s">
        <v>4305</v>
      </c>
      <c r="P222" s="154" t="s">
        <v>3814</v>
      </c>
      <c r="Q222" s="154" t="s">
        <v>2988</v>
      </c>
      <c r="R222" s="154" t="s">
        <v>4266</v>
      </c>
      <c r="S222" s="154"/>
    </row>
    <row r="223" spans="1:19">
      <c r="A223" s="10">
        <v>58</v>
      </c>
      <c r="B223" s="165">
        <v>10060771</v>
      </c>
      <c r="C223" s="154">
        <v>1000445</v>
      </c>
      <c r="D223" s="10" t="s">
        <v>958</v>
      </c>
      <c r="E223" s="155" t="s">
        <v>4215</v>
      </c>
      <c r="F223" s="154" t="s">
        <v>21</v>
      </c>
      <c r="G223" s="158">
        <v>180</v>
      </c>
      <c r="H223" s="154">
        <v>16</v>
      </c>
      <c r="I223" s="154">
        <v>2880</v>
      </c>
      <c r="J223" s="174">
        <v>46131</v>
      </c>
      <c r="K223" s="154" t="s">
        <v>4507</v>
      </c>
      <c r="L223" s="167" t="s">
        <v>4175</v>
      </c>
      <c r="M223" s="154" t="s">
        <v>4343</v>
      </c>
      <c r="N223" s="154" t="s">
        <v>4508</v>
      </c>
      <c r="O223" s="10" t="s">
        <v>4305</v>
      </c>
      <c r="P223" s="154" t="s">
        <v>3814</v>
      </c>
      <c r="Q223" s="154" t="s">
        <v>760</v>
      </c>
      <c r="R223" s="154" t="s">
        <v>4266</v>
      </c>
      <c r="S223" s="154"/>
    </row>
    <row r="224" spans="1:19">
      <c r="A224" s="10">
        <v>59</v>
      </c>
      <c r="B224" s="165">
        <v>10063439</v>
      </c>
      <c r="C224" s="154">
        <v>1006864</v>
      </c>
      <c r="D224" s="10" t="s">
        <v>3757</v>
      </c>
      <c r="E224" s="155" t="s">
        <v>4210</v>
      </c>
      <c r="F224" s="154" t="s">
        <v>33</v>
      </c>
      <c r="G224" s="158">
        <v>97</v>
      </c>
      <c r="H224" s="154">
        <v>315</v>
      </c>
      <c r="I224" s="154">
        <v>30555</v>
      </c>
      <c r="J224" s="174">
        <v>46131</v>
      </c>
      <c r="K224" s="154" t="s">
        <v>4308</v>
      </c>
      <c r="L224" s="167" t="s">
        <v>4309</v>
      </c>
      <c r="M224" s="154" t="s">
        <v>4308</v>
      </c>
      <c r="N224" s="154" t="s">
        <v>4310</v>
      </c>
      <c r="O224" s="10" t="s">
        <v>4290</v>
      </c>
      <c r="P224" s="154" t="s">
        <v>3814</v>
      </c>
      <c r="Q224" s="154" t="s">
        <v>4107</v>
      </c>
      <c r="R224" s="154" t="s">
        <v>4267</v>
      </c>
      <c r="S224" s="154"/>
    </row>
    <row r="225" spans="1:19">
      <c r="A225" s="10">
        <v>60</v>
      </c>
      <c r="B225" s="165">
        <v>10063439</v>
      </c>
      <c r="C225" s="154">
        <v>1006864</v>
      </c>
      <c r="D225" s="10" t="s">
        <v>3757</v>
      </c>
      <c r="E225" s="155" t="s">
        <v>4210</v>
      </c>
      <c r="F225" s="154" t="s">
        <v>33</v>
      </c>
      <c r="G225" s="158">
        <v>97</v>
      </c>
      <c r="H225" s="154">
        <v>685</v>
      </c>
      <c r="I225" s="154">
        <v>66445</v>
      </c>
      <c r="J225" s="174">
        <v>46131</v>
      </c>
      <c r="K225" s="154" t="s">
        <v>4312</v>
      </c>
      <c r="L225" s="167" t="s">
        <v>4309</v>
      </c>
      <c r="M225" s="154" t="s">
        <v>4312</v>
      </c>
      <c r="N225" s="154" t="s">
        <v>4313</v>
      </c>
      <c r="O225" s="10" t="s">
        <v>4306</v>
      </c>
      <c r="P225" s="154" t="s">
        <v>3814</v>
      </c>
      <c r="Q225" s="154" t="s">
        <v>4107</v>
      </c>
      <c r="R225" s="154" t="s">
        <v>4267</v>
      </c>
      <c r="S225" s="154"/>
    </row>
    <row r="226" spans="1:19">
      <c r="A226" s="10">
        <v>60</v>
      </c>
      <c r="B226" s="165">
        <v>10063634</v>
      </c>
      <c r="C226" s="154">
        <v>1003342</v>
      </c>
      <c r="D226" s="10" t="s">
        <v>4181</v>
      </c>
      <c r="E226" s="155" t="s">
        <v>4210</v>
      </c>
      <c r="F226" s="154" t="s">
        <v>406</v>
      </c>
      <c r="G226" s="158">
        <v>93.5</v>
      </c>
      <c r="H226" s="154">
        <v>20</v>
      </c>
      <c r="I226" s="154">
        <v>1870</v>
      </c>
      <c r="J226" s="174">
        <v>46131</v>
      </c>
      <c r="K226" s="154" t="s">
        <v>4312</v>
      </c>
      <c r="L226" s="167" t="s">
        <v>4309</v>
      </c>
      <c r="M226" s="154" t="s">
        <v>4312</v>
      </c>
      <c r="N226" s="154" t="s">
        <v>4313</v>
      </c>
      <c r="O226" s="10" t="s">
        <v>4306</v>
      </c>
      <c r="P226" s="154" t="s">
        <v>3814</v>
      </c>
      <c r="Q226" s="154" t="s">
        <v>628</v>
      </c>
      <c r="R226" s="154" t="s">
        <v>4267</v>
      </c>
      <c r="S226" s="154"/>
    </row>
    <row r="227" spans="1:19">
      <c r="A227" s="10">
        <v>61</v>
      </c>
      <c r="B227" s="165">
        <v>10063040</v>
      </c>
      <c r="C227" s="154">
        <v>1008176</v>
      </c>
      <c r="D227" s="10" t="s">
        <v>3358</v>
      </c>
      <c r="E227" s="155" t="s">
        <v>4213</v>
      </c>
      <c r="F227" s="154" t="s">
        <v>169</v>
      </c>
      <c r="G227" s="158">
        <v>7</v>
      </c>
      <c r="H227" s="154">
        <v>500</v>
      </c>
      <c r="I227" s="154">
        <v>3500</v>
      </c>
      <c r="J227" s="174">
        <v>46133</v>
      </c>
      <c r="K227" s="154" t="s">
        <v>4312</v>
      </c>
      <c r="L227" s="167" t="s">
        <v>4309</v>
      </c>
      <c r="M227" s="154" t="s">
        <v>4312</v>
      </c>
      <c r="N227" s="154" t="s">
        <v>4313</v>
      </c>
      <c r="O227" s="10" t="s">
        <v>4306</v>
      </c>
      <c r="P227" s="154" t="s">
        <v>3814</v>
      </c>
      <c r="Q227" s="154" t="s">
        <v>4479</v>
      </c>
      <c r="R227" s="154" t="s">
        <v>4267</v>
      </c>
      <c r="S227" s="154"/>
    </row>
    <row r="228" spans="1:19">
      <c r="A228" s="10">
        <v>61</v>
      </c>
      <c r="B228" s="165">
        <v>10060040</v>
      </c>
      <c r="C228" s="154">
        <v>1003893</v>
      </c>
      <c r="D228" s="10" t="s">
        <v>80</v>
      </c>
      <c r="E228" s="155" t="s">
        <v>4211</v>
      </c>
      <c r="F228" s="154" t="s">
        <v>81</v>
      </c>
      <c r="G228" s="158">
        <v>135</v>
      </c>
      <c r="H228" s="154">
        <v>25</v>
      </c>
      <c r="I228" s="154">
        <v>3375</v>
      </c>
      <c r="J228" s="174">
        <v>46133</v>
      </c>
      <c r="K228" s="154" t="s">
        <v>4312</v>
      </c>
      <c r="L228" s="167" t="s">
        <v>4309</v>
      </c>
      <c r="M228" s="154" t="s">
        <v>4312</v>
      </c>
      <c r="N228" s="154" t="s">
        <v>4313</v>
      </c>
      <c r="O228" s="10" t="s">
        <v>4306</v>
      </c>
      <c r="P228" s="154" t="s">
        <v>3814</v>
      </c>
      <c r="Q228" s="154" t="s">
        <v>82</v>
      </c>
      <c r="R228" s="154" t="s">
        <v>4267</v>
      </c>
      <c r="S228" s="154"/>
    </row>
    <row r="229" spans="1:19">
      <c r="A229" s="10">
        <v>61</v>
      </c>
      <c r="B229" s="165">
        <v>10060019</v>
      </c>
      <c r="C229" s="154">
        <v>1003817</v>
      </c>
      <c r="D229" s="10" t="s">
        <v>52</v>
      </c>
      <c r="E229" s="155" t="s">
        <v>4211</v>
      </c>
      <c r="F229" s="154" t="s">
        <v>21</v>
      </c>
      <c r="G229" s="158">
        <v>88.43</v>
      </c>
      <c r="H229" s="154">
        <v>48</v>
      </c>
      <c r="I229" s="154">
        <v>4244.6400000000003</v>
      </c>
      <c r="J229" s="174">
        <v>46133</v>
      </c>
      <c r="K229" s="154" t="s">
        <v>4312</v>
      </c>
      <c r="L229" s="167" t="s">
        <v>4309</v>
      </c>
      <c r="M229" s="154" t="s">
        <v>4312</v>
      </c>
      <c r="N229" s="154" t="s">
        <v>4313</v>
      </c>
      <c r="O229" s="10" t="s">
        <v>4306</v>
      </c>
      <c r="P229" s="154" t="s">
        <v>3814</v>
      </c>
      <c r="Q229" s="154" t="s">
        <v>49</v>
      </c>
      <c r="R229" s="154" t="s">
        <v>4267</v>
      </c>
      <c r="S229" s="154"/>
    </row>
    <row r="230" spans="1:19">
      <c r="A230" s="10">
        <v>61</v>
      </c>
      <c r="B230" s="165">
        <v>10060001</v>
      </c>
      <c r="C230" s="154">
        <v>1003819</v>
      </c>
      <c r="D230" s="10" t="s">
        <v>20</v>
      </c>
      <c r="E230" s="155" t="s">
        <v>4211</v>
      </c>
      <c r="F230" s="154" t="s">
        <v>21</v>
      </c>
      <c r="G230" s="158">
        <v>173.86</v>
      </c>
      <c r="H230" s="154">
        <v>12</v>
      </c>
      <c r="I230" s="154">
        <v>2086.3200000000002</v>
      </c>
      <c r="J230" s="174">
        <v>46133</v>
      </c>
      <c r="K230" s="154" t="s">
        <v>4312</v>
      </c>
      <c r="L230" s="167" t="s">
        <v>4309</v>
      </c>
      <c r="M230" s="154" t="s">
        <v>4312</v>
      </c>
      <c r="N230" s="154" t="s">
        <v>4313</v>
      </c>
      <c r="O230" s="10" t="s">
        <v>4306</v>
      </c>
      <c r="P230" s="154" t="s">
        <v>3814</v>
      </c>
      <c r="Q230" s="154" t="s">
        <v>22</v>
      </c>
      <c r="R230" s="154" t="s">
        <v>4267</v>
      </c>
      <c r="S230" s="154"/>
    </row>
    <row r="231" spans="1:19">
      <c r="A231" s="10">
        <v>61</v>
      </c>
      <c r="B231" s="165">
        <v>10060034</v>
      </c>
      <c r="C231" s="154">
        <v>1003114</v>
      </c>
      <c r="D231" s="10" t="s">
        <v>74</v>
      </c>
      <c r="E231" s="155" t="s">
        <v>4210</v>
      </c>
      <c r="F231" s="154" t="s">
        <v>41</v>
      </c>
      <c r="G231" s="158">
        <v>118</v>
      </c>
      <c r="H231" s="154">
        <v>3</v>
      </c>
      <c r="I231" s="154">
        <v>354</v>
      </c>
      <c r="J231" s="174">
        <v>46133</v>
      </c>
      <c r="K231" s="154" t="s">
        <v>4312</v>
      </c>
      <c r="L231" s="167" t="s">
        <v>4309</v>
      </c>
      <c r="M231" s="154" t="s">
        <v>4312</v>
      </c>
      <c r="N231" s="154" t="s">
        <v>4313</v>
      </c>
      <c r="O231" s="10" t="s">
        <v>4306</v>
      </c>
      <c r="P231" s="154" t="s">
        <v>3814</v>
      </c>
      <c r="Q231" s="154" t="s">
        <v>73</v>
      </c>
      <c r="R231" s="154" t="s">
        <v>4267</v>
      </c>
      <c r="S231" s="154"/>
    </row>
    <row r="232" spans="1:19">
      <c r="A232" s="10">
        <v>61</v>
      </c>
      <c r="B232" s="165">
        <v>10063121</v>
      </c>
      <c r="C232" s="154">
        <v>1003843</v>
      </c>
      <c r="D232" s="10" t="s">
        <v>3439</v>
      </c>
      <c r="E232" s="155" t="s">
        <v>4206</v>
      </c>
      <c r="F232" s="154" t="s">
        <v>21</v>
      </c>
      <c r="G232" s="158">
        <v>2.6</v>
      </c>
      <c r="H232" s="154">
        <v>24</v>
      </c>
      <c r="I232" s="154">
        <v>62.400000000000006</v>
      </c>
      <c r="J232" s="174">
        <v>46133</v>
      </c>
      <c r="K232" s="154" t="s">
        <v>4312</v>
      </c>
      <c r="L232" s="167" t="s">
        <v>4309</v>
      </c>
      <c r="M232" s="154" t="s">
        <v>4312</v>
      </c>
      <c r="N232" s="154" t="s">
        <v>4313</v>
      </c>
      <c r="O232" s="10" t="s">
        <v>4306</v>
      </c>
      <c r="P232" s="154" t="s">
        <v>3814</v>
      </c>
      <c r="Q232" s="154" t="s">
        <v>1282</v>
      </c>
      <c r="R232" s="154" t="s">
        <v>4267</v>
      </c>
      <c r="S232" s="154"/>
    </row>
    <row r="233" spans="1:19">
      <c r="A233" s="10">
        <v>61</v>
      </c>
      <c r="B233" s="165">
        <v>10060120</v>
      </c>
      <c r="C233" s="154">
        <v>1003768</v>
      </c>
      <c r="D233" s="10" t="s">
        <v>176</v>
      </c>
      <c r="E233" s="155" t="s">
        <v>4213</v>
      </c>
      <c r="F233" s="154" t="s">
        <v>21</v>
      </c>
      <c r="G233" s="158">
        <v>14</v>
      </c>
      <c r="H233" s="154">
        <v>14</v>
      </c>
      <c r="I233" s="154">
        <v>196</v>
      </c>
      <c r="J233" s="174">
        <v>46133</v>
      </c>
      <c r="K233" s="154" t="s">
        <v>4312</v>
      </c>
      <c r="L233" s="167" t="s">
        <v>4309</v>
      </c>
      <c r="M233" s="154" t="s">
        <v>4312</v>
      </c>
      <c r="N233" s="154" t="s">
        <v>4313</v>
      </c>
      <c r="O233" s="10" t="s">
        <v>4306</v>
      </c>
      <c r="P233" s="154" t="s">
        <v>3814</v>
      </c>
      <c r="Q233" s="154" t="s">
        <v>177</v>
      </c>
      <c r="R233" s="154" t="s">
        <v>4267</v>
      </c>
      <c r="S233" s="154"/>
    </row>
    <row r="234" spans="1:19">
      <c r="A234" s="10">
        <v>61</v>
      </c>
      <c r="B234" s="165">
        <v>10060157</v>
      </c>
      <c r="C234" s="154">
        <v>1006747</v>
      </c>
      <c r="D234" s="10" t="s">
        <v>224</v>
      </c>
      <c r="E234" s="155" t="s">
        <v>4213</v>
      </c>
      <c r="F234" s="154" t="s">
        <v>41</v>
      </c>
      <c r="G234" s="158">
        <v>5</v>
      </c>
      <c r="H234" s="154">
        <v>8</v>
      </c>
      <c r="I234" s="154">
        <v>40</v>
      </c>
      <c r="J234" s="174">
        <v>46133</v>
      </c>
      <c r="K234" s="154" t="s">
        <v>4312</v>
      </c>
      <c r="L234" s="167" t="s">
        <v>4309</v>
      </c>
      <c r="M234" s="154" t="s">
        <v>4312</v>
      </c>
      <c r="N234" s="154" t="s">
        <v>4313</v>
      </c>
      <c r="O234" s="10" t="s">
        <v>4306</v>
      </c>
      <c r="P234" s="154" t="s">
        <v>3814</v>
      </c>
      <c r="Q234" s="154" t="s">
        <v>4052</v>
      </c>
      <c r="R234" s="154" t="s">
        <v>4267</v>
      </c>
      <c r="S234" s="154"/>
    </row>
    <row r="235" spans="1:19">
      <c r="A235" s="10">
        <v>62</v>
      </c>
      <c r="B235" s="165">
        <v>10060003</v>
      </c>
      <c r="C235" s="154">
        <v>1003672</v>
      </c>
      <c r="D235" s="10" t="s">
        <v>24</v>
      </c>
      <c r="E235" s="155" t="s">
        <v>4210</v>
      </c>
      <c r="F235" s="154" t="s">
        <v>25</v>
      </c>
      <c r="G235" s="158">
        <v>47</v>
      </c>
      <c r="H235" s="154">
        <v>197</v>
      </c>
      <c r="I235" s="154">
        <v>9259</v>
      </c>
      <c r="J235" s="174">
        <v>46133</v>
      </c>
      <c r="K235" s="154" t="s">
        <v>4312</v>
      </c>
      <c r="L235" s="167" t="s">
        <v>4309</v>
      </c>
      <c r="M235" s="154" t="s">
        <v>4312</v>
      </c>
      <c r="N235" s="154" t="s">
        <v>4313</v>
      </c>
      <c r="O235" s="10" t="s">
        <v>4306</v>
      </c>
      <c r="P235" s="154" t="s">
        <v>3814</v>
      </c>
      <c r="Q235" s="154" t="s">
        <v>27</v>
      </c>
      <c r="R235" s="154" t="s">
        <v>4267</v>
      </c>
      <c r="S235" s="154"/>
    </row>
    <row r="236" spans="1:19">
      <c r="A236" s="10">
        <v>62</v>
      </c>
      <c r="B236" s="165">
        <v>10063040</v>
      </c>
      <c r="C236" s="154">
        <v>1008176</v>
      </c>
      <c r="D236" s="10" t="s">
        <v>3358</v>
      </c>
      <c r="E236" s="155" t="s">
        <v>4213</v>
      </c>
      <c r="F236" s="154" t="s">
        <v>169</v>
      </c>
      <c r="G236" s="158">
        <v>7</v>
      </c>
      <c r="H236" s="154">
        <v>300</v>
      </c>
      <c r="I236" s="154">
        <v>2100</v>
      </c>
      <c r="J236" s="174">
        <v>46133</v>
      </c>
      <c r="K236" s="154" t="s">
        <v>4312</v>
      </c>
      <c r="L236" s="167" t="s">
        <v>4309</v>
      </c>
      <c r="M236" s="154" t="s">
        <v>4312</v>
      </c>
      <c r="N236" s="154" t="s">
        <v>4313</v>
      </c>
      <c r="O236" s="10" t="s">
        <v>4306</v>
      </c>
      <c r="P236" s="154" t="s">
        <v>3814</v>
      </c>
      <c r="Q236" s="154" t="s">
        <v>4479</v>
      </c>
      <c r="R236" s="154" t="s">
        <v>4267</v>
      </c>
      <c r="S236" s="154"/>
    </row>
    <row r="237" spans="1:19">
      <c r="A237" s="10">
        <v>63</v>
      </c>
      <c r="B237" s="165">
        <v>10060895</v>
      </c>
      <c r="C237" s="154">
        <v>1003381</v>
      </c>
      <c r="D237" s="10" t="s">
        <v>1102</v>
      </c>
      <c r="E237" s="155" t="s">
        <v>4213</v>
      </c>
      <c r="F237" s="154" t="s">
        <v>415</v>
      </c>
      <c r="G237" s="158">
        <v>15</v>
      </c>
      <c r="H237" s="154">
        <v>2</v>
      </c>
      <c r="I237" s="154">
        <v>30</v>
      </c>
      <c r="J237" s="174">
        <v>46132</v>
      </c>
      <c r="K237" s="154" t="s">
        <v>4523</v>
      </c>
      <c r="L237" s="167" t="s">
        <v>4175</v>
      </c>
      <c r="M237" s="154" t="s">
        <v>4524</v>
      </c>
      <c r="N237" s="154" t="s">
        <v>4525</v>
      </c>
      <c r="O237" s="10" t="s">
        <v>4297</v>
      </c>
      <c r="P237" s="154" t="s">
        <v>3814</v>
      </c>
      <c r="Q237" s="154" t="s">
        <v>1103</v>
      </c>
      <c r="R237" s="154" t="s">
        <v>4266</v>
      </c>
      <c r="S237" s="154"/>
    </row>
    <row r="238" spans="1:19">
      <c r="A238" s="10">
        <v>64</v>
      </c>
      <c r="B238" s="165">
        <v>10062102</v>
      </c>
      <c r="C238" s="154">
        <v>1000334</v>
      </c>
      <c r="D238" s="10" t="s">
        <v>2433</v>
      </c>
      <c r="E238" s="155" t="s">
        <v>4205</v>
      </c>
      <c r="F238" s="154" t="s">
        <v>37</v>
      </c>
      <c r="G238" s="158">
        <v>32</v>
      </c>
      <c r="H238" s="154">
        <v>150</v>
      </c>
      <c r="I238" s="154">
        <v>4800</v>
      </c>
      <c r="J238" s="174">
        <v>46132</v>
      </c>
      <c r="K238" s="154" t="s">
        <v>4526</v>
      </c>
      <c r="L238" s="167" t="s">
        <v>4527</v>
      </c>
      <c r="M238" s="154" t="s">
        <v>4424</v>
      </c>
      <c r="N238" s="154" t="s">
        <v>4528</v>
      </c>
      <c r="O238" s="10" t="s">
        <v>3816</v>
      </c>
      <c r="P238" s="154" t="s">
        <v>3814</v>
      </c>
      <c r="Q238" s="154" t="s">
        <v>4438</v>
      </c>
      <c r="R238" s="154" t="s">
        <v>4265</v>
      </c>
      <c r="S238" s="154"/>
    </row>
    <row r="239" spans="1:19">
      <c r="A239" s="10">
        <v>64</v>
      </c>
      <c r="B239" s="165">
        <v>10062103</v>
      </c>
      <c r="C239" s="154">
        <v>1000335</v>
      </c>
      <c r="D239" s="10" t="s">
        <v>2435</v>
      </c>
      <c r="E239" s="155" t="s">
        <v>4205</v>
      </c>
      <c r="F239" s="154" t="s">
        <v>37</v>
      </c>
      <c r="G239" s="158">
        <v>63</v>
      </c>
      <c r="H239" s="154">
        <v>25</v>
      </c>
      <c r="I239" s="154">
        <v>1575</v>
      </c>
      <c r="J239" s="174">
        <v>46132</v>
      </c>
      <c r="K239" s="154" t="s">
        <v>4526</v>
      </c>
      <c r="L239" s="167" t="s">
        <v>4527</v>
      </c>
      <c r="M239" s="154" t="s">
        <v>4424</v>
      </c>
      <c r="N239" s="154" t="s">
        <v>4528</v>
      </c>
      <c r="O239" s="10" t="s">
        <v>3816</v>
      </c>
      <c r="P239" s="154" t="s">
        <v>3814</v>
      </c>
      <c r="Q239" s="154" t="s">
        <v>4438</v>
      </c>
      <c r="R239" s="154" t="s">
        <v>4265</v>
      </c>
      <c r="S239" s="154"/>
    </row>
    <row r="240" spans="1:19">
      <c r="A240" s="10">
        <v>64</v>
      </c>
      <c r="B240" s="165">
        <v>10060119</v>
      </c>
      <c r="C240" s="154">
        <v>1003757</v>
      </c>
      <c r="D240" s="10" t="s">
        <v>174</v>
      </c>
      <c r="E240" s="155" t="s">
        <v>4213</v>
      </c>
      <c r="F240" s="154" t="s">
        <v>175</v>
      </c>
      <c r="G240" s="158">
        <v>0.55000000000000004</v>
      </c>
      <c r="H240" s="154">
        <v>30</v>
      </c>
      <c r="I240" s="154">
        <v>16.5</v>
      </c>
      <c r="J240" s="174">
        <v>46132</v>
      </c>
      <c r="K240" s="154" t="s">
        <v>4526</v>
      </c>
      <c r="L240" s="167" t="s">
        <v>4527</v>
      </c>
      <c r="M240" s="154" t="s">
        <v>4424</v>
      </c>
      <c r="N240" s="154" t="s">
        <v>4528</v>
      </c>
      <c r="O240" s="10" t="s">
        <v>3816</v>
      </c>
      <c r="P240" s="154" t="s">
        <v>3814</v>
      </c>
      <c r="Q240" s="154" t="s">
        <v>171</v>
      </c>
      <c r="R240" s="154" t="s">
        <v>4265</v>
      </c>
      <c r="S240" s="154"/>
    </row>
    <row r="241" spans="1:19">
      <c r="A241" s="10">
        <v>64</v>
      </c>
      <c r="B241" s="165">
        <v>10061048</v>
      </c>
      <c r="C241" s="154">
        <v>1006745</v>
      </c>
      <c r="D241" s="10" t="s">
        <v>1303</v>
      </c>
      <c r="E241" s="155" t="s">
        <v>4213</v>
      </c>
      <c r="F241" s="154" t="s">
        <v>175</v>
      </c>
      <c r="G241" s="158">
        <v>12</v>
      </c>
      <c r="H241" s="154">
        <v>30</v>
      </c>
      <c r="I241" s="154">
        <v>360</v>
      </c>
      <c r="J241" s="174">
        <v>46132</v>
      </c>
      <c r="K241" s="154" t="s">
        <v>4526</v>
      </c>
      <c r="L241" s="167" t="s">
        <v>4527</v>
      </c>
      <c r="M241" s="154" t="s">
        <v>4424</v>
      </c>
      <c r="N241" s="154" t="s">
        <v>4528</v>
      </c>
      <c r="O241" s="10" t="s">
        <v>3816</v>
      </c>
      <c r="P241" s="154" t="s">
        <v>3814</v>
      </c>
      <c r="Q241" s="154" t="s">
        <v>4460</v>
      </c>
      <c r="R241" s="154" t="s">
        <v>4265</v>
      </c>
      <c r="S241" s="154"/>
    </row>
    <row r="242" spans="1:19">
      <c r="A242" s="10">
        <v>64</v>
      </c>
      <c r="B242" s="165">
        <v>10060115</v>
      </c>
      <c r="C242" s="154">
        <v>1003766</v>
      </c>
      <c r="D242" s="10" t="s">
        <v>168</v>
      </c>
      <c r="E242" s="155" t="s">
        <v>4210</v>
      </c>
      <c r="F242" s="154" t="s">
        <v>169</v>
      </c>
      <c r="G242" s="158">
        <v>4.8</v>
      </c>
      <c r="H242" s="154">
        <v>2</v>
      </c>
      <c r="I242" s="154">
        <v>9.6</v>
      </c>
      <c r="J242" s="174">
        <v>46132</v>
      </c>
      <c r="K242" s="154" t="s">
        <v>4526</v>
      </c>
      <c r="L242" s="167" t="s">
        <v>4527</v>
      </c>
      <c r="M242" s="154" t="s">
        <v>4424</v>
      </c>
      <c r="N242" s="154" t="s">
        <v>4528</v>
      </c>
      <c r="O242" s="10" t="s">
        <v>3816</v>
      </c>
      <c r="P242" s="154" t="s">
        <v>3814</v>
      </c>
      <c r="Q242" s="154" t="s">
        <v>171</v>
      </c>
      <c r="R242" s="154" t="s">
        <v>4265</v>
      </c>
      <c r="S242" s="154"/>
    </row>
    <row r="243" spans="1:19">
      <c r="A243" s="10">
        <v>64</v>
      </c>
      <c r="B243" s="165">
        <v>10060468</v>
      </c>
      <c r="C243" s="154">
        <v>1006731</v>
      </c>
      <c r="D243" s="10" t="s">
        <v>597</v>
      </c>
      <c r="E243" s="155" t="s">
        <v>4212</v>
      </c>
      <c r="F243" s="154" t="s">
        <v>37</v>
      </c>
      <c r="G243" s="158">
        <v>43</v>
      </c>
      <c r="H243" s="154">
        <v>2</v>
      </c>
      <c r="I243" s="154">
        <v>86</v>
      </c>
      <c r="J243" s="174">
        <v>46132</v>
      </c>
      <c r="K243" s="154" t="s">
        <v>4526</v>
      </c>
      <c r="L243" s="167" t="s">
        <v>4527</v>
      </c>
      <c r="M243" s="154" t="s">
        <v>4424</v>
      </c>
      <c r="N243" s="154" t="s">
        <v>4528</v>
      </c>
      <c r="O243" s="10" t="s">
        <v>3816</v>
      </c>
      <c r="P243" s="154" t="s">
        <v>3814</v>
      </c>
      <c r="Q243" s="154" t="s">
        <v>4444</v>
      </c>
      <c r="R243" s="154" t="s">
        <v>4265</v>
      </c>
      <c r="S243" s="154"/>
    </row>
    <row r="244" spans="1:19">
      <c r="A244" s="10">
        <v>64</v>
      </c>
      <c r="B244" s="165">
        <v>10062383</v>
      </c>
      <c r="C244" s="154">
        <v>1006469</v>
      </c>
      <c r="D244" s="10" t="s">
        <v>2711</v>
      </c>
      <c r="E244" s="155" t="s">
        <v>4206</v>
      </c>
      <c r="F244" s="154" t="s">
        <v>41</v>
      </c>
      <c r="G244" s="158">
        <v>173</v>
      </c>
      <c r="H244" s="154">
        <v>1</v>
      </c>
      <c r="I244" s="154">
        <v>173</v>
      </c>
      <c r="J244" s="174">
        <v>46132</v>
      </c>
      <c r="K244" s="154" t="s">
        <v>4526</v>
      </c>
      <c r="L244" s="167" t="s">
        <v>4527</v>
      </c>
      <c r="M244" s="154" t="s">
        <v>4424</v>
      </c>
      <c r="N244" s="154" t="s">
        <v>4528</v>
      </c>
      <c r="O244" s="10" t="s">
        <v>3816</v>
      </c>
      <c r="P244" s="154" t="s">
        <v>3814</v>
      </c>
      <c r="Q244" s="154" t="s">
        <v>2382</v>
      </c>
      <c r="R244" s="154" t="s">
        <v>4265</v>
      </c>
      <c r="S244" s="154"/>
    </row>
    <row r="245" spans="1:19">
      <c r="A245" s="10">
        <v>64</v>
      </c>
      <c r="B245" s="165">
        <v>10060477</v>
      </c>
      <c r="C245" s="154">
        <v>1006742</v>
      </c>
      <c r="D245" s="10" t="s">
        <v>610</v>
      </c>
      <c r="E245" s="155" t="s">
        <v>4212</v>
      </c>
      <c r="F245" s="154" t="s">
        <v>37</v>
      </c>
      <c r="G245" s="158">
        <v>50</v>
      </c>
      <c r="H245" s="154">
        <v>15</v>
      </c>
      <c r="I245" s="154">
        <v>750</v>
      </c>
      <c r="J245" s="174">
        <v>46132</v>
      </c>
      <c r="K245" s="154" t="s">
        <v>4526</v>
      </c>
      <c r="L245" s="167" t="s">
        <v>4527</v>
      </c>
      <c r="M245" s="154" t="s">
        <v>4424</v>
      </c>
      <c r="N245" s="154" t="s">
        <v>4528</v>
      </c>
      <c r="O245" s="10" t="s">
        <v>3816</v>
      </c>
      <c r="P245" s="154" t="s">
        <v>3814</v>
      </c>
      <c r="Q245" s="154" t="s">
        <v>4447</v>
      </c>
      <c r="R245" s="154" t="s">
        <v>4265</v>
      </c>
      <c r="S245" s="154"/>
    </row>
    <row r="246" spans="1:19">
      <c r="A246" s="10">
        <v>64</v>
      </c>
      <c r="B246" s="165">
        <v>10060512</v>
      </c>
      <c r="C246" s="154">
        <v>1003336</v>
      </c>
      <c r="D246" s="10" t="s">
        <v>656</v>
      </c>
      <c r="E246" s="155" t="s">
        <v>4210</v>
      </c>
      <c r="F246" s="154" t="s">
        <v>406</v>
      </c>
      <c r="G246" s="158">
        <v>246.75</v>
      </c>
      <c r="H246" s="154">
        <v>3</v>
      </c>
      <c r="I246" s="154">
        <v>740.25</v>
      </c>
      <c r="J246" s="174">
        <v>46132</v>
      </c>
      <c r="K246" s="154" t="s">
        <v>4526</v>
      </c>
      <c r="L246" s="167" t="s">
        <v>4527</v>
      </c>
      <c r="M246" s="154" t="s">
        <v>4424</v>
      </c>
      <c r="N246" s="154" t="s">
        <v>4528</v>
      </c>
      <c r="O246" s="10" t="s">
        <v>3816</v>
      </c>
      <c r="P246" s="154" t="s">
        <v>3814</v>
      </c>
      <c r="Q246" s="154"/>
      <c r="R246" s="154" t="s">
        <v>4265</v>
      </c>
      <c r="S246" s="154"/>
    </row>
    <row r="247" spans="1:19">
      <c r="A247" s="10">
        <v>64</v>
      </c>
      <c r="B247" s="165">
        <v>10060033</v>
      </c>
      <c r="C247" s="154">
        <v>1003889</v>
      </c>
      <c r="D247" s="10" t="s">
        <v>72</v>
      </c>
      <c r="E247" s="155" t="s">
        <v>4206</v>
      </c>
      <c r="F247" s="154" t="s">
        <v>41</v>
      </c>
      <c r="G247" s="158">
        <v>25</v>
      </c>
      <c r="H247" s="154">
        <v>1</v>
      </c>
      <c r="I247" s="154">
        <v>25</v>
      </c>
      <c r="J247" s="174">
        <v>46132</v>
      </c>
      <c r="K247" s="154" t="s">
        <v>4526</v>
      </c>
      <c r="L247" s="167" t="s">
        <v>4527</v>
      </c>
      <c r="M247" s="154" t="s">
        <v>4424</v>
      </c>
      <c r="N247" s="154" t="s">
        <v>4528</v>
      </c>
      <c r="O247" s="10" t="s">
        <v>3816</v>
      </c>
      <c r="P247" s="154" t="s">
        <v>3814</v>
      </c>
      <c r="Q247" s="154" t="s">
        <v>73</v>
      </c>
      <c r="R247" s="154" t="s">
        <v>4265</v>
      </c>
      <c r="S247" s="154"/>
    </row>
    <row r="248" spans="1:19">
      <c r="A248" s="10">
        <v>64</v>
      </c>
      <c r="B248" s="165">
        <v>10060926</v>
      </c>
      <c r="C248" s="154">
        <v>1006479</v>
      </c>
      <c r="D248" s="10" t="s">
        <v>1144</v>
      </c>
      <c r="E248" s="155" t="s">
        <v>4205</v>
      </c>
      <c r="F248" s="154" t="s">
        <v>21</v>
      </c>
      <c r="G248" s="158">
        <v>245</v>
      </c>
      <c r="H248" s="154">
        <v>5</v>
      </c>
      <c r="I248" s="154">
        <v>1225</v>
      </c>
      <c r="J248" s="174">
        <v>46132</v>
      </c>
      <c r="K248" s="154" t="s">
        <v>4526</v>
      </c>
      <c r="L248" s="167" t="s">
        <v>4527</v>
      </c>
      <c r="M248" s="154" t="s">
        <v>4424</v>
      </c>
      <c r="N248" s="154" t="s">
        <v>4528</v>
      </c>
      <c r="O248" s="10" t="s">
        <v>3816</v>
      </c>
      <c r="P248" s="154" t="s">
        <v>3814</v>
      </c>
      <c r="Q248" s="154" t="s">
        <v>4087</v>
      </c>
      <c r="R248" s="154" t="s">
        <v>4265</v>
      </c>
      <c r="S248" s="154"/>
    </row>
    <row r="249" spans="1:19">
      <c r="A249" s="10">
        <v>64</v>
      </c>
      <c r="B249" s="165">
        <v>10060990</v>
      </c>
      <c r="C249" s="154">
        <v>1001734</v>
      </c>
      <c r="D249" s="10" t="s">
        <v>1232</v>
      </c>
      <c r="E249" s="155" t="s">
        <v>4205</v>
      </c>
      <c r="F249" s="154" t="s">
        <v>37</v>
      </c>
      <c r="G249" s="158">
        <v>58</v>
      </c>
      <c r="H249" s="154">
        <v>4</v>
      </c>
      <c r="I249" s="154">
        <v>232</v>
      </c>
      <c r="J249" s="174">
        <v>46132</v>
      </c>
      <c r="K249" s="154" t="s">
        <v>4526</v>
      </c>
      <c r="L249" s="167" t="s">
        <v>4527</v>
      </c>
      <c r="M249" s="154" t="s">
        <v>4424</v>
      </c>
      <c r="N249" s="154" t="s">
        <v>4528</v>
      </c>
      <c r="O249" s="10" t="s">
        <v>3816</v>
      </c>
      <c r="P249" s="154" t="s">
        <v>3814</v>
      </c>
      <c r="Q249" s="154" t="s">
        <v>3941</v>
      </c>
      <c r="R249" s="154" t="s">
        <v>4265</v>
      </c>
      <c r="S249" s="154"/>
    </row>
    <row r="250" spans="1:19">
      <c r="A250" s="10">
        <v>64</v>
      </c>
      <c r="B250" s="165">
        <v>10060823</v>
      </c>
      <c r="C250" s="154">
        <v>1001706</v>
      </c>
      <c r="D250" s="10" t="s">
        <v>1020</v>
      </c>
      <c r="E250" s="155" t="s">
        <v>4205</v>
      </c>
      <c r="F250" s="154" t="s">
        <v>21</v>
      </c>
      <c r="G250" s="158">
        <v>23</v>
      </c>
      <c r="H250" s="154">
        <v>2</v>
      </c>
      <c r="I250" s="154">
        <v>46</v>
      </c>
      <c r="J250" s="174">
        <v>46132</v>
      </c>
      <c r="K250" s="154" t="s">
        <v>4526</v>
      </c>
      <c r="L250" s="167" t="s">
        <v>4527</v>
      </c>
      <c r="M250" s="154" t="s">
        <v>4424</v>
      </c>
      <c r="N250" s="154" t="s">
        <v>4528</v>
      </c>
      <c r="O250" s="10" t="s">
        <v>3816</v>
      </c>
      <c r="P250" s="154" t="s">
        <v>3814</v>
      </c>
      <c r="Q250" s="154" t="s">
        <v>4076</v>
      </c>
      <c r="R250" s="154" t="s">
        <v>4265</v>
      </c>
      <c r="S250" s="154"/>
    </row>
    <row r="251" spans="1:19">
      <c r="A251" s="10">
        <v>64</v>
      </c>
      <c r="B251" s="165">
        <v>10060685</v>
      </c>
      <c r="C251" s="154">
        <v>1001724</v>
      </c>
      <c r="D251" s="10" t="s">
        <v>865</v>
      </c>
      <c r="E251" s="155" t="s">
        <v>4205</v>
      </c>
      <c r="F251" s="154" t="s">
        <v>37</v>
      </c>
      <c r="G251" s="158">
        <v>23.54</v>
      </c>
      <c r="H251" s="154">
        <v>4</v>
      </c>
      <c r="I251" s="154">
        <v>94.16</v>
      </c>
      <c r="J251" s="174">
        <v>46132</v>
      </c>
      <c r="K251" s="154" t="s">
        <v>4526</v>
      </c>
      <c r="L251" s="167" t="s">
        <v>4527</v>
      </c>
      <c r="M251" s="154" t="s">
        <v>4424</v>
      </c>
      <c r="N251" s="154" t="s">
        <v>4528</v>
      </c>
      <c r="O251" s="10" t="s">
        <v>3816</v>
      </c>
      <c r="P251" s="154" t="s">
        <v>3814</v>
      </c>
      <c r="Q251" s="154" t="s">
        <v>4063</v>
      </c>
      <c r="R251" s="154" t="s">
        <v>4265</v>
      </c>
      <c r="S251" s="154"/>
    </row>
    <row r="252" spans="1:19">
      <c r="A252" s="10">
        <v>64</v>
      </c>
      <c r="B252" s="165">
        <v>10060686</v>
      </c>
      <c r="C252" s="154">
        <v>1001672</v>
      </c>
      <c r="D252" s="10" t="s">
        <v>866</v>
      </c>
      <c r="E252" s="155" t="s">
        <v>4205</v>
      </c>
      <c r="F252" s="154" t="s">
        <v>37</v>
      </c>
      <c r="G252" s="158">
        <v>15</v>
      </c>
      <c r="H252" s="154">
        <v>5</v>
      </c>
      <c r="I252" s="154">
        <v>75</v>
      </c>
      <c r="J252" s="174">
        <v>46132</v>
      </c>
      <c r="K252" s="154" t="s">
        <v>4526</v>
      </c>
      <c r="L252" s="167" t="s">
        <v>4527</v>
      </c>
      <c r="M252" s="154" t="s">
        <v>4424</v>
      </c>
      <c r="N252" s="154" t="s">
        <v>4528</v>
      </c>
      <c r="O252" s="10" t="s">
        <v>3816</v>
      </c>
      <c r="P252" s="154" t="s">
        <v>3814</v>
      </c>
      <c r="Q252" s="154" t="s">
        <v>4064</v>
      </c>
      <c r="R252" s="154" t="s">
        <v>4265</v>
      </c>
      <c r="S252" s="154"/>
    </row>
    <row r="253" spans="1:19">
      <c r="A253" s="12">
        <v>65</v>
      </c>
      <c r="B253" s="19">
        <v>10060814</v>
      </c>
      <c r="C253" s="13">
        <v>1001701</v>
      </c>
      <c r="D253" s="12" t="s">
        <v>1010</v>
      </c>
      <c r="E253" s="14" t="s">
        <v>4205</v>
      </c>
      <c r="F253" s="13" t="s">
        <v>21</v>
      </c>
      <c r="G253" s="81">
        <v>14</v>
      </c>
      <c r="H253" s="13">
        <v>2</v>
      </c>
      <c r="I253" s="13">
        <v>28</v>
      </c>
      <c r="J253" s="166">
        <v>46132</v>
      </c>
      <c r="K253" s="13" t="s">
        <v>4526</v>
      </c>
      <c r="L253" s="82" t="s">
        <v>4527</v>
      </c>
      <c r="M253" s="13" t="s">
        <v>4424</v>
      </c>
      <c r="N253" s="13" t="s">
        <v>4528</v>
      </c>
      <c r="O253" s="12" t="s">
        <v>3816</v>
      </c>
      <c r="P253" s="13" t="s">
        <v>3814</v>
      </c>
      <c r="Q253" s="13" t="s">
        <v>1008</v>
      </c>
      <c r="R253" s="13" t="s">
        <v>4265</v>
      </c>
      <c r="S253" s="13"/>
    </row>
    <row r="254" spans="1:19">
      <c r="A254" s="12">
        <v>66</v>
      </c>
      <c r="B254" s="19">
        <v>10060212</v>
      </c>
      <c r="C254" s="13">
        <v>1002144</v>
      </c>
      <c r="D254" s="12" t="s">
        <v>306</v>
      </c>
      <c r="E254" s="14" t="s">
        <v>2049</v>
      </c>
      <c r="F254" s="13" t="s">
        <v>21</v>
      </c>
      <c r="G254" s="81">
        <v>9.5</v>
      </c>
      <c r="H254" s="13">
        <v>20</v>
      </c>
      <c r="I254" s="13">
        <v>190</v>
      </c>
      <c r="J254" s="104">
        <v>46134</v>
      </c>
      <c r="K254" s="13" t="s">
        <v>4413</v>
      </c>
      <c r="L254" s="82" t="s">
        <v>4537</v>
      </c>
      <c r="M254" s="13" t="s">
        <v>4347</v>
      </c>
      <c r="N254" s="13" t="s">
        <v>4536</v>
      </c>
      <c r="O254" s="12" t="s">
        <v>4301</v>
      </c>
      <c r="P254" s="13" t="s">
        <v>3814</v>
      </c>
      <c r="Q254" s="13" t="s">
        <v>307</v>
      </c>
      <c r="R254" s="13" t="s">
        <v>4266</v>
      </c>
      <c r="S254" s="13"/>
    </row>
    <row r="255" spans="1:19">
      <c r="A255" s="12">
        <v>66</v>
      </c>
      <c r="B255" s="19">
        <v>10060144</v>
      </c>
      <c r="C255" s="13">
        <v>1000416</v>
      </c>
      <c r="D255" s="12" t="s">
        <v>204</v>
      </c>
      <c r="E255" s="14" t="s">
        <v>4207</v>
      </c>
      <c r="F255" s="13" t="s">
        <v>21</v>
      </c>
      <c r="G255" s="81">
        <v>20</v>
      </c>
      <c r="H255" s="13">
        <v>1</v>
      </c>
      <c r="I255" s="13">
        <v>20</v>
      </c>
      <c r="J255" s="104">
        <v>46134</v>
      </c>
      <c r="K255" s="13" t="s">
        <v>4413</v>
      </c>
      <c r="L255" s="82" t="s">
        <v>4537</v>
      </c>
      <c r="M255" s="13" t="s">
        <v>4347</v>
      </c>
      <c r="N255" s="13" t="s">
        <v>4536</v>
      </c>
      <c r="O255" s="12" t="s">
        <v>4301</v>
      </c>
      <c r="P255" s="13" t="s">
        <v>3814</v>
      </c>
      <c r="Q255" s="13" t="s">
        <v>4037</v>
      </c>
      <c r="R255" s="13" t="s">
        <v>4266</v>
      </c>
      <c r="S255" s="13"/>
    </row>
    <row r="256" spans="1:19">
      <c r="A256" s="12">
        <v>66</v>
      </c>
      <c r="B256" s="19">
        <v>10060141</v>
      </c>
      <c r="C256" s="13">
        <v>1002212</v>
      </c>
      <c r="D256" s="12" t="s">
        <v>200</v>
      </c>
      <c r="E256" s="14" t="s">
        <v>4206</v>
      </c>
      <c r="F256" s="13" t="s">
        <v>21</v>
      </c>
      <c r="G256" s="81">
        <v>12</v>
      </c>
      <c r="H256" s="13">
        <v>1</v>
      </c>
      <c r="I256" s="13">
        <v>12</v>
      </c>
      <c r="J256" s="104">
        <v>46134</v>
      </c>
      <c r="K256" s="13" t="s">
        <v>4413</v>
      </c>
      <c r="L256" s="82" t="s">
        <v>4537</v>
      </c>
      <c r="M256" s="13" t="s">
        <v>4347</v>
      </c>
      <c r="N256" s="13" t="s">
        <v>4536</v>
      </c>
      <c r="O256" s="12" t="s">
        <v>4301</v>
      </c>
      <c r="P256" s="13" t="s">
        <v>3814</v>
      </c>
      <c r="Q256" s="13" t="s">
        <v>4038</v>
      </c>
      <c r="R256" s="13" t="s">
        <v>4266</v>
      </c>
      <c r="S256" s="13"/>
    </row>
    <row r="257" spans="1:19">
      <c r="A257" s="12">
        <v>66</v>
      </c>
      <c r="B257" s="19">
        <v>10062016</v>
      </c>
      <c r="C257" s="13">
        <v>1006834</v>
      </c>
      <c r="D257" s="12" t="s">
        <v>2349</v>
      </c>
      <c r="E257" s="14" t="s">
        <v>2049</v>
      </c>
      <c r="F257" s="13" t="s">
        <v>21</v>
      </c>
      <c r="G257" s="81">
        <v>17.2</v>
      </c>
      <c r="H257" s="13">
        <v>1</v>
      </c>
      <c r="I257" s="13">
        <v>17.2</v>
      </c>
      <c r="J257" s="104">
        <v>46134</v>
      </c>
      <c r="K257" s="13" t="s">
        <v>4413</v>
      </c>
      <c r="L257" s="82" t="s">
        <v>4537</v>
      </c>
      <c r="M257" s="13" t="s">
        <v>4347</v>
      </c>
      <c r="N257" s="13" t="s">
        <v>4536</v>
      </c>
      <c r="O257" s="12" t="s">
        <v>4301</v>
      </c>
      <c r="P257" s="13" t="s">
        <v>3814</v>
      </c>
      <c r="Q257" s="13" t="s">
        <v>2346</v>
      </c>
      <c r="R257" s="13" t="s">
        <v>4266</v>
      </c>
      <c r="S257" s="13"/>
    </row>
    <row r="258" spans="1:19">
      <c r="A258" s="12">
        <v>67</v>
      </c>
      <c r="B258" s="19">
        <v>10060875</v>
      </c>
      <c r="C258" s="13">
        <v>1005234</v>
      </c>
      <c r="D258" s="12" t="s">
        <v>1078</v>
      </c>
      <c r="E258" s="14" t="s">
        <v>4205</v>
      </c>
      <c r="F258" s="13" t="s">
        <v>21</v>
      </c>
      <c r="G258" s="81">
        <v>585</v>
      </c>
      <c r="H258" s="13">
        <v>1</v>
      </c>
      <c r="I258" s="13">
        <v>585</v>
      </c>
      <c r="J258" s="104">
        <v>46132</v>
      </c>
      <c r="K258" s="13" t="s">
        <v>4323</v>
      </c>
      <c r="L258" s="82">
        <v>709719</v>
      </c>
      <c r="M258" s="13" t="s">
        <v>4323</v>
      </c>
      <c r="N258" s="13" t="s">
        <v>4538</v>
      </c>
      <c r="O258" s="12" t="s">
        <v>4303</v>
      </c>
      <c r="P258" s="13" t="s">
        <v>3814</v>
      </c>
      <c r="Q258" s="13" t="s">
        <v>1085</v>
      </c>
      <c r="R258" s="13" t="s">
        <v>4269</v>
      </c>
      <c r="S258" s="13"/>
    </row>
    <row r="259" spans="1:19">
      <c r="A259" s="12">
        <v>68</v>
      </c>
      <c r="B259" s="19">
        <v>10062003</v>
      </c>
      <c r="C259" s="13">
        <v>1002946</v>
      </c>
      <c r="D259" s="12" t="s">
        <v>2334</v>
      </c>
      <c r="E259" s="14" t="s">
        <v>2049</v>
      </c>
      <c r="F259" s="13" t="s">
        <v>21</v>
      </c>
      <c r="G259" s="81">
        <v>96</v>
      </c>
      <c r="H259" s="13">
        <v>2</v>
      </c>
      <c r="I259" s="13">
        <v>192</v>
      </c>
      <c r="J259" s="104">
        <v>46134</v>
      </c>
      <c r="K259" s="13" t="s">
        <v>4332</v>
      </c>
      <c r="L259" s="82">
        <v>410142</v>
      </c>
      <c r="M259" s="13" t="s">
        <v>4539</v>
      </c>
      <c r="N259" s="13" t="s">
        <v>4540</v>
      </c>
      <c r="O259" s="12" t="s">
        <v>3817</v>
      </c>
      <c r="P259" s="13" t="s">
        <v>3814</v>
      </c>
      <c r="Q259" s="13" t="s">
        <v>4202</v>
      </c>
      <c r="R259" s="13" t="s">
        <v>4266</v>
      </c>
      <c r="S259" s="13"/>
    </row>
    <row r="260" spans="1:19">
      <c r="A260" s="12">
        <v>69</v>
      </c>
      <c r="B260" s="19">
        <v>10060249</v>
      </c>
      <c r="C260" s="13">
        <v>1000339</v>
      </c>
      <c r="D260" s="12" t="s">
        <v>350</v>
      </c>
      <c r="E260" s="14" t="s">
        <v>4212</v>
      </c>
      <c r="F260" s="13" t="s">
        <v>37</v>
      </c>
      <c r="G260" s="81">
        <v>460</v>
      </c>
      <c r="H260" s="13">
        <v>1</v>
      </c>
      <c r="I260" s="13">
        <v>460</v>
      </c>
      <c r="J260" s="104">
        <v>46134</v>
      </c>
      <c r="K260" s="13" t="s">
        <v>4424</v>
      </c>
      <c r="L260" s="82" t="s">
        <v>4175</v>
      </c>
      <c r="M260" s="13" t="s">
        <v>4424</v>
      </c>
      <c r="N260" s="13" t="s">
        <v>4548</v>
      </c>
      <c r="O260" s="12" t="s">
        <v>3816</v>
      </c>
      <c r="P260" s="13" t="s">
        <v>3814</v>
      </c>
      <c r="Q260" s="13" t="s">
        <v>341</v>
      </c>
      <c r="R260" s="13" t="s">
        <v>4266</v>
      </c>
      <c r="S260" s="13"/>
    </row>
    <row r="261" spans="1:19">
      <c r="A261" s="12">
        <v>70</v>
      </c>
      <c r="B261" s="19">
        <v>10062126</v>
      </c>
      <c r="C261" s="13">
        <v>1003677</v>
      </c>
      <c r="D261" s="12" t="s">
        <v>2455</v>
      </c>
      <c r="E261" s="14" t="s">
        <v>4210</v>
      </c>
      <c r="F261" s="13" t="s">
        <v>33</v>
      </c>
      <c r="G261" s="81">
        <v>60</v>
      </c>
      <c r="H261" s="13">
        <v>195</v>
      </c>
      <c r="I261" s="13">
        <v>11700</v>
      </c>
      <c r="J261" s="104">
        <v>46134</v>
      </c>
      <c r="K261" s="13" t="s">
        <v>4312</v>
      </c>
      <c r="L261" s="82" t="s">
        <v>4309</v>
      </c>
      <c r="M261" s="13" t="s">
        <v>4312</v>
      </c>
      <c r="N261" s="13" t="s">
        <v>4313</v>
      </c>
      <c r="O261" s="12" t="s">
        <v>4306</v>
      </c>
      <c r="P261" s="13" t="s">
        <v>3814</v>
      </c>
      <c r="Q261" s="13" t="s">
        <v>4468</v>
      </c>
      <c r="R261" s="13" t="s">
        <v>4267</v>
      </c>
      <c r="S261" s="13"/>
    </row>
    <row r="262" spans="1:19">
      <c r="A262" s="12">
        <v>70</v>
      </c>
      <c r="B262" s="19">
        <v>10060247</v>
      </c>
      <c r="C262" s="13">
        <v>1003935</v>
      </c>
      <c r="D262" s="12" t="s">
        <v>347</v>
      </c>
      <c r="E262" s="14" t="s">
        <v>4210</v>
      </c>
      <c r="F262" s="13" t="s">
        <v>33</v>
      </c>
      <c r="G262" s="81">
        <v>130</v>
      </c>
      <c r="H262" s="13">
        <v>100</v>
      </c>
      <c r="I262" s="13">
        <v>13000</v>
      </c>
      <c r="J262" s="104">
        <v>46134</v>
      </c>
      <c r="K262" s="13" t="s">
        <v>4312</v>
      </c>
      <c r="L262" s="82" t="s">
        <v>4309</v>
      </c>
      <c r="M262" s="13" t="s">
        <v>4312</v>
      </c>
      <c r="N262" s="13" t="s">
        <v>4313</v>
      </c>
      <c r="O262" s="12" t="s">
        <v>4306</v>
      </c>
      <c r="P262" s="13" t="s">
        <v>3814</v>
      </c>
      <c r="Q262" s="13" t="s">
        <v>34</v>
      </c>
      <c r="R262" s="13" t="s">
        <v>4267</v>
      </c>
      <c r="S262" s="13"/>
    </row>
    <row r="263" spans="1:19">
      <c r="A263" s="12">
        <v>70</v>
      </c>
      <c r="B263" s="19">
        <v>10062164</v>
      </c>
      <c r="C263" s="13">
        <v>1005596</v>
      </c>
      <c r="D263" s="12" t="s">
        <v>2495</v>
      </c>
      <c r="E263" s="14" t="s">
        <v>4210</v>
      </c>
      <c r="F263" s="13" t="s">
        <v>33</v>
      </c>
      <c r="G263" s="81">
        <v>60</v>
      </c>
      <c r="H263" s="13">
        <v>25</v>
      </c>
      <c r="I263" s="13">
        <v>1500</v>
      </c>
      <c r="J263" s="104">
        <v>46134</v>
      </c>
      <c r="K263" s="13" t="s">
        <v>4312</v>
      </c>
      <c r="L263" s="82" t="s">
        <v>4309</v>
      </c>
      <c r="M263" s="13" t="s">
        <v>4312</v>
      </c>
      <c r="N263" s="13" t="s">
        <v>4313</v>
      </c>
      <c r="O263" s="12" t="s">
        <v>4306</v>
      </c>
      <c r="P263" s="13" t="s">
        <v>3814</v>
      </c>
      <c r="Q263" s="13" t="s">
        <v>34</v>
      </c>
      <c r="R263" s="13" t="s">
        <v>4267</v>
      </c>
      <c r="S263" s="13"/>
    </row>
    <row r="264" spans="1:19">
      <c r="A264" s="12">
        <v>71</v>
      </c>
      <c r="B264" s="19">
        <v>10063439</v>
      </c>
      <c r="C264" s="13">
        <v>1006864</v>
      </c>
      <c r="D264" s="12" t="s">
        <v>3757</v>
      </c>
      <c r="E264" s="14" t="s">
        <v>4210</v>
      </c>
      <c r="F264" s="13" t="s">
        <v>33</v>
      </c>
      <c r="G264" s="81">
        <v>97</v>
      </c>
      <c r="H264" s="13">
        <v>101</v>
      </c>
      <c r="I264" s="13">
        <v>9797</v>
      </c>
      <c r="J264" s="104">
        <v>46132</v>
      </c>
      <c r="K264" s="13" t="s">
        <v>4312</v>
      </c>
      <c r="L264" s="82" t="s">
        <v>4309</v>
      </c>
      <c r="M264" s="13" t="s">
        <v>4312</v>
      </c>
      <c r="N264" s="13" t="s">
        <v>4313</v>
      </c>
      <c r="O264" s="12" t="s">
        <v>4306</v>
      </c>
      <c r="P264" s="13" t="s">
        <v>3814</v>
      </c>
      <c r="Q264" s="13" t="s">
        <v>4107</v>
      </c>
      <c r="R264" s="13" t="s">
        <v>4267</v>
      </c>
      <c r="S264" s="13"/>
    </row>
    <row r="265" spans="1:19">
      <c r="A265" s="12">
        <v>71</v>
      </c>
      <c r="B265" s="19">
        <v>10060006</v>
      </c>
      <c r="C265" s="13">
        <v>1003937</v>
      </c>
      <c r="D265" s="12" t="s">
        <v>32</v>
      </c>
      <c r="E265" s="14" t="s">
        <v>4210</v>
      </c>
      <c r="F265" s="13" t="s">
        <v>33</v>
      </c>
      <c r="G265" s="81">
        <v>32</v>
      </c>
      <c r="H265" s="13">
        <v>55</v>
      </c>
      <c r="I265" s="13">
        <v>1760</v>
      </c>
      <c r="J265" s="104">
        <v>46132</v>
      </c>
      <c r="K265" s="13" t="s">
        <v>4312</v>
      </c>
      <c r="L265" s="82" t="s">
        <v>4309</v>
      </c>
      <c r="M265" s="13" t="s">
        <v>4312</v>
      </c>
      <c r="N265" s="13" t="s">
        <v>4313</v>
      </c>
      <c r="O265" s="12" t="s">
        <v>4306</v>
      </c>
      <c r="P265" s="13" t="s">
        <v>3814</v>
      </c>
      <c r="Q265" s="13" t="s">
        <v>34</v>
      </c>
      <c r="R265" s="13" t="s">
        <v>4267</v>
      </c>
      <c r="S265" s="13"/>
    </row>
    <row r="266" spans="1:19">
      <c r="A266" s="12">
        <v>72</v>
      </c>
      <c r="B266" s="19">
        <v>10060141</v>
      </c>
      <c r="C266" s="13">
        <v>1002212</v>
      </c>
      <c r="D266" s="12" t="s">
        <v>200</v>
      </c>
      <c r="E266" s="14" t="s">
        <v>4206</v>
      </c>
      <c r="F266" s="13" t="s">
        <v>21</v>
      </c>
      <c r="G266" s="81">
        <v>12</v>
      </c>
      <c r="H266" s="13">
        <v>1</v>
      </c>
      <c r="I266" s="13">
        <v>12</v>
      </c>
      <c r="J266" s="104">
        <v>46132</v>
      </c>
      <c r="K266" s="13" t="s">
        <v>3800</v>
      </c>
      <c r="L266" s="82" t="s">
        <v>4175</v>
      </c>
      <c r="M266" s="13" t="s">
        <v>4561</v>
      </c>
      <c r="N266" s="13" t="s">
        <v>4175</v>
      </c>
      <c r="O266" s="12" t="s">
        <v>4300</v>
      </c>
      <c r="P266" s="13" t="s">
        <v>3814</v>
      </c>
      <c r="Q266" s="13" t="s">
        <v>4037</v>
      </c>
      <c r="R266" s="13" t="s">
        <v>4266</v>
      </c>
      <c r="S266" s="13"/>
    </row>
    <row r="267" spans="1:19">
      <c r="A267" s="12">
        <v>73</v>
      </c>
      <c r="B267" s="19">
        <v>10060298</v>
      </c>
      <c r="C267" s="13">
        <v>1005274</v>
      </c>
      <c r="D267" s="12" t="s">
        <v>402</v>
      </c>
      <c r="E267" s="14" t="s">
        <v>4206</v>
      </c>
      <c r="F267" s="13" t="s">
        <v>349</v>
      </c>
      <c r="G267" s="81">
        <v>140</v>
      </c>
      <c r="H267" s="13">
        <v>1</v>
      </c>
      <c r="I267" s="13">
        <v>140</v>
      </c>
      <c r="J267" s="104">
        <v>46134</v>
      </c>
      <c r="K267" s="13" t="s">
        <v>4562</v>
      </c>
      <c r="L267" s="82">
        <v>709009</v>
      </c>
      <c r="M267" s="13" t="s">
        <v>4316</v>
      </c>
      <c r="N267" s="13" t="s">
        <v>4563</v>
      </c>
      <c r="O267" s="12" t="s">
        <v>4296</v>
      </c>
      <c r="P267" s="13" t="s">
        <v>3814</v>
      </c>
      <c r="Q267" s="13" t="s">
        <v>4145</v>
      </c>
      <c r="R267" s="13" t="s">
        <v>4268</v>
      </c>
      <c r="S267" s="13"/>
    </row>
    <row r="268" spans="1:19">
      <c r="A268" s="12">
        <v>74</v>
      </c>
      <c r="B268" s="19">
        <v>10062287</v>
      </c>
      <c r="C268" s="13">
        <v>1004775</v>
      </c>
      <c r="D268" s="12" t="s">
        <v>2613</v>
      </c>
      <c r="E268" s="14" t="s">
        <v>4215</v>
      </c>
      <c r="F268" s="13" t="s">
        <v>81</v>
      </c>
      <c r="G268" s="81">
        <v>1750</v>
      </c>
      <c r="H268" s="13">
        <v>1</v>
      </c>
      <c r="I268" s="13">
        <v>1750</v>
      </c>
      <c r="J268" s="104">
        <v>46134</v>
      </c>
      <c r="K268" s="13" t="s">
        <v>4564</v>
      </c>
      <c r="L268" s="82" t="s">
        <v>4565</v>
      </c>
      <c r="M268" s="13" t="s">
        <v>4343</v>
      </c>
      <c r="N268" s="13" t="s">
        <v>4175</v>
      </c>
      <c r="O268" s="12" t="s">
        <v>4305</v>
      </c>
      <c r="P268" s="13" t="s">
        <v>3814</v>
      </c>
      <c r="Q268" s="13" t="s">
        <v>673</v>
      </c>
      <c r="R268" s="13" t="s">
        <v>4268</v>
      </c>
      <c r="S268" s="13"/>
    </row>
    <row r="269" spans="1:19">
      <c r="A269" s="12">
        <v>74</v>
      </c>
      <c r="B269" s="19">
        <v>10060471</v>
      </c>
      <c r="C269" s="13">
        <v>1001719</v>
      </c>
      <c r="D269" s="12" t="s">
        <v>601</v>
      </c>
      <c r="E269" s="14" t="s">
        <v>4212</v>
      </c>
      <c r="F269" s="13" t="s">
        <v>37</v>
      </c>
      <c r="G269" s="81">
        <v>14</v>
      </c>
      <c r="H269" s="13">
        <v>2</v>
      </c>
      <c r="I269" s="13">
        <v>28</v>
      </c>
      <c r="J269" s="104">
        <v>46134</v>
      </c>
      <c r="K269" s="13" t="s">
        <v>4564</v>
      </c>
      <c r="L269" s="82" t="s">
        <v>4565</v>
      </c>
      <c r="M269" s="13" t="s">
        <v>4343</v>
      </c>
      <c r="N269" s="13" t="s">
        <v>4175</v>
      </c>
      <c r="O269" s="12" t="s">
        <v>4305</v>
      </c>
      <c r="P269" s="13" t="s">
        <v>3814</v>
      </c>
      <c r="Q269" s="13" t="s">
        <v>602</v>
      </c>
      <c r="R269" s="13" t="s">
        <v>4268</v>
      </c>
      <c r="S269" s="13"/>
    </row>
    <row r="270" spans="1:19">
      <c r="A270" s="12">
        <v>74</v>
      </c>
      <c r="B270" s="19">
        <v>10060069</v>
      </c>
      <c r="C270" s="13">
        <v>1001255</v>
      </c>
      <c r="D270" s="12" t="s">
        <v>115</v>
      </c>
      <c r="E270" s="14" t="s">
        <v>4210</v>
      </c>
      <c r="F270" s="13" t="s">
        <v>21</v>
      </c>
      <c r="G270" s="81">
        <v>2.5</v>
      </c>
      <c r="H270" s="13">
        <v>24</v>
      </c>
      <c r="I270" s="13">
        <v>60</v>
      </c>
      <c r="J270" s="104">
        <v>46134</v>
      </c>
      <c r="K270" s="13" t="s">
        <v>4564</v>
      </c>
      <c r="L270" s="82" t="s">
        <v>4565</v>
      </c>
      <c r="M270" s="13" t="s">
        <v>4343</v>
      </c>
      <c r="N270" s="13" t="s">
        <v>4175</v>
      </c>
      <c r="O270" s="12" t="s">
        <v>4305</v>
      </c>
      <c r="P270" s="13" t="s">
        <v>3814</v>
      </c>
      <c r="Q270" s="13" t="s">
        <v>95</v>
      </c>
      <c r="R270" s="13" t="s">
        <v>4268</v>
      </c>
      <c r="S270" s="13"/>
    </row>
    <row r="271" spans="1:19">
      <c r="A271" s="12">
        <v>74</v>
      </c>
      <c r="B271" s="19">
        <v>10060119</v>
      </c>
      <c r="C271" s="13">
        <v>1003757</v>
      </c>
      <c r="D271" s="12" t="s">
        <v>174</v>
      </c>
      <c r="E271" s="14" t="s">
        <v>4213</v>
      </c>
      <c r="F271" s="13" t="s">
        <v>175</v>
      </c>
      <c r="G271" s="81">
        <v>0.55000000000000004</v>
      </c>
      <c r="H271" s="13">
        <v>36</v>
      </c>
      <c r="I271" s="13">
        <v>19.8</v>
      </c>
      <c r="J271" s="104">
        <v>46134</v>
      </c>
      <c r="K271" s="13" t="s">
        <v>4564</v>
      </c>
      <c r="L271" s="82" t="s">
        <v>4565</v>
      </c>
      <c r="M271" s="13" t="s">
        <v>4343</v>
      </c>
      <c r="N271" s="13" t="s">
        <v>4175</v>
      </c>
      <c r="O271" s="12" t="s">
        <v>4305</v>
      </c>
      <c r="P271" s="13" t="s">
        <v>3814</v>
      </c>
      <c r="Q271" s="13" t="s">
        <v>171</v>
      </c>
      <c r="R271" s="13" t="s">
        <v>4268</v>
      </c>
      <c r="S271" s="13"/>
    </row>
    <row r="272" spans="1:19">
      <c r="A272" s="12">
        <v>75</v>
      </c>
      <c r="B272" s="19">
        <v>10060002</v>
      </c>
      <c r="C272" s="13">
        <v>1000404</v>
      </c>
      <c r="D272" s="12" t="s">
        <v>23</v>
      </c>
      <c r="E272" s="14" t="s">
        <v>1262</v>
      </c>
      <c r="F272" s="13" t="s">
        <v>21</v>
      </c>
      <c r="G272" s="81">
        <v>92</v>
      </c>
      <c r="H272" s="13">
        <v>20</v>
      </c>
      <c r="I272" s="13">
        <v>1840</v>
      </c>
      <c r="J272" s="104">
        <v>46135</v>
      </c>
      <c r="K272" s="13" t="s">
        <v>4566</v>
      </c>
      <c r="L272" s="82" t="s">
        <v>4567</v>
      </c>
      <c r="M272" s="13" t="s">
        <v>4354</v>
      </c>
      <c r="N272" s="13" t="s">
        <v>4568</v>
      </c>
      <c r="O272" s="12" t="s">
        <v>3815</v>
      </c>
      <c r="P272" s="13" t="s">
        <v>3814</v>
      </c>
      <c r="Q272" s="13" t="s">
        <v>22</v>
      </c>
      <c r="R272" s="13" t="s">
        <v>4268</v>
      </c>
      <c r="S272" s="13"/>
    </row>
    <row r="273" spans="1:19">
      <c r="A273" s="12">
        <v>75</v>
      </c>
      <c r="B273" s="19">
        <v>10061119</v>
      </c>
      <c r="C273" s="13">
        <v>1005404</v>
      </c>
      <c r="D273" s="12" t="s">
        <v>1392</v>
      </c>
      <c r="E273" s="14" t="s">
        <v>1262</v>
      </c>
      <c r="F273" s="13" t="s">
        <v>21</v>
      </c>
      <c r="G273" s="81">
        <v>15</v>
      </c>
      <c r="H273" s="13">
        <v>10</v>
      </c>
      <c r="I273" s="13">
        <v>150</v>
      </c>
      <c r="J273" s="104">
        <v>46135</v>
      </c>
      <c r="K273" s="13" t="s">
        <v>4566</v>
      </c>
      <c r="L273" s="82" t="s">
        <v>4567</v>
      </c>
      <c r="M273" s="13" t="s">
        <v>4354</v>
      </c>
      <c r="N273" s="13" t="s">
        <v>4568</v>
      </c>
      <c r="O273" s="12" t="s">
        <v>3815</v>
      </c>
      <c r="P273" s="13" t="s">
        <v>3814</v>
      </c>
      <c r="Q273" s="13" t="s">
        <v>1344</v>
      </c>
      <c r="R273" s="13" t="s">
        <v>4268</v>
      </c>
      <c r="S273" s="13"/>
    </row>
    <row r="274" spans="1:19">
      <c r="A274" s="12">
        <v>76</v>
      </c>
      <c r="B274" s="19">
        <v>10063659</v>
      </c>
      <c r="C274" s="13">
        <v>1009484</v>
      </c>
      <c r="D274" s="12" t="s">
        <v>4554</v>
      </c>
      <c r="E274" s="14" t="s">
        <v>4214</v>
      </c>
      <c r="F274" s="13" t="s">
        <v>21</v>
      </c>
      <c r="G274" s="81">
        <v>1625</v>
      </c>
      <c r="H274" s="13">
        <v>10</v>
      </c>
      <c r="I274" s="13">
        <v>16250</v>
      </c>
      <c r="J274" s="104">
        <v>46135</v>
      </c>
      <c r="K274" s="13" t="s">
        <v>4569</v>
      </c>
      <c r="L274" s="82" t="s">
        <v>4175</v>
      </c>
      <c r="M274" s="13" t="s">
        <v>4423</v>
      </c>
      <c r="N274" s="13" t="s">
        <v>4570</v>
      </c>
      <c r="O274" s="12" t="s">
        <v>3786</v>
      </c>
      <c r="P274" s="13" t="s">
        <v>3814</v>
      </c>
      <c r="Q274" s="13">
        <v>0</v>
      </c>
      <c r="R274" s="13" t="s">
        <v>4265</v>
      </c>
      <c r="S274" s="13"/>
    </row>
    <row r="275" spans="1:19">
      <c r="A275" s="12">
        <v>77</v>
      </c>
      <c r="B275" s="19">
        <v>10060403</v>
      </c>
      <c r="C275" s="13">
        <v>1006743</v>
      </c>
      <c r="D275" s="12" t="s">
        <v>526</v>
      </c>
      <c r="E275" s="14" t="s">
        <v>4214</v>
      </c>
      <c r="F275" s="13" t="s">
        <v>21</v>
      </c>
      <c r="G275" s="81">
        <v>4</v>
      </c>
      <c r="H275" s="13">
        <v>50</v>
      </c>
      <c r="I275" s="13">
        <v>200</v>
      </c>
      <c r="J275" s="104">
        <v>46135</v>
      </c>
      <c r="K275" s="13" t="s">
        <v>4571</v>
      </c>
      <c r="L275" s="82" t="s">
        <v>4572</v>
      </c>
      <c r="M275" s="13" t="s">
        <v>4354</v>
      </c>
      <c r="N275" s="13" t="s">
        <v>4573</v>
      </c>
      <c r="O275" s="12" t="s">
        <v>3815</v>
      </c>
      <c r="P275" s="13" t="s">
        <v>3814</v>
      </c>
      <c r="Q275" s="13" t="s">
        <v>4139</v>
      </c>
      <c r="R275" s="13" t="s">
        <v>4265</v>
      </c>
      <c r="S275" s="13"/>
    </row>
    <row r="276" spans="1:19">
      <c r="A276" s="12">
        <v>78</v>
      </c>
      <c r="B276" s="19">
        <v>10063401</v>
      </c>
      <c r="C276" s="13">
        <v>1008971</v>
      </c>
      <c r="D276" s="12" t="s">
        <v>3723</v>
      </c>
      <c r="E276" s="14" t="s">
        <v>4205</v>
      </c>
      <c r="F276" s="13" t="s">
        <v>37</v>
      </c>
      <c r="G276" s="81">
        <v>550</v>
      </c>
      <c r="H276" s="13">
        <v>5</v>
      </c>
      <c r="I276" s="13">
        <v>2750</v>
      </c>
      <c r="J276" s="104">
        <v>46135</v>
      </c>
      <c r="K276" s="13" t="s">
        <v>4571</v>
      </c>
      <c r="L276" s="82">
        <v>709979</v>
      </c>
      <c r="M276" s="13" t="s">
        <v>4354</v>
      </c>
      <c r="N276" s="13" t="s">
        <v>4508</v>
      </c>
      <c r="O276" s="12" t="s">
        <v>3815</v>
      </c>
      <c r="P276" s="13" t="s">
        <v>3814</v>
      </c>
      <c r="Q276" s="13" t="s">
        <v>3950</v>
      </c>
      <c r="R276" s="13" t="s">
        <v>4265</v>
      </c>
      <c r="S276" s="13"/>
    </row>
    <row r="277" spans="1:19">
      <c r="A277" s="12">
        <v>78</v>
      </c>
      <c r="B277" s="19">
        <v>10061117</v>
      </c>
      <c r="C277" s="13">
        <v>1007083</v>
      </c>
      <c r="D277" s="12" t="s">
        <v>1389</v>
      </c>
      <c r="E277" s="14" t="s">
        <v>1262</v>
      </c>
      <c r="F277" s="13" t="s">
        <v>21</v>
      </c>
      <c r="G277" s="81">
        <v>7</v>
      </c>
      <c r="H277" s="13">
        <v>10</v>
      </c>
      <c r="I277" s="13">
        <v>70</v>
      </c>
      <c r="J277" s="104">
        <v>46135</v>
      </c>
      <c r="K277" s="13" t="s">
        <v>4571</v>
      </c>
      <c r="L277" s="82">
        <v>709979</v>
      </c>
      <c r="M277" s="13" t="s">
        <v>4354</v>
      </c>
      <c r="N277" s="13" t="s">
        <v>4508</v>
      </c>
      <c r="O277" s="12" t="s">
        <v>3815</v>
      </c>
      <c r="P277" s="13" t="s">
        <v>3814</v>
      </c>
      <c r="Q277" s="13" t="s">
        <v>1390</v>
      </c>
      <c r="R277" s="13" t="s">
        <v>4265</v>
      </c>
      <c r="S277" s="13"/>
    </row>
    <row r="278" spans="1:19">
      <c r="A278" s="12">
        <v>79</v>
      </c>
      <c r="B278" s="19">
        <v>10060141</v>
      </c>
      <c r="C278" s="13">
        <v>1002212</v>
      </c>
      <c r="D278" s="12" t="s">
        <v>200</v>
      </c>
      <c r="E278" s="14" t="s">
        <v>4206</v>
      </c>
      <c r="F278" s="13" t="s">
        <v>21</v>
      </c>
      <c r="G278" s="81">
        <v>12</v>
      </c>
      <c r="H278" s="13">
        <v>2</v>
      </c>
      <c r="I278" s="13">
        <v>24</v>
      </c>
      <c r="J278" s="104">
        <v>46135</v>
      </c>
      <c r="K278" s="13" t="s">
        <v>4549</v>
      </c>
      <c r="L278" s="82" t="s">
        <v>4175</v>
      </c>
      <c r="M278" s="13" t="s">
        <v>3800</v>
      </c>
      <c r="N278" s="13" t="s">
        <v>4175</v>
      </c>
      <c r="O278" s="12" t="s">
        <v>4300</v>
      </c>
      <c r="P278" s="13" t="s">
        <v>3814</v>
      </c>
      <c r="Q278" s="13" t="s">
        <v>4037</v>
      </c>
      <c r="R278" s="13" t="s">
        <v>4265</v>
      </c>
      <c r="S278" s="13"/>
    </row>
    <row r="279" spans="1:19">
      <c r="A279" s="12">
        <v>80</v>
      </c>
      <c r="B279" s="19">
        <v>10060298</v>
      </c>
      <c r="C279" s="13">
        <v>1005274</v>
      </c>
      <c r="D279" s="12" t="s">
        <v>402</v>
      </c>
      <c r="E279" s="14" t="s">
        <v>4206</v>
      </c>
      <c r="F279" s="13" t="s">
        <v>349</v>
      </c>
      <c r="G279" s="81">
        <v>140</v>
      </c>
      <c r="H279" s="13">
        <v>1</v>
      </c>
      <c r="I279" s="13">
        <v>140</v>
      </c>
      <c r="J279" s="104">
        <v>46135</v>
      </c>
      <c r="K279" s="13" t="s">
        <v>4376</v>
      </c>
      <c r="L279" s="82">
        <v>709009</v>
      </c>
      <c r="M279" s="13" t="s">
        <v>4316</v>
      </c>
      <c r="N279" s="13" t="s">
        <v>4563</v>
      </c>
      <c r="O279" s="12" t="s">
        <v>4296</v>
      </c>
      <c r="P279" s="13" t="s">
        <v>3814</v>
      </c>
      <c r="Q279" s="13" t="s">
        <v>4145</v>
      </c>
      <c r="R279" s="13" t="s">
        <v>4265</v>
      </c>
      <c r="S279" s="13"/>
    </row>
    <row r="280" spans="1:19">
      <c r="A280" s="12">
        <v>81</v>
      </c>
      <c r="B280" s="19">
        <v>10062187</v>
      </c>
      <c r="C280" s="13">
        <v>1005371</v>
      </c>
      <c r="D280" s="12" t="s">
        <v>2517</v>
      </c>
      <c r="E280" s="14" t="s">
        <v>4206</v>
      </c>
      <c r="F280" s="13" t="s">
        <v>349</v>
      </c>
      <c r="G280" s="81">
        <v>620</v>
      </c>
      <c r="H280" s="13">
        <v>10</v>
      </c>
      <c r="I280" s="13">
        <v>6200</v>
      </c>
      <c r="J280" s="104">
        <v>46135</v>
      </c>
      <c r="K280" s="13" t="s">
        <v>4574</v>
      </c>
      <c r="L280" s="82" t="s">
        <v>4175</v>
      </c>
      <c r="M280" s="13" t="s">
        <v>4316</v>
      </c>
      <c r="N280" s="13" t="s">
        <v>4563</v>
      </c>
      <c r="O280" s="12" t="s">
        <v>4292</v>
      </c>
      <c r="P280" s="13" t="s">
        <v>3814</v>
      </c>
      <c r="Q280" s="13" t="s">
        <v>4147</v>
      </c>
      <c r="R280" s="13" t="s">
        <v>4265</v>
      </c>
      <c r="S280" s="13"/>
    </row>
    <row r="281" spans="1:19">
      <c r="A281" s="12">
        <v>82</v>
      </c>
      <c r="B281" s="19">
        <v>10062899</v>
      </c>
      <c r="C281" s="13">
        <v>1000884</v>
      </c>
      <c r="D281" s="12" t="s">
        <v>3216</v>
      </c>
      <c r="E281" s="14" t="s">
        <v>4206</v>
      </c>
      <c r="F281" s="13" t="s">
        <v>21</v>
      </c>
      <c r="G281" s="81">
        <v>40</v>
      </c>
      <c r="H281" s="13">
        <v>6</v>
      </c>
      <c r="I281" s="13">
        <v>240</v>
      </c>
      <c r="J281" s="104">
        <v>46135</v>
      </c>
      <c r="K281" s="13" t="s">
        <v>4575</v>
      </c>
      <c r="L281" s="82" t="s">
        <v>4175</v>
      </c>
      <c r="M281" s="13" t="s">
        <v>3800</v>
      </c>
      <c r="N281" s="13" t="s">
        <v>4175</v>
      </c>
      <c r="O281" s="12" t="s">
        <v>4300</v>
      </c>
      <c r="P281" s="13" t="s">
        <v>3814</v>
      </c>
      <c r="Q281" s="13" t="s">
        <v>581</v>
      </c>
      <c r="R281" s="13" t="s">
        <v>4265</v>
      </c>
      <c r="S281" s="13"/>
    </row>
    <row r="282" spans="1:19">
      <c r="A282" s="12">
        <v>83</v>
      </c>
      <c r="B282" s="19">
        <v>10061048</v>
      </c>
      <c r="C282" s="13">
        <v>1006745</v>
      </c>
      <c r="D282" s="12" t="s">
        <v>1303</v>
      </c>
      <c r="E282" s="14" t="s">
        <v>4213</v>
      </c>
      <c r="F282" s="13" t="s">
        <v>175</v>
      </c>
      <c r="G282" s="81">
        <v>12</v>
      </c>
      <c r="H282" s="13">
        <v>50</v>
      </c>
      <c r="I282" s="13">
        <v>600</v>
      </c>
      <c r="J282" s="104">
        <v>46135</v>
      </c>
      <c r="K282" s="13" t="s">
        <v>4576</v>
      </c>
      <c r="L282" s="82" t="s">
        <v>4175</v>
      </c>
      <c r="M282" s="13" t="s">
        <v>4316</v>
      </c>
      <c r="N282" s="13" t="s">
        <v>4577</v>
      </c>
      <c r="O282" s="12" t="s">
        <v>4299</v>
      </c>
      <c r="P282" s="13" t="s">
        <v>3814</v>
      </c>
      <c r="Q282" s="13" t="s">
        <v>4460</v>
      </c>
      <c r="R282" s="13" t="s">
        <v>4266</v>
      </c>
      <c r="S282" s="13"/>
    </row>
    <row r="283" spans="1:19">
      <c r="A283" s="12">
        <v>83</v>
      </c>
      <c r="B283" s="19">
        <v>10060115</v>
      </c>
      <c r="C283" s="13">
        <v>1003766</v>
      </c>
      <c r="D283" s="12" t="s">
        <v>168</v>
      </c>
      <c r="E283" s="14" t="s">
        <v>4210</v>
      </c>
      <c r="F283" s="13" t="s">
        <v>169</v>
      </c>
      <c r="G283" s="81">
        <v>4.8</v>
      </c>
      <c r="H283" s="13">
        <v>5</v>
      </c>
      <c r="I283" s="13">
        <v>24</v>
      </c>
      <c r="J283" s="104">
        <v>46135</v>
      </c>
      <c r="K283" s="13" t="s">
        <v>4576</v>
      </c>
      <c r="L283" s="82" t="s">
        <v>4175</v>
      </c>
      <c r="M283" s="13" t="s">
        <v>4316</v>
      </c>
      <c r="N283" s="13" t="s">
        <v>4577</v>
      </c>
      <c r="O283" s="12" t="s">
        <v>4299</v>
      </c>
      <c r="P283" s="13" t="s">
        <v>3814</v>
      </c>
      <c r="Q283" s="13" t="s">
        <v>171</v>
      </c>
      <c r="R283" s="13" t="s">
        <v>4266</v>
      </c>
      <c r="S283" s="13"/>
    </row>
    <row r="284" spans="1:19">
      <c r="A284" s="12">
        <v>83</v>
      </c>
      <c r="B284" s="19">
        <v>10062585</v>
      </c>
      <c r="C284" s="13">
        <v>1002058</v>
      </c>
      <c r="D284" s="12" t="s">
        <v>2889</v>
      </c>
      <c r="E284" s="14" t="s">
        <v>4213</v>
      </c>
      <c r="F284" s="13" t="s">
        <v>21</v>
      </c>
      <c r="G284" s="81">
        <v>1.1499999999999999</v>
      </c>
      <c r="H284" s="13">
        <v>20</v>
      </c>
      <c r="I284" s="13">
        <v>23</v>
      </c>
      <c r="J284" s="104">
        <v>46135</v>
      </c>
      <c r="K284" s="13" t="s">
        <v>4576</v>
      </c>
      <c r="L284" s="82" t="s">
        <v>4175</v>
      </c>
      <c r="M284" s="13" t="s">
        <v>4316</v>
      </c>
      <c r="N284" s="13" t="s">
        <v>4577</v>
      </c>
      <c r="O284" s="12" t="s">
        <v>4299</v>
      </c>
      <c r="P284" s="13" t="s">
        <v>3814</v>
      </c>
      <c r="Q284" s="13" t="s">
        <v>2567</v>
      </c>
      <c r="R284" s="13" t="s">
        <v>4266</v>
      </c>
      <c r="S284" s="13"/>
    </row>
    <row r="285" spans="1:19">
      <c r="A285" s="12">
        <v>83</v>
      </c>
      <c r="B285" s="19">
        <v>10060035</v>
      </c>
      <c r="C285" s="13">
        <v>1006115</v>
      </c>
      <c r="D285" s="12" t="s">
        <v>75</v>
      </c>
      <c r="E285" s="14" t="s">
        <v>4206</v>
      </c>
      <c r="F285" s="13" t="s">
        <v>21</v>
      </c>
      <c r="G285" s="81">
        <v>2.2000000000000002</v>
      </c>
      <c r="H285" s="13">
        <v>100</v>
      </c>
      <c r="I285" s="13">
        <v>220.00000000000003</v>
      </c>
      <c r="J285" s="104">
        <v>46135</v>
      </c>
      <c r="K285" s="13" t="s">
        <v>4576</v>
      </c>
      <c r="L285" s="82" t="s">
        <v>4175</v>
      </c>
      <c r="M285" s="13" t="s">
        <v>4316</v>
      </c>
      <c r="N285" s="13" t="s">
        <v>4577</v>
      </c>
      <c r="O285" s="12" t="s">
        <v>4299</v>
      </c>
      <c r="P285" s="13" t="s">
        <v>3814</v>
      </c>
      <c r="Q285" s="13" t="s">
        <v>73</v>
      </c>
      <c r="R285" s="13" t="s">
        <v>4266</v>
      </c>
      <c r="S285" s="13"/>
    </row>
    <row r="286" spans="1:19">
      <c r="A286" s="12">
        <v>83</v>
      </c>
      <c r="B286" s="19">
        <v>10060897</v>
      </c>
      <c r="C286" s="13">
        <v>1003755</v>
      </c>
      <c r="D286" s="12" t="s">
        <v>1106</v>
      </c>
      <c r="E286" s="14" t="s">
        <v>4213</v>
      </c>
      <c r="F286" s="13" t="s">
        <v>21</v>
      </c>
      <c r="G286" s="81">
        <v>5.5</v>
      </c>
      <c r="H286" s="13">
        <v>9</v>
      </c>
      <c r="I286" s="13">
        <v>49.5</v>
      </c>
      <c r="J286" s="104">
        <v>46135</v>
      </c>
      <c r="K286" s="13" t="s">
        <v>4576</v>
      </c>
      <c r="L286" s="82" t="s">
        <v>4175</v>
      </c>
      <c r="M286" s="13" t="s">
        <v>4316</v>
      </c>
      <c r="N286" s="13" t="s">
        <v>4577</v>
      </c>
      <c r="O286" s="12" t="s">
        <v>4299</v>
      </c>
      <c r="P286" s="13" t="s">
        <v>3814</v>
      </c>
      <c r="Q286" s="13" t="s">
        <v>1107</v>
      </c>
      <c r="R286" s="13" t="s">
        <v>4266</v>
      </c>
      <c r="S286" s="13"/>
    </row>
    <row r="287" spans="1:19">
      <c r="A287" s="12">
        <v>84</v>
      </c>
      <c r="B287" s="19">
        <v>10060774</v>
      </c>
      <c r="C287" s="13">
        <v>1000452</v>
      </c>
      <c r="D287" s="12" t="s">
        <v>961</v>
      </c>
      <c r="E287" s="14" t="s">
        <v>4215</v>
      </c>
      <c r="F287" s="13" t="s">
        <v>81</v>
      </c>
      <c r="G287" s="81">
        <v>1250</v>
      </c>
      <c r="H287" s="13">
        <v>2</v>
      </c>
      <c r="I287" s="13">
        <v>2500</v>
      </c>
      <c r="J287" s="104">
        <v>46136</v>
      </c>
      <c r="K287" s="13" t="s">
        <v>4578</v>
      </c>
      <c r="L287" s="82">
        <v>711203</v>
      </c>
      <c r="M287" s="13" t="s">
        <v>4343</v>
      </c>
      <c r="N287" s="13" t="s">
        <v>4175</v>
      </c>
      <c r="O287" s="12" t="s">
        <v>4305</v>
      </c>
      <c r="P287" s="13" t="s">
        <v>3814</v>
      </c>
      <c r="Q287" s="13" t="s">
        <v>760</v>
      </c>
      <c r="R287" s="13" t="s">
        <v>4268</v>
      </c>
      <c r="S287" s="13"/>
    </row>
    <row r="288" spans="1:19">
      <c r="A288" s="12">
        <v>85</v>
      </c>
      <c r="B288" s="19">
        <v>10061176</v>
      </c>
      <c r="C288" s="13">
        <v>1006339</v>
      </c>
      <c r="D288" s="12" t="s">
        <v>1457</v>
      </c>
      <c r="E288" s="14" t="s">
        <v>1262</v>
      </c>
      <c r="F288" s="13" t="s">
        <v>21</v>
      </c>
      <c r="G288" s="81">
        <v>1462</v>
      </c>
      <c r="H288" s="13">
        <v>3</v>
      </c>
      <c r="I288" s="13">
        <v>4386</v>
      </c>
      <c r="J288" s="104" t="s">
        <v>4579</v>
      </c>
      <c r="K288" s="13" t="s">
        <v>4580</v>
      </c>
      <c r="L288" s="82" t="s">
        <v>4581</v>
      </c>
      <c r="M288" s="13" t="s">
        <v>4354</v>
      </c>
      <c r="N288" s="13" t="s">
        <v>4582</v>
      </c>
      <c r="O288" s="12" t="s">
        <v>3815</v>
      </c>
      <c r="P288" s="13" t="s">
        <v>3819</v>
      </c>
      <c r="Q288" s="13" t="s">
        <v>273</v>
      </c>
      <c r="R288" s="13" t="s">
        <v>4269</v>
      </c>
      <c r="S288" s="13"/>
    </row>
    <row r="289" spans="1:19">
      <c r="A289" s="12">
        <v>85</v>
      </c>
      <c r="B289" s="19">
        <v>10060404</v>
      </c>
      <c r="C289" s="13">
        <v>1006831</v>
      </c>
      <c r="D289" s="12" t="s">
        <v>527</v>
      </c>
      <c r="E289" s="14" t="s">
        <v>4214</v>
      </c>
      <c r="F289" s="13" t="s">
        <v>37</v>
      </c>
      <c r="G289" s="81">
        <v>15</v>
      </c>
      <c r="H289" s="13">
        <v>24</v>
      </c>
      <c r="I289" s="13">
        <v>360</v>
      </c>
      <c r="J289" s="104" t="s">
        <v>4579</v>
      </c>
      <c r="K289" s="13" t="s">
        <v>4580</v>
      </c>
      <c r="L289" s="82" t="s">
        <v>4581</v>
      </c>
      <c r="M289" s="13" t="s">
        <v>4354</v>
      </c>
      <c r="N289" s="13" t="s">
        <v>4582</v>
      </c>
      <c r="O289" s="12" t="s">
        <v>3815</v>
      </c>
      <c r="P289" s="13" t="s">
        <v>3819</v>
      </c>
      <c r="Q289" s="13" t="s">
        <v>528</v>
      </c>
      <c r="R289" s="13" t="s">
        <v>4269</v>
      </c>
      <c r="S289" s="13"/>
    </row>
    <row r="290" spans="1:19">
      <c r="A290" s="12">
        <v>86</v>
      </c>
      <c r="B290" s="19">
        <v>10060980</v>
      </c>
      <c r="C290" s="13">
        <v>1001767</v>
      </c>
      <c r="D290" s="12" t="s">
        <v>1220</v>
      </c>
      <c r="E290" s="14" t="s">
        <v>4205</v>
      </c>
      <c r="F290" s="13" t="s">
        <v>37</v>
      </c>
      <c r="G290" s="81">
        <v>8</v>
      </c>
      <c r="H290" s="13">
        <v>3</v>
      </c>
      <c r="I290" s="13">
        <v>24</v>
      </c>
      <c r="J290" s="104" t="s">
        <v>4579</v>
      </c>
      <c r="K290" s="13" t="s">
        <v>4583</v>
      </c>
      <c r="L290" s="82">
        <v>711045</v>
      </c>
      <c r="M290" s="13" t="s">
        <v>4323</v>
      </c>
      <c r="N290" s="13" t="s">
        <v>4175</v>
      </c>
      <c r="O290" s="12" t="s">
        <v>4303</v>
      </c>
      <c r="P290" s="13" t="s">
        <v>3819</v>
      </c>
      <c r="Q290" s="13" t="s">
        <v>1217</v>
      </c>
      <c r="R290" s="13" t="s">
        <v>4268</v>
      </c>
      <c r="S290" s="13"/>
    </row>
    <row r="291" spans="1:19">
      <c r="A291" s="12">
        <v>87</v>
      </c>
      <c r="B291" s="19">
        <v>10061720</v>
      </c>
      <c r="C291" s="13">
        <v>1006752</v>
      </c>
      <c r="D291" s="12" t="s">
        <v>2032</v>
      </c>
      <c r="E291" s="14" t="s">
        <v>4206</v>
      </c>
      <c r="F291" s="13" t="s">
        <v>21</v>
      </c>
      <c r="G291" s="81">
        <v>3.5</v>
      </c>
      <c r="H291" s="13">
        <v>1</v>
      </c>
      <c r="I291" s="13">
        <v>3.5</v>
      </c>
      <c r="J291" s="104" t="s">
        <v>4579</v>
      </c>
      <c r="K291" s="13" t="s">
        <v>4584</v>
      </c>
      <c r="L291" s="82" t="s">
        <v>4426</v>
      </c>
      <c r="M291" s="13" t="s">
        <v>4336</v>
      </c>
      <c r="N291" s="13" t="s">
        <v>4175</v>
      </c>
      <c r="O291" s="12" t="s">
        <v>4188</v>
      </c>
      <c r="P291" s="13" t="s">
        <v>3819</v>
      </c>
      <c r="Q291" s="13" t="s">
        <v>2013</v>
      </c>
      <c r="R291" s="13" t="s">
        <v>4265</v>
      </c>
      <c r="S291" s="13"/>
    </row>
    <row r="292" spans="1:19">
      <c r="A292" s="12">
        <v>88</v>
      </c>
      <c r="B292" s="19">
        <v>10060454</v>
      </c>
      <c r="C292" s="13">
        <v>1006853</v>
      </c>
      <c r="D292" s="12" t="s">
        <v>575</v>
      </c>
      <c r="E292" s="14" t="s">
        <v>4206</v>
      </c>
      <c r="F292" s="13" t="s">
        <v>21</v>
      </c>
      <c r="G292" s="81">
        <v>5</v>
      </c>
      <c r="H292" s="13">
        <v>23</v>
      </c>
      <c r="I292" s="13">
        <v>115</v>
      </c>
      <c r="J292" s="104" t="s">
        <v>4579</v>
      </c>
      <c r="K292" s="13" t="s">
        <v>4376</v>
      </c>
      <c r="L292" s="82" t="s">
        <v>4585</v>
      </c>
      <c r="M292" s="13" t="s">
        <v>4316</v>
      </c>
      <c r="N292" s="13" t="s">
        <v>4175</v>
      </c>
      <c r="O292" s="12" t="s">
        <v>4296</v>
      </c>
      <c r="P292" s="13" t="s">
        <v>3819</v>
      </c>
      <c r="Q292" s="13" t="s">
        <v>576</v>
      </c>
      <c r="R292" s="13" t="s">
        <v>4269</v>
      </c>
      <c r="S292" s="13"/>
    </row>
    <row r="293" spans="1:19">
      <c r="A293" s="12">
        <v>88</v>
      </c>
      <c r="B293" s="19">
        <v>10060461</v>
      </c>
      <c r="C293" s="13">
        <v>1006854</v>
      </c>
      <c r="D293" s="12" t="s">
        <v>585</v>
      </c>
      <c r="E293" s="14" t="s">
        <v>4206</v>
      </c>
      <c r="F293" s="13" t="s">
        <v>21</v>
      </c>
      <c r="G293" s="81">
        <v>6</v>
      </c>
      <c r="H293" s="13">
        <v>70</v>
      </c>
      <c r="I293" s="13">
        <v>420</v>
      </c>
      <c r="J293" s="104" t="s">
        <v>4579</v>
      </c>
      <c r="K293" s="13" t="s">
        <v>4376</v>
      </c>
      <c r="L293" s="82" t="s">
        <v>4585</v>
      </c>
      <c r="M293" s="13" t="s">
        <v>4316</v>
      </c>
      <c r="N293" s="13" t="s">
        <v>4175</v>
      </c>
      <c r="O293" s="12" t="s">
        <v>4296</v>
      </c>
      <c r="P293" s="13" t="s">
        <v>3819</v>
      </c>
      <c r="Q293" s="13" t="s">
        <v>4055</v>
      </c>
      <c r="R293" s="13" t="s">
        <v>4269</v>
      </c>
      <c r="S293" s="13"/>
    </row>
    <row r="294" spans="1:19">
      <c r="A294" s="12">
        <v>89</v>
      </c>
      <c r="B294" s="19">
        <v>10060002</v>
      </c>
      <c r="C294" s="13">
        <v>1000404</v>
      </c>
      <c r="D294" s="12" t="s">
        <v>23</v>
      </c>
      <c r="E294" s="14" t="s">
        <v>1262</v>
      </c>
      <c r="F294" s="13" t="s">
        <v>21</v>
      </c>
      <c r="G294" s="81">
        <v>92</v>
      </c>
      <c r="H294" s="13">
        <v>10</v>
      </c>
      <c r="I294" s="13">
        <v>920</v>
      </c>
      <c r="J294" s="104" t="s">
        <v>4586</v>
      </c>
      <c r="K294" s="13" t="s">
        <v>4587</v>
      </c>
      <c r="L294" s="82" t="s">
        <v>4588</v>
      </c>
      <c r="M294" s="13" t="s">
        <v>4323</v>
      </c>
      <c r="N294" s="13" t="s">
        <v>4589</v>
      </c>
      <c r="O294" s="12" t="s">
        <v>4304</v>
      </c>
      <c r="P294" s="13" t="s">
        <v>3819</v>
      </c>
      <c r="Q294" s="13" t="s">
        <v>22</v>
      </c>
      <c r="R294" s="13" t="s">
        <v>4266</v>
      </c>
      <c r="S294" s="13"/>
    </row>
    <row r="295" spans="1:19">
      <c r="A295" s="12">
        <v>89</v>
      </c>
      <c r="B295" s="19">
        <v>10061151</v>
      </c>
      <c r="C295" s="13">
        <v>1007663</v>
      </c>
      <c r="D295" s="12" t="s">
        <v>1429</v>
      </c>
      <c r="E295" s="14" t="s">
        <v>1262</v>
      </c>
      <c r="F295" s="13" t="s">
        <v>21</v>
      </c>
      <c r="G295" s="81">
        <v>39</v>
      </c>
      <c r="H295" s="13">
        <v>20</v>
      </c>
      <c r="I295" s="13">
        <v>780</v>
      </c>
      <c r="J295" s="104" t="s">
        <v>4586</v>
      </c>
      <c r="K295" s="13" t="s">
        <v>4587</v>
      </c>
      <c r="L295" s="82" t="s">
        <v>4588</v>
      </c>
      <c r="M295" s="13" t="s">
        <v>4323</v>
      </c>
      <c r="N295" s="13" t="s">
        <v>4589</v>
      </c>
      <c r="O295" s="12" t="s">
        <v>4304</v>
      </c>
      <c r="P295" s="13" t="s">
        <v>3819</v>
      </c>
      <c r="Q295" s="13" t="s">
        <v>1406</v>
      </c>
      <c r="R295" s="13" t="s">
        <v>4266</v>
      </c>
      <c r="S295" s="13"/>
    </row>
    <row r="296" spans="1:19">
      <c r="A296" s="12">
        <v>89</v>
      </c>
      <c r="B296" s="19">
        <v>10061077</v>
      </c>
      <c r="C296" s="13">
        <v>1006283</v>
      </c>
      <c r="D296" s="12" t="s">
        <v>1342</v>
      </c>
      <c r="E296" s="14" t="s">
        <v>1262</v>
      </c>
      <c r="F296" s="13" t="s">
        <v>21</v>
      </c>
      <c r="G296" s="81">
        <v>623</v>
      </c>
      <c r="H296" s="13">
        <v>1</v>
      </c>
      <c r="I296" s="13">
        <v>623</v>
      </c>
      <c r="J296" s="104" t="s">
        <v>4586</v>
      </c>
      <c r="K296" s="13" t="s">
        <v>4587</v>
      </c>
      <c r="L296" s="82" t="s">
        <v>4588</v>
      </c>
      <c r="M296" s="13" t="s">
        <v>4323</v>
      </c>
      <c r="N296" s="13" t="s">
        <v>4589</v>
      </c>
      <c r="O296" s="12" t="s">
        <v>4304</v>
      </c>
      <c r="P296" s="13" t="s">
        <v>3819</v>
      </c>
      <c r="Q296" s="13" t="s">
        <v>1339</v>
      </c>
      <c r="R296" s="13" t="s">
        <v>4266</v>
      </c>
      <c r="S296" s="13"/>
    </row>
    <row r="297" spans="1:19">
      <c r="A297" s="12">
        <v>89</v>
      </c>
      <c r="B297" s="19">
        <v>10061119</v>
      </c>
      <c r="C297" s="13">
        <v>1005404</v>
      </c>
      <c r="D297" s="12" t="s">
        <v>1392</v>
      </c>
      <c r="E297" s="14" t="s">
        <v>1262</v>
      </c>
      <c r="F297" s="13" t="s">
        <v>21</v>
      </c>
      <c r="G297" s="81">
        <v>15</v>
      </c>
      <c r="H297" s="13">
        <v>25</v>
      </c>
      <c r="I297" s="13">
        <v>375</v>
      </c>
      <c r="J297" s="104" t="s">
        <v>4586</v>
      </c>
      <c r="K297" s="13" t="s">
        <v>4587</v>
      </c>
      <c r="L297" s="82" t="s">
        <v>4588</v>
      </c>
      <c r="M297" s="13" t="s">
        <v>4323</v>
      </c>
      <c r="N297" s="13" t="s">
        <v>4589</v>
      </c>
      <c r="O297" s="12" t="s">
        <v>4304</v>
      </c>
      <c r="P297" s="13" t="s">
        <v>3819</v>
      </c>
      <c r="Q297" s="13" t="s">
        <v>1344</v>
      </c>
      <c r="R297" s="13" t="s">
        <v>4266</v>
      </c>
      <c r="S297" s="13"/>
    </row>
    <row r="298" spans="1:19">
      <c r="A298" s="12">
        <v>89</v>
      </c>
      <c r="B298" s="19">
        <v>10061063</v>
      </c>
      <c r="C298" s="13">
        <v>1005118</v>
      </c>
      <c r="D298" s="12" t="s">
        <v>1325</v>
      </c>
      <c r="E298" s="14" t="s">
        <v>1262</v>
      </c>
      <c r="F298" s="13" t="s">
        <v>21</v>
      </c>
      <c r="G298" s="81">
        <v>38</v>
      </c>
      <c r="H298" s="13">
        <v>10</v>
      </c>
      <c r="I298" s="13">
        <v>380</v>
      </c>
      <c r="J298" s="104" t="s">
        <v>4586</v>
      </c>
      <c r="K298" s="13" t="s">
        <v>4587</v>
      </c>
      <c r="L298" s="82" t="s">
        <v>4588</v>
      </c>
      <c r="M298" s="13" t="s">
        <v>4323</v>
      </c>
      <c r="N298" s="13" t="s">
        <v>4589</v>
      </c>
      <c r="O298" s="12" t="s">
        <v>4304</v>
      </c>
      <c r="P298" s="13" t="s">
        <v>3819</v>
      </c>
      <c r="Q298" s="13" t="s">
        <v>1315</v>
      </c>
      <c r="R298" s="13" t="s">
        <v>4266</v>
      </c>
      <c r="S298" s="13"/>
    </row>
    <row r="299" spans="1:19">
      <c r="A299" s="12">
        <v>89</v>
      </c>
      <c r="B299" s="19">
        <v>10061061</v>
      </c>
      <c r="C299" s="13">
        <v>1006511</v>
      </c>
      <c r="D299" s="12" t="s">
        <v>1322</v>
      </c>
      <c r="E299" s="14" t="s">
        <v>1262</v>
      </c>
      <c r="F299" s="13" t="s">
        <v>21</v>
      </c>
      <c r="G299" s="81">
        <v>66</v>
      </c>
      <c r="H299" s="13">
        <v>10</v>
      </c>
      <c r="I299" s="13">
        <v>660</v>
      </c>
      <c r="J299" s="104" t="s">
        <v>4586</v>
      </c>
      <c r="K299" s="13" t="s">
        <v>4587</v>
      </c>
      <c r="L299" s="82" t="s">
        <v>4588</v>
      </c>
      <c r="M299" s="13" t="s">
        <v>4323</v>
      </c>
      <c r="N299" s="13" t="s">
        <v>4589</v>
      </c>
      <c r="O299" s="12" t="s">
        <v>4304</v>
      </c>
      <c r="P299" s="13" t="s">
        <v>3819</v>
      </c>
      <c r="Q299" s="13" t="s">
        <v>530</v>
      </c>
      <c r="R299" s="13" t="s">
        <v>4266</v>
      </c>
      <c r="S299" s="13"/>
    </row>
    <row r="300" spans="1:19">
      <c r="A300" s="12">
        <v>89</v>
      </c>
      <c r="B300" s="19">
        <v>10061096</v>
      </c>
      <c r="C300" s="13">
        <v>1004767</v>
      </c>
      <c r="D300" s="12" t="s">
        <v>1363</v>
      </c>
      <c r="E300" s="14" t="s">
        <v>1262</v>
      </c>
      <c r="F300" s="13" t="s">
        <v>21</v>
      </c>
      <c r="G300" s="81">
        <v>620</v>
      </c>
      <c r="H300" s="13">
        <v>3</v>
      </c>
      <c r="I300" s="13">
        <v>1860</v>
      </c>
      <c r="J300" s="104" t="s">
        <v>4586</v>
      </c>
      <c r="K300" s="13" t="s">
        <v>4587</v>
      </c>
      <c r="L300" s="82" t="s">
        <v>4588</v>
      </c>
      <c r="M300" s="13" t="s">
        <v>4323</v>
      </c>
      <c r="N300" s="13" t="s">
        <v>4589</v>
      </c>
      <c r="O300" s="12" t="s">
        <v>4304</v>
      </c>
      <c r="P300" s="13" t="s">
        <v>3819</v>
      </c>
      <c r="Q300" s="13" t="s">
        <v>1356</v>
      </c>
      <c r="R300" s="13" t="s">
        <v>4266</v>
      </c>
      <c r="S300" s="13"/>
    </row>
    <row r="301" spans="1:19">
      <c r="A301" s="12">
        <v>89</v>
      </c>
      <c r="B301" s="19">
        <v>10061062</v>
      </c>
      <c r="C301" s="13">
        <v>1005114</v>
      </c>
      <c r="D301" s="12" t="s">
        <v>1323</v>
      </c>
      <c r="E301" s="14" t="s">
        <v>1262</v>
      </c>
      <c r="F301" s="13" t="s">
        <v>21</v>
      </c>
      <c r="G301" s="81">
        <v>130</v>
      </c>
      <c r="H301" s="13">
        <v>3</v>
      </c>
      <c r="I301" s="13">
        <v>390</v>
      </c>
      <c r="J301" s="104" t="s">
        <v>4586</v>
      </c>
      <c r="K301" s="13" t="s">
        <v>4587</v>
      </c>
      <c r="L301" s="82" t="s">
        <v>4588</v>
      </c>
      <c r="M301" s="13" t="s">
        <v>4323</v>
      </c>
      <c r="N301" s="13" t="s">
        <v>4589</v>
      </c>
      <c r="O301" s="12" t="s">
        <v>4304</v>
      </c>
      <c r="P301" s="13" t="s">
        <v>3819</v>
      </c>
      <c r="Q301" s="13" t="s">
        <v>1324</v>
      </c>
      <c r="R301" s="13" t="s">
        <v>4266</v>
      </c>
      <c r="S301" s="13"/>
    </row>
    <row r="302" spans="1:19">
      <c r="A302" s="12">
        <v>89</v>
      </c>
      <c r="B302" s="19">
        <v>10060433</v>
      </c>
      <c r="C302" s="13">
        <v>1006729</v>
      </c>
      <c r="D302" s="12" t="s">
        <v>546</v>
      </c>
      <c r="E302" s="14" t="s">
        <v>4206</v>
      </c>
      <c r="F302" s="13" t="s">
        <v>21</v>
      </c>
      <c r="G302" s="81">
        <v>45</v>
      </c>
      <c r="H302" s="13">
        <v>2</v>
      </c>
      <c r="I302" s="13">
        <v>90</v>
      </c>
      <c r="J302" s="104" t="s">
        <v>4586</v>
      </c>
      <c r="K302" s="13" t="s">
        <v>4587</v>
      </c>
      <c r="L302" s="82" t="s">
        <v>4588</v>
      </c>
      <c r="M302" s="13" t="s">
        <v>4323</v>
      </c>
      <c r="N302" s="13" t="s">
        <v>4589</v>
      </c>
      <c r="O302" s="12" t="s">
        <v>4304</v>
      </c>
      <c r="P302" s="13" t="s">
        <v>3819</v>
      </c>
      <c r="Q302" s="13" t="s">
        <v>547</v>
      </c>
      <c r="R302" s="13" t="s">
        <v>4266</v>
      </c>
      <c r="S302" s="13"/>
    </row>
    <row r="303" spans="1:19">
      <c r="A303" s="12">
        <v>89</v>
      </c>
      <c r="B303" s="19">
        <v>10060142</v>
      </c>
      <c r="C303" s="13">
        <v>1006911</v>
      </c>
      <c r="D303" s="12" t="s">
        <v>201</v>
      </c>
      <c r="E303" s="14" t="s">
        <v>4214</v>
      </c>
      <c r="F303" s="13" t="s">
        <v>37</v>
      </c>
      <c r="G303" s="81">
        <v>3</v>
      </c>
      <c r="H303" s="13">
        <v>5</v>
      </c>
      <c r="I303" s="13">
        <v>15</v>
      </c>
      <c r="J303" s="104" t="s">
        <v>4586</v>
      </c>
      <c r="K303" s="13" t="s">
        <v>4587</v>
      </c>
      <c r="L303" s="82" t="s">
        <v>4588</v>
      </c>
      <c r="M303" s="13" t="s">
        <v>4323</v>
      </c>
      <c r="N303" s="13" t="s">
        <v>4589</v>
      </c>
      <c r="O303" s="12" t="s">
        <v>4304</v>
      </c>
      <c r="P303" s="13" t="s">
        <v>3819</v>
      </c>
      <c r="Q303" s="13" t="s">
        <v>4541</v>
      </c>
      <c r="R303" s="13" t="s">
        <v>4266</v>
      </c>
      <c r="S303" s="13"/>
    </row>
    <row r="304" spans="1:19">
      <c r="A304" s="12">
        <v>89</v>
      </c>
      <c r="B304" s="19">
        <v>10060498</v>
      </c>
      <c r="C304" s="13">
        <v>1000338</v>
      </c>
      <c r="D304" s="12" t="s">
        <v>640</v>
      </c>
      <c r="E304" s="14" t="s">
        <v>4206</v>
      </c>
      <c r="F304" s="13" t="s">
        <v>21</v>
      </c>
      <c r="G304" s="81">
        <v>10.7</v>
      </c>
      <c r="H304" s="13">
        <v>6</v>
      </c>
      <c r="I304" s="13">
        <v>64.199999999999989</v>
      </c>
      <c r="J304" s="104" t="s">
        <v>4586</v>
      </c>
      <c r="K304" s="13" t="s">
        <v>4587</v>
      </c>
      <c r="L304" s="82" t="s">
        <v>4588</v>
      </c>
      <c r="M304" s="13" t="s">
        <v>4323</v>
      </c>
      <c r="N304" s="13" t="s">
        <v>4589</v>
      </c>
      <c r="O304" s="12" t="s">
        <v>4304</v>
      </c>
      <c r="P304" s="13" t="s">
        <v>3819</v>
      </c>
      <c r="Q304" s="13" t="s">
        <v>641</v>
      </c>
      <c r="R304" s="13" t="s">
        <v>4266</v>
      </c>
      <c r="S304" s="13"/>
    </row>
    <row r="305" spans="1:19">
      <c r="A305" s="12">
        <v>89</v>
      </c>
      <c r="B305" s="19">
        <v>10061052</v>
      </c>
      <c r="C305" s="13">
        <v>1003762</v>
      </c>
      <c r="D305" s="12" t="s">
        <v>1309</v>
      </c>
      <c r="E305" s="14" t="s">
        <v>4213</v>
      </c>
      <c r="F305" s="13" t="s">
        <v>175</v>
      </c>
      <c r="G305" s="81">
        <v>1.7</v>
      </c>
      <c r="H305" s="13">
        <v>20</v>
      </c>
      <c r="I305" s="13">
        <v>34</v>
      </c>
      <c r="J305" s="104" t="s">
        <v>4586</v>
      </c>
      <c r="K305" s="13" t="s">
        <v>4587</v>
      </c>
      <c r="L305" s="82" t="s">
        <v>4588</v>
      </c>
      <c r="M305" s="13" t="s">
        <v>4323</v>
      </c>
      <c r="N305" s="13" t="s">
        <v>4589</v>
      </c>
      <c r="O305" s="12" t="s">
        <v>4304</v>
      </c>
      <c r="P305" s="13" t="s">
        <v>3819</v>
      </c>
      <c r="Q305" s="13" t="s">
        <v>4093</v>
      </c>
      <c r="R305" s="13" t="s">
        <v>4266</v>
      </c>
      <c r="S305" s="13"/>
    </row>
    <row r="306" spans="1:19">
      <c r="A306" s="12">
        <v>89</v>
      </c>
      <c r="B306" s="19">
        <v>10061041</v>
      </c>
      <c r="C306" s="13">
        <v>1003758</v>
      </c>
      <c r="D306" s="12" t="s">
        <v>1296</v>
      </c>
      <c r="E306" s="14" t="s">
        <v>4213</v>
      </c>
      <c r="F306" s="13" t="s">
        <v>175</v>
      </c>
      <c r="G306" s="81">
        <v>3</v>
      </c>
      <c r="H306" s="13">
        <v>20</v>
      </c>
      <c r="I306" s="13">
        <v>60</v>
      </c>
      <c r="J306" s="104" t="s">
        <v>4586</v>
      </c>
      <c r="K306" s="13" t="s">
        <v>4587</v>
      </c>
      <c r="L306" s="82" t="s">
        <v>4588</v>
      </c>
      <c r="M306" s="13" t="s">
        <v>4323</v>
      </c>
      <c r="N306" s="13" t="s">
        <v>4589</v>
      </c>
      <c r="O306" s="12" t="s">
        <v>4304</v>
      </c>
      <c r="P306" s="13" t="s">
        <v>3819</v>
      </c>
      <c r="Q306" s="13" t="s">
        <v>109</v>
      </c>
      <c r="R306" s="13" t="s">
        <v>4266</v>
      </c>
      <c r="S306" s="13"/>
    </row>
    <row r="307" spans="1:19">
      <c r="A307" s="12">
        <v>89</v>
      </c>
      <c r="B307" s="19">
        <v>10060908</v>
      </c>
      <c r="C307" s="13">
        <v>1004940</v>
      </c>
      <c r="D307" s="12" t="s">
        <v>1121</v>
      </c>
      <c r="E307" s="14" t="s">
        <v>4213</v>
      </c>
      <c r="F307" s="13" t="s">
        <v>21</v>
      </c>
      <c r="G307" s="81">
        <v>5</v>
      </c>
      <c r="H307" s="13">
        <v>5</v>
      </c>
      <c r="I307" s="13">
        <v>25</v>
      </c>
      <c r="J307" s="104" t="s">
        <v>4586</v>
      </c>
      <c r="K307" s="13" t="s">
        <v>4587</v>
      </c>
      <c r="L307" s="82" t="s">
        <v>4588</v>
      </c>
      <c r="M307" s="13" t="s">
        <v>4323</v>
      </c>
      <c r="N307" s="13" t="s">
        <v>4589</v>
      </c>
      <c r="O307" s="12" t="s">
        <v>4304</v>
      </c>
      <c r="P307" s="13" t="s">
        <v>3819</v>
      </c>
      <c r="Q307" s="13" t="s">
        <v>1146</v>
      </c>
      <c r="R307" s="13" t="s">
        <v>4266</v>
      </c>
      <c r="S307" s="13"/>
    </row>
    <row r="308" spans="1:19">
      <c r="A308" s="12">
        <v>89</v>
      </c>
      <c r="B308" s="19">
        <v>10060116</v>
      </c>
      <c r="C308" s="13">
        <v>1004860</v>
      </c>
      <c r="D308" s="12" t="s">
        <v>170</v>
      </c>
      <c r="E308" s="14" t="s">
        <v>1262</v>
      </c>
      <c r="F308" s="13" t="s">
        <v>21</v>
      </c>
      <c r="G308" s="81">
        <v>74</v>
      </c>
      <c r="H308" s="13">
        <v>2</v>
      </c>
      <c r="I308" s="13">
        <v>148</v>
      </c>
      <c r="J308" s="104" t="s">
        <v>4586</v>
      </c>
      <c r="K308" s="13" t="s">
        <v>4587</v>
      </c>
      <c r="L308" s="82" t="s">
        <v>4588</v>
      </c>
      <c r="M308" s="13" t="s">
        <v>4323</v>
      </c>
      <c r="N308" s="13" t="s">
        <v>4589</v>
      </c>
      <c r="O308" s="12" t="s">
        <v>4304</v>
      </c>
      <c r="P308" s="13" t="s">
        <v>3819</v>
      </c>
      <c r="Q308" s="13" t="s">
        <v>4254</v>
      </c>
      <c r="R308" s="13" t="s">
        <v>4266</v>
      </c>
      <c r="S308" s="13"/>
    </row>
    <row r="309" spans="1:19">
      <c r="A309" s="12">
        <v>90</v>
      </c>
      <c r="B309" s="19">
        <v>10061311</v>
      </c>
      <c r="C309" s="13">
        <v>1006342</v>
      </c>
      <c r="D309" s="12" t="s">
        <v>1609</v>
      </c>
      <c r="E309" s="14" t="s">
        <v>1262</v>
      </c>
      <c r="F309" s="13" t="s">
        <v>21</v>
      </c>
      <c r="G309" s="81">
        <v>395</v>
      </c>
      <c r="H309" s="13">
        <v>3</v>
      </c>
      <c r="I309" s="13">
        <v>1185</v>
      </c>
      <c r="J309" s="104" t="s">
        <v>4586</v>
      </c>
      <c r="K309" s="13" t="s">
        <v>4587</v>
      </c>
      <c r="L309" s="82" t="s">
        <v>4588</v>
      </c>
      <c r="M309" s="13" t="s">
        <v>4323</v>
      </c>
      <c r="N309" s="13" t="s">
        <v>4589</v>
      </c>
      <c r="O309" s="12" t="s">
        <v>4304</v>
      </c>
      <c r="P309" s="13" t="s">
        <v>3819</v>
      </c>
      <c r="Q309" s="13" t="s">
        <v>3902</v>
      </c>
      <c r="R309" s="13" t="s">
        <v>4266</v>
      </c>
      <c r="S309" s="13"/>
    </row>
    <row r="310" spans="1:19">
      <c r="A310" s="12">
        <v>90</v>
      </c>
      <c r="B310" s="19">
        <v>10060420</v>
      </c>
      <c r="C310" s="13">
        <v>1006832</v>
      </c>
      <c r="D310" s="12" t="s">
        <v>534</v>
      </c>
      <c r="E310" s="14" t="s">
        <v>4214</v>
      </c>
      <c r="F310" s="13" t="s">
        <v>37</v>
      </c>
      <c r="G310" s="81">
        <v>37</v>
      </c>
      <c r="H310" s="13">
        <v>15</v>
      </c>
      <c r="I310" s="13">
        <v>555</v>
      </c>
      <c r="J310" s="104" t="s">
        <v>4586</v>
      </c>
      <c r="K310" s="13" t="s">
        <v>4587</v>
      </c>
      <c r="L310" s="82" t="s">
        <v>4588</v>
      </c>
      <c r="M310" s="13" t="s">
        <v>4323</v>
      </c>
      <c r="N310" s="13" t="s">
        <v>4589</v>
      </c>
      <c r="O310" s="12" t="s">
        <v>4304</v>
      </c>
      <c r="P310" s="13" t="s">
        <v>3819</v>
      </c>
      <c r="Q310" s="13" t="s">
        <v>528</v>
      </c>
      <c r="R310" s="13" t="s">
        <v>4266</v>
      </c>
      <c r="S310" s="13"/>
    </row>
    <row r="311" spans="1:19">
      <c r="A311" s="12">
        <v>90</v>
      </c>
      <c r="B311" s="19">
        <v>10060404</v>
      </c>
      <c r="C311" s="13">
        <v>1006831</v>
      </c>
      <c r="D311" s="12" t="s">
        <v>527</v>
      </c>
      <c r="E311" s="14" t="s">
        <v>4214</v>
      </c>
      <c r="F311" s="13" t="s">
        <v>37</v>
      </c>
      <c r="G311" s="81">
        <v>15</v>
      </c>
      <c r="H311" s="13">
        <v>15</v>
      </c>
      <c r="I311" s="13">
        <v>225</v>
      </c>
      <c r="J311" s="104" t="s">
        <v>4586</v>
      </c>
      <c r="K311" s="13" t="s">
        <v>4587</v>
      </c>
      <c r="L311" s="82" t="s">
        <v>4588</v>
      </c>
      <c r="M311" s="13" t="s">
        <v>4323</v>
      </c>
      <c r="N311" s="13" t="s">
        <v>4589</v>
      </c>
      <c r="O311" s="12" t="s">
        <v>4304</v>
      </c>
      <c r="P311" s="13" t="s">
        <v>3819</v>
      </c>
      <c r="Q311" s="13" t="s">
        <v>528</v>
      </c>
      <c r="R311" s="13" t="s">
        <v>4266</v>
      </c>
      <c r="S311" s="13"/>
    </row>
    <row r="312" spans="1:19">
      <c r="A312" s="12">
        <v>90</v>
      </c>
      <c r="B312" s="19">
        <v>10060403</v>
      </c>
      <c r="C312" s="13">
        <v>1006743</v>
      </c>
      <c r="D312" s="12" t="s">
        <v>526</v>
      </c>
      <c r="E312" s="14" t="s">
        <v>4214</v>
      </c>
      <c r="F312" s="13" t="s">
        <v>21</v>
      </c>
      <c r="G312" s="81">
        <v>4</v>
      </c>
      <c r="H312" s="13">
        <v>15</v>
      </c>
      <c r="I312" s="13">
        <v>60</v>
      </c>
      <c r="J312" s="104" t="s">
        <v>4586</v>
      </c>
      <c r="K312" s="13" t="s">
        <v>4587</v>
      </c>
      <c r="L312" s="82" t="s">
        <v>4588</v>
      </c>
      <c r="M312" s="13" t="s">
        <v>4323</v>
      </c>
      <c r="N312" s="13" t="s">
        <v>4589</v>
      </c>
      <c r="O312" s="12" t="s">
        <v>4304</v>
      </c>
      <c r="P312" s="13" t="s">
        <v>3819</v>
      </c>
      <c r="Q312" s="13" t="s">
        <v>4139</v>
      </c>
      <c r="R312" s="13" t="s">
        <v>4266</v>
      </c>
      <c r="S312" s="13"/>
    </row>
    <row r="313" spans="1:19">
      <c r="A313" s="12">
        <v>90</v>
      </c>
      <c r="B313" s="19">
        <v>10060425</v>
      </c>
      <c r="C313" s="13">
        <v>1006744</v>
      </c>
      <c r="D313" s="12" t="s">
        <v>538</v>
      </c>
      <c r="E313" s="14" t="s">
        <v>4214</v>
      </c>
      <c r="F313" s="13" t="s">
        <v>21</v>
      </c>
      <c r="G313" s="81">
        <v>3</v>
      </c>
      <c r="H313" s="13">
        <v>15</v>
      </c>
      <c r="I313" s="13">
        <v>45</v>
      </c>
      <c r="J313" s="104" t="s">
        <v>4586</v>
      </c>
      <c r="K313" s="13" t="s">
        <v>4587</v>
      </c>
      <c r="L313" s="82" t="s">
        <v>4588</v>
      </c>
      <c r="M313" s="13" t="s">
        <v>4323</v>
      </c>
      <c r="N313" s="13" t="s">
        <v>4589</v>
      </c>
      <c r="O313" s="12" t="s">
        <v>4304</v>
      </c>
      <c r="P313" s="13" t="s">
        <v>3819</v>
      </c>
      <c r="Q313" s="13" t="s">
        <v>533</v>
      </c>
      <c r="R313" s="13" t="s">
        <v>4266</v>
      </c>
      <c r="S313" s="13"/>
    </row>
    <row r="314" spans="1:19">
      <c r="A314" s="12">
        <v>91</v>
      </c>
      <c r="B314" s="19">
        <v>10063660</v>
      </c>
      <c r="C314" s="13">
        <v>1009532</v>
      </c>
      <c r="D314" s="12" t="s">
        <v>4590</v>
      </c>
      <c r="E314" s="14" t="s">
        <v>4205</v>
      </c>
      <c r="F314" s="13" t="s">
        <v>37</v>
      </c>
      <c r="G314" s="81">
        <v>475</v>
      </c>
      <c r="H314" s="13">
        <v>2</v>
      </c>
      <c r="I314" s="13">
        <v>950</v>
      </c>
      <c r="J314" s="104" t="s">
        <v>4593</v>
      </c>
      <c r="K314" s="13" t="s">
        <v>4594</v>
      </c>
      <c r="L314" s="82">
        <v>155013944</v>
      </c>
      <c r="M314" s="13" t="s">
        <v>4424</v>
      </c>
      <c r="N314" s="13" t="s">
        <v>4595</v>
      </c>
      <c r="O314" s="12" t="s">
        <v>3816</v>
      </c>
      <c r="P314" s="13" t="s">
        <v>3814</v>
      </c>
      <c r="Q314" s="13">
        <v>0</v>
      </c>
      <c r="R314" s="13" t="s">
        <v>4266</v>
      </c>
      <c r="S314" s="13"/>
    </row>
    <row r="315" spans="1:19">
      <c r="A315" s="12">
        <v>92</v>
      </c>
      <c r="B315" s="19">
        <v>10062767</v>
      </c>
      <c r="C315" s="13">
        <v>1007277</v>
      </c>
      <c r="D315" s="12" t="s">
        <v>3074</v>
      </c>
      <c r="E315" s="14" t="s">
        <v>2049</v>
      </c>
      <c r="F315" s="13" t="s">
        <v>21</v>
      </c>
      <c r="G315" s="81">
        <v>60</v>
      </c>
      <c r="H315" s="13">
        <v>1</v>
      </c>
      <c r="I315" s="13">
        <v>60</v>
      </c>
      <c r="J315" s="104" t="s">
        <v>4667</v>
      </c>
      <c r="K315" s="13" t="s">
        <v>4343</v>
      </c>
      <c r="L315" s="82" t="s">
        <v>4175</v>
      </c>
      <c r="M315" s="13" t="s">
        <v>4343</v>
      </c>
      <c r="N315" s="13" t="s">
        <v>4668</v>
      </c>
      <c r="O315" s="12" t="s">
        <v>4358</v>
      </c>
      <c r="P315" s="13" t="s">
        <v>3819</v>
      </c>
      <c r="Q315" s="13" t="s">
        <v>1883</v>
      </c>
      <c r="R315" s="13" t="s">
        <v>4269</v>
      </c>
      <c r="S315" s="13"/>
    </row>
    <row r="316" spans="1:19">
      <c r="A316" s="12">
        <v>93</v>
      </c>
      <c r="B316" s="19">
        <v>10060869</v>
      </c>
      <c r="C316" s="13">
        <v>1006377</v>
      </c>
      <c r="D316" s="12" t="s">
        <v>1071</v>
      </c>
      <c r="E316" s="14" t="s">
        <v>2049</v>
      </c>
      <c r="F316" s="13" t="s">
        <v>21</v>
      </c>
      <c r="G316" s="81">
        <v>1790</v>
      </c>
      <c r="H316" s="13">
        <v>4</v>
      </c>
      <c r="I316" s="13">
        <v>7160</v>
      </c>
      <c r="J316" s="104" t="s">
        <v>4649</v>
      </c>
      <c r="K316" s="13" t="s">
        <v>4669</v>
      </c>
      <c r="L316" s="82" t="s">
        <v>4670</v>
      </c>
      <c r="M316" s="13" t="s">
        <v>4343</v>
      </c>
      <c r="N316" s="13" t="s">
        <v>4671</v>
      </c>
      <c r="O316" s="12" t="s">
        <v>4358</v>
      </c>
      <c r="P316" s="13" t="s">
        <v>3819</v>
      </c>
      <c r="Q316" s="13" t="s">
        <v>666</v>
      </c>
      <c r="R316" s="13" t="s">
        <v>4267</v>
      </c>
      <c r="S316" s="13"/>
    </row>
    <row r="317" spans="1:19">
      <c r="A317" s="12">
        <v>94</v>
      </c>
      <c r="B317" s="19">
        <v>10060089</v>
      </c>
      <c r="C317" s="13">
        <v>1002419</v>
      </c>
      <c r="D317" s="12" t="s">
        <v>139</v>
      </c>
      <c r="E317" s="14" t="s">
        <v>2049</v>
      </c>
      <c r="F317" s="13" t="s">
        <v>21</v>
      </c>
      <c r="G317" s="81">
        <v>18</v>
      </c>
      <c r="H317" s="13">
        <v>5</v>
      </c>
      <c r="I317" s="13">
        <v>90</v>
      </c>
      <c r="J317" s="104" t="s">
        <v>4667</v>
      </c>
      <c r="K317" s="13" t="s">
        <v>4672</v>
      </c>
      <c r="L317" s="82" t="s">
        <v>4175</v>
      </c>
      <c r="M317" s="13" t="s">
        <v>4343</v>
      </c>
      <c r="N317" s="13" t="s">
        <v>4673</v>
      </c>
      <c r="O317" s="12" t="s">
        <v>4358</v>
      </c>
      <c r="P317" s="13" t="s">
        <v>3819</v>
      </c>
      <c r="Q317" s="13" t="s">
        <v>161</v>
      </c>
      <c r="R317" s="13" t="s">
        <v>4266</v>
      </c>
      <c r="S317" s="13"/>
    </row>
    <row r="318" spans="1:19">
      <c r="A318" s="12">
        <v>94</v>
      </c>
      <c r="B318" s="19">
        <v>10060141</v>
      </c>
      <c r="C318" s="13">
        <v>1002212</v>
      </c>
      <c r="D318" s="12" t="s">
        <v>200</v>
      </c>
      <c r="E318" s="14" t="s">
        <v>4206</v>
      </c>
      <c r="F318" s="13" t="s">
        <v>21</v>
      </c>
      <c r="G318" s="81">
        <v>12</v>
      </c>
      <c r="H318" s="13">
        <v>2</v>
      </c>
      <c r="I318" s="13">
        <v>24</v>
      </c>
      <c r="J318" s="104" t="s">
        <v>4667</v>
      </c>
      <c r="K318" s="13" t="s">
        <v>4672</v>
      </c>
      <c r="L318" s="82" t="s">
        <v>4175</v>
      </c>
      <c r="M318" s="13" t="s">
        <v>4343</v>
      </c>
      <c r="N318" s="13" t="s">
        <v>4673</v>
      </c>
      <c r="O318" s="12" t="s">
        <v>4358</v>
      </c>
      <c r="P318" s="13" t="s">
        <v>3819</v>
      </c>
      <c r="Q318" s="13" t="s">
        <v>4037</v>
      </c>
      <c r="R318" s="13" t="s">
        <v>4266</v>
      </c>
      <c r="S318" s="13"/>
    </row>
    <row r="319" spans="1:19">
      <c r="A319" s="12">
        <v>94</v>
      </c>
      <c r="B319" s="19">
        <v>10060140</v>
      </c>
      <c r="C319" s="13">
        <v>1001648</v>
      </c>
      <c r="D319" s="12" t="s">
        <v>198</v>
      </c>
      <c r="E319" s="14" t="s">
        <v>4207</v>
      </c>
      <c r="F319" s="13" t="s">
        <v>37</v>
      </c>
      <c r="G319" s="81">
        <v>3</v>
      </c>
      <c r="H319" s="13">
        <v>2</v>
      </c>
      <c r="I319" s="13">
        <v>6</v>
      </c>
      <c r="J319" s="104" t="s">
        <v>4667</v>
      </c>
      <c r="K319" s="13" t="s">
        <v>4672</v>
      </c>
      <c r="L319" s="82" t="s">
        <v>4175</v>
      </c>
      <c r="M319" s="13" t="s">
        <v>4343</v>
      </c>
      <c r="N319" s="13" t="s">
        <v>4673</v>
      </c>
      <c r="O319" s="12" t="s">
        <v>4358</v>
      </c>
      <c r="P319" s="13" t="s">
        <v>3819</v>
      </c>
      <c r="Q319" s="13" t="s">
        <v>4541</v>
      </c>
      <c r="R319" s="13" t="s">
        <v>4266</v>
      </c>
      <c r="S319" s="13"/>
    </row>
    <row r="320" spans="1:19">
      <c r="A320" s="12">
        <v>94</v>
      </c>
      <c r="B320" s="19">
        <v>10060147</v>
      </c>
      <c r="C320" s="13">
        <v>1001775</v>
      </c>
      <c r="D320" s="12" t="s">
        <v>207</v>
      </c>
      <c r="E320" s="14" t="s">
        <v>4207</v>
      </c>
      <c r="F320" s="13" t="s">
        <v>37</v>
      </c>
      <c r="G320" s="81">
        <v>3.5</v>
      </c>
      <c r="H320" s="13">
        <v>1</v>
      </c>
      <c r="I320" s="13">
        <v>3.5</v>
      </c>
      <c r="J320" s="104" t="s">
        <v>4667</v>
      </c>
      <c r="K320" s="13" t="s">
        <v>4672</v>
      </c>
      <c r="L320" s="82" t="s">
        <v>4175</v>
      </c>
      <c r="M320" s="13" t="s">
        <v>4343</v>
      </c>
      <c r="N320" s="13" t="s">
        <v>4673</v>
      </c>
      <c r="O320" s="12" t="s">
        <v>4358</v>
      </c>
      <c r="P320" s="13" t="s">
        <v>3819</v>
      </c>
      <c r="Q320" s="13" t="s">
        <v>4037</v>
      </c>
      <c r="R320" s="13" t="s">
        <v>4266</v>
      </c>
      <c r="S320" s="13"/>
    </row>
    <row r="321" spans="1:19">
      <c r="A321" s="12">
        <v>95</v>
      </c>
      <c r="B321" s="19">
        <v>10060403</v>
      </c>
      <c r="C321" s="13">
        <v>1006743</v>
      </c>
      <c r="D321" s="12" t="s">
        <v>526</v>
      </c>
      <c r="E321" s="14" t="s">
        <v>4214</v>
      </c>
      <c r="F321" s="13" t="s">
        <v>21</v>
      </c>
      <c r="G321" s="81">
        <v>4</v>
      </c>
      <c r="H321" s="13">
        <v>50</v>
      </c>
      <c r="I321" s="13">
        <v>200</v>
      </c>
      <c r="J321" s="104" t="s">
        <v>4667</v>
      </c>
      <c r="K321" s="13" t="s">
        <v>4674</v>
      </c>
      <c r="L321" s="82" t="s">
        <v>4675</v>
      </c>
      <c r="M321" s="13" t="s">
        <v>4354</v>
      </c>
      <c r="N321" s="13" t="s">
        <v>4676</v>
      </c>
      <c r="O321" s="12" t="s">
        <v>3815</v>
      </c>
      <c r="P321" s="13" t="s">
        <v>3819</v>
      </c>
      <c r="Q321" s="13" t="s">
        <v>4139</v>
      </c>
      <c r="R321" s="13" t="s">
        <v>4268</v>
      </c>
      <c r="S321" s="13"/>
    </row>
    <row r="322" spans="1:19">
      <c r="A322" s="12">
        <v>96</v>
      </c>
      <c r="B322" s="19">
        <v>10060499</v>
      </c>
      <c r="C322" s="13">
        <v>1006189</v>
      </c>
      <c r="D322" s="12" t="s">
        <v>642</v>
      </c>
      <c r="E322" s="14" t="s">
        <v>4206</v>
      </c>
      <c r="F322" s="13" t="s">
        <v>37</v>
      </c>
      <c r="G322" s="81">
        <v>9</v>
      </c>
      <c r="H322" s="13">
        <v>2</v>
      </c>
      <c r="I322" s="13">
        <v>18</v>
      </c>
      <c r="J322" s="104" t="s">
        <v>4659</v>
      </c>
      <c r="K322" s="13" t="s">
        <v>4677</v>
      </c>
      <c r="L322" s="82" t="s">
        <v>4678</v>
      </c>
      <c r="M322" s="13" t="s">
        <v>4679</v>
      </c>
      <c r="N322" s="13" t="s">
        <v>4175</v>
      </c>
      <c r="O322" s="12" t="s">
        <v>4303</v>
      </c>
      <c r="P322" s="13" t="s">
        <v>3819</v>
      </c>
      <c r="Q322" s="13" t="s">
        <v>4453</v>
      </c>
      <c r="R322" s="13" t="s">
        <v>4268</v>
      </c>
      <c r="S322" s="13"/>
    </row>
    <row r="323" spans="1:19">
      <c r="A323" s="12">
        <v>96</v>
      </c>
      <c r="B323" s="19">
        <v>10061329</v>
      </c>
      <c r="C323" s="13">
        <v>1004580</v>
      </c>
      <c r="D323" s="12" t="s">
        <v>1634</v>
      </c>
      <c r="E323" s="14" t="s">
        <v>1262</v>
      </c>
      <c r="F323" s="13" t="s">
        <v>81</v>
      </c>
      <c r="G323" s="81">
        <v>290</v>
      </c>
      <c r="H323" s="13">
        <v>2</v>
      </c>
      <c r="I323" s="13">
        <v>580</v>
      </c>
      <c r="J323" s="104" t="s">
        <v>4659</v>
      </c>
      <c r="K323" s="13" t="s">
        <v>4677</v>
      </c>
      <c r="L323" s="82" t="s">
        <v>4678</v>
      </c>
      <c r="M323" s="13" t="s">
        <v>4679</v>
      </c>
      <c r="N323" s="13" t="s">
        <v>4175</v>
      </c>
      <c r="O323" s="12" t="s">
        <v>4303</v>
      </c>
      <c r="P323" s="13" t="s">
        <v>3819</v>
      </c>
      <c r="Q323" s="13" t="s">
        <v>1593</v>
      </c>
      <c r="R323" s="13" t="s">
        <v>4268</v>
      </c>
      <c r="S323" s="13"/>
    </row>
    <row r="324" spans="1:19">
      <c r="A324" s="12">
        <v>96</v>
      </c>
      <c r="B324" s="19">
        <v>10060119</v>
      </c>
      <c r="C324" s="13">
        <v>1003757</v>
      </c>
      <c r="D324" s="12" t="s">
        <v>174</v>
      </c>
      <c r="E324" s="14" t="s">
        <v>4213</v>
      </c>
      <c r="F324" s="13" t="s">
        <v>175</v>
      </c>
      <c r="G324" s="81">
        <v>0.55000000000000004</v>
      </c>
      <c r="H324" s="13">
        <v>400</v>
      </c>
      <c r="I324" s="13">
        <v>220.00000000000003</v>
      </c>
      <c r="J324" s="104" t="s">
        <v>4659</v>
      </c>
      <c r="K324" s="13" t="s">
        <v>4677</v>
      </c>
      <c r="L324" s="82" t="s">
        <v>4678</v>
      </c>
      <c r="M324" s="13" t="s">
        <v>4679</v>
      </c>
      <c r="N324" s="13" t="s">
        <v>4175</v>
      </c>
      <c r="O324" s="12" t="s">
        <v>4303</v>
      </c>
      <c r="P324" s="13" t="s">
        <v>3819</v>
      </c>
      <c r="Q324" s="13" t="s">
        <v>171</v>
      </c>
      <c r="R324" s="13" t="s">
        <v>4268</v>
      </c>
      <c r="S324" s="13"/>
    </row>
    <row r="325" spans="1:19">
      <c r="A325" s="12">
        <v>96</v>
      </c>
      <c r="B325" s="19">
        <v>10060075</v>
      </c>
      <c r="C325" s="13">
        <v>1003927</v>
      </c>
      <c r="D325" s="12" t="s">
        <v>121</v>
      </c>
      <c r="E325" s="14" t="s">
        <v>4211</v>
      </c>
      <c r="F325" s="13" t="s">
        <v>21</v>
      </c>
      <c r="G325" s="81">
        <v>5.75</v>
      </c>
      <c r="H325" s="13">
        <v>6</v>
      </c>
      <c r="I325" s="13">
        <v>34.5</v>
      </c>
      <c r="J325" s="104" t="s">
        <v>4659</v>
      </c>
      <c r="K325" s="13" t="s">
        <v>4677</v>
      </c>
      <c r="L325" s="82" t="s">
        <v>4678</v>
      </c>
      <c r="M325" s="13" t="s">
        <v>4679</v>
      </c>
      <c r="N325" s="13" t="s">
        <v>4175</v>
      </c>
      <c r="O325" s="12" t="s">
        <v>4303</v>
      </c>
      <c r="P325" s="13" t="s">
        <v>3819</v>
      </c>
      <c r="Q325" s="13" t="s">
        <v>3892</v>
      </c>
      <c r="R325" s="13" t="s">
        <v>4268</v>
      </c>
      <c r="S325" s="13"/>
    </row>
    <row r="326" spans="1:19">
      <c r="A326" s="12">
        <v>97</v>
      </c>
      <c r="B326" s="19">
        <v>10062082</v>
      </c>
      <c r="C326" s="13">
        <v>1005121</v>
      </c>
      <c r="D326" s="12" t="s">
        <v>2411</v>
      </c>
      <c r="E326" s="14" t="s">
        <v>2049</v>
      </c>
      <c r="F326" s="13" t="s">
        <v>21</v>
      </c>
      <c r="G326" s="81">
        <v>735.9</v>
      </c>
      <c r="H326" s="13">
        <v>5</v>
      </c>
      <c r="I326" s="13">
        <v>3679.5</v>
      </c>
      <c r="J326" s="104" t="s">
        <v>4659</v>
      </c>
      <c r="K326" s="13" t="s">
        <v>4680</v>
      </c>
      <c r="L326" s="82" t="s">
        <v>4681</v>
      </c>
      <c r="M326" s="13" t="s">
        <v>4343</v>
      </c>
      <c r="N326" s="13" t="s">
        <v>4682</v>
      </c>
      <c r="O326" s="12" t="s">
        <v>4358</v>
      </c>
      <c r="P326" s="13" t="s">
        <v>3819</v>
      </c>
      <c r="Q326" s="13" t="s">
        <v>4244</v>
      </c>
      <c r="R326" s="13" t="s">
        <v>4268</v>
      </c>
      <c r="S326" s="13"/>
    </row>
    <row r="327" spans="1:19">
      <c r="A327" s="12">
        <v>98</v>
      </c>
      <c r="B327" s="19">
        <v>10060516</v>
      </c>
      <c r="C327" s="13">
        <v>1007599</v>
      </c>
      <c r="D327" s="12" t="s">
        <v>661</v>
      </c>
      <c r="E327" s="14" t="s">
        <v>4210</v>
      </c>
      <c r="F327" s="13" t="s">
        <v>406</v>
      </c>
      <c r="G327" s="81">
        <v>15.5</v>
      </c>
      <c r="H327" s="13">
        <v>396</v>
      </c>
      <c r="I327" s="13">
        <v>6138</v>
      </c>
      <c r="J327" s="104" t="s">
        <v>4659</v>
      </c>
      <c r="K327" s="13" t="s">
        <v>4683</v>
      </c>
      <c r="L327" s="82" t="s">
        <v>4175</v>
      </c>
      <c r="M327" s="13" t="s">
        <v>4683</v>
      </c>
      <c r="N327" s="13" t="s">
        <v>4313</v>
      </c>
      <c r="O327" s="12" t="s">
        <v>4306</v>
      </c>
      <c r="P327" s="13" t="s">
        <v>3819</v>
      </c>
      <c r="Q327" s="13" t="s">
        <v>4497</v>
      </c>
      <c r="R327" s="13" t="s">
        <v>4266</v>
      </c>
      <c r="S327" s="13"/>
    </row>
    <row r="328" spans="1:19">
      <c r="A328" s="12">
        <v>99</v>
      </c>
      <c r="B328" s="19">
        <v>10060069</v>
      </c>
      <c r="C328" s="13">
        <v>1001255</v>
      </c>
      <c r="D328" s="12" t="s">
        <v>115</v>
      </c>
      <c r="E328" s="14" t="s">
        <v>4210</v>
      </c>
      <c r="F328" s="13" t="s">
        <v>21</v>
      </c>
      <c r="G328" s="81">
        <v>2.5</v>
      </c>
      <c r="H328" s="13">
        <v>12</v>
      </c>
      <c r="I328" s="13">
        <v>30</v>
      </c>
      <c r="J328" s="104" t="s">
        <v>4659</v>
      </c>
      <c r="K328" s="13" t="s">
        <v>4684</v>
      </c>
      <c r="L328" s="82" t="s">
        <v>4175</v>
      </c>
      <c r="M328" s="13" t="s">
        <v>3800</v>
      </c>
      <c r="N328" s="13" t="s">
        <v>4175</v>
      </c>
      <c r="O328" s="12" t="s">
        <v>4300</v>
      </c>
      <c r="P328" s="13" t="s">
        <v>3819</v>
      </c>
      <c r="Q328" s="13" t="s">
        <v>95</v>
      </c>
      <c r="R328" s="13" t="s">
        <v>4268</v>
      </c>
      <c r="S328" s="13"/>
    </row>
    <row r="329" spans="1:19">
      <c r="A329" s="12">
        <v>99</v>
      </c>
      <c r="B329" s="19">
        <v>10060070</v>
      </c>
      <c r="C329" s="13">
        <v>1001254</v>
      </c>
      <c r="D329" s="12" t="s">
        <v>116</v>
      </c>
      <c r="E329" s="14" t="s">
        <v>4210</v>
      </c>
      <c r="F329" s="13" t="s">
        <v>21</v>
      </c>
      <c r="G329" s="81">
        <v>2.5</v>
      </c>
      <c r="H329" s="13">
        <v>12</v>
      </c>
      <c r="I329" s="13">
        <v>30</v>
      </c>
      <c r="J329" s="104" t="s">
        <v>4659</v>
      </c>
      <c r="K329" s="13" t="s">
        <v>4684</v>
      </c>
      <c r="L329" s="82" t="s">
        <v>4175</v>
      </c>
      <c r="M329" s="13" t="s">
        <v>3800</v>
      </c>
      <c r="N329" s="13" t="s">
        <v>4175</v>
      </c>
      <c r="O329" s="12" t="s">
        <v>4300</v>
      </c>
      <c r="P329" s="13" t="s">
        <v>3819</v>
      </c>
      <c r="Q329" s="13" t="s">
        <v>95</v>
      </c>
      <c r="R329" s="13" t="s">
        <v>4268</v>
      </c>
      <c r="S329" s="13"/>
    </row>
    <row r="330" spans="1:19">
      <c r="A330" s="12">
        <v>100</v>
      </c>
      <c r="B330" s="19">
        <v>10063432</v>
      </c>
      <c r="C330" s="13">
        <v>1008919</v>
      </c>
      <c r="D330" s="12" t="s">
        <v>3750</v>
      </c>
      <c r="E330" s="14" t="s">
        <v>1262</v>
      </c>
      <c r="F330" s="13" t="s">
        <v>37</v>
      </c>
      <c r="G330" s="81">
        <v>435</v>
      </c>
      <c r="H330" s="13">
        <v>1</v>
      </c>
      <c r="I330" s="13">
        <v>435</v>
      </c>
      <c r="J330" s="104" t="s">
        <v>4609</v>
      </c>
      <c r="K330" s="13" t="s">
        <v>4685</v>
      </c>
      <c r="L330" s="82" t="s">
        <v>4686</v>
      </c>
      <c r="M330" s="13" t="s">
        <v>4423</v>
      </c>
      <c r="N330" s="13" t="s">
        <v>4687</v>
      </c>
      <c r="O330" s="12" t="s">
        <v>3786</v>
      </c>
      <c r="P330" s="13" t="s">
        <v>3819</v>
      </c>
      <c r="Q330" s="13" t="s">
        <v>163</v>
      </c>
      <c r="R330" s="13" t="s">
        <v>4267</v>
      </c>
      <c r="S330" s="13"/>
    </row>
    <row r="331" spans="1:19">
      <c r="A331" s="12">
        <v>100</v>
      </c>
      <c r="B331" s="19">
        <v>10062943</v>
      </c>
      <c r="C331" s="13">
        <v>1007977</v>
      </c>
      <c r="D331" s="12" t="s">
        <v>3258</v>
      </c>
      <c r="E331" s="14" t="s">
        <v>1262</v>
      </c>
      <c r="F331" s="13" t="s">
        <v>21</v>
      </c>
      <c r="G331" s="81">
        <v>620</v>
      </c>
      <c r="H331" s="13">
        <v>1</v>
      </c>
      <c r="I331" s="13">
        <v>620</v>
      </c>
      <c r="J331" s="104" t="s">
        <v>4609</v>
      </c>
      <c r="K331" s="13" t="s">
        <v>4685</v>
      </c>
      <c r="L331" s="82" t="s">
        <v>4686</v>
      </c>
      <c r="M331" s="13" t="s">
        <v>4423</v>
      </c>
      <c r="N331" s="13" t="s">
        <v>4687</v>
      </c>
      <c r="O331" s="12" t="s">
        <v>3786</v>
      </c>
      <c r="P331" s="13" t="s">
        <v>3819</v>
      </c>
      <c r="Q331" s="13" t="s">
        <v>1344</v>
      </c>
      <c r="R331" s="13" t="s">
        <v>4267</v>
      </c>
      <c r="S331" s="13"/>
    </row>
    <row r="332" spans="1:19">
      <c r="A332" s="12">
        <v>101</v>
      </c>
      <c r="B332" s="19">
        <v>10063662</v>
      </c>
      <c r="C332" s="13">
        <v>1009493</v>
      </c>
      <c r="D332" s="12" t="s">
        <v>4617</v>
      </c>
      <c r="E332" s="14" t="s">
        <v>2049</v>
      </c>
      <c r="F332" s="13" t="s">
        <v>37</v>
      </c>
      <c r="G332" s="81">
        <v>100</v>
      </c>
      <c r="H332" s="13">
        <v>10</v>
      </c>
      <c r="I332" s="13">
        <v>1000</v>
      </c>
      <c r="J332" s="104" t="s">
        <v>4689</v>
      </c>
      <c r="K332" s="13" t="s">
        <v>4345</v>
      </c>
      <c r="L332" s="82" t="s">
        <v>4175</v>
      </c>
      <c r="M332" s="13" t="s">
        <v>4347</v>
      </c>
      <c r="N332" s="13" t="s">
        <v>4690</v>
      </c>
      <c r="O332" s="12" t="s">
        <v>4301</v>
      </c>
      <c r="P332" s="13" t="s">
        <v>3819</v>
      </c>
      <c r="Q332" s="13">
        <v>0</v>
      </c>
      <c r="R332" s="13" t="s">
        <v>4269</v>
      </c>
      <c r="S332" s="13"/>
    </row>
    <row r="333" spans="1:19">
      <c r="A333" s="12">
        <v>102</v>
      </c>
      <c r="B333" s="19">
        <v>10063439</v>
      </c>
      <c r="C333" s="13">
        <v>1006864</v>
      </c>
      <c r="D333" s="12" t="s">
        <v>3757</v>
      </c>
      <c r="E333" s="14" t="s">
        <v>4210</v>
      </c>
      <c r="F333" s="13" t="s">
        <v>33</v>
      </c>
      <c r="G333" s="81">
        <v>97</v>
      </c>
      <c r="H333" s="13">
        <v>275</v>
      </c>
      <c r="I333" s="13">
        <v>26675</v>
      </c>
      <c r="J333" s="104" t="s">
        <v>4689</v>
      </c>
      <c r="K333" s="13" t="s">
        <v>4308</v>
      </c>
      <c r="L333" s="82" t="s">
        <v>4309</v>
      </c>
      <c r="M333" s="13" t="s">
        <v>4308</v>
      </c>
      <c r="N333" s="13" t="s">
        <v>4691</v>
      </c>
      <c r="O333" s="12" t="s">
        <v>4290</v>
      </c>
      <c r="P333" s="13" t="s">
        <v>3819</v>
      </c>
      <c r="Q333" s="13" t="s">
        <v>4107</v>
      </c>
      <c r="R333" s="13" t="s">
        <v>4266</v>
      </c>
      <c r="S333" s="13"/>
    </row>
    <row r="334" spans="1:19">
      <c r="A334" s="12">
        <v>102</v>
      </c>
      <c r="B334" s="19">
        <v>10062091</v>
      </c>
      <c r="C334" s="13">
        <v>1003673</v>
      </c>
      <c r="D334" s="12" t="s">
        <v>2421</v>
      </c>
      <c r="E334" s="14" t="s">
        <v>4210</v>
      </c>
      <c r="F334" s="13" t="s">
        <v>33</v>
      </c>
      <c r="G334" s="81">
        <v>30</v>
      </c>
      <c r="H334" s="13">
        <v>100</v>
      </c>
      <c r="I334" s="13">
        <v>3000</v>
      </c>
      <c r="J334" s="104" t="s">
        <v>4689</v>
      </c>
      <c r="K334" s="13" t="s">
        <v>4308</v>
      </c>
      <c r="L334" s="82" t="s">
        <v>4309</v>
      </c>
      <c r="M334" s="13" t="s">
        <v>4308</v>
      </c>
      <c r="N334" s="13" t="s">
        <v>4691</v>
      </c>
      <c r="O334" s="12" t="s">
        <v>4290</v>
      </c>
      <c r="P334" s="13" t="s">
        <v>3819</v>
      </c>
      <c r="Q334" s="13" t="s">
        <v>4101</v>
      </c>
      <c r="R334" s="13" t="s">
        <v>4266</v>
      </c>
      <c r="S334" s="13"/>
    </row>
    <row r="335" spans="1:19">
      <c r="A335" s="12">
        <v>103</v>
      </c>
      <c r="B335" s="19">
        <v>10060805</v>
      </c>
      <c r="C335" s="13">
        <v>1004275</v>
      </c>
      <c r="D335" s="12" t="s">
        <v>1000</v>
      </c>
      <c r="E335" s="14" t="s">
        <v>4205</v>
      </c>
      <c r="F335" s="13" t="s">
        <v>21</v>
      </c>
      <c r="G335" s="81">
        <v>97</v>
      </c>
      <c r="H335" s="13">
        <v>2</v>
      </c>
      <c r="I335" s="13">
        <v>194</v>
      </c>
      <c r="J335" s="104" t="s">
        <v>4689</v>
      </c>
      <c r="K335" s="13" t="s">
        <v>4692</v>
      </c>
      <c r="L335" s="82">
        <v>156169278</v>
      </c>
      <c r="M335" s="13" t="s">
        <v>4424</v>
      </c>
      <c r="N335" s="13" t="s">
        <v>4693</v>
      </c>
      <c r="O335" s="12" t="s">
        <v>3815</v>
      </c>
      <c r="P335" s="13" t="s">
        <v>3819</v>
      </c>
      <c r="Q335" s="13" t="s">
        <v>4064</v>
      </c>
      <c r="R335" s="13" t="s">
        <v>4265</v>
      </c>
      <c r="S335" s="13"/>
    </row>
    <row r="336" spans="1:19">
      <c r="A336" s="12">
        <v>104</v>
      </c>
      <c r="B336" s="19">
        <v>10060425</v>
      </c>
      <c r="C336" s="13">
        <v>1006744</v>
      </c>
      <c r="D336" s="12" t="s">
        <v>538</v>
      </c>
      <c r="E336" s="14" t="s">
        <v>4214</v>
      </c>
      <c r="F336" s="13" t="s">
        <v>21</v>
      </c>
      <c r="G336" s="81">
        <v>3</v>
      </c>
      <c r="H336" s="13">
        <v>12</v>
      </c>
      <c r="I336" s="13">
        <v>36</v>
      </c>
      <c r="J336" s="104" t="s">
        <v>4689</v>
      </c>
      <c r="K336" s="13" t="s">
        <v>4692</v>
      </c>
      <c r="L336" s="82" t="s">
        <v>4175</v>
      </c>
      <c r="M336" s="13" t="s">
        <v>4539</v>
      </c>
      <c r="N336" s="13" t="s">
        <v>4694</v>
      </c>
      <c r="O336" s="12" t="s">
        <v>3816</v>
      </c>
      <c r="P336" s="13" t="s">
        <v>3819</v>
      </c>
      <c r="Q336" s="13" t="s">
        <v>533</v>
      </c>
      <c r="R336" s="13" t="s">
        <v>4269</v>
      </c>
      <c r="S336" s="13"/>
    </row>
    <row r="337" spans="1:19">
      <c r="A337" s="12">
        <v>105</v>
      </c>
      <c r="B337" s="19">
        <v>10060376</v>
      </c>
      <c r="C337" s="13">
        <v>1004900</v>
      </c>
      <c r="D337" s="12" t="s">
        <v>497</v>
      </c>
      <c r="E337" s="14" t="s">
        <v>2049</v>
      </c>
      <c r="F337" s="13" t="s">
        <v>21</v>
      </c>
      <c r="G337" s="81">
        <v>395</v>
      </c>
      <c r="H337" s="13">
        <v>15</v>
      </c>
      <c r="I337" s="13">
        <v>5925</v>
      </c>
      <c r="J337" s="104" t="s">
        <v>4689</v>
      </c>
      <c r="K337" s="13" t="s">
        <v>4332</v>
      </c>
      <c r="L337" s="82">
        <v>712145</v>
      </c>
      <c r="M337" s="13" t="s">
        <v>4539</v>
      </c>
      <c r="N337" s="13" t="s">
        <v>4695</v>
      </c>
      <c r="O337" s="12" t="s">
        <v>4301</v>
      </c>
      <c r="P337" s="13" t="s">
        <v>3819</v>
      </c>
      <c r="Q337" s="13" t="s">
        <v>1175</v>
      </c>
      <c r="R337" s="13" t="s">
        <v>4269</v>
      </c>
      <c r="S337" s="13"/>
    </row>
    <row r="338" spans="1:19">
      <c r="A338" s="12">
        <v>105</v>
      </c>
      <c r="B338" s="19">
        <v>10060144</v>
      </c>
      <c r="C338" s="13">
        <v>1000416</v>
      </c>
      <c r="D338" s="12" t="s">
        <v>204</v>
      </c>
      <c r="E338" s="14" t="s">
        <v>4207</v>
      </c>
      <c r="F338" s="13" t="s">
        <v>21</v>
      </c>
      <c r="G338" s="81">
        <v>20</v>
      </c>
      <c r="H338" s="13">
        <v>10</v>
      </c>
      <c r="I338" s="13">
        <v>200</v>
      </c>
      <c r="J338" s="104" t="s">
        <v>4689</v>
      </c>
      <c r="K338" s="13" t="s">
        <v>4332</v>
      </c>
      <c r="L338" s="82">
        <v>712145</v>
      </c>
      <c r="M338" s="13" t="s">
        <v>4539</v>
      </c>
      <c r="N338" s="13" t="s">
        <v>4695</v>
      </c>
      <c r="O338" s="12" t="s">
        <v>4301</v>
      </c>
      <c r="P338" s="13" t="s">
        <v>3819</v>
      </c>
      <c r="Q338" s="13" t="s">
        <v>4037</v>
      </c>
      <c r="R338" s="13" t="s">
        <v>4269</v>
      </c>
      <c r="S338" s="13"/>
    </row>
    <row r="339" spans="1:19">
      <c r="A339" s="12">
        <v>105</v>
      </c>
      <c r="B339" s="19">
        <v>10060070</v>
      </c>
      <c r="C339" s="13">
        <v>1001254</v>
      </c>
      <c r="D339" s="12" t="s">
        <v>116</v>
      </c>
      <c r="E339" s="14" t="s">
        <v>4210</v>
      </c>
      <c r="F339" s="13" t="s">
        <v>21</v>
      </c>
      <c r="G339" s="81">
        <v>2.5</v>
      </c>
      <c r="H339" s="13">
        <v>24</v>
      </c>
      <c r="I339" s="13">
        <v>60</v>
      </c>
      <c r="J339" s="104" t="s">
        <v>4689</v>
      </c>
      <c r="K339" s="13" t="s">
        <v>4332</v>
      </c>
      <c r="L339" s="82">
        <v>712145</v>
      </c>
      <c r="M339" s="13" t="s">
        <v>4539</v>
      </c>
      <c r="N339" s="13" t="s">
        <v>4695</v>
      </c>
      <c r="O339" s="12" t="s">
        <v>4301</v>
      </c>
      <c r="P339" s="13" t="s">
        <v>3819</v>
      </c>
      <c r="Q339" s="13" t="s">
        <v>95</v>
      </c>
      <c r="R339" s="13" t="s">
        <v>4269</v>
      </c>
      <c r="S339" s="13"/>
    </row>
    <row r="340" spans="1:19">
      <c r="A340" s="12">
        <v>106</v>
      </c>
      <c r="B340" s="19">
        <v>10060003</v>
      </c>
      <c r="C340" s="13">
        <v>1003672</v>
      </c>
      <c r="D340" s="12" t="s">
        <v>24</v>
      </c>
      <c r="E340" s="14" t="s">
        <v>4210</v>
      </c>
      <c r="F340" s="13" t="s">
        <v>25</v>
      </c>
      <c r="G340" s="81">
        <v>47</v>
      </c>
      <c r="H340" s="13">
        <v>280</v>
      </c>
      <c r="I340" s="13">
        <v>13160</v>
      </c>
      <c r="J340" s="104" t="s">
        <v>4689</v>
      </c>
      <c r="K340" s="13" t="s">
        <v>4696</v>
      </c>
      <c r="L340" s="82" t="s">
        <v>4309</v>
      </c>
      <c r="M340" s="13" t="s">
        <v>4696</v>
      </c>
      <c r="N340" s="13" t="s">
        <v>4697</v>
      </c>
      <c r="O340" s="12" t="s">
        <v>4306</v>
      </c>
      <c r="P340" s="13" t="s">
        <v>3819</v>
      </c>
      <c r="Q340" s="13" t="s">
        <v>27</v>
      </c>
      <c r="R340" s="13" t="s">
        <v>4266</v>
      </c>
      <c r="S340" s="13"/>
    </row>
    <row r="341" spans="1:19">
      <c r="A341" s="12"/>
      <c r="B341" s="19"/>
      <c r="C341" s="13"/>
      <c r="D341" s="12"/>
      <c r="E341" s="14"/>
      <c r="F341" s="13"/>
      <c r="G341" s="81"/>
      <c r="H341" s="13"/>
      <c r="I341" s="13"/>
      <c r="J341" s="104"/>
      <c r="K341" s="13"/>
      <c r="L341" s="82"/>
      <c r="M341" s="13"/>
      <c r="N341" s="13"/>
      <c r="O341" s="12"/>
      <c r="P341" s="13"/>
      <c r="Q341" s="13"/>
      <c r="R341" s="13"/>
      <c r="S341" s="13"/>
    </row>
    <row r="342" spans="1:19">
      <c r="A342" s="12"/>
      <c r="B342" s="19"/>
      <c r="C342" s="13"/>
      <c r="D342" s="12"/>
      <c r="E342" s="14"/>
      <c r="F342" s="13"/>
      <c r="G342" s="81"/>
      <c r="H342" s="13"/>
      <c r="I342" s="13"/>
      <c r="J342" s="104"/>
      <c r="K342" s="13"/>
      <c r="L342" s="82"/>
      <c r="M342" s="13"/>
      <c r="N342" s="13"/>
      <c r="O342" s="12"/>
      <c r="P342" s="13"/>
      <c r="Q342" s="13"/>
      <c r="R342" s="13"/>
      <c r="S342" s="13"/>
    </row>
    <row r="343" spans="1:19">
      <c r="A343" s="12"/>
      <c r="B343" s="19"/>
      <c r="C343" s="13"/>
      <c r="D343" s="12"/>
      <c r="E343" s="14"/>
      <c r="F343" s="13"/>
      <c r="G343" s="81"/>
      <c r="H343" s="13"/>
      <c r="I343" s="13"/>
      <c r="J343" s="104"/>
      <c r="K343" s="13"/>
      <c r="L343" s="82"/>
      <c r="M343" s="13"/>
      <c r="N343" s="13"/>
      <c r="O343" s="12"/>
      <c r="P343" s="13"/>
      <c r="Q343" s="13"/>
      <c r="R343" s="13"/>
      <c r="S343" s="13"/>
    </row>
    <row r="344" spans="1:19">
      <c r="A344" s="12"/>
      <c r="B344" s="19"/>
      <c r="C344" s="13"/>
      <c r="D344" s="12"/>
      <c r="E344" s="14"/>
      <c r="F344" s="13"/>
      <c r="G344" s="81"/>
      <c r="H344" s="13"/>
      <c r="I344" s="13"/>
      <c r="J344" s="104"/>
      <c r="K344" s="13"/>
      <c r="L344" s="82"/>
      <c r="M344" s="13"/>
      <c r="N344" s="13"/>
      <c r="O344" s="12"/>
      <c r="P344" s="13"/>
      <c r="Q344" s="13"/>
      <c r="R344" s="13"/>
      <c r="S344" s="13"/>
    </row>
    <row r="345" spans="1:19">
      <c r="A345" s="12"/>
      <c r="B345" s="19"/>
      <c r="C345" s="13"/>
      <c r="D345" s="12"/>
      <c r="E345" s="14"/>
      <c r="F345" s="13"/>
      <c r="G345" s="81"/>
      <c r="H345" s="13"/>
      <c r="I345" s="13"/>
      <c r="J345" s="104"/>
      <c r="K345" s="13"/>
      <c r="L345" s="82"/>
      <c r="M345" s="13"/>
      <c r="N345" s="13"/>
      <c r="O345" s="12"/>
      <c r="P345" s="13"/>
      <c r="Q345" s="13"/>
      <c r="R345" s="13"/>
      <c r="S345" s="13"/>
    </row>
    <row r="346" spans="1:19">
      <c r="A346" s="12"/>
      <c r="B346" s="19"/>
      <c r="C346" s="13"/>
      <c r="D346" s="12"/>
      <c r="E346" s="14"/>
      <c r="F346" s="13"/>
      <c r="G346" s="81"/>
      <c r="H346" s="13"/>
      <c r="I346" s="13"/>
      <c r="J346" s="104"/>
      <c r="K346" s="13"/>
      <c r="L346" s="82"/>
      <c r="M346" s="13"/>
      <c r="N346" s="13"/>
      <c r="O346" s="12"/>
      <c r="P346" s="13"/>
      <c r="Q346" s="13"/>
      <c r="R346" s="13"/>
      <c r="S346" s="13"/>
    </row>
    <row r="347" spans="1:19">
      <c r="A347" s="12"/>
      <c r="B347" s="19"/>
      <c r="C347" s="13"/>
      <c r="D347" s="12"/>
      <c r="E347" s="14"/>
      <c r="F347" s="13"/>
      <c r="G347" s="81"/>
      <c r="H347" s="13"/>
      <c r="I347" s="13"/>
      <c r="J347" s="104"/>
      <c r="K347" s="13"/>
      <c r="L347" s="82"/>
      <c r="M347" s="13"/>
      <c r="N347" s="13"/>
      <c r="O347" s="12"/>
      <c r="P347" s="13"/>
      <c r="Q347" s="13"/>
      <c r="R347" s="13"/>
      <c r="S347" s="13"/>
    </row>
    <row r="348" spans="1:19">
      <c r="A348" s="12"/>
      <c r="B348" s="19"/>
      <c r="C348" s="13"/>
      <c r="D348" s="12"/>
      <c r="E348" s="14"/>
      <c r="F348" s="13"/>
      <c r="G348" s="81"/>
      <c r="H348" s="13"/>
      <c r="I348" s="13"/>
      <c r="J348" s="104"/>
      <c r="K348" s="13"/>
      <c r="L348" s="82"/>
      <c r="M348" s="13"/>
      <c r="N348" s="13"/>
      <c r="O348" s="12"/>
      <c r="P348" s="13"/>
      <c r="Q348" s="13"/>
      <c r="R348" s="13"/>
      <c r="S348" s="13"/>
    </row>
    <row r="349" spans="1:19">
      <c r="A349" s="12"/>
      <c r="B349" s="19"/>
      <c r="C349" s="13"/>
      <c r="D349" s="12"/>
      <c r="E349" s="14"/>
      <c r="F349" s="13"/>
      <c r="G349" s="81"/>
      <c r="H349" s="13"/>
      <c r="I349" s="13"/>
      <c r="J349" s="104"/>
      <c r="K349" s="13"/>
      <c r="L349" s="82"/>
      <c r="M349" s="13"/>
      <c r="N349" s="13"/>
      <c r="O349" s="12"/>
      <c r="P349" s="13"/>
      <c r="Q349" s="13"/>
      <c r="R349" s="13"/>
      <c r="S349" s="13"/>
    </row>
    <row r="350" spans="1:19">
      <c r="A350" s="12"/>
      <c r="B350" s="19"/>
      <c r="C350" s="13"/>
      <c r="D350" s="12"/>
      <c r="E350" s="14"/>
      <c r="F350" s="13"/>
      <c r="G350" s="81"/>
      <c r="H350" s="13"/>
      <c r="I350" s="13"/>
      <c r="J350" s="104"/>
      <c r="K350" s="13"/>
      <c r="L350" s="82"/>
      <c r="M350" s="13"/>
      <c r="N350" s="13"/>
      <c r="O350" s="12"/>
      <c r="P350" s="13"/>
      <c r="Q350" s="13"/>
      <c r="R350" s="13"/>
      <c r="S350" s="13"/>
    </row>
    <row r="351" spans="1:19">
      <c r="A351" s="12"/>
      <c r="B351" s="19"/>
      <c r="C351" s="13"/>
      <c r="D351" s="12"/>
      <c r="E351" s="14"/>
      <c r="F351" s="13"/>
      <c r="G351" s="81"/>
      <c r="H351" s="13"/>
      <c r="I351" s="13"/>
      <c r="J351" s="104"/>
      <c r="K351" s="13"/>
      <c r="L351" s="82"/>
      <c r="M351" s="13"/>
      <c r="N351" s="13"/>
      <c r="O351" s="12"/>
      <c r="P351" s="13"/>
      <c r="Q351" s="13"/>
      <c r="R351" s="13"/>
      <c r="S351" s="13"/>
    </row>
    <row r="352" spans="1:19">
      <c r="A352" s="12"/>
      <c r="B352" s="19"/>
      <c r="C352" s="13"/>
      <c r="D352" s="12"/>
      <c r="E352" s="14"/>
      <c r="F352" s="13"/>
      <c r="G352" s="81"/>
      <c r="H352" s="13"/>
      <c r="I352" s="13"/>
      <c r="J352" s="104"/>
      <c r="K352" s="13"/>
      <c r="L352" s="82"/>
      <c r="M352" s="13"/>
      <c r="N352" s="13"/>
      <c r="O352" s="12"/>
      <c r="P352" s="13"/>
      <c r="Q352" s="13"/>
      <c r="R352" s="13"/>
      <c r="S352" s="13"/>
    </row>
    <row r="353" spans="1:19">
      <c r="A353" s="12"/>
      <c r="B353" s="19"/>
      <c r="C353" s="13"/>
      <c r="D353" s="12"/>
      <c r="E353" s="14"/>
      <c r="F353" s="13"/>
      <c r="G353" s="81"/>
      <c r="H353" s="13"/>
      <c r="I353" s="13"/>
      <c r="J353" s="104"/>
      <c r="K353" s="13"/>
      <c r="L353" s="82"/>
      <c r="M353" s="13"/>
      <c r="N353" s="13"/>
      <c r="O353" s="12"/>
      <c r="P353" s="13"/>
      <c r="Q353" s="13"/>
      <c r="R353" s="13"/>
      <c r="S353" s="13"/>
    </row>
    <row r="354" spans="1:19">
      <c r="A354" s="12"/>
      <c r="B354" s="19"/>
      <c r="C354" s="13"/>
      <c r="D354" s="12"/>
      <c r="E354" s="14"/>
      <c r="F354" s="13"/>
      <c r="G354" s="81"/>
      <c r="H354" s="13"/>
      <c r="I354" s="13"/>
      <c r="J354" s="104"/>
      <c r="K354" s="13"/>
      <c r="L354" s="82"/>
      <c r="M354" s="13"/>
      <c r="N354" s="13"/>
      <c r="O354" s="12"/>
      <c r="P354" s="13"/>
      <c r="Q354" s="13"/>
      <c r="R354" s="13"/>
      <c r="S354" s="13"/>
    </row>
    <row r="355" spans="1:19">
      <c r="A355" s="12"/>
      <c r="B355" s="19"/>
      <c r="C355" s="13"/>
      <c r="D355" s="12"/>
      <c r="E355" s="14"/>
      <c r="F355" s="13"/>
      <c r="G355" s="81"/>
      <c r="H355" s="13"/>
      <c r="I355" s="13"/>
      <c r="J355" s="104"/>
      <c r="K355" s="13"/>
      <c r="L355" s="82"/>
      <c r="M355" s="13"/>
      <c r="N355" s="13"/>
      <c r="O355" s="12"/>
      <c r="P355" s="13"/>
      <c r="Q355" s="13"/>
      <c r="R355" s="13"/>
      <c r="S355" s="13"/>
    </row>
    <row r="356" spans="1:19">
      <c r="A356" s="12"/>
      <c r="B356" s="19"/>
      <c r="C356" s="13"/>
      <c r="D356" s="12"/>
      <c r="E356" s="14"/>
      <c r="F356" s="13"/>
      <c r="G356" s="81"/>
      <c r="H356" s="13"/>
      <c r="I356" s="13"/>
      <c r="J356" s="104"/>
      <c r="K356" s="13"/>
      <c r="L356" s="82"/>
      <c r="M356" s="13"/>
      <c r="N356" s="13"/>
      <c r="O356" s="12"/>
      <c r="P356" s="13"/>
      <c r="Q356" s="13"/>
      <c r="R356" s="13"/>
      <c r="S356" s="13"/>
    </row>
    <row r="357" spans="1:19">
      <c r="A357" s="12"/>
      <c r="B357" s="19"/>
      <c r="C357" s="13"/>
      <c r="D357" s="12"/>
      <c r="E357" s="14"/>
      <c r="F357" s="13"/>
      <c r="G357" s="81"/>
      <c r="H357" s="13"/>
      <c r="I357" s="13"/>
      <c r="J357" s="104"/>
      <c r="K357" s="13"/>
      <c r="L357" s="82"/>
      <c r="M357" s="13"/>
      <c r="N357" s="13"/>
      <c r="O357" s="12"/>
      <c r="P357" s="13"/>
      <c r="Q357" s="13"/>
      <c r="R357" s="13"/>
      <c r="S357" s="13"/>
    </row>
    <row r="358" spans="1:19">
      <c r="A358" s="12"/>
      <c r="B358" s="19"/>
      <c r="C358" s="13"/>
      <c r="D358" s="12"/>
      <c r="E358" s="14"/>
      <c r="F358" s="13"/>
      <c r="G358" s="81"/>
      <c r="H358" s="13"/>
      <c r="I358" s="13"/>
      <c r="J358" s="104"/>
      <c r="K358" s="13"/>
      <c r="L358" s="82"/>
      <c r="M358" s="13"/>
      <c r="N358" s="13"/>
      <c r="O358" s="12"/>
      <c r="P358" s="13"/>
      <c r="Q358" s="13"/>
      <c r="R358" s="13"/>
      <c r="S358" s="13"/>
    </row>
    <row r="359" spans="1:19">
      <c r="A359" s="12"/>
      <c r="B359" s="19"/>
      <c r="C359" s="13"/>
      <c r="D359" s="12"/>
      <c r="E359" s="14"/>
      <c r="F359" s="13"/>
      <c r="G359" s="81"/>
      <c r="H359" s="13"/>
      <c r="I359" s="13"/>
      <c r="J359" s="104"/>
      <c r="K359" s="13"/>
      <c r="L359" s="82"/>
      <c r="M359" s="13"/>
      <c r="N359" s="13"/>
      <c r="O359" s="12"/>
      <c r="P359" s="13"/>
      <c r="Q359" s="13"/>
      <c r="R359" s="13"/>
      <c r="S359" s="13"/>
    </row>
    <row r="360" spans="1:19">
      <c r="A360" s="12"/>
      <c r="B360" s="19"/>
      <c r="C360" s="13"/>
      <c r="D360" s="12"/>
      <c r="E360" s="14"/>
      <c r="F360" s="13"/>
      <c r="G360" s="81"/>
      <c r="H360" s="13"/>
      <c r="I360" s="13"/>
      <c r="J360" s="104"/>
      <c r="K360" s="13"/>
      <c r="L360" s="82"/>
      <c r="M360" s="13"/>
      <c r="N360" s="13"/>
      <c r="O360" s="12"/>
      <c r="P360" s="13"/>
      <c r="Q360" s="13"/>
      <c r="R360" s="13"/>
      <c r="S360" s="13"/>
    </row>
    <row r="361" spans="1:19">
      <c r="A361" s="12"/>
      <c r="B361" s="19"/>
      <c r="C361" s="13"/>
      <c r="D361" s="12"/>
      <c r="E361" s="14"/>
      <c r="F361" s="13"/>
      <c r="G361" s="81"/>
      <c r="H361" s="13"/>
      <c r="I361" s="13"/>
      <c r="J361" s="104"/>
      <c r="K361" s="13"/>
      <c r="L361" s="82"/>
      <c r="M361" s="13"/>
      <c r="N361" s="13"/>
      <c r="O361" s="12"/>
      <c r="P361" s="13"/>
      <c r="Q361" s="13"/>
      <c r="R361" s="13"/>
      <c r="S361" s="13"/>
    </row>
    <row r="362" spans="1:19">
      <c r="A362" s="12"/>
      <c r="B362" s="19"/>
      <c r="C362" s="13"/>
      <c r="D362" s="12"/>
      <c r="E362" s="14"/>
      <c r="F362" s="13"/>
      <c r="G362" s="81"/>
      <c r="H362" s="13"/>
      <c r="I362" s="13"/>
      <c r="J362" s="104"/>
      <c r="K362" s="13"/>
      <c r="L362" s="82"/>
      <c r="M362" s="13"/>
      <c r="N362" s="13"/>
      <c r="O362" s="12"/>
      <c r="P362" s="13"/>
      <c r="Q362" s="13"/>
      <c r="R362" s="13"/>
      <c r="S362" s="13"/>
    </row>
    <row r="363" spans="1:19">
      <c r="A363" s="12"/>
      <c r="B363" s="19"/>
      <c r="C363" s="13"/>
      <c r="D363" s="12"/>
      <c r="E363" s="14"/>
      <c r="F363" s="13"/>
      <c r="G363" s="81"/>
      <c r="H363" s="13"/>
      <c r="I363" s="13"/>
      <c r="J363" s="104"/>
      <c r="K363" s="13"/>
      <c r="L363" s="82"/>
      <c r="M363" s="13"/>
      <c r="N363" s="13"/>
      <c r="O363" s="12"/>
      <c r="P363" s="13"/>
      <c r="Q363" s="13"/>
      <c r="R363" s="13"/>
      <c r="S363" s="13"/>
    </row>
    <row r="364" spans="1:19">
      <c r="A364" s="12"/>
      <c r="B364" s="19"/>
      <c r="C364" s="13"/>
      <c r="D364" s="12"/>
      <c r="E364" s="14"/>
      <c r="F364" s="13"/>
      <c r="G364" s="81"/>
      <c r="H364" s="13"/>
      <c r="I364" s="13"/>
      <c r="J364" s="104"/>
      <c r="K364" s="13"/>
      <c r="L364" s="82"/>
      <c r="M364" s="13"/>
      <c r="N364" s="13"/>
      <c r="O364" s="12"/>
      <c r="P364" s="13"/>
      <c r="Q364" s="13"/>
      <c r="R364" s="13"/>
      <c r="S364" s="13"/>
    </row>
    <row r="365" spans="1:19">
      <c r="A365" s="12"/>
      <c r="B365" s="19"/>
      <c r="C365" s="13"/>
      <c r="D365" s="12"/>
      <c r="E365" s="14"/>
      <c r="F365" s="13"/>
      <c r="G365" s="81"/>
      <c r="H365" s="13"/>
      <c r="I365" s="13"/>
      <c r="J365" s="104"/>
      <c r="K365" s="13"/>
      <c r="L365" s="82"/>
      <c r="M365" s="13"/>
      <c r="N365" s="13"/>
      <c r="O365" s="12"/>
      <c r="P365" s="13"/>
      <c r="Q365" s="13"/>
      <c r="R365" s="13"/>
      <c r="S365" s="13"/>
    </row>
    <row r="366" spans="1:19">
      <c r="A366" s="12"/>
      <c r="B366" s="19"/>
      <c r="C366" s="13"/>
      <c r="D366" s="12"/>
      <c r="E366" s="14"/>
      <c r="F366" s="13"/>
      <c r="G366" s="81"/>
      <c r="H366" s="13"/>
      <c r="I366" s="13"/>
      <c r="J366" s="104"/>
      <c r="K366" s="13"/>
      <c r="L366" s="82"/>
      <c r="M366" s="13"/>
      <c r="N366" s="13"/>
      <c r="O366" s="12"/>
      <c r="P366" s="13"/>
      <c r="Q366" s="13"/>
      <c r="R366" s="13"/>
      <c r="S366" s="13"/>
    </row>
    <row r="367" spans="1:19">
      <c r="A367" s="12"/>
      <c r="B367" s="19"/>
      <c r="C367" s="13"/>
      <c r="D367" s="12"/>
      <c r="E367" s="14"/>
      <c r="F367" s="13"/>
      <c r="G367" s="81"/>
      <c r="H367" s="13"/>
      <c r="I367" s="13"/>
      <c r="J367" s="104"/>
      <c r="K367" s="13"/>
      <c r="L367" s="82"/>
      <c r="M367" s="13"/>
      <c r="N367" s="13"/>
      <c r="O367" s="12"/>
      <c r="P367" s="13"/>
      <c r="Q367" s="13"/>
      <c r="R367" s="13"/>
      <c r="S367" s="13"/>
    </row>
    <row r="368" spans="1:19">
      <c r="A368" s="12"/>
      <c r="B368" s="19"/>
      <c r="C368" s="13"/>
      <c r="D368" s="12"/>
      <c r="E368" s="14"/>
      <c r="F368" s="13"/>
      <c r="G368" s="81"/>
      <c r="H368" s="13"/>
      <c r="I368" s="13"/>
      <c r="J368" s="104"/>
      <c r="K368" s="13"/>
      <c r="L368" s="82"/>
      <c r="M368" s="13"/>
      <c r="N368" s="13"/>
      <c r="O368" s="12"/>
      <c r="P368" s="13"/>
      <c r="Q368" s="13"/>
      <c r="R368" s="13"/>
      <c r="S368" s="13"/>
    </row>
    <row r="369" spans="1:19">
      <c r="A369" s="12"/>
      <c r="B369" s="19"/>
      <c r="C369" s="13"/>
      <c r="D369" s="12"/>
      <c r="E369" s="14"/>
      <c r="F369" s="13"/>
      <c r="G369" s="81"/>
      <c r="H369" s="13"/>
      <c r="I369" s="13"/>
      <c r="J369" s="104"/>
      <c r="K369" s="13"/>
      <c r="L369" s="82"/>
      <c r="M369" s="13"/>
      <c r="N369" s="13"/>
      <c r="O369" s="12"/>
      <c r="P369" s="13"/>
      <c r="Q369" s="13"/>
      <c r="R369" s="13"/>
      <c r="S369" s="13"/>
    </row>
    <row r="370" spans="1:19">
      <c r="A370" s="12"/>
      <c r="B370" s="19"/>
      <c r="C370" s="13"/>
      <c r="D370" s="12"/>
      <c r="E370" s="14"/>
      <c r="F370" s="13"/>
      <c r="G370" s="81"/>
      <c r="H370" s="13"/>
      <c r="I370" s="13"/>
      <c r="J370" s="104"/>
      <c r="K370" s="13"/>
      <c r="L370" s="82"/>
      <c r="M370" s="13"/>
      <c r="N370" s="13"/>
      <c r="O370" s="12"/>
      <c r="P370" s="13"/>
      <c r="Q370" s="13"/>
      <c r="R370" s="13"/>
      <c r="S370" s="13"/>
    </row>
    <row r="371" spans="1:19">
      <c r="A371" s="12"/>
      <c r="B371" s="19"/>
      <c r="C371" s="13"/>
      <c r="D371" s="12"/>
      <c r="E371" s="14"/>
      <c r="F371" s="13"/>
      <c r="G371" s="81"/>
      <c r="H371" s="13"/>
      <c r="I371" s="13"/>
      <c r="J371" s="104"/>
      <c r="K371" s="13"/>
      <c r="L371" s="82"/>
      <c r="M371" s="13"/>
      <c r="N371" s="13"/>
      <c r="O371" s="12"/>
      <c r="P371" s="13"/>
      <c r="Q371" s="13"/>
      <c r="R371" s="13"/>
      <c r="S371" s="13"/>
    </row>
    <row r="372" spans="1:19">
      <c r="A372" s="12"/>
      <c r="B372" s="19"/>
      <c r="C372" s="13"/>
      <c r="D372" s="12"/>
      <c r="E372" s="14"/>
      <c r="F372" s="13"/>
      <c r="G372" s="81"/>
      <c r="H372" s="13"/>
      <c r="I372" s="13"/>
      <c r="J372" s="104"/>
      <c r="K372" s="13"/>
      <c r="L372" s="82"/>
      <c r="M372" s="13"/>
      <c r="N372" s="13"/>
      <c r="O372" s="12"/>
      <c r="P372" s="13"/>
      <c r="Q372" s="13"/>
      <c r="R372" s="13"/>
      <c r="S372" s="13"/>
    </row>
    <row r="373" spans="1:19">
      <c r="A373" s="12"/>
      <c r="B373" s="19"/>
      <c r="C373" s="13"/>
      <c r="D373" s="12"/>
      <c r="E373" s="14"/>
      <c r="F373" s="13"/>
      <c r="G373" s="81"/>
      <c r="H373" s="13"/>
      <c r="I373" s="13"/>
      <c r="J373" s="104"/>
      <c r="K373" s="13"/>
      <c r="L373" s="82"/>
      <c r="M373" s="13"/>
      <c r="N373" s="13"/>
      <c r="O373" s="12"/>
      <c r="P373" s="13"/>
      <c r="Q373" s="13"/>
      <c r="R373" s="13"/>
      <c r="S373" s="13"/>
    </row>
    <row r="374" spans="1:19">
      <c r="A374" s="12"/>
      <c r="B374" s="19"/>
      <c r="C374" s="13"/>
      <c r="D374" s="12"/>
      <c r="E374" s="14"/>
      <c r="F374" s="13"/>
      <c r="G374" s="81"/>
      <c r="H374" s="13"/>
      <c r="I374" s="13"/>
      <c r="J374" s="104"/>
      <c r="K374" s="13"/>
      <c r="L374" s="82"/>
      <c r="M374" s="13"/>
      <c r="N374" s="13"/>
      <c r="O374" s="12"/>
      <c r="P374" s="13"/>
      <c r="Q374" s="13"/>
      <c r="R374" s="13"/>
      <c r="S374" s="13"/>
    </row>
    <row r="375" spans="1:19">
      <c r="A375" s="12"/>
      <c r="B375" s="19"/>
      <c r="C375" s="13"/>
      <c r="D375" s="12"/>
      <c r="E375" s="14"/>
      <c r="F375" s="13"/>
      <c r="G375" s="81"/>
      <c r="H375" s="13"/>
      <c r="I375" s="13"/>
      <c r="J375" s="104"/>
      <c r="K375" s="13"/>
      <c r="L375" s="82"/>
      <c r="M375" s="13"/>
      <c r="N375" s="13"/>
      <c r="O375" s="12"/>
      <c r="P375" s="13"/>
      <c r="Q375" s="13"/>
      <c r="R375" s="13"/>
      <c r="S375" s="13"/>
    </row>
    <row r="376" spans="1:19">
      <c r="A376" s="12"/>
      <c r="B376" s="19"/>
      <c r="C376" s="13"/>
      <c r="D376" s="12"/>
      <c r="E376" s="14"/>
      <c r="F376" s="13"/>
      <c r="G376" s="81"/>
      <c r="H376" s="13"/>
      <c r="I376" s="13"/>
      <c r="J376" s="104"/>
      <c r="K376" s="13"/>
      <c r="L376" s="82"/>
      <c r="M376" s="13"/>
      <c r="N376" s="13"/>
      <c r="O376" s="12"/>
      <c r="P376" s="13"/>
      <c r="Q376" s="13"/>
      <c r="R376" s="13"/>
      <c r="S376" s="13"/>
    </row>
    <row r="377" spans="1:19">
      <c r="A377" s="12"/>
      <c r="B377" s="19"/>
      <c r="C377" s="13"/>
      <c r="D377" s="12"/>
      <c r="E377" s="14"/>
      <c r="F377" s="13"/>
      <c r="G377" s="81"/>
      <c r="H377" s="13"/>
      <c r="I377" s="13"/>
      <c r="J377" s="104"/>
      <c r="K377" s="13"/>
      <c r="L377" s="82"/>
      <c r="M377" s="13"/>
      <c r="N377" s="13"/>
      <c r="O377" s="12"/>
      <c r="P377" s="13"/>
      <c r="Q377" s="13"/>
      <c r="R377" s="13"/>
      <c r="S377" s="13"/>
    </row>
    <row r="378" spans="1:19">
      <c r="A378" s="12"/>
      <c r="B378" s="19"/>
      <c r="C378" s="13"/>
      <c r="D378" s="12"/>
      <c r="E378" s="14"/>
      <c r="F378" s="13"/>
      <c r="G378" s="81"/>
      <c r="H378" s="13"/>
      <c r="I378" s="13"/>
      <c r="J378" s="104"/>
      <c r="K378" s="13"/>
      <c r="L378" s="82"/>
      <c r="M378" s="13"/>
      <c r="N378" s="13"/>
      <c r="O378" s="12"/>
      <c r="P378" s="13"/>
      <c r="Q378" s="13"/>
      <c r="R378" s="13"/>
      <c r="S378" s="13"/>
    </row>
    <row r="379" spans="1:19">
      <c r="A379" s="12"/>
      <c r="B379" s="19"/>
      <c r="C379" s="13"/>
      <c r="D379" s="12"/>
      <c r="E379" s="14"/>
      <c r="F379" s="13"/>
      <c r="G379" s="81"/>
      <c r="H379" s="13"/>
      <c r="I379" s="13"/>
      <c r="J379" s="104"/>
      <c r="K379" s="13"/>
      <c r="L379" s="82"/>
      <c r="M379" s="13"/>
      <c r="N379" s="13"/>
      <c r="O379" s="12"/>
      <c r="P379" s="13"/>
      <c r="Q379" s="13"/>
      <c r="R379" s="13"/>
      <c r="S379" s="13"/>
    </row>
    <row r="380" spans="1:19">
      <c r="A380" s="12"/>
      <c r="B380" s="19"/>
      <c r="C380" s="13"/>
      <c r="D380" s="12"/>
      <c r="E380" s="14"/>
      <c r="F380" s="13"/>
      <c r="G380" s="81"/>
      <c r="H380" s="13"/>
      <c r="I380" s="13"/>
      <c r="J380" s="104"/>
      <c r="K380" s="13"/>
      <c r="L380" s="82"/>
      <c r="M380" s="13"/>
      <c r="N380" s="13"/>
      <c r="O380" s="12"/>
      <c r="P380" s="13"/>
      <c r="Q380" s="13"/>
      <c r="R380" s="13"/>
      <c r="S380" s="13"/>
    </row>
    <row r="381" spans="1:19">
      <c r="A381" s="12"/>
      <c r="B381" s="19"/>
      <c r="C381" s="13"/>
      <c r="D381" s="12"/>
      <c r="E381" s="14"/>
      <c r="F381" s="13"/>
      <c r="G381" s="81"/>
      <c r="H381" s="13"/>
      <c r="I381" s="13"/>
      <c r="J381" s="104"/>
      <c r="K381" s="13"/>
      <c r="L381" s="82"/>
      <c r="M381" s="13"/>
      <c r="N381" s="13"/>
      <c r="O381" s="12"/>
      <c r="P381" s="13"/>
      <c r="Q381" s="13"/>
      <c r="R381" s="13"/>
      <c r="S381" s="13"/>
    </row>
    <row r="382" spans="1:19">
      <c r="A382" s="12"/>
      <c r="B382" s="19"/>
      <c r="C382" s="13"/>
      <c r="D382" s="12"/>
      <c r="E382" s="14"/>
      <c r="F382" s="13"/>
      <c r="G382" s="81"/>
      <c r="H382" s="13"/>
      <c r="I382" s="13"/>
      <c r="J382" s="104"/>
      <c r="K382" s="13"/>
      <c r="L382" s="82"/>
      <c r="M382" s="13"/>
      <c r="N382" s="13"/>
      <c r="O382" s="12"/>
      <c r="P382" s="13"/>
      <c r="Q382" s="13"/>
      <c r="R382" s="13"/>
      <c r="S382" s="13"/>
    </row>
    <row r="383" spans="1:19">
      <c r="A383" s="12"/>
      <c r="B383" s="19"/>
      <c r="C383" s="13"/>
      <c r="D383" s="12"/>
      <c r="E383" s="14"/>
      <c r="F383" s="13"/>
      <c r="G383" s="81"/>
      <c r="H383" s="13"/>
      <c r="I383" s="13"/>
      <c r="J383" s="104"/>
      <c r="K383" s="13"/>
      <c r="L383" s="82"/>
      <c r="M383" s="13"/>
      <c r="N383" s="13"/>
      <c r="O383" s="12"/>
      <c r="P383" s="13"/>
      <c r="Q383" s="13"/>
      <c r="R383" s="13"/>
      <c r="S383" s="13"/>
    </row>
    <row r="384" spans="1:19">
      <c r="A384" s="12"/>
      <c r="B384" s="19"/>
      <c r="C384" s="13"/>
      <c r="D384" s="12"/>
      <c r="E384" s="14"/>
      <c r="F384" s="13"/>
      <c r="G384" s="81"/>
      <c r="H384" s="13"/>
      <c r="I384" s="13"/>
      <c r="J384" s="104"/>
      <c r="K384" s="13"/>
      <c r="L384" s="82"/>
      <c r="M384" s="13"/>
      <c r="N384" s="13"/>
      <c r="O384" s="12"/>
      <c r="P384" s="13"/>
      <c r="Q384" s="13"/>
      <c r="R384" s="13"/>
      <c r="S384" s="13"/>
    </row>
    <row r="385" spans="1:19">
      <c r="A385" s="12"/>
      <c r="B385" s="19"/>
      <c r="C385" s="13"/>
      <c r="D385" s="12"/>
      <c r="E385" s="14"/>
      <c r="F385" s="13"/>
      <c r="G385" s="81"/>
      <c r="H385" s="13"/>
      <c r="I385" s="13"/>
      <c r="J385" s="104"/>
      <c r="K385" s="13"/>
      <c r="L385" s="82"/>
      <c r="M385" s="13"/>
      <c r="N385" s="13"/>
      <c r="O385" s="12"/>
      <c r="P385" s="13"/>
      <c r="Q385" s="13"/>
      <c r="R385" s="13"/>
      <c r="S385" s="13"/>
    </row>
    <row r="386" spans="1:19">
      <c r="A386" s="12"/>
      <c r="B386" s="19"/>
      <c r="C386" s="13"/>
      <c r="D386" s="12"/>
      <c r="E386" s="14"/>
      <c r="F386" s="13"/>
      <c r="G386" s="81"/>
      <c r="H386" s="13"/>
      <c r="I386" s="13"/>
      <c r="J386" s="104"/>
      <c r="K386" s="13"/>
      <c r="L386" s="82"/>
      <c r="M386" s="13"/>
      <c r="N386" s="13"/>
      <c r="O386" s="12"/>
      <c r="P386" s="13"/>
      <c r="Q386" s="13"/>
      <c r="R386" s="13"/>
      <c r="S386" s="13"/>
    </row>
    <row r="387" spans="1:19">
      <c r="A387" s="12"/>
      <c r="B387" s="19"/>
      <c r="C387" s="13"/>
      <c r="D387" s="12"/>
      <c r="E387" s="14"/>
      <c r="F387" s="13"/>
      <c r="G387" s="81"/>
      <c r="H387" s="13"/>
      <c r="I387" s="13"/>
      <c r="J387" s="104"/>
      <c r="K387" s="13"/>
      <c r="L387" s="82"/>
      <c r="M387" s="13"/>
      <c r="N387" s="13"/>
      <c r="O387" s="12"/>
      <c r="P387" s="13"/>
      <c r="Q387" s="13"/>
      <c r="R387" s="13"/>
      <c r="S387" s="13"/>
    </row>
    <row r="388" spans="1:19">
      <c r="A388" s="12"/>
      <c r="B388" s="19"/>
      <c r="C388" s="13"/>
      <c r="D388" s="12"/>
      <c r="E388" s="14"/>
      <c r="F388" s="13"/>
      <c r="G388" s="81"/>
      <c r="H388" s="13"/>
      <c r="I388" s="13"/>
      <c r="J388" s="104"/>
      <c r="K388" s="13"/>
      <c r="L388" s="82"/>
      <c r="M388" s="13"/>
      <c r="N388" s="13"/>
      <c r="O388" s="12"/>
      <c r="P388" s="13"/>
      <c r="Q388" s="13"/>
      <c r="R388" s="13"/>
      <c r="S388" s="13"/>
    </row>
    <row r="389" spans="1:19">
      <c r="A389" s="12"/>
      <c r="B389" s="19"/>
      <c r="C389" s="13"/>
      <c r="D389" s="12"/>
      <c r="E389" s="14"/>
      <c r="F389" s="13"/>
      <c r="G389" s="81"/>
      <c r="H389" s="13"/>
      <c r="I389" s="13"/>
      <c r="J389" s="104"/>
      <c r="K389" s="13"/>
      <c r="L389" s="82"/>
      <c r="M389" s="13"/>
      <c r="N389" s="13"/>
      <c r="O389" s="12"/>
      <c r="P389" s="13"/>
      <c r="Q389" s="13"/>
      <c r="R389" s="13"/>
      <c r="S389" s="13"/>
    </row>
    <row r="390" spans="1:19">
      <c r="A390" s="12"/>
      <c r="B390" s="19"/>
      <c r="C390" s="13"/>
      <c r="D390" s="12"/>
      <c r="E390" s="14"/>
      <c r="F390" s="13"/>
      <c r="G390" s="81"/>
      <c r="H390" s="13"/>
      <c r="I390" s="13"/>
      <c r="J390" s="104"/>
      <c r="K390" s="13"/>
      <c r="L390" s="82"/>
      <c r="M390" s="13"/>
      <c r="N390" s="13"/>
      <c r="O390" s="12"/>
      <c r="P390" s="13"/>
      <c r="Q390" s="13"/>
      <c r="R390" s="13"/>
      <c r="S390" s="13"/>
    </row>
    <row r="391" spans="1:19">
      <c r="A391" s="12"/>
      <c r="B391" s="19"/>
      <c r="C391" s="13"/>
      <c r="D391" s="12"/>
      <c r="E391" s="14"/>
      <c r="F391" s="13"/>
      <c r="G391" s="81"/>
      <c r="H391" s="13"/>
      <c r="I391" s="13"/>
      <c r="J391" s="104"/>
      <c r="K391" s="13"/>
      <c r="L391" s="82"/>
      <c r="M391" s="13"/>
      <c r="N391" s="13"/>
      <c r="O391" s="12"/>
      <c r="P391" s="13"/>
      <c r="Q391" s="13"/>
      <c r="R391" s="13"/>
      <c r="S391" s="13"/>
    </row>
    <row r="392" spans="1:19">
      <c r="A392" s="12"/>
      <c r="B392" s="19"/>
      <c r="C392" s="13"/>
      <c r="D392" s="12"/>
      <c r="E392" s="14"/>
      <c r="F392" s="13"/>
      <c r="G392" s="81"/>
      <c r="H392" s="13"/>
      <c r="I392" s="13"/>
      <c r="J392" s="104"/>
      <c r="K392" s="13"/>
      <c r="L392" s="82"/>
      <c r="M392" s="13"/>
      <c r="N392" s="13"/>
      <c r="O392" s="12"/>
      <c r="P392" s="13"/>
      <c r="Q392" s="13"/>
      <c r="R392" s="13"/>
      <c r="S392" s="13"/>
    </row>
    <row r="393" spans="1:19">
      <c r="A393" s="12"/>
      <c r="B393" s="19"/>
      <c r="C393" s="13"/>
      <c r="D393" s="12"/>
      <c r="E393" s="14"/>
      <c r="F393" s="13"/>
      <c r="G393" s="81"/>
      <c r="H393" s="13"/>
      <c r="I393" s="13"/>
      <c r="J393" s="104"/>
      <c r="K393" s="13"/>
      <c r="L393" s="82"/>
      <c r="M393" s="13"/>
      <c r="N393" s="13"/>
      <c r="O393" s="12"/>
      <c r="P393" s="13"/>
      <c r="Q393" s="13"/>
      <c r="R393" s="13"/>
      <c r="S393" s="13"/>
    </row>
    <row r="394" spans="1:19">
      <c r="A394" s="12"/>
      <c r="B394" s="19"/>
      <c r="C394" s="13"/>
      <c r="D394" s="12"/>
      <c r="E394" s="14"/>
      <c r="F394" s="13"/>
      <c r="G394" s="81"/>
      <c r="H394" s="13"/>
      <c r="I394" s="13"/>
      <c r="J394" s="104"/>
      <c r="K394" s="13"/>
      <c r="L394" s="82"/>
      <c r="M394" s="13"/>
      <c r="N394" s="13"/>
      <c r="O394" s="12"/>
      <c r="P394" s="13"/>
      <c r="Q394" s="13"/>
      <c r="R394" s="13"/>
      <c r="S394" s="13"/>
    </row>
    <row r="395" spans="1:19">
      <c r="A395" s="12"/>
      <c r="B395" s="19"/>
      <c r="C395" s="13"/>
      <c r="D395" s="12"/>
      <c r="E395" s="14"/>
      <c r="F395" s="13"/>
      <c r="G395" s="81"/>
      <c r="H395" s="13"/>
      <c r="I395" s="13"/>
      <c r="J395" s="104"/>
      <c r="K395" s="13"/>
      <c r="L395" s="82"/>
      <c r="M395" s="13"/>
      <c r="N395" s="13"/>
      <c r="O395" s="12"/>
      <c r="P395" s="13"/>
      <c r="Q395" s="13"/>
      <c r="R395" s="13"/>
      <c r="S395" s="13"/>
    </row>
    <row r="396" spans="1:19">
      <c r="A396" s="12"/>
      <c r="B396" s="19"/>
      <c r="C396" s="13"/>
      <c r="D396" s="12"/>
      <c r="E396" s="14"/>
      <c r="F396" s="13"/>
      <c r="G396" s="81"/>
      <c r="H396" s="13"/>
      <c r="I396" s="13"/>
      <c r="J396" s="104"/>
      <c r="K396" s="13"/>
      <c r="L396" s="82"/>
      <c r="M396" s="13"/>
      <c r="N396" s="13"/>
      <c r="O396" s="12"/>
      <c r="P396" s="13"/>
      <c r="Q396" s="13"/>
      <c r="R396" s="13"/>
      <c r="S396" s="13"/>
    </row>
    <row r="397" spans="1:19">
      <c r="A397" s="12"/>
      <c r="B397" s="19"/>
      <c r="C397" s="13"/>
      <c r="D397" s="12"/>
      <c r="E397" s="14"/>
      <c r="F397" s="13"/>
      <c r="G397" s="81"/>
      <c r="H397" s="13"/>
      <c r="I397" s="13"/>
      <c r="J397" s="104"/>
      <c r="K397" s="13"/>
      <c r="L397" s="82"/>
      <c r="M397" s="13"/>
      <c r="N397" s="13"/>
      <c r="O397" s="12"/>
      <c r="P397" s="13"/>
      <c r="Q397" s="13"/>
      <c r="R397" s="13"/>
      <c r="S397" s="13"/>
    </row>
    <row r="398" spans="1:19">
      <c r="A398" s="12"/>
      <c r="B398" s="19"/>
      <c r="C398" s="13"/>
      <c r="D398" s="12"/>
      <c r="E398" s="14"/>
      <c r="F398" s="13"/>
      <c r="G398" s="81"/>
      <c r="H398" s="13"/>
      <c r="I398" s="13"/>
      <c r="J398" s="104"/>
      <c r="K398" s="13"/>
      <c r="L398" s="82"/>
      <c r="M398" s="13"/>
      <c r="N398" s="13"/>
      <c r="O398" s="12"/>
      <c r="P398" s="13"/>
      <c r="Q398" s="13"/>
      <c r="R398" s="13"/>
      <c r="S398" s="13"/>
    </row>
    <row r="399" spans="1:19">
      <c r="A399" s="12"/>
      <c r="B399" s="19"/>
      <c r="C399" s="13"/>
      <c r="D399" s="12"/>
      <c r="E399" s="14"/>
      <c r="F399" s="13"/>
      <c r="G399" s="81"/>
      <c r="H399" s="13"/>
      <c r="I399" s="13"/>
      <c r="J399" s="104"/>
      <c r="K399" s="13"/>
      <c r="L399" s="82"/>
      <c r="M399" s="13"/>
      <c r="N399" s="13"/>
      <c r="O399" s="12"/>
      <c r="P399" s="13"/>
      <c r="Q399" s="13"/>
      <c r="R399" s="13"/>
      <c r="S399" s="13"/>
    </row>
    <row r="400" spans="1:19">
      <c r="A400" s="12"/>
      <c r="B400" s="19"/>
      <c r="C400" s="13"/>
      <c r="D400" s="12"/>
      <c r="E400" s="14"/>
      <c r="F400" s="13"/>
      <c r="G400" s="81"/>
      <c r="H400" s="13"/>
      <c r="I400" s="13"/>
      <c r="J400" s="104"/>
      <c r="K400" s="13"/>
      <c r="L400" s="82"/>
      <c r="M400" s="13"/>
      <c r="N400" s="13"/>
      <c r="O400" s="12"/>
      <c r="P400" s="13"/>
      <c r="Q400" s="13"/>
      <c r="R400" s="13"/>
      <c r="S400" s="13"/>
    </row>
    <row r="401" spans="1:19">
      <c r="A401" s="12"/>
      <c r="B401" s="19"/>
      <c r="C401" s="13"/>
      <c r="D401" s="12"/>
      <c r="E401" s="14"/>
      <c r="F401" s="13"/>
      <c r="G401" s="81"/>
      <c r="H401" s="13"/>
      <c r="I401" s="13"/>
      <c r="J401" s="104"/>
      <c r="K401" s="13"/>
      <c r="L401" s="82"/>
      <c r="M401" s="13"/>
      <c r="N401" s="13"/>
      <c r="O401" s="12"/>
      <c r="P401" s="13"/>
      <c r="Q401" s="13"/>
      <c r="R401" s="13"/>
      <c r="S401" s="13"/>
    </row>
    <row r="402" spans="1:19">
      <c r="A402" s="12"/>
      <c r="B402" s="19"/>
      <c r="C402" s="13"/>
      <c r="D402" s="12"/>
      <c r="E402" s="14"/>
      <c r="F402" s="13"/>
      <c r="G402" s="81"/>
      <c r="H402" s="13"/>
      <c r="I402" s="13"/>
      <c r="J402" s="104"/>
      <c r="K402" s="13"/>
      <c r="L402" s="82"/>
      <c r="M402" s="13"/>
      <c r="N402" s="13"/>
      <c r="O402" s="12"/>
      <c r="P402" s="13"/>
      <c r="Q402" s="13"/>
      <c r="R402" s="13"/>
      <c r="S402" s="13"/>
    </row>
    <row r="403" spans="1:19">
      <c r="A403" s="12"/>
      <c r="B403" s="19"/>
      <c r="C403" s="13"/>
      <c r="D403" s="12"/>
      <c r="E403" s="14"/>
      <c r="F403" s="13"/>
      <c r="G403" s="81"/>
      <c r="H403" s="13"/>
      <c r="I403" s="13"/>
      <c r="J403" s="104"/>
      <c r="K403" s="13"/>
      <c r="L403" s="82"/>
      <c r="M403" s="13"/>
      <c r="N403" s="13"/>
      <c r="O403" s="12"/>
      <c r="P403" s="13"/>
      <c r="Q403" s="13"/>
      <c r="R403" s="13"/>
      <c r="S403" s="13"/>
    </row>
    <row r="404" spans="1:19">
      <c r="A404" s="12"/>
      <c r="B404" s="19"/>
      <c r="C404" s="13"/>
      <c r="D404" s="12"/>
      <c r="E404" s="14"/>
      <c r="F404" s="13"/>
      <c r="G404" s="81"/>
      <c r="H404" s="13"/>
      <c r="I404" s="13"/>
      <c r="J404" s="104"/>
      <c r="K404" s="13"/>
      <c r="L404" s="82"/>
      <c r="M404" s="13"/>
      <c r="N404" s="13"/>
      <c r="O404" s="12"/>
      <c r="P404" s="13"/>
      <c r="Q404" s="13"/>
      <c r="R404" s="13"/>
      <c r="S404" s="13"/>
    </row>
    <row r="405" spans="1:19">
      <c r="A405" s="12"/>
      <c r="B405" s="19"/>
      <c r="C405" s="13"/>
      <c r="D405" s="12"/>
      <c r="E405" s="14"/>
      <c r="F405" s="13"/>
      <c r="G405" s="81"/>
      <c r="H405" s="13"/>
      <c r="I405" s="13"/>
      <c r="J405" s="104"/>
      <c r="K405" s="13"/>
      <c r="L405" s="82"/>
      <c r="M405" s="13"/>
      <c r="N405" s="13"/>
      <c r="O405" s="12"/>
      <c r="P405" s="13"/>
      <c r="Q405" s="13"/>
      <c r="R405" s="13"/>
      <c r="S405" s="13"/>
    </row>
    <row r="406" spans="1:19">
      <c r="A406" s="12"/>
      <c r="B406" s="19"/>
      <c r="C406" s="13"/>
      <c r="D406" s="12"/>
      <c r="E406" s="14"/>
      <c r="F406" s="13"/>
      <c r="G406" s="81"/>
      <c r="H406" s="13"/>
      <c r="I406" s="13"/>
      <c r="J406" s="104"/>
      <c r="K406" s="13"/>
      <c r="L406" s="82"/>
      <c r="M406" s="13"/>
      <c r="N406" s="13"/>
      <c r="O406" s="12"/>
      <c r="P406" s="13"/>
      <c r="Q406" s="13"/>
      <c r="R406" s="13"/>
      <c r="S406" s="13"/>
    </row>
    <row r="407" spans="1:19">
      <c r="A407" s="12"/>
      <c r="B407" s="19"/>
      <c r="C407" s="13"/>
      <c r="D407" s="12"/>
      <c r="E407" s="14"/>
      <c r="F407" s="13"/>
      <c r="G407" s="81"/>
      <c r="H407" s="13"/>
      <c r="I407" s="13"/>
      <c r="J407" s="104"/>
      <c r="K407" s="13"/>
      <c r="L407" s="82"/>
      <c r="M407" s="13"/>
      <c r="N407" s="13"/>
      <c r="O407" s="12"/>
      <c r="P407" s="13"/>
      <c r="Q407" s="13"/>
      <c r="R407" s="13"/>
      <c r="S407" s="13"/>
    </row>
    <row r="408" spans="1:19">
      <c r="A408" s="12"/>
      <c r="B408" s="19"/>
      <c r="C408" s="13"/>
      <c r="D408" s="12"/>
      <c r="E408" s="14"/>
      <c r="F408" s="13"/>
      <c r="G408" s="81"/>
      <c r="H408" s="13"/>
      <c r="I408" s="13"/>
      <c r="J408" s="104"/>
      <c r="K408" s="13"/>
      <c r="L408" s="82"/>
      <c r="M408" s="13"/>
      <c r="N408" s="13"/>
      <c r="O408" s="12"/>
      <c r="P408" s="13"/>
      <c r="Q408" s="13"/>
      <c r="R408" s="13"/>
      <c r="S408" s="13"/>
    </row>
    <row r="409" spans="1:19">
      <c r="A409" s="12"/>
      <c r="B409" s="19"/>
      <c r="C409" s="13"/>
      <c r="D409" s="12"/>
      <c r="E409" s="14"/>
      <c r="F409" s="13"/>
      <c r="G409" s="81"/>
      <c r="H409" s="13"/>
      <c r="I409" s="13"/>
      <c r="J409" s="104"/>
      <c r="K409" s="13"/>
      <c r="L409" s="82"/>
      <c r="M409" s="13"/>
      <c r="N409" s="13"/>
      <c r="O409" s="12"/>
      <c r="P409" s="13"/>
      <c r="Q409" s="13"/>
      <c r="R409" s="13"/>
      <c r="S409" s="13"/>
    </row>
    <row r="410" spans="1:19">
      <c r="A410" s="12"/>
      <c r="B410" s="19"/>
      <c r="C410" s="13"/>
      <c r="D410" s="12"/>
      <c r="E410" s="14"/>
      <c r="F410" s="13"/>
      <c r="G410" s="81"/>
      <c r="H410" s="13"/>
      <c r="I410" s="13"/>
      <c r="J410" s="104"/>
      <c r="K410" s="13"/>
      <c r="L410" s="82"/>
      <c r="M410" s="13"/>
      <c r="N410" s="13"/>
      <c r="O410" s="12"/>
      <c r="P410" s="13"/>
      <c r="Q410" s="13"/>
      <c r="R410" s="13"/>
      <c r="S410" s="13"/>
    </row>
    <row r="411" spans="1:19">
      <c r="A411" s="12"/>
      <c r="B411" s="19"/>
      <c r="C411" s="13"/>
      <c r="D411" s="12"/>
      <c r="E411" s="14"/>
      <c r="F411" s="13"/>
      <c r="G411" s="81"/>
      <c r="H411" s="13"/>
      <c r="I411" s="13"/>
      <c r="J411" s="104"/>
      <c r="K411" s="13"/>
      <c r="L411" s="82"/>
      <c r="M411" s="13"/>
      <c r="N411" s="13"/>
      <c r="O411" s="12"/>
      <c r="P411" s="13"/>
      <c r="Q411" s="13"/>
      <c r="R411" s="13"/>
      <c r="S411" s="13"/>
    </row>
    <row r="412" spans="1:19">
      <c r="A412" s="12"/>
      <c r="B412" s="19"/>
      <c r="C412" s="13"/>
      <c r="D412" s="12"/>
      <c r="E412" s="14"/>
      <c r="F412" s="13"/>
      <c r="G412" s="81"/>
      <c r="H412" s="13"/>
      <c r="I412" s="13"/>
      <c r="J412" s="104"/>
      <c r="K412" s="13"/>
      <c r="L412" s="82"/>
      <c r="M412" s="13"/>
      <c r="N412" s="13"/>
      <c r="O412" s="12"/>
      <c r="P412" s="13"/>
      <c r="Q412" s="13"/>
      <c r="R412" s="13"/>
      <c r="S412" s="13"/>
    </row>
    <row r="413" spans="1:19">
      <c r="A413" s="12"/>
      <c r="B413" s="19"/>
      <c r="C413" s="13"/>
      <c r="D413" s="12"/>
      <c r="E413" s="14"/>
      <c r="F413" s="13"/>
      <c r="G413" s="81"/>
      <c r="H413" s="13"/>
      <c r="I413" s="13"/>
      <c r="J413" s="104"/>
      <c r="K413" s="13"/>
      <c r="L413" s="82"/>
      <c r="M413" s="13"/>
      <c r="N413" s="13"/>
      <c r="O413" s="12"/>
      <c r="P413" s="13"/>
      <c r="Q413" s="13"/>
      <c r="R413" s="13"/>
      <c r="S413" s="13"/>
    </row>
    <row r="414" spans="1:19">
      <c r="A414" s="12"/>
      <c r="B414" s="19"/>
      <c r="C414" s="13"/>
      <c r="D414" s="12"/>
      <c r="E414" s="14"/>
      <c r="F414" s="13"/>
      <c r="G414" s="81"/>
      <c r="H414" s="13"/>
      <c r="I414" s="13"/>
      <c r="J414" s="104"/>
      <c r="K414" s="13"/>
      <c r="L414" s="82"/>
      <c r="M414" s="13"/>
      <c r="N414" s="13"/>
      <c r="O414" s="12"/>
      <c r="P414" s="13"/>
      <c r="Q414" s="13"/>
      <c r="R414" s="13"/>
      <c r="S414" s="13"/>
    </row>
    <row r="415" spans="1:19">
      <c r="A415" s="12"/>
      <c r="B415" s="19"/>
      <c r="C415" s="13"/>
      <c r="D415" s="12"/>
      <c r="E415" s="14"/>
      <c r="F415" s="13"/>
      <c r="G415" s="81"/>
      <c r="H415" s="13"/>
      <c r="I415" s="13"/>
      <c r="J415" s="104"/>
      <c r="K415" s="13"/>
      <c r="L415" s="82"/>
      <c r="M415" s="13"/>
      <c r="N415" s="13"/>
      <c r="O415" s="12"/>
      <c r="P415" s="13"/>
      <c r="Q415" s="13"/>
      <c r="R415" s="13"/>
      <c r="S415" s="13"/>
    </row>
    <row r="416" spans="1:19">
      <c r="A416" s="12"/>
      <c r="B416" s="19"/>
      <c r="C416" s="13"/>
      <c r="D416" s="12"/>
      <c r="E416" s="14"/>
      <c r="F416" s="13"/>
      <c r="G416" s="81"/>
      <c r="H416" s="13"/>
      <c r="I416" s="13"/>
      <c r="J416" s="104"/>
      <c r="K416" s="13"/>
      <c r="L416" s="82"/>
      <c r="M416" s="13"/>
      <c r="N416" s="13"/>
      <c r="O416" s="12"/>
      <c r="P416" s="13"/>
      <c r="Q416" s="13"/>
      <c r="R416" s="13"/>
      <c r="S416" s="13"/>
    </row>
    <row r="417" spans="1:19">
      <c r="A417" s="12"/>
      <c r="B417" s="19"/>
      <c r="C417" s="13"/>
      <c r="D417" s="12"/>
      <c r="E417" s="14"/>
      <c r="F417" s="13"/>
      <c r="G417" s="81"/>
      <c r="H417" s="13"/>
      <c r="I417" s="13"/>
      <c r="J417" s="104"/>
      <c r="K417" s="13"/>
      <c r="L417" s="82"/>
      <c r="M417" s="13"/>
      <c r="N417" s="13"/>
      <c r="O417" s="12"/>
      <c r="P417" s="13"/>
      <c r="Q417" s="13"/>
      <c r="R417" s="13"/>
      <c r="S417" s="13"/>
    </row>
    <row r="418" spans="1:19">
      <c r="A418" s="12"/>
      <c r="B418" s="19"/>
      <c r="C418" s="13"/>
      <c r="D418" s="12"/>
      <c r="E418" s="14"/>
      <c r="F418" s="13"/>
      <c r="G418" s="81"/>
      <c r="H418" s="13"/>
      <c r="I418" s="13"/>
      <c r="J418" s="104"/>
      <c r="K418" s="13"/>
      <c r="L418" s="82"/>
      <c r="M418" s="13"/>
      <c r="N418" s="13"/>
      <c r="O418" s="12"/>
      <c r="P418" s="13"/>
      <c r="Q418" s="13"/>
      <c r="R418" s="13"/>
      <c r="S418" s="13"/>
    </row>
    <row r="419" spans="1:19">
      <c r="A419" s="12"/>
      <c r="B419" s="19"/>
      <c r="C419" s="13"/>
      <c r="D419" s="12"/>
      <c r="E419" s="14"/>
      <c r="F419" s="13"/>
      <c r="G419" s="81"/>
      <c r="H419" s="13"/>
      <c r="I419" s="13"/>
      <c r="J419" s="104"/>
      <c r="K419" s="13"/>
      <c r="L419" s="82"/>
      <c r="M419" s="13"/>
      <c r="N419" s="13"/>
      <c r="O419" s="12"/>
      <c r="P419" s="13"/>
      <c r="Q419" s="13"/>
      <c r="R419" s="13"/>
      <c r="S419" s="13"/>
    </row>
    <row r="420" spans="1:19">
      <c r="A420" s="12"/>
      <c r="B420" s="19"/>
      <c r="C420" s="13"/>
      <c r="D420" s="12"/>
      <c r="E420" s="14"/>
      <c r="F420" s="13"/>
      <c r="G420" s="81"/>
      <c r="H420" s="13"/>
      <c r="I420" s="13"/>
      <c r="J420" s="104"/>
      <c r="K420" s="13"/>
      <c r="L420" s="82"/>
      <c r="M420" s="13"/>
      <c r="N420" s="13"/>
      <c r="O420" s="12"/>
      <c r="P420" s="13"/>
      <c r="Q420" s="13"/>
      <c r="R420" s="13"/>
      <c r="S420" s="13"/>
    </row>
    <row r="421" spans="1:19">
      <c r="A421" s="12"/>
      <c r="B421" s="19"/>
      <c r="C421" s="13"/>
      <c r="D421" s="12"/>
      <c r="E421" s="14"/>
      <c r="F421" s="13"/>
      <c r="G421" s="81"/>
      <c r="H421" s="13"/>
      <c r="I421" s="13"/>
      <c r="J421" s="104"/>
      <c r="K421" s="13"/>
      <c r="L421" s="82"/>
      <c r="M421" s="13"/>
      <c r="N421" s="13"/>
      <c r="O421" s="12"/>
      <c r="P421" s="13"/>
      <c r="Q421" s="13"/>
      <c r="R421" s="13"/>
      <c r="S421" s="13"/>
    </row>
    <row r="422" spans="1:19">
      <c r="A422" s="12"/>
      <c r="B422" s="19"/>
      <c r="C422" s="13"/>
      <c r="D422" s="12"/>
      <c r="E422" s="14"/>
      <c r="F422" s="13"/>
      <c r="G422" s="81"/>
      <c r="H422" s="13"/>
      <c r="I422" s="13"/>
      <c r="J422" s="104"/>
      <c r="K422" s="13"/>
      <c r="L422" s="82"/>
      <c r="M422" s="13"/>
      <c r="N422" s="13"/>
      <c r="O422" s="12"/>
      <c r="P422" s="13"/>
      <c r="Q422" s="13"/>
      <c r="R422" s="13"/>
      <c r="S422" s="13"/>
    </row>
    <row r="423" spans="1:19">
      <c r="A423" s="12"/>
      <c r="B423" s="19"/>
      <c r="C423" s="13"/>
      <c r="D423" s="12"/>
      <c r="E423" s="14"/>
      <c r="F423" s="13"/>
      <c r="G423" s="81"/>
      <c r="H423" s="13"/>
      <c r="I423" s="13"/>
      <c r="J423" s="104"/>
      <c r="K423" s="13"/>
      <c r="L423" s="82"/>
      <c r="M423" s="13"/>
      <c r="N423" s="13"/>
      <c r="O423" s="12"/>
      <c r="P423" s="13"/>
      <c r="Q423" s="13"/>
      <c r="R423" s="13"/>
      <c r="S423" s="13"/>
    </row>
    <row r="424" spans="1:19">
      <c r="A424" s="12"/>
      <c r="B424" s="19"/>
      <c r="C424" s="13"/>
      <c r="D424" s="12"/>
      <c r="E424" s="14"/>
      <c r="F424" s="13"/>
      <c r="G424" s="81"/>
      <c r="H424" s="13"/>
      <c r="I424" s="13"/>
      <c r="J424" s="104"/>
      <c r="K424" s="13"/>
      <c r="L424" s="82"/>
      <c r="M424" s="13"/>
      <c r="N424" s="13"/>
      <c r="O424" s="12"/>
      <c r="P424" s="13"/>
      <c r="Q424" s="13"/>
      <c r="R424" s="13"/>
      <c r="S424" s="13"/>
    </row>
    <row r="425" spans="1:19">
      <c r="A425" s="12"/>
      <c r="B425" s="19"/>
      <c r="C425" s="13"/>
      <c r="D425" s="12"/>
      <c r="E425" s="14"/>
      <c r="F425" s="13"/>
      <c r="G425" s="81"/>
      <c r="H425" s="13"/>
      <c r="I425" s="13"/>
      <c r="J425" s="104"/>
      <c r="K425" s="13"/>
      <c r="L425" s="82"/>
      <c r="M425" s="13"/>
      <c r="N425" s="13"/>
      <c r="O425" s="12"/>
      <c r="P425" s="13"/>
      <c r="Q425" s="13"/>
      <c r="R425" s="13"/>
      <c r="S425" s="13"/>
    </row>
    <row r="426" spans="1:19">
      <c r="A426" s="12"/>
      <c r="B426" s="19"/>
      <c r="C426" s="13"/>
      <c r="D426" s="12"/>
      <c r="E426" s="14"/>
      <c r="F426" s="13"/>
      <c r="G426" s="81"/>
      <c r="H426" s="13"/>
      <c r="I426" s="13"/>
      <c r="J426" s="104"/>
      <c r="K426" s="13"/>
      <c r="L426" s="82"/>
      <c r="M426" s="13"/>
      <c r="N426" s="13"/>
      <c r="O426" s="12"/>
      <c r="P426" s="13"/>
      <c r="Q426" s="13"/>
      <c r="R426" s="13"/>
      <c r="S426" s="13"/>
    </row>
    <row r="427" spans="1:19">
      <c r="A427" s="12"/>
      <c r="B427" s="19"/>
      <c r="C427" s="13"/>
      <c r="D427" s="12"/>
      <c r="E427" s="14"/>
      <c r="F427" s="13"/>
      <c r="G427" s="81"/>
      <c r="H427" s="13"/>
      <c r="I427" s="13"/>
      <c r="J427" s="104"/>
      <c r="K427" s="13"/>
      <c r="L427" s="82"/>
      <c r="M427" s="13"/>
      <c r="N427" s="13"/>
      <c r="O427" s="12"/>
      <c r="P427" s="13"/>
      <c r="Q427" s="13"/>
      <c r="R427" s="13"/>
      <c r="S427" s="13"/>
    </row>
    <row r="428" spans="1:19">
      <c r="A428" s="12"/>
      <c r="B428" s="19"/>
      <c r="C428" s="13"/>
      <c r="D428" s="12"/>
      <c r="E428" s="14"/>
      <c r="F428" s="13"/>
      <c r="G428" s="81"/>
      <c r="H428" s="13"/>
      <c r="I428" s="13"/>
      <c r="J428" s="104"/>
      <c r="K428" s="13"/>
      <c r="L428" s="82"/>
      <c r="M428" s="13"/>
      <c r="N428" s="13"/>
      <c r="O428" s="12"/>
      <c r="P428" s="13"/>
      <c r="Q428" s="13"/>
      <c r="R428" s="13"/>
      <c r="S428" s="13"/>
    </row>
    <row r="429" spans="1:19">
      <c r="A429" s="12"/>
      <c r="B429" s="19"/>
      <c r="C429" s="13"/>
      <c r="D429" s="12"/>
      <c r="E429" s="14"/>
      <c r="F429" s="13"/>
      <c r="G429" s="81"/>
      <c r="H429" s="13"/>
      <c r="I429" s="13"/>
      <c r="J429" s="104"/>
      <c r="K429" s="13"/>
      <c r="L429" s="82"/>
      <c r="M429" s="13"/>
      <c r="N429" s="13"/>
      <c r="O429" s="12"/>
      <c r="P429" s="13"/>
      <c r="Q429" s="13"/>
      <c r="R429" s="13"/>
      <c r="S429" s="13"/>
    </row>
    <row r="430" spans="1:19">
      <c r="A430" s="12"/>
      <c r="B430" s="19"/>
      <c r="C430" s="13"/>
      <c r="D430" s="12"/>
      <c r="E430" s="14"/>
      <c r="F430" s="13"/>
      <c r="G430" s="81"/>
      <c r="H430" s="13"/>
      <c r="I430" s="13"/>
      <c r="J430" s="104"/>
      <c r="K430" s="13"/>
      <c r="L430" s="82"/>
      <c r="M430" s="13"/>
      <c r="N430" s="13"/>
      <c r="O430" s="12"/>
      <c r="P430" s="13"/>
      <c r="Q430" s="13"/>
      <c r="R430" s="13"/>
      <c r="S430" s="13"/>
    </row>
    <row r="431" spans="1:19">
      <c r="A431" s="12"/>
      <c r="B431" s="19"/>
      <c r="C431" s="13"/>
      <c r="D431" s="12"/>
      <c r="E431" s="14"/>
      <c r="F431" s="13"/>
      <c r="G431" s="81"/>
      <c r="H431" s="13"/>
      <c r="I431" s="13"/>
      <c r="J431" s="104"/>
      <c r="K431" s="13"/>
      <c r="L431" s="82"/>
      <c r="M431" s="13"/>
      <c r="N431" s="13"/>
      <c r="O431" s="12"/>
      <c r="P431" s="13"/>
      <c r="Q431" s="13"/>
      <c r="R431" s="13"/>
      <c r="S431" s="13"/>
    </row>
    <row r="432" spans="1:19">
      <c r="A432" s="12"/>
      <c r="B432" s="19"/>
      <c r="C432" s="13"/>
      <c r="D432" s="12"/>
      <c r="E432" s="14"/>
      <c r="F432" s="13"/>
      <c r="G432" s="81"/>
      <c r="H432" s="13"/>
      <c r="I432" s="13"/>
      <c r="J432" s="104"/>
      <c r="K432" s="13"/>
      <c r="L432" s="82"/>
      <c r="M432" s="13"/>
      <c r="N432" s="13"/>
      <c r="O432" s="12"/>
      <c r="P432" s="13"/>
      <c r="Q432" s="13"/>
      <c r="R432" s="13"/>
      <c r="S432" s="13"/>
    </row>
    <row r="433" spans="1:19">
      <c r="A433" s="12"/>
      <c r="B433" s="19"/>
      <c r="C433" s="13"/>
      <c r="D433" s="12"/>
      <c r="E433" s="14"/>
      <c r="F433" s="13"/>
      <c r="G433" s="81"/>
      <c r="H433" s="13"/>
      <c r="I433" s="13"/>
      <c r="J433" s="104"/>
      <c r="K433" s="13"/>
      <c r="L433" s="82"/>
      <c r="M433" s="13"/>
      <c r="N433" s="13"/>
      <c r="O433" s="12"/>
      <c r="P433" s="13"/>
      <c r="Q433" s="13"/>
      <c r="R433" s="13"/>
      <c r="S433" s="13"/>
    </row>
    <row r="434" spans="1:19">
      <c r="A434" s="12"/>
      <c r="B434" s="19"/>
      <c r="C434" s="13"/>
      <c r="D434" s="12"/>
      <c r="E434" s="14"/>
      <c r="F434" s="13"/>
      <c r="G434" s="81"/>
      <c r="H434" s="13"/>
      <c r="I434" s="13"/>
      <c r="J434" s="104"/>
      <c r="K434" s="13"/>
      <c r="L434" s="82"/>
      <c r="M434" s="13"/>
      <c r="N434" s="13"/>
      <c r="O434" s="12"/>
      <c r="P434" s="13"/>
      <c r="Q434" s="13"/>
      <c r="R434" s="13"/>
      <c r="S434" s="13"/>
    </row>
    <row r="435" spans="1:19">
      <c r="A435" s="12"/>
      <c r="B435" s="19"/>
      <c r="C435" s="13"/>
      <c r="D435" s="12"/>
      <c r="E435" s="14"/>
      <c r="F435" s="13"/>
      <c r="G435" s="81"/>
      <c r="H435" s="13"/>
      <c r="I435" s="13"/>
      <c r="J435" s="104"/>
      <c r="K435" s="13"/>
      <c r="L435" s="82"/>
      <c r="M435" s="13"/>
      <c r="N435" s="13"/>
      <c r="O435" s="12"/>
      <c r="P435" s="13"/>
      <c r="Q435" s="13"/>
      <c r="R435" s="13"/>
      <c r="S435" s="13"/>
    </row>
    <row r="436" spans="1:19">
      <c r="A436" s="12"/>
      <c r="B436" s="19"/>
      <c r="C436" s="13"/>
      <c r="D436" s="12"/>
      <c r="E436" s="14"/>
      <c r="F436" s="13"/>
      <c r="G436" s="81"/>
      <c r="H436" s="13"/>
      <c r="I436" s="13"/>
      <c r="J436" s="104"/>
      <c r="K436" s="13"/>
      <c r="L436" s="82"/>
      <c r="M436" s="13"/>
      <c r="N436" s="13"/>
      <c r="O436" s="12"/>
      <c r="P436" s="13"/>
      <c r="Q436" s="13"/>
      <c r="R436" s="13"/>
      <c r="S436" s="13"/>
    </row>
    <row r="437" spans="1:19">
      <c r="A437" s="12"/>
      <c r="B437" s="19"/>
      <c r="C437" s="13"/>
      <c r="D437" s="12"/>
      <c r="E437" s="14"/>
      <c r="F437" s="13"/>
      <c r="G437" s="81"/>
      <c r="H437" s="13"/>
      <c r="I437" s="13"/>
      <c r="J437" s="104"/>
      <c r="K437" s="13"/>
      <c r="L437" s="82"/>
      <c r="M437" s="13"/>
      <c r="N437" s="13"/>
      <c r="O437" s="12"/>
      <c r="P437" s="13"/>
      <c r="Q437" s="13"/>
      <c r="R437" s="13"/>
      <c r="S437" s="13"/>
    </row>
    <row r="438" spans="1:19">
      <c r="A438" s="12"/>
      <c r="B438" s="19"/>
      <c r="C438" s="13"/>
      <c r="D438" s="12"/>
      <c r="E438" s="14"/>
      <c r="F438" s="13"/>
      <c r="G438" s="81"/>
      <c r="H438" s="13"/>
      <c r="I438" s="13"/>
      <c r="J438" s="104"/>
      <c r="K438" s="13"/>
      <c r="L438" s="82"/>
      <c r="M438" s="13"/>
      <c r="N438" s="13"/>
      <c r="O438" s="12"/>
      <c r="P438" s="13"/>
      <c r="Q438" s="13"/>
      <c r="R438" s="13"/>
      <c r="S438" s="13"/>
    </row>
    <row r="439" spans="1:19">
      <c r="A439" s="12"/>
      <c r="B439" s="19"/>
      <c r="C439" s="13"/>
      <c r="D439" s="12"/>
      <c r="E439" s="14"/>
      <c r="F439" s="13"/>
      <c r="G439" s="81"/>
      <c r="H439" s="13"/>
      <c r="I439" s="13"/>
      <c r="J439" s="104"/>
      <c r="K439" s="13"/>
      <c r="L439" s="82"/>
      <c r="M439" s="13"/>
      <c r="N439" s="13"/>
      <c r="O439" s="12"/>
      <c r="P439" s="13"/>
      <c r="Q439" s="13"/>
      <c r="R439" s="13"/>
      <c r="S439" s="13"/>
    </row>
    <row r="440" spans="1:19">
      <c r="A440" s="12"/>
      <c r="B440" s="19"/>
      <c r="C440" s="13"/>
      <c r="D440" s="12"/>
      <c r="E440" s="14"/>
      <c r="F440" s="13"/>
      <c r="G440" s="81"/>
      <c r="H440" s="13"/>
      <c r="I440" s="13"/>
      <c r="J440" s="104"/>
      <c r="K440" s="13"/>
      <c r="L440" s="82"/>
      <c r="M440" s="13"/>
      <c r="N440" s="13"/>
      <c r="O440" s="12"/>
      <c r="P440" s="13"/>
      <c r="Q440" s="13"/>
      <c r="R440" s="13"/>
      <c r="S440" s="13"/>
    </row>
    <row r="441" spans="1:19">
      <c r="A441" s="12"/>
      <c r="B441" s="19"/>
      <c r="C441" s="13"/>
      <c r="D441" s="12"/>
      <c r="E441" s="14"/>
      <c r="F441" s="13"/>
      <c r="G441" s="81"/>
      <c r="H441" s="13"/>
      <c r="I441" s="13"/>
      <c r="J441" s="104"/>
      <c r="K441" s="13"/>
      <c r="L441" s="82"/>
      <c r="M441" s="13"/>
      <c r="N441" s="13"/>
      <c r="O441" s="12"/>
      <c r="P441" s="13"/>
      <c r="Q441" s="13"/>
      <c r="R441" s="13"/>
      <c r="S441" s="13"/>
    </row>
    <row r="442" spans="1:19">
      <c r="A442" s="12"/>
      <c r="B442" s="19"/>
      <c r="C442" s="13"/>
      <c r="D442" s="12"/>
      <c r="E442" s="14"/>
      <c r="F442" s="13"/>
      <c r="G442" s="81"/>
      <c r="H442" s="13"/>
      <c r="I442" s="13"/>
      <c r="J442" s="104"/>
      <c r="K442" s="13"/>
      <c r="L442" s="82"/>
      <c r="M442" s="13"/>
      <c r="N442" s="13"/>
      <c r="O442" s="12"/>
      <c r="P442" s="13"/>
      <c r="Q442" s="13"/>
      <c r="R442" s="13"/>
      <c r="S442" s="13"/>
    </row>
    <row r="443" spans="1:19">
      <c r="A443" s="12"/>
      <c r="B443" s="19"/>
      <c r="C443" s="13"/>
      <c r="D443" s="12"/>
      <c r="E443" s="14"/>
      <c r="F443" s="13"/>
      <c r="G443" s="81"/>
      <c r="H443" s="13"/>
      <c r="I443" s="13"/>
      <c r="J443" s="104"/>
      <c r="K443" s="13"/>
      <c r="L443" s="82"/>
      <c r="M443" s="13"/>
      <c r="N443" s="13"/>
      <c r="O443" s="12"/>
      <c r="P443" s="13"/>
      <c r="Q443" s="13"/>
      <c r="R443" s="13"/>
      <c r="S443" s="13"/>
    </row>
    <row r="444" spans="1:19">
      <c r="A444" s="12"/>
      <c r="B444" s="19"/>
      <c r="C444" s="13"/>
      <c r="D444" s="12"/>
      <c r="E444" s="14"/>
      <c r="F444" s="13"/>
      <c r="G444" s="81"/>
      <c r="H444" s="13"/>
      <c r="I444" s="13"/>
      <c r="J444" s="104"/>
      <c r="K444" s="13"/>
      <c r="L444" s="82"/>
      <c r="M444" s="13"/>
      <c r="N444" s="13"/>
      <c r="O444" s="12"/>
      <c r="P444" s="13"/>
      <c r="Q444" s="13"/>
      <c r="R444" s="13"/>
      <c r="S444" s="13"/>
    </row>
    <row r="445" spans="1:19">
      <c r="A445" s="12"/>
      <c r="B445" s="19"/>
      <c r="C445" s="13"/>
      <c r="D445" s="12"/>
      <c r="E445" s="14"/>
      <c r="F445" s="13"/>
      <c r="G445" s="81"/>
      <c r="H445" s="13"/>
      <c r="I445" s="13"/>
      <c r="J445" s="104"/>
      <c r="K445" s="13"/>
      <c r="L445" s="82"/>
      <c r="M445" s="13"/>
      <c r="N445" s="13"/>
      <c r="O445" s="12"/>
      <c r="P445" s="13"/>
      <c r="Q445" s="13"/>
      <c r="R445" s="13"/>
      <c r="S445" s="13"/>
    </row>
    <row r="446" spans="1:19">
      <c r="A446" s="12"/>
      <c r="B446" s="19"/>
      <c r="C446" s="13"/>
      <c r="D446" s="12"/>
      <c r="E446" s="14"/>
      <c r="F446" s="13"/>
      <c r="G446" s="81"/>
      <c r="H446" s="13"/>
      <c r="I446" s="13"/>
      <c r="J446" s="104"/>
      <c r="K446" s="13"/>
      <c r="L446" s="82"/>
      <c r="M446" s="13"/>
      <c r="N446" s="13"/>
      <c r="O446" s="12"/>
      <c r="P446" s="13"/>
      <c r="Q446" s="13"/>
      <c r="R446" s="13"/>
      <c r="S446" s="13"/>
    </row>
    <row r="447" spans="1:19">
      <c r="A447" s="12"/>
      <c r="B447" s="19"/>
      <c r="C447" s="13"/>
      <c r="D447" s="12"/>
      <c r="E447" s="14"/>
      <c r="F447" s="13"/>
      <c r="G447" s="81"/>
      <c r="H447" s="13"/>
      <c r="I447" s="13"/>
      <c r="J447" s="104"/>
      <c r="K447" s="13"/>
      <c r="L447" s="82"/>
      <c r="M447" s="13"/>
      <c r="N447" s="13"/>
      <c r="O447" s="12"/>
      <c r="P447" s="13"/>
      <c r="Q447" s="13"/>
      <c r="R447" s="13"/>
      <c r="S447" s="13"/>
    </row>
    <row r="448" spans="1:19">
      <c r="A448" s="12"/>
      <c r="B448" s="19"/>
      <c r="C448" s="13"/>
      <c r="D448" s="12"/>
      <c r="E448" s="14"/>
      <c r="F448" s="13"/>
      <c r="G448" s="81"/>
      <c r="H448" s="13"/>
      <c r="I448" s="13"/>
      <c r="J448" s="104"/>
      <c r="K448" s="13"/>
      <c r="L448" s="82"/>
      <c r="M448" s="13"/>
      <c r="N448" s="13"/>
      <c r="O448" s="12"/>
      <c r="P448" s="13"/>
      <c r="Q448" s="13"/>
      <c r="R448" s="13"/>
      <c r="S448" s="13"/>
    </row>
    <row r="449" spans="1:19">
      <c r="A449" s="12"/>
      <c r="B449" s="19"/>
      <c r="C449" s="13"/>
      <c r="D449" s="12"/>
      <c r="E449" s="14"/>
      <c r="F449" s="13"/>
      <c r="G449" s="81"/>
      <c r="H449" s="13"/>
      <c r="I449" s="13"/>
      <c r="J449" s="104"/>
      <c r="K449" s="13"/>
      <c r="L449" s="82"/>
      <c r="M449" s="13"/>
      <c r="N449" s="13"/>
      <c r="O449" s="12"/>
      <c r="P449" s="13"/>
      <c r="Q449" s="13"/>
      <c r="R449" s="13"/>
      <c r="S449" s="13"/>
    </row>
    <row r="450" spans="1:19">
      <c r="A450" s="12"/>
      <c r="B450" s="19"/>
      <c r="C450" s="13"/>
      <c r="D450" s="12"/>
      <c r="E450" s="14"/>
      <c r="F450" s="13"/>
      <c r="G450" s="81"/>
      <c r="H450" s="13"/>
      <c r="I450" s="13"/>
      <c r="J450" s="104"/>
      <c r="K450" s="13"/>
      <c r="L450" s="82"/>
      <c r="M450" s="13"/>
      <c r="N450" s="13"/>
      <c r="O450" s="12"/>
      <c r="P450" s="13"/>
      <c r="Q450" s="13"/>
      <c r="R450" s="13"/>
      <c r="S450" s="13"/>
    </row>
    <row r="451" spans="1:19">
      <c r="A451" s="12"/>
      <c r="B451" s="19"/>
      <c r="C451" s="13"/>
      <c r="D451" s="12"/>
      <c r="E451" s="14"/>
      <c r="F451" s="13"/>
      <c r="G451" s="81"/>
      <c r="H451" s="13"/>
      <c r="I451" s="13"/>
      <c r="J451" s="104"/>
      <c r="K451" s="13"/>
      <c r="L451" s="82"/>
      <c r="M451" s="13"/>
      <c r="N451" s="13"/>
      <c r="O451" s="12"/>
      <c r="P451" s="13"/>
      <c r="Q451" s="13"/>
      <c r="R451" s="13"/>
      <c r="S451" s="13"/>
    </row>
    <row r="452" spans="1:19">
      <c r="A452" s="12"/>
      <c r="B452" s="19"/>
      <c r="C452" s="13"/>
      <c r="D452" s="12"/>
      <c r="E452" s="14"/>
      <c r="F452" s="13"/>
      <c r="G452" s="81"/>
      <c r="H452" s="13"/>
      <c r="I452" s="13"/>
      <c r="J452" s="104"/>
      <c r="K452" s="13"/>
      <c r="L452" s="82"/>
      <c r="M452" s="13"/>
      <c r="N452" s="13"/>
      <c r="O452" s="12"/>
      <c r="P452" s="13"/>
      <c r="Q452" s="13"/>
      <c r="R452" s="13"/>
      <c r="S452" s="13"/>
    </row>
    <row r="453" spans="1:19">
      <c r="A453" s="12"/>
      <c r="B453" s="19"/>
      <c r="C453" s="13"/>
      <c r="D453" s="12"/>
      <c r="E453" s="14"/>
      <c r="F453" s="13"/>
      <c r="G453" s="81"/>
      <c r="H453" s="13"/>
      <c r="I453" s="13"/>
      <c r="J453" s="104"/>
      <c r="K453" s="13"/>
      <c r="L453" s="82"/>
      <c r="M453" s="13"/>
      <c r="N453" s="13"/>
      <c r="O453" s="12"/>
      <c r="P453" s="13"/>
      <c r="Q453" s="13"/>
      <c r="R453" s="13"/>
      <c r="S453" s="13"/>
    </row>
    <row r="454" spans="1:19">
      <c r="A454" s="12"/>
      <c r="B454" s="19"/>
      <c r="C454" s="13"/>
      <c r="D454" s="12"/>
      <c r="E454" s="14"/>
      <c r="F454" s="13"/>
      <c r="G454" s="81"/>
      <c r="H454" s="13"/>
      <c r="I454" s="13"/>
      <c r="J454" s="104"/>
      <c r="K454" s="13"/>
      <c r="L454" s="82"/>
      <c r="M454" s="13"/>
      <c r="N454" s="13"/>
      <c r="O454" s="12"/>
      <c r="P454" s="13"/>
      <c r="Q454" s="13"/>
      <c r="R454" s="13"/>
      <c r="S454" s="13"/>
    </row>
    <row r="455" spans="1:19">
      <c r="A455" s="12"/>
      <c r="B455" s="19"/>
      <c r="C455" s="13"/>
      <c r="D455" s="12"/>
      <c r="E455" s="14"/>
      <c r="F455" s="13"/>
      <c r="G455" s="81"/>
      <c r="H455" s="13"/>
      <c r="I455" s="13"/>
      <c r="J455" s="104"/>
      <c r="K455" s="13"/>
      <c r="L455" s="82"/>
      <c r="M455" s="13"/>
      <c r="N455" s="13"/>
      <c r="O455" s="12"/>
      <c r="P455" s="13"/>
      <c r="Q455" s="13"/>
      <c r="R455" s="13"/>
      <c r="S455" s="13"/>
    </row>
    <row r="456" spans="1:19">
      <c r="A456" s="12"/>
      <c r="B456" s="19"/>
      <c r="C456" s="13"/>
      <c r="D456" s="12"/>
      <c r="E456" s="14"/>
      <c r="F456" s="13"/>
      <c r="G456" s="81"/>
      <c r="H456" s="13"/>
      <c r="I456" s="13"/>
      <c r="J456" s="104"/>
      <c r="K456" s="13"/>
      <c r="L456" s="82"/>
      <c r="M456" s="13"/>
      <c r="N456" s="13"/>
      <c r="O456" s="12"/>
      <c r="P456" s="13"/>
      <c r="Q456" s="13"/>
      <c r="R456" s="13"/>
      <c r="S456" s="13"/>
    </row>
    <row r="457" spans="1:19">
      <c r="A457" s="12"/>
      <c r="B457" s="19"/>
      <c r="C457" s="13"/>
      <c r="D457" s="12"/>
      <c r="E457" s="14"/>
      <c r="F457" s="13"/>
      <c r="G457" s="81"/>
      <c r="H457" s="13"/>
      <c r="I457" s="13"/>
      <c r="J457" s="104"/>
      <c r="K457" s="13"/>
      <c r="L457" s="82"/>
      <c r="M457" s="13"/>
      <c r="N457" s="13"/>
      <c r="O457" s="12"/>
      <c r="P457" s="13"/>
      <c r="Q457" s="13"/>
      <c r="R457" s="13"/>
      <c r="S457" s="13"/>
    </row>
    <row r="458" spans="1:19">
      <c r="A458" s="12"/>
      <c r="B458" s="19"/>
      <c r="C458" s="13"/>
      <c r="D458" s="12"/>
      <c r="E458" s="14"/>
      <c r="F458" s="13"/>
      <c r="G458" s="81"/>
      <c r="H458" s="13"/>
      <c r="I458" s="13"/>
      <c r="J458" s="104"/>
      <c r="K458" s="13"/>
      <c r="L458" s="82"/>
      <c r="M458" s="13"/>
      <c r="N458" s="13"/>
      <c r="O458" s="12"/>
      <c r="P458" s="13"/>
      <c r="Q458" s="13"/>
      <c r="R458" s="13"/>
      <c r="S458" s="13"/>
    </row>
    <row r="459" spans="1:19">
      <c r="A459" s="12"/>
      <c r="B459" s="19"/>
      <c r="C459" s="13"/>
      <c r="D459" s="12"/>
      <c r="E459" s="14"/>
      <c r="F459" s="13"/>
      <c r="G459" s="81"/>
      <c r="H459" s="13"/>
      <c r="I459" s="13"/>
      <c r="J459" s="104"/>
      <c r="K459" s="13"/>
      <c r="L459" s="82"/>
      <c r="M459" s="13"/>
      <c r="N459" s="13"/>
      <c r="O459" s="12"/>
      <c r="P459" s="13"/>
      <c r="Q459" s="13"/>
      <c r="R459" s="13"/>
      <c r="S459" s="13"/>
    </row>
    <row r="460" spans="1:19">
      <c r="A460" s="12"/>
      <c r="B460" s="19"/>
      <c r="C460" s="13"/>
      <c r="D460" s="12"/>
      <c r="E460" s="14"/>
      <c r="F460" s="13"/>
      <c r="G460" s="81"/>
      <c r="H460" s="13"/>
      <c r="I460" s="13"/>
      <c r="J460" s="104"/>
      <c r="K460" s="13"/>
      <c r="L460" s="82"/>
      <c r="M460" s="13"/>
      <c r="N460" s="13"/>
      <c r="O460" s="12"/>
      <c r="P460" s="13"/>
      <c r="Q460" s="13"/>
      <c r="R460" s="13"/>
      <c r="S460" s="13"/>
    </row>
    <row r="461" spans="1:19">
      <c r="A461" s="12"/>
      <c r="B461" s="19"/>
      <c r="C461" s="13"/>
      <c r="D461" s="12"/>
      <c r="E461" s="14"/>
      <c r="F461" s="13"/>
      <c r="G461" s="81"/>
      <c r="H461" s="13"/>
      <c r="I461" s="13"/>
      <c r="J461" s="104"/>
      <c r="K461" s="13"/>
      <c r="L461" s="82"/>
      <c r="M461" s="13"/>
      <c r="N461" s="13"/>
      <c r="O461" s="12"/>
      <c r="P461" s="13"/>
      <c r="Q461" s="13"/>
      <c r="R461" s="13"/>
      <c r="S461" s="13"/>
    </row>
    <row r="462" spans="1:19">
      <c r="A462" s="12"/>
      <c r="B462" s="19"/>
      <c r="C462" s="13"/>
      <c r="D462" s="12"/>
      <c r="E462" s="14"/>
      <c r="F462" s="13"/>
      <c r="G462" s="81"/>
      <c r="H462" s="13"/>
      <c r="I462" s="13"/>
      <c r="J462" s="104"/>
      <c r="K462" s="13"/>
      <c r="L462" s="82"/>
      <c r="M462" s="13"/>
      <c r="N462" s="13"/>
      <c r="O462" s="12"/>
      <c r="P462" s="13"/>
      <c r="Q462" s="13"/>
      <c r="R462" s="13"/>
      <c r="S462" s="13"/>
    </row>
    <row r="463" spans="1:19">
      <c r="A463" s="12"/>
      <c r="B463" s="19"/>
      <c r="C463" s="13"/>
      <c r="D463" s="12"/>
      <c r="E463" s="14"/>
      <c r="F463" s="13"/>
      <c r="G463" s="81"/>
      <c r="H463" s="13"/>
      <c r="I463" s="13"/>
      <c r="J463" s="104"/>
      <c r="K463" s="13"/>
      <c r="L463" s="82"/>
      <c r="M463" s="13"/>
      <c r="N463" s="13"/>
      <c r="O463" s="12"/>
      <c r="P463" s="13"/>
      <c r="Q463" s="13"/>
      <c r="R463" s="13"/>
      <c r="S463" s="13"/>
    </row>
    <row r="464" spans="1:19">
      <c r="A464" s="12"/>
      <c r="B464" s="19"/>
      <c r="C464" s="13"/>
      <c r="D464" s="12"/>
      <c r="E464" s="14"/>
      <c r="F464" s="13"/>
      <c r="G464" s="81"/>
      <c r="H464" s="13"/>
      <c r="I464" s="13"/>
      <c r="J464" s="104"/>
      <c r="K464" s="13"/>
      <c r="L464" s="82"/>
      <c r="M464" s="13"/>
      <c r="N464" s="13"/>
      <c r="O464" s="12"/>
      <c r="P464" s="13"/>
      <c r="Q464" s="13"/>
      <c r="R464" s="13"/>
      <c r="S464" s="13"/>
    </row>
    <row r="465" spans="1:19">
      <c r="A465" s="12"/>
      <c r="B465" s="19"/>
      <c r="C465" s="13"/>
      <c r="D465" s="12"/>
      <c r="E465" s="14"/>
      <c r="F465" s="13"/>
      <c r="G465" s="81"/>
      <c r="H465" s="13"/>
      <c r="I465" s="13"/>
      <c r="J465" s="104"/>
      <c r="K465" s="13"/>
      <c r="L465" s="82"/>
      <c r="M465" s="13"/>
      <c r="N465" s="13"/>
      <c r="O465" s="12"/>
      <c r="P465" s="13"/>
      <c r="Q465" s="13"/>
      <c r="R465" s="13"/>
      <c r="S465" s="13"/>
    </row>
    <row r="466" spans="1:19">
      <c r="A466" s="12"/>
      <c r="B466" s="19"/>
      <c r="C466" s="13"/>
      <c r="D466" s="12"/>
      <c r="E466" s="14"/>
      <c r="F466" s="13"/>
      <c r="G466" s="81"/>
      <c r="H466" s="13"/>
      <c r="I466" s="13"/>
      <c r="J466" s="104"/>
      <c r="K466" s="13"/>
      <c r="L466" s="82"/>
      <c r="M466" s="13"/>
      <c r="N466" s="13"/>
      <c r="O466" s="12"/>
      <c r="P466" s="13"/>
      <c r="Q466" s="13"/>
      <c r="R466" s="13"/>
      <c r="S466" s="13"/>
    </row>
    <row r="467" spans="1:19">
      <c r="A467" s="12"/>
      <c r="B467" s="19"/>
      <c r="C467" s="13"/>
      <c r="D467" s="12"/>
      <c r="E467" s="14"/>
      <c r="F467" s="13"/>
      <c r="G467" s="81"/>
      <c r="H467" s="13"/>
      <c r="I467" s="13"/>
      <c r="J467" s="104"/>
      <c r="K467" s="13"/>
      <c r="L467" s="82"/>
      <c r="M467" s="13"/>
      <c r="N467" s="13"/>
      <c r="O467" s="12"/>
      <c r="P467" s="13"/>
      <c r="Q467" s="13"/>
      <c r="R467" s="13"/>
      <c r="S467" s="13"/>
    </row>
    <row r="468" spans="1:19">
      <c r="A468" s="12"/>
      <c r="B468" s="19"/>
      <c r="C468" s="13"/>
      <c r="D468" s="12"/>
      <c r="E468" s="14"/>
      <c r="F468" s="13"/>
      <c r="G468" s="81"/>
      <c r="H468" s="13"/>
      <c r="I468" s="13"/>
      <c r="J468" s="104"/>
      <c r="K468" s="13"/>
      <c r="L468" s="82"/>
      <c r="M468" s="13"/>
      <c r="N468" s="13"/>
      <c r="O468" s="12"/>
      <c r="P468" s="13"/>
      <c r="Q468" s="13"/>
      <c r="R468" s="13"/>
      <c r="S468" s="13"/>
    </row>
    <row r="469" spans="1:19">
      <c r="A469" s="12"/>
      <c r="B469" s="19"/>
      <c r="C469" s="13"/>
      <c r="D469" s="12"/>
      <c r="E469" s="14"/>
      <c r="F469" s="13"/>
      <c r="G469" s="81"/>
      <c r="H469" s="13"/>
      <c r="I469" s="13"/>
      <c r="J469" s="104"/>
      <c r="K469" s="13"/>
      <c r="L469" s="82"/>
      <c r="M469" s="13"/>
      <c r="N469" s="13"/>
      <c r="O469" s="12"/>
      <c r="P469" s="13"/>
      <c r="Q469" s="13"/>
      <c r="R469" s="13"/>
      <c r="S469" s="13"/>
    </row>
    <row r="470" spans="1:19">
      <c r="A470" s="12"/>
      <c r="B470" s="19"/>
      <c r="C470" s="13"/>
      <c r="D470" s="12"/>
      <c r="E470" s="14"/>
      <c r="F470" s="13"/>
      <c r="G470" s="81"/>
      <c r="H470" s="13"/>
      <c r="I470" s="13"/>
      <c r="J470" s="104"/>
      <c r="K470" s="13"/>
      <c r="L470" s="82"/>
      <c r="M470" s="13"/>
      <c r="N470" s="13"/>
      <c r="O470" s="12"/>
      <c r="P470" s="13"/>
      <c r="Q470" s="13"/>
      <c r="R470" s="13"/>
      <c r="S470" s="13"/>
    </row>
    <row r="471" spans="1:19">
      <c r="A471" s="12"/>
      <c r="B471" s="19"/>
      <c r="C471" s="13"/>
      <c r="D471" s="12"/>
      <c r="E471" s="14"/>
      <c r="F471" s="13"/>
      <c r="G471" s="81"/>
      <c r="H471" s="13"/>
      <c r="I471" s="13"/>
      <c r="J471" s="104"/>
      <c r="K471" s="13"/>
      <c r="L471" s="82"/>
      <c r="M471" s="13"/>
      <c r="N471" s="13"/>
      <c r="O471" s="12"/>
      <c r="P471" s="13"/>
      <c r="Q471" s="13"/>
      <c r="R471" s="13"/>
      <c r="S471" s="13"/>
    </row>
    <row r="472" spans="1:19">
      <c r="A472" s="12"/>
      <c r="B472" s="19"/>
      <c r="C472" s="13"/>
      <c r="D472" s="12"/>
      <c r="E472" s="14"/>
      <c r="F472" s="13"/>
      <c r="G472" s="81"/>
      <c r="H472" s="13"/>
      <c r="I472" s="13"/>
      <c r="J472" s="104"/>
      <c r="K472" s="13"/>
      <c r="L472" s="82"/>
      <c r="M472" s="13"/>
      <c r="N472" s="13"/>
      <c r="O472" s="12"/>
      <c r="P472" s="13"/>
      <c r="Q472" s="13"/>
      <c r="R472" s="13"/>
      <c r="S472" s="13"/>
    </row>
    <row r="473" spans="1:19">
      <c r="A473" s="12"/>
      <c r="B473" s="19"/>
      <c r="C473" s="13"/>
      <c r="D473" s="12"/>
      <c r="E473" s="14"/>
      <c r="F473" s="13"/>
      <c r="G473" s="81"/>
      <c r="H473" s="13"/>
      <c r="I473" s="13"/>
      <c r="J473" s="104"/>
      <c r="K473" s="13"/>
      <c r="L473" s="82"/>
      <c r="M473" s="13"/>
      <c r="N473" s="13"/>
      <c r="O473" s="12"/>
      <c r="P473" s="13"/>
      <c r="Q473" s="13"/>
      <c r="R473" s="13"/>
      <c r="S473" s="13"/>
    </row>
    <row r="474" spans="1:19">
      <c r="A474" s="12"/>
      <c r="B474" s="19"/>
      <c r="C474" s="13"/>
      <c r="D474" s="12"/>
      <c r="E474" s="14"/>
      <c r="F474" s="13"/>
      <c r="G474" s="81"/>
      <c r="H474" s="13"/>
      <c r="I474" s="13"/>
      <c r="J474" s="104"/>
      <c r="K474" s="13"/>
      <c r="L474" s="82"/>
      <c r="M474" s="13"/>
      <c r="N474" s="13"/>
      <c r="O474" s="12"/>
      <c r="P474" s="13"/>
      <c r="Q474" s="13"/>
      <c r="R474" s="13"/>
      <c r="S474" s="13"/>
    </row>
    <row r="475" spans="1:19">
      <c r="A475" s="12"/>
      <c r="B475" s="19"/>
      <c r="C475" s="13"/>
      <c r="D475" s="12"/>
      <c r="E475" s="14"/>
      <c r="F475" s="13"/>
      <c r="G475" s="81"/>
      <c r="H475" s="13"/>
      <c r="I475" s="13"/>
      <c r="J475" s="104"/>
      <c r="K475" s="13"/>
      <c r="L475" s="82"/>
      <c r="M475" s="13"/>
      <c r="N475" s="13"/>
      <c r="O475" s="12"/>
      <c r="P475" s="13"/>
      <c r="Q475" s="13"/>
      <c r="R475" s="13"/>
      <c r="S475" s="13"/>
    </row>
    <row r="476" spans="1:19">
      <c r="A476" s="12"/>
      <c r="B476" s="19"/>
      <c r="C476" s="13"/>
      <c r="D476" s="12"/>
      <c r="E476" s="14"/>
      <c r="F476" s="13"/>
      <c r="G476" s="81"/>
      <c r="H476" s="13"/>
      <c r="I476" s="13"/>
      <c r="J476" s="104"/>
      <c r="K476" s="13"/>
      <c r="L476" s="82"/>
      <c r="M476" s="13"/>
      <c r="N476" s="13"/>
      <c r="O476" s="12"/>
      <c r="P476" s="13"/>
      <c r="Q476" s="13"/>
      <c r="R476" s="13"/>
      <c r="S476" s="13"/>
    </row>
  </sheetData>
  <dataValidations count="1">
    <dataValidation type="list" allowBlank="1" showDropDown="1" showInputMessage="1" showErrorMessage="1" sqref="C2:C5779">
      <formula1>Products</formula1>
    </dataValidation>
  </dataValidations>
  <pageMargins left="0.7" right="0.7" top="0.75" bottom="0.75" header="0.3" footer="0.3"/>
  <pageSetup paperSize="9" orientation="portrait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5" tint="-0.249977111117893"/>
  </sheetPr>
  <dimension ref="A1:P34"/>
  <sheetViews>
    <sheetView showGridLines="0" view="pageBreakPreview" zoomScale="80" zoomScaleNormal="70" zoomScaleSheetLayoutView="80" workbookViewId="0">
      <selection activeCell="M8" sqref="M8:N8"/>
    </sheetView>
  </sheetViews>
  <sheetFormatPr defaultColWidth="8.85546875" defaultRowHeight="15"/>
  <cols>
    <col min="1" max="2" width="13.7109375" style="40" customWidth="1"/>
    <col min="3" max="3" width="58.5703125" style="40" customWidth="1"/>
    <col min="4" max="4" width="21.7109375" style="40" customWidth="1"/>
    <col min="5" max="5" width="16.5703125" style="40" customWidth="1"/>
    <col min="6" max="6" width="17.5703125" style="40" customWidth="1"/>
    <col min="7" max="7" width="12.7109375" style="40" customWidth="1"/>
    <col min="8" max="8" width="13.28515625" style="40" customWidth="1"/>
    <col min="9" max="9" width="15.28515625" style="40" customWidth="1"/>
    <col min="10" max="10" width="14" style="40" customWidth="1"/>
    <col min="11" max="12" width="8.85546875" style="40"/>
    <col min="13" max="13" width="18.85546875" style="40" customWidth="1"/>
    <col min="14" max="16384" width="8.85546875" style="40"/>
  </cols>
  <sheetData>
    <row r="1" spans="1:16" ht="36.6" customHeight="1">
      <c r="A1" s="219" t="s">
        <v>3820</v>
      </c>
      <c r="B1" s="220"/>
      <c r="C1" s="220"/>
      <c r="D1" s="220"/>
      <c r="E1" s="220"/>
      <c r="F1" s="220"/>
      <c r="G1" s="220"/>
      <c r="H1" s="220"/>
      <c r="I1" s="220"/>
      <c r="J1" s="220"/>
      <c r="K1" s="68" t="s">
        <v>3831</v>
      </c>
    </row>
    <row r="2" spans="1:16">
      <c r="K2" s="69"/>
    </row>
    <row r="3" spans="1:16" ht="18.75">
      <c r="K3" s="70" t="s">
        <v>3833</v>
      </c>
      <c r="L3" s="66"/>
      <c r="M3" s="66"/>
      <c r="N3" s="66"/>
      <c r="O3" s="66"/>
      <c r="P3" s="66"/>
    </row>
    <row r="4" spans="1:16" ht="15" customHeight="1" thickBot="1">
      <c r="K4" s="69"/>
    </row>
    <row r="5" spans="1:16" ht="38.450000000000003" customHeight="1" thickBot="1">
      <c r="A5" s="72" t="s">
        <v>3789</v>
      </c>
      <c r="B5" s="73" t="s">
        <v>3779</v>
      </c>
      <c r="C5" s="73" t="s">
        <v>3790</v>
      </c>
      <c r="D5" s="74" t="s">
        <v>4307</v>
      </c>
      <c r="E5" s="74" t="s">
        <v>3782</v>
      </c>
      <c r="F5" s="73" t="s">
        <v>3791</v>
      </c>
      <c r="G5" s="74" t="s">
        <v>3785</v>
      </c>
      <c r="H5" s="75" t="s">
        <v>3792</v>
      </c>
      <c r="I5" s="41"/>
      <c r="K5" s="70" t="s">
        <v>3834</v>
      </c>
      <c r="L5" s="66"/>
      <c r="M5" s="66"/>
      <c r="N5" s="66"/>
      <c r="O5" s="66"/>
      <c r="P5" s="66"/>
    </row>
    <row r="6" spans="1:16" ht="38.25" customHeight="1" thickBot="1">
      <c r="A6" s="204"/>
      <c r="B6" s="136"/>
      <c r="C6" s="178"/>
      <c r="D6" s="136"/>
      <c r="E6" s="86"/>
      <c r="F6" s="90"/>
      <c r="G6" s="184"/>
      <c r="H6" s="91"/>
      <c r="K6" s="69"/>
      <c r="L6" s="40" t="s">
        <v>3654</v>
      </c>
    </row>
    <row r="7" spans="1:16" ht="24.6" customHeight="1">
      <c r="A7" s="42" t="s">
        <v>0</v>
      </c>
      <c r="B7" s="43" t="s">
        <v>3</v>
      </c>
      <c r="C7" s="44" t="s">
        <v>4</v>
      </c>
      <c r="D7" s="44" t="s">
        <v>5</v>
      </c>
      <c r="E7" s="44" t="s">
        <v>6</v>
      </c>
      <c r="F7" s="45" t="s">
        <v>3793</v>
      </c>
      <c r="G7" s="44" t="s">
        <v>7</v>
      </c>
      <c r="H7" s="44" t="s">
        <v>13</v>
      </c>
      <c r="I7" s="46" t="s">
        <v>3794</v>
      </c>
      <c r="J7" s="47" t="s">
        <v>3807</v>
      </c>
      <c r="K7" s="69" t="s">
        <v>3832</v>
      </c>
    </row>
    <row r="8" spans="1:16" ht="18" customHeight="1">
      <c r="A8" s="176" t="str">
        <f>K8</f>
        <v/>
      </c>
      <c r="B8" s="52" t="str">
        <f>IFERROR(VLOOKUP(A8,Table2[#All],3,TRUE),"")</f>
        <v/>
      </c>
      <c r="C8" s="67" t="str">
        <f>IFERROR(VLOOKUP(A8,Table2[#All],5,TRUE),"")</f>
        <v/>
      </c>
      <c r="D8" s="67" t="str">
        <f>IFERROR(VLOOKUP(A8,Table2[#All],6,TRUE),"")</f>
        <v/>
      </c>
      <c r="E8" s="52" t="str">
        <f>IFERROR(VLOOKUP(A8,Table2[#All],7,TRUE),"")</f>
        <v/>
      </c>
      <c r="F8" s="135"/>
      <c r="G8" s="206" t="str">
        <f>IFERROR(VLOOKUP(A8,Table2[#All],8,TRUE),"")</f>
        <v/>
      </c>
      <c r="H8" s="148">
        <f>N(F8)*N(G8)</f>
        <v>0</v>
      </c>
      <c r="I8" s="207" t="str">
        <f>IFERROR(VLOOKUP(A8,Table2[#All],17,TRUE),"")</f>
        <v/>
      </c>
      <c r="J8" s="208" t="str">
        <f>IFERROR(VLOOKUP(A8,MASTER_SHEET!A:T,15,TRUE)-F8,"")</f>
        <v/>
      </c>
      <c r="K8" s="218" t="str">
        <f>IFERROR(INDEX(MASTER_SHEET!A:A, MATCH(M8, MASTER_SHEET!D:D, 0)),
 IFERROR(INDEX(MASTER_SHEET!A:A, MATCH(M8, MASTER_SHEET!C:C, 0)),
 ""))</f>
        <v/>
      </c>
      <c r="L8" s="218"/>
      <c r="M8" s="221"/>
      <c r="N8" s="222"/>
    </row>
    <row r="9" spans="1:16" ht="18" customHeight="1">
      <c r="A9" s="176" t="str">
        <f t="shared" ref="A9:A22" si="0">K9</f>
        <v/>
      </c>
      <c r="B9" s="52" t="str">
        <f>IFERROR(VLOOKUP(A9,Table2[#All],3,TRUE),"")</f>
        <v/>
      </c>
      <c r="C9" s="67" t="str">
        <f>IFERROR(VLOOKUP(A9,Table2[#All],5,TRUE),"")</f>
        <v/>
      </c>
      <c r="D9" s="67" t="str">
        <f>IFERROR(VLOOKUP(A9,Table2[#All],6,TRUE),"")</f>
        <v/>
      </c>
      <c r="E9" s="52" t="str">
        <f>IFERROR(VLOOKUP(A9,Table2[#All],7,TRUE),"")</f>
        <v/>
      </c>
      <c r="F9" s="135"/>
      <c r="G9" s="150" t="str">
        <f>IFERROR(VLOOKUP(A9,Table2[#All],8,TRUE),"")</f>
        <v/>
      </c>
      <c r="H9" s="148">
        <f t="shared" ref="H9:H23" si="1">N(F9)*N(G9)</f>
        <v>0</v>
      </c>
      <c r="I9" s="207" t="str">
        <f>IFERROR(VLOOKUP(A9,Table2[#All],17,TRUE),"")</f>
        <v/>
      </c>
      <c r="J9" s="151" t="str">
        <f>IFERROR(VLOOKUP(A9,MASTER_SHEET!A:T,15,TRUE)-F9,"")</f>
        <v/>
      </c>
      <c r="K9" s="218" t="str">
        <f>IFERROR(INDEX(MASTER_SHEET!A:A, MATCH(M9, MASTER_SHEET!D:D, 0)),
 IFERROR(INDEX(MASTER_SHEET!A:A, MATCH(M9, MASTER_SHEET!C:C, 0)),
 ""))</f>
        <v/>
      </c>
      <c r="L9" s="218"/>
      <c r="M9" s="182"/>
      <c r="N9" s="180"/>
    </row>
    <row r="10" spans="1:16" ht="18" customHeight="1">
      <c r="A10" s="176" t="str">
        <f t="shared" si="0"/>
        <v/>
      </c>
      <c r="B10" s="52" t="str">
        <f>IFERROR(VLOOKUP(A10,Table2[#All],3,TRUE),"")</f>
        <v/>
      </c>
      <c r="C10" s="67" t="str">
        <f>IFERROR(VLOOKUP(A10,Table2[#All],5,TRUE),"")</f>
        <v/>
      </c>
      <c r="D10" s="67" t="str">
        <f>IFERROR(VLOOKUP(A10,Table2[#All],6,TRUE),"")</f>
        <v/>
      </c>
      <c r="E10" s="52" t="str">
        <f>IFERROR(VLOOKUP(A10,Table2[#All],7,TRUE),"")</f>
        <v/>
      </c>
      <c r="F10" s="135"/>
      <c r="G10" s="150" t="str">
        <f>IFERROR(VLOOKUP(A10,Table2[#All],8,TRUE),"")</f>
        <v/>
      </c>
      <c r="H10" s="148">
        <f t="shared" si="1"/>
        <v>0</v>
      </c>
      <c r="I10" s="149" t="str">
        <f>IFERROR(VLOOKUP(A10,Table2[#All],17,TRUE),"")</f>
        <v/>
      </c>
      <c r="J10" s="151" t="str">
        <f>IFERROR(VLOOKUP(A10,MASTER_SHEET!A:T,15,TRUE)-F10,"")</f>
        <v/>
      </c>
      <c r="K10" s="218" t="str">
        <f>IFERROR(INDEX(MASTER_SHEET!A:A, MATCH(M10, MASTER_SHEET!D:D, 0)),
 IFERROR(INDEX(MASTER_SHEET!A:A, MATCH(M10, MASTER_SHEET!C:C, 0)),
 ""))</f>
        <v/>
      </c>
      <c r="L10" s="218"/>
      <c r="M10" s="182"/>
      <c r="N10" s="180"/>
    </row>
    <row r="11" spans="1:16" ht="18" customHeight="1">
      <c r="A11" s="176" t="str">
        <f t="shared" si="0"/>
        <v/>
      </c>
      <c r="B11" s="52" t="str">
        <f>IFERROR(VLOOKUP(A11,Table2[#All],3,TRUE),"")</f>
        <v/>
      </c>
      <c r="C11" s="67" t="str">
        <f>IFERROR(VLOOKUP(A11,Table2[#All],5,TRUE),"")</f>
        <v/>
      </c>
      <c r="D11" s="67" t="str">
        <f>IFERROR(VLOOKUP(A11,Table2[#All],6,TRUE),"")</f>
        <v/>
      </c>
      <c r="E11" s="52" t="str">
        <f>IFERROR(VLOOKUP(A11,Table2[#All],7,TRUE),"")</f>
        <v/>
      </c>
      <c r="F11" s="135"/>
      <c r="G11" s="150" t="str">
        <f>IFERROR(VLOOKUP(A11,Table2[#All],8,TRUE),"")</f>
        <v/>
      </c>
      <c r="H11" s="148">
        <f t="shared" si="1"/>
        <v>0</v>
      </c>
      <c r="I11" s="149" t="str">
        <f>IFERROR(VLOOKUP(A11,Table2[#All],17,TRUE),"")</f>
        <v/>
      </c>
      <c r="J11" s="151" t="str">
        <f>IFERROR(VLOOKUP(A11,MASTER_SHEET!A:T,15,TRUE)-F11,"")</f>
        <v/>
      </c>
      <c r="K11" s="218" t="str">
        <f>IFERROR(INDEX(MASTER_SHEET!A:A, MATCH(M11, MASTER_SHEET!D:D, 0)),
 IFERROR(INDEX(MASTER_SHEET!A:A, MATCH(M11, MASTER_SHEET!C:C, 0)),
 ""))</f>
        <v/>
      </c>
      <c r="L11" s="218"/>
      <c r="M11" s="182"/>
      <c r="N11" s="180"/>
    </row>
    <row r="12" spans="1:16" ht="18" customHeight="1">
      <c r="A12" s="176" t="str">
        <f t="shared" si="0"/>
        <v/>
      </c>
      <c r="B12" s="52" t="str">
        <f>IFERROR(VLOOKUP(A12,Table2[#All],3,TRUE),"")</f>
        <v/>
      </c>
      <c r="C12" s="67" t="str">
        <f>IFERROR(VLOOKUP(A12,Table2[#All],5,TRUE),"")</f>
        <v/>
      </c>
      <c r="D12" s="67" t="str">
        <f>IFERROR(VLOOKUP(A12,Table2[#All],6,TRUE),"")</f>
        <v/>
      </c>
      <c r="E12" s="52" t="str">
        <f>IFERROR(VLOOKUP(A12,Table2[#All],7,TRUE),"")</f>
        <v/>
      </c>
      <c r="F12" s="135"/>
      <c r="G12" s="150" t="str">
        <f>IFERROR(VLOOKUP(A12,Table2[#All],8,TRUE),"")</f>
        <v/>
      </c>
      <c r="H12" s="148">
        <f t="shared" si="1"/>
        <v>0</v>
      </c>
      <c r="I12" s="149" t="str">
        <f>IFERROR(VLOOKUP(A12,Table2[#All],17,TRUE),"")</f>
        <v/>
      </c>
      <c r="J12" s="151" t="str">
        <f>IFERROR(VLOOKUP(A12,MASTER_SHEET!A:T,15,TRUE)-F12,"")</f>
        <v/>
      </c>
      <c r="K12" s="218" t="str">
        <f>IFERROR(INDEX(MASTER_SHEET!A:A, MATCH(M12, MASTER_SHEET!D:D, 0)),
 IFERROR(INDEX(MASTER_SHEET!A:A, MATCH(M12, MASTER_SHEET!C:C, 0)),
 ""))</f>
        <v/>
      </c>
      <c r="L12" s="218"/>
      <c r="M12" s="182"/>
      <c r="N12" s="180"/>
    </row>
    <row r="13" spans="1:16" ht="18" customHeight="1">
      <c r="A13" s="176" t="str">
        <f t="shared" si="0"/>
        <v/>
      </c>
      <c r="B13" s="52" t="str">
        <f>IFERROR(VLOOKUP(A13,Table2[#All],3,TRUE),"")</f>
        <v/>
      </c>
      <c r="C13" s="67" t="str">
        <f>IFERROR(VLOOKUP(A13,Table2[#All],5,TRUE),"")</f>
        <v/>
      </c>
      <c r="D13" s="67" t="str">
        <f>IFERROR(VLOOKUP(A13,Table2[#All],6,TRUE),"")</f>
        <v/>
      </c>
      <c r="E13" s="52" t="str">
        <f>IFERROR(VLOOKUP(A13,Table2[#All],7,TRUE),"")</f>
        <v/>
      </c>
      <c r="F13" s="135"/>
      <c r="G13" s="150" t="str">
        <f>IFERROR(VLOOKUP(A13,Table2[#All],8,TRUE),"")</f>
        <v/>
      </c>
      <c r="H13" s="148">
        <f t="shared" si="1"/>
        <v>0</v>
      </c>
      <c r="I13" s="149" t="str">
        <f>IFERROR(VLOOKUP(A13,Table2[#All],17,TRUE),"")</f>
        <v/>
      </c>
      <c r="J13" s="151" t="str">
        <f>IFERROR(VLOOKUP(A13,MASTER_SHEET!A:T,15,TRUE)-F13,"")</f>
        <v/>
      </c>
      <c r="K13" s="218" t="str">
        <f>IFERROR(INDEX(MASTER_SHEET!A:A, MATCH(M13, MASTER_SHEET!D:D, 0)),
 IFERROR(INDEX(MASTER_SHEET!A:A, MATCH(M13, MASTER_SHEET!C:C, 0)),
 ""))</f>
        <v/>
      </c>
      <c r="L13" s="218"/>
      <c r="M13" s="179"/>
      <c r="N13" s="180"/>
    </row>
    <row r="14" spans="1:16" ht="18" customHeight="1">
      <c r="A14" s="176" t="str">
        <f t="shared" si="0"/>
        <v/>
      </c>
      <c r="B14" s="52" t="str">
        <f>IFERROR(VLOOKUP(A14,Table2[#All],3,TRUE),"")</f>
        <v/>
      </c>
      <c r="C14" s="67" t="str">
        <f>IFERROR(VLOOKUP(A14,Table2[#All],5,TRUE),"")</f>
        <v/>
      </c>
      <c r="D14" s="67" t="str">
        <f>IFERROR(VLOOKUP(A14,Table2[#All],6,TRUE),"")</f>
        <v/>
      </c>
      <c r="E14" s="52" t="str">
        <f>IFERROR(VLOOKUP(A14,Table2[#All],7,TRUE),"")</f>
        <v/>
      </c>
      <c r="F14" s="135"/>
      <c r="G14" s="150" t="str">
        <f>IFERROR(VLOOKUP(A14,Table2[#All],8,TRUE),"")</f>
        <v/>
      </c>
      <c r="H14" s="148">
        <f t="shared" si="1"/>
        <v>0</v>
      </c>
      <c r="I14" s="149" t="str">
        <f>IFERROR(VLOOKUP(A14,Table2[#All],17,TRUE),"")</f>
        <v/>
      </c>
      <c r="J14" s="151" t="str">
        <f>IFERROR(VLOOKUP(A14,MASTER_SHEET!A:T,15,TRUE)-F14,"")</f>
        <v/>
      </c>
      <c r="K14" s="218" t="str">
        <f>IFERROR(INDEX(MASTER_SHEET!A:A, MATCH(M14, MASTER_SHEET!D:D, 0)),
 IFERROR(INDEX(MASTER_SHEET!A:A, MATCH(M14, MASTER_SHEET!C:C, 0)),
 ""))</f>
        <v/>
      </c>
      <c r="L14" s="218"/>
      <c r="M14" s="179"/>
      <c r="N14" s="180"/>
    </row>
    <row r="15" spans="1:16" ht="18" customHeight="1">
      <c r="A15" s="176" t="str">
        <f t="shared" si="0"/>
        <v/>
      </c>
      <c r="B15" s="52" t="str">
        <f>IFERROR(VLOOKUP(A15,Table2[#All],3,TRUE),"")</f>
        <v/>
      </c>
      <c r="C15" s="67" t="str">
        <f>IFERROR(VLOOKUP(A15,Table2[#All],5,TRUE),"")</f>
        <v/>
      </c>
      <c r="D15" s="67" t="str">
        <f>IFERROR(VLOOKUP(A15,Table2[#All],6,TRUE),"")</f>
        <v/>
      </c>
      <c r="E15" s="52" t="str">
        <f>IFERROR(VLOOKUP(A15,Table2[#All],7,TRUE),"")</f>
        <v/>
      </c>
      <c r="F15" s="135"/>
      <c r="G15" s="150" t="str">
        <f>IFERROR(VLOOKUP(A15,Table2[#All],8,TRUE),"")</f>
        <v/>
      </c>
      <c r="H15" s="148">
        <f t="shared" si="1"/>
        <v>0</v>
      </c>
      <c r="I15" s="149" t="str">
        <f>IFERROR(VLOOKUP(A15,Table2[#All],17,TRUE),"")</f>
        <v/>
      </c>
      <c r="J15" s="151" t="str">
        <f>IFERROR(VLOOKUP(A15,MASTER_SHEET!A:T,15,TRUE)-F15,"")</f>
        <v/>
      </c>
      <c r="K15" s="218" t="str">
        <f>IFERROR(INDEX(MASTER_SHEET!A:A, MATCH(M15, MASTER_SHEET!D:D, 0)),
 IFERROR(INDEX(MASTER_SHEET!A:A, MATCH(M15, MASTER_SHEET!C:C, 0)),
 ""))</f>
        <v/>
      </c>
      <c r="L15" s="218"/>
      <c r="M15" s="181"/>
      <c r="N15" s="181"/>
    </row>
    <row r="16" spans="1:16" ht="18" customHeight="1">
      <c r="A16" s="176" t="str">
        <f t="shared" si="0"/>
        <v/>
      </c>
      <c r="B16" s="52" t="str">
        <f>IFERROR(VLOOKUP(A16,Table2[#All],3,TRUE),"")</f>
        <v/>
      </c>
      <c r="C16" s="67" t="str">
        <f>IFERROR(VLOOKUP(A16,Table2[#All],5,TRUE),"")</f>
        <v/>
      </c>
      <c r="D16" s="67" t="str">
        <f>IFERROR(VLOOKUP(A16,Table2[#All],6,TRUE),"")</f>
        <v/>
      </c>
      <c r="E16" s="52" t="str">
        <f>IFERROR(VLOOKUP(A16,Table2[#All],7,TRUE),"")</f>
        <v/>
      </c>
      <c r="F16" s="135"/>
      <c r="G16" s="150" t="str">
        <f>IFERROR(VLOOKUP(A16,Table2[#All],8,TRUE),"")</f>
        <v/>
      </c>
      <c r="H16" s="148">
        <f t="shared" si="1"/>
        <v>0</v>
      </c>
      <c r="I16" s="149" t="str">
        <f>IFERROR(VLOOKUP(A16,Table2[#All],17,TRUE),"")</f>
        <v/>
      </c>
      <c r="J16" s="151" t="str">
        <f>IFERROR(VLOOKUP(A16,MASTER_SHEET!A:T,15,TRUE)-F16,"")</f>
        <v/>
      </c>
      <c r="K16" s="218" t="str">
        <f>IFERROR(INDEX(MASTER_SHEET!A:A, MATCH(M16, MASTER_SHEET!D:D, 0)),
 IFERROR(INDEX(MASTER_SHEET!A:A, MATCH(M16, MASTER_SHEET!C:C, 0)),
 ""))</f>
        <v/>
      </c>
      <c r="L16" s="218"/>
      <c r="M16" s="179"/>
      <c r="N16" s="180"/>
    </row>
    <row r="17" spans="1:14" ht="18" customHeight="1">
      <c r="A17" s="176" t="str">
        <f t="shared" si="0"/>
        <v/>
      </c>
      <c r="B17" s="52" t="str">
        <f>IFERROR(VLOOKUP(A17,Table2[#All],3,TRUE),"")</f>
        <v/>
      </c>
      <c r="C17" s="67" t="str">
        <f>IFERROR(VLOOKUP(A17,Table2[#All],5,TRUE),"")</f>
        <v/>
      </c>
      <c r="D17" s="67" t="str">
        <f>IFERROR(VLOOKUP(A17,Table2[#All],6,TRUE),"")</f>
        <v/>
      </c>
      <c r="E17" s="52" t="str">
        <f>IFERROR(VLOOKUP(A17,Table2[#All],7,TRUE),"")</f>
        <v/>
      </c>
      <c r="F17" s="135"/>
      <c r="G17" s="150" t="str">
        <f>IFERROR(VLOOKUP(A17,Table2[#All],8,TRUE),"")</f>
        <v/>
      </c>
      <c r="H17" s="148">
        <f t="shared" si="1"/>
        <v>0</v>
      </c>
      <c r="I17" s="149" t="str">
        <f>IFERROR(VLOOKUP(A17,Table2[#All],17,TRUE),"")</f>
        <v/>
      </c>
      <c r="J17" s="151" t="str">
        <f>IFERROR(VLOOKUP(A17,MASTER_SHEET!A:T,15,TRUE)-F17,"")</f>
        <v/>
      </c>
      <c r="K17" s="218" t="str">
        <f>IFERROR(INDEX(MASTER_SHEET!A:A, MATCH(M17, MASTER_SHEET!D:D, 0)),
 IFERROR(INDEX(MASTER_SHEET!A:A, MATCH(M17, MASTER_SHEET!C:C, 0)),
 ""))</f>
        <v/>
      </c>
      <c r="L17" s="218"/>
      <c r="M17" s="179"/>
      <c r="N17" s="180"/>
    </row>
    <row r="18" spans="1:14" ht="18" customHeight="1">
      <c r="A18" s="176" t="str">
        <f t="shared" si="0"/>
        <v/>
      </c>
      <c r="B18" s="52" t="str">
        <f>IFERROR(VLOOKUP(A18,Table2[#All],3,TRUE),"")</f>
        <v/>
      </c>
      <c r="C18" s="67" t="str">
        <f>IFERROR(VLOOKUP(A18,Table2[#All],5,TRUE),"")</f>
        <v/>
      </c>
      <c r="D18" s="67" t="str">
        <f>IFERROR(VLOOKUP(A18,Table2[#All],6,TRUE),"")</f>
        <v/>
      </c>
      <c r="E18" s="52" t="str">
        <f>IFERROR(VLOOKUP(A18,Table2[#All],7,TRUE),"")</f>
        <v/>
      </c>
      <c r="F18" s="135"/>
      <c r="G18" s="150" t="str">
        <f>IFERROR(VLOOKUP(A18,Table2[#All],8,TRUE),"")</f>
        <v/>
      </c>
      <c r="H18" s="148">
        <f t="shared" si="1"/>
        <v>0</v>
      </c>
      <c r="I18" s="149" t="str">
        <f>IFERROR(VLOOKUP(A18,Table2[#All],17,TRUE),"")</f>
        <v/>
      </c>
      <c r="J18" s="151" t="str">
        <f>IFERROR(VLOOKUP(A18,MASTER_SHEET!A:T,15,TRUE)-F18,"")</f>
        <v/>
      </c>
      <c r="K18" s="218" t="str">
        <f>IFERROR(INDEX(MASTER_SHEET!A:A, MATCH(M18, MASTER_SHEET!D:D, 0)),
 IFERROR(INDEX(MASTER_SHEET!A:A, MATCH(M18, MASTER_SHEET!C:C, 0)),
 ""))</f>
        <v/>
      </c>
      <c r="L18" s="218"/>
      <c r="M18" s="179"/>
      <c r="N18" s="180"/>
    </row>
    <row r="19" spans="1:14" ht="18" customHeight="1">
      <c r="A19" s="176" t="str">
        <f t="shared" si="0"/>
        <v/>
      </c>
      <c r="B19" s="52" t="str">
        <f>IFERROR(VLOOKUP(A19,Table2[#All],3,TRUE),"")</f>
        <v/>
      </c>
      <c r="C19" s="67" t="str">
        <f>IFERROR(VLOOKUP(A19,Table2[#All],5,TRUE),"")</f>
        <v/>
      </c>
      <c r="D19" s="67" t="str">
        <f>IFERROR(VLOOKUP(A19,Table2[#All],6,TRUE),"")</f>
        <v/>
      </c>
      <c r="E19" s="52" t="str">
        <f>IFERROR(VLOOKUP(A19,Table2[#All],7,TRUE),"")</f>
        <v/>
      </c>
      <c r="F19" s="135"/>
      <c r="G19" s="150" t="str">
        <f>IFERROR(VLOOKUP(A19,Table2[#All],8,TRUE),"")</f>
        <v/>
      </c>
      <c r="H19" s="148">
        <f t="shared" si="1"/>
        <v>0</v>
      </c>
      <c r="I19" s="149" t="str">
        <f>IFERROR(VLOOKUP(A19,Table2[#All],17,TRUE),"")</f>
        <v/>
      </c>
      <c r="J19" s="151" t="str">
        <f>IFERROR(VLOOKUP(A19,MASTER_SHEET!A:T,15,TRUE)-F19,"")</f>
        <v/>
      </c>
      <c r="K19" s="218" t="str">
        <f>IFERROR(INDEX(MASTER_SHEET!A:A, MATCH(M19, MASTER_SHEET!D:D, 0)),
 IFERROR(INDEX(MASTER_SHEET!A:A, MATCH(M19, MASTER_SHEET!C:C, 0)),
 ""))</f>
        <v/>
      </c>
      <c r="L19" s="218"/>
      <c r="M19" s="179"/>
      <c r="N19" s="180"/>
    </row>
    <row r="20" spans="1:14" ht="18" customHeight="1">
      <c r="A20" s="176" t="str">
        <f t="shared" si="0"/>
        <v/>
      </c>
      <c r="B20" s="52" t="str">
        <f>IFERROR(VLOOKUP(A20,Table2[#All],3,TRUE),"")</f>
        <v/>
      </c>
      <c r="C20" s="67" t="str">
        <f>IFERROR(VLOOKUP(A20,Table2[#All],5,TRUE),"")</f>
        <v/>
      </c>
      <c r="D20" s="67" t="str">
        <f>IFERROR(VLOOKUP(A20,Table2[#All],6,TRUE),"")</f>
        <v/>
      </c>
      <c r="E20" s="52" t="str">
        <f>IFERROR(VLOOKUP(A20,Table2[#All],7,TRUE),"")</f>
        <v/>
      </c>
      <c r="F20" s="135"/>
      <c r="G20" s="150" t="str">
        <f>IFERROR(VLOOKUP(A20,Table2[#All],8,TRUE),"")</f>
        <v/>
      </c>
      <c r="H20" s="148">
        <f t="shared" si="1"/>
        <v>0</v>
      </c>
      <c r="I20" s="149" t="str">
        <f>IFERROR(VLOOKUP(A20,Table2[#All],17,TRUE),"")</f>
        <v/>
      </c>
      <c r="J20" s="151" t="str">
        <f>IFERROR(VLOOKUP(A20,MASTER_SHEET!A:T,15,TRUE)-F20,"")</f>
        <v/>
      </c>
      <c r="K20" s="218" t="str">
        <f>IFERROR(INDEX(MASTER_SHEET!A:A, MATCH(M20, MASTER_SHEET!D:D, 0)),
 IFERROR(INDEX(MASTER_SHEET!A:A, MATCH(M20, MASTER_SHEET!C:C, 0)),
 ""))</f>
        <v/>
      </c>
      <c r="L20" s="218"/>
      <c r="M20" s="179"/>
      <c r="N20" s="180"/>
    </row>
    <row r="21" spans="1:14" ht="18" customHeight="1">
      <c r="A21" s="176" t="str">
        <f t="shared" si="0"/>
        <v/>
      </c>
      <c r="B21" s="52" t="str">
        <f>IFERROR(VLOOKUP(A21,Table2[#All],3,TRUE),"")</f>
        <v/>
      </c>
      <c r="C21" s="67" t="str">
        <f>IFERROR(VLOOKUP(A21,Table2[#All],5,TRUE),"")</f>
        <v/>
      </c>
      <c r="D21" s="67" t="str">
        <f>IFERROR(VLOOKUP(A21,Table2[#All],6,TRUE),"")</f>
        <v/>
      </c>
      <c r="E21" s="52" t="str">
        <f>IFERROR(VLOOKUP(A21,Table2[#All],7,TRUE),"")</f>
        <v/>
      </c>
      <c r="F21" s="135"/>
      <c r="G21" s="150" t="str">
        <f>IFERROR(VLOOKUP(A21,Table2[#All],8,TRUE),"")</f>
        <v/>
      </c>
      <c r="H21" s="148">
        <f t="shared" si="1"/>
        <v>0</v>
      </c>
      <c r="I21" s="149" t="str">
        <f>IFERROR(VLOOKUP(A21,Table2[#All],17,TRUE),"")</f>
        <v/>
      </c>
      <c r="J21" s="151" t="str">
        <f>IFERROR(VLOOKUP(A21,MASTER_SHEET!A:T,15,TRUE)-F21,"")</f>
        <v/>
      </c>
      <c r="K21" s="218" t="str">
        <f>IFERROR(INDEX(MASTER_SHEET!A:A, MATCH(M21, MASTER_SHEET!D:D, 0)),
 IFERROR(INDEX(MASTER_SHEET!A:A, MATCH(M21, MASTER_SHEET!C:C, 0)),
 ""))</f>
        <v/>
      </c>
      <c r="L21" s="218"/>
      <c r="M21" s="221"/>
      <c r="N21" s="222"/>
    </row>
    <row r="22" spans="1:14" ht="18" customHeight="1">
      <c r="A22" s="176" t="str">
        <f t="shared" si="0"/>
        <v/>
      </c>
      <c r="B22" s="52" t="str">
        <f>IFERROR(VLOOKUP(A22,Table2[#All],3,TRUE),"")</f>
        <v/>
      </c>
      <c r="C22" s="67" t="str">
        <f>IFERROR(VLOOKUP(A22,Table2[#All],5,TRUE),"")</f>
        <v/>
      </c>
      <c r="D22" s="67" t="str">
        <f>IFERROR(VLOOKUP(A22,Table2[#All],6,TRUE),"")</f>
        <v/>
      </c>
      <c r="E22" s="52" t="str">
        <f>IFERROR(VLOOKUP(A22,Table2[#All],7,TRUE),"")</f>
        <v/>
      </c>
      <c r="F22" s="135"/>
      <c r="G22" s="150" t="str">
        <f>IFERROR(VLOOKUP(A22,Table2[#All],8,TRUE),"")</f>
        <v/>
      </c>
      <c r="H22" s="148">
        <f t="shared" si="1"/>
        <v>0</v>
      </c>
      <c r="I22" s="149" t="str">
        <f>IFERROR(VLOOKUP(A22,Table2[#All],17,TRUE),"")</f>
        <v/>
      </c>
      <c r="J22" s="151" t="str">
        <f>IFERROR(VLOOKUP(A22,MASTER_SHEET!A:T,15,TRUE)-F22,"")</f>
        <v/>
      </c>
      <c r="K22" s="218" t="str">
        <f>IFERROR(INDEX(MASTER_SHEET!A:A, MATCH(M22, MASTER_SHEET!D:D, 0)),
 IFERROR(INDEX(MASTER_SHEET!A:A, MATCH(M22, MASTER_SHEET!C:C, 0)),
 ""))</f>
        <v/>
      </c>
      <c r="L22" s="218"/>
      <c r="M22" s="221"/>
      <c r="N22" s="222"/>
    </row>
    <row r="23" spans="1:14" ht="16.149999999999999" customHeight="1">
      <c r="A23" s="209"/>
      <c r="B23" s="87" t="str">
        <f>IFERROR(VLOOKUP(A23,Table2[#All],3,TRUE),"")</f>
        <v/>
      </c>
      <c r="C23" s="88" t="str">
        <f>IFERROR(VLOOKUP(A23,Table2[#All],5,TRUE),"")</f>
        <v/>
      </c>
      <c r="D23" s="88" t="str">
        <f>IFERROR(VLOOKUP(A23,Table2[#All],6,TRUE),"")</f>
        <v/>
      </c>
      <c r="E23" s="87" t="str">
        <f>IFERROR(VLOOKUP(A23,Table2[#All],7,TRUE),"")</f>
        <v/>
      </c>
      <c r="F23" s="89"/>
      <c r="G23" s="130" t="str">
        <f>IFERROR(VLOOKUP(A23,Table2[#All],8,TRUE),"")</f>
        <v/>
      </c>
      <c r="H23" s="131">
        <f t="shared" si="1"/>
        <v>0</v>
      </c>
      <c r="I23" s="132" t="str">
        <f>IFERROR(VLOOKUP(A23,Table2[#All],17,TRUE),"")</f>
        <v/>
      </c>
      <c r="J23" s="133" t="str">
        <f>IFERROR(VLOOKUP(A23,MASTER_SHEET!A:T,15,TRUE)-F23,"")</f>
        <v/>
      </c>
      <c r="K23" s="218" t="str">
        <f>IFERROR(INDEX(MASTER_SHEET!A:A, MATCH(M23, MASTER_SHEET!D:D, 0)),
 IFERROR(INDEX(MASTER_SHEET!A:A, MATCH(M23, MASTER_SHEET!C:C, 0)),
 ""))</f>
        <v/>
      </c>
      <c r="L23" s="218"/>
      <c r="M23" s="221"/>
      <c r="N23" s="222"/>
    </row>
    <row r="24" spans="1:14">
      <c r="A24" s="48"/>
      <c r="B24" s="49"/>
      <c r="E24" s="49"/>
    </row>
    <row r="25" spans="1:14">
      <c r="A25" s="48" t="s">
        <v>3795</v>
      </c>
      <c r="B25" s="40">
        <f>G6</f>
        <v>0</v>
      </c>
    </row>
    <row r="26" spans="1:14" ht="30">
      <c r="A26" s="84" t="s">
        <v>3796</v>
      </c>
      <c r="B26" s="152">
        <f>D6</f>
        <v>0</v>
      </c>
    </row>
    <row r="27" spans="1:14" ht="19.5" customHeight="1">
      <c r="A27" s="84" t="s">
        <v>3797</v>
      </c>
      <c r="B27" s="152">
        <f>B6</f>
        <v>0</v>
      </c>
    </row>
    <row r="28" spans="1:14">
      <c r="A28" s="48"/>
      <c r="B28" s="50" t="s">
        <v>3654</v>
      </c>
      <c r="H28" s="205"/>
    </row>
    <row r="29" spans="1:14">
      <c r="A29" s="48" t="s">
        <v>3798</v>
      </c>
    </row>
    <row r="30" spans="1:14">
      <c r="A30" s="48"/>
    </row>
    <row r="31" spans="1:14">
      <c r="A31" s="48" t="s">
        <v>3799</v>
      </c>
      <c r="B31" s="40" t="s">
        <v>3800</v>
      </c>
    </row>
    <row r="32" spans="1:14">
      <c r="A32" s="48"/>
    </row>
    <row r="33" spans="1:2">
      <c r="A33" s="48" t="s">
        <v>3798</v>
      </c>
      <c r="B33" s="51"/>
    </row>
    <row r="34" spans="1:2">
      <c r="A34" s="134"/>
    </row>
  </sheetData>
  <sheetProtection algorithmName="SHA-512" hashValue="XonEF97hZiG6Jet5JQ6zItirDFFnRkvruDGzsbwqdqEjT0rMm5q+nUUJ5xj0aTETA1VkDqMx50XE3zx27NgcRQ==" saltValue="+cITvqELN5QazJC9+4hA4Q==" spinCount="100000" sheet="1" objects="1" scenarios="1" formatCells="0" formatColumns="0" formatRows="0" insertColumns="0" insertRows="0" insertHyperlinks="0" deleteColumns="0" deleteRows="0"/>
  <dataConsolidate/>
  <mergeCells count="21">
    <mergeCell ref="K8:L8"/>
    <mergeCell ref="M8:N8"/>
    <mergeCell ref="K19:L19"/>
    <mergeCell ref="K20:L20"/>
    <mergeCell ref="K21:L21"/>
    <mergeCell ref="K22:L22"/>
    <mergeCell ref="K23:L23"/>
    <mergeCell ref="A1:J1"/>
    <mergeCell ref="M21:N21"/>
    <mergeCell ref="M22:N22"/>
    <mergeCell ref="M23:N23"/>
    <mergeCell ref="K9:L9"/>
    <mergeCell ref="K10:L10"/>
    <mergeCell ref="K11:L11"/>
    <mergeCell ref="K12:L12"/>
    <mergeCell ref="K13:L13"/>
    <mergeCell ref="K14:L14"/>
    <mergeCell ref="K15:L15"/>
    <mergeCell ref="K16:L16"/>
    <mergeCell ref="K17:L17"/>
    <mergeCell ref="K18:L18"/>
  </mergeCells>
  <conditionalFormatting sqref="B24 B8:C23">
    <cfRule type="duplicateValues" dxfId="74" priority="38"/>
  </conditionalFormatting>
  <conditionalFormatting sqref="A23">
    <cfRule type="duplicateValues" dxfId="73" priority="34"/>
  </conditionalFormatting>
  <conditionalFormatting sqref="M9">
    <cfRule type="duplicateValues" dxfId="72" priority="19"/>
    <cfRule type="duplicateValues" dxfId="71" priority="20"/>
  </conditionalFormatting>
  <conditionalFormatting sqref="M9">
    <cfRule type="duplicateValues" dxfId="70" priority="21"/>
  </conditionalFormatting>
  <conditionalFormatting sqref="M9">
    <cfRule type="duplicateValues" dxfId="69" priority="18"/>
  </conditionalFormatting>
  <conditionalFormatting sqref="M10">
    <cfRule type="duplicateValues" dxfId="68" priority="15"/>
    <cfRule type="duplicateValues" dxfId="67" priority="16"/>
  </conditionalFormatting>
  <conditionalFormatting sqref="M10">
    <cfRule type="duplicateValues" dxfId="66" priority="17"/>
  </conditionalFormatting>
  <conditionalFormatting sqref="M10">
    <cfRule type="duplicateValues" dxfId="65" priority="14"/>
  </conditionalFormatting>
  <conditionalFormatting sqref="M12">
    <cfRule type="duplicateValues" dxfId="64" priority="7"/>
    <cfRule type="duplicateValues" dxfId="63" priority="8"/>
  </conditionalFormatting>
  <conditionalFormatting sqref="M12">
    <cfRule type="duplicateValues" dxfId="62" priority="9"/>
  </conditionalFormatting>
  <conditionalFormatting sqref="M12">
    <cfRule type="duplicateValues" dxfId="61" priority="6"/>
  </conditionalFormatting>
  <conditionalFormatting sqref="M11">
    <cfRule type="duplicateValues" dxfId="60" priority="3"/>
    <cfRule type="duplicateValues" dxfId="59" priority="4"/>
  </conditionalFormatting>
  <conditionalFormatting sqref="M11">
    <cfRule type="duplicateValues" dxfId="58" priority="5"/>
  </conditionalFormatting>
  <conditionalFormatting sqref="M11">
    <cfRule type="duplicateValues" dxfId="57" priority="2"/>
  </conditionalFormatting>
  <conditionalFormatting sqref="A8:A22">
    <cfRule type="duplicateValues" dxfId="56" priority="1"/>
  </conditionalFormatting>
  <pageMargins left="0.74803149606299213" right="0.74803149606299213" top="0.98425196850393704" bottom="0.98425196850393704" header="0.51181102362204722" footer="0.51181102362204722"/>
  <pageSetup paperSize="9" scale="61" orientation="landscape" r:id="rId1"/>
  <ignoredErrors>
    <ignoredError sqref="K8:L8 K9:L13 K15:L23 L14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lear_Sheet">
                <anchor moveWithCells="1" sizeWithCells="1">
                  <from>
                    <xdr:col>8</xdr:col>
                    <xdr:colOff>333375</xdr:colOff>
                    <xdr:row>4</xdr:row>
                    <xdr:rowOff>419100</xdr:rowOff>
                  </from>
                  <to>
                    <xdr:col>9</xdr:col>
                    <xdr:colOff>666750</xdr:colOff>
                    <xdr:row>5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'Lists '!$B$2:$B$6</xm:f>
          </x14:formula1>
          <xm:sqref>G6</xm:sqref>
        </x14:dataValidation>
        <x14:dataValidation type="list" allowBlank="1" showInputMessage="1" showErrorMessage="1">
          <x14:formula1>
            <xm:f>'Lists '!$C$2:$C$6</xm:f>
          </x14:formula1>
          <xm:sqref>H6</xm:sqref>
        </x14:dataValidation>
        <x14:dataValidation type="list" allowBlank="1" showInputMessage="1" showErrorMessage="1">
          <x14:formula1>
            <xm:f>'Lists '!$D$2:$D$21</xm:f>
          </x14:formula1>
          <xm:sqref>F6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84"/>
  <sheetViews>
    <sheetView topLeftCell="F1" zoomScale="90" zoomScaleNormal="90" workbookViewId="0">
      <pane ySplit="1" topLeftCell="A149" activePane="bottomLeft" state="frozen"/>
      <selection pane="bottomLeft" activeCell="E88" sqref="E88"/>
    </sheetView>
  </sheetViews>
  <sheetFormatPr defaultColWidth="93.28515625" defaultRowHeight="15"/>
  <cols>
    <col min="1" max="1" width="13.28515625" style="1" customWidth="1"/>
    <col min="2" max="2" width="11" bestFit="1" customWidth="1"/>
    <col min="3" max="3" width="14.7109375" style="1" bestFit="1" customWidth="1"/>
    <col min="4" max="4" width="70.28515625" style="17" customWidth="1"/>
    <col min="5" max="5" width="23.7109375" customWidth="1"/>
    <col min="6" max="6" width="10.28515625" style="8" bestFit="1" customWidth="1"/>
    <col min="7" max="7" width="11.42578125" style="11" bestFit="1" customWidth="1"/>
    <col min="8" max="8" width="16.28515625" style="9" bestFit="1" customWidth="1"/>
    <col min="9" max="9" width="16.28515625" style="128" customWidth="1"/>
    <col min="10" max="10" width="18.7109375" style="4" bestFit="1" customWidth="1"/>
    <col min="11" max="11" width="18.7109375" style="4" customWidth="1"/>
    <col min="12" max="12" width="15.42578125" bestFit="1" customWidth="1"/>
    <col min="13" max="13" width="14" bestFit="1" customWidth="1"/>
    <col min="14" max="14" width="17.28515625" bestFit="1" customWidth="1"/>
    <col min="15" max="15" width="36.7109375" bestFit="1" customWidth="1"/>
    <col min="16" max="16" width="13.7109375" bestFit="1" customWidth="1"/>
    <col min="17" max="17" width="18" bestFit="1" customWidth="1"/>
  </cols>
  <sheetData>
    <row r="1" spans="1:17" s="20" customFormat="1" ht="29.1" customHeight="1">
      <c r="A1" s="123" t="s">
        <v>3777</v>
      </c>
      <c r="B1" s="123" t="s">
        <v>0</v>
      </c>
      <c r="C1" s="123" t="s">
        <v>3</v>
      </c>
      <c r="D1" s="123" t="s">
        <v>4</v>
      </c>
      <c r="E1" s="123" t="s">
        <v>5</v>
      </c>
      <c r="F1" s="123" t="s">
        <v>6</v>
      </c>
      <c r="G1" s="124" t="s">
        <v>7</v>
      </c>
      <c r="H1" s="124" t="s">
        <v>10</v>
      </c>
      <c r="I1" s="124" t="s">
        <v>11</v>
      </c>
      <c r="J1" s="125" t="s">
        <v>3801</v>
      </c>
      <c r="K1" s="125" t="s">
        <v>3779</v>
      </c>
      <c r="L1" s="123" t="s">
        <v>3806</v>
      </c>
      <c r="M1" s="123" t="s">
        <v>3803</v>
      </c>
      <c r="N1" s="123" t="s">
        <v>3804</v>
      </c>
      <c r="O1" s="123" t="s">
        <v>3802</v>
      </c>
      <c r="P1" s="126" t="s">
        <v>3775</v>
      </c>
      <c r="Q1" s="123" t="s">
        <v>3776</v>
      </c>
    </row>
    <row r="2" spans="1:17" ht="19.149999999999999" customHeight="1">
      <c r="A2" s="13">
        <v>1</v>
      </c>
      <c r="B2" s="13">
        <v>10060069</v>
      </c>
      <c r="C2" s="13">
        <v>1001255</v>
      </c>
      <c r="D2" s="129" t="s">
        <v>115</v>
      </c>
      <c r="E2" s="39" t="s">
        <v>4210</v>
      </c>
      <c r="F2" s="13" t="s">
        <v>21</v>
      </c>
      <c r="G2" s="15">
        <v>2.5</v>
      </c>
      <c r="H2" s="13">
        <v>1900</v>
      </c>
      <c r="I2" s="81">
        <v>4750</v>
      </c>
      <c r="J2" s="38">
        <v>46114</v>
      </c>
      <c r="K2" s="38" t="s">
        <v>4266</v>
      </c>
      <c r="L2" s="13" t="s">
        <v>4264</v>
      </c>
      <c r="M2" s="13">
        <v>4100007023</v>
      </c>
      <c r="N2" s="114" t="s">
        <v>4175</v>
      </c>
      <c r="O2" s="13" t="s">
        <v>4263</v>
      </c>
      <c r="P2" s="13" t="s">
        <v>3811</v>
      </c>
      <c r="Q2" s="13"/>
    </row>
    <row r="3" spans="1:17">
      <c r="A3" s="154">
        <v>1</v>
      </c>
      <c r="B3" s="154">
        <v>10060043</v>
      </c>
      <c r="C3" s="154">
        <v>1001081</v>
      </c>
      <c r="D3" s="155" t="s">
        <v>85</v>
      </c>
      <c r="E3" s="156" t="s">
        <v>4211</v>
      </c>
      <c r="F3" s="154" t="s">
        <v>37</v>
      </c>
      <c r="G3" s="157">
        <v>42</v>
      </c>
      <c r="H3" s="154">
        <v>270</v>
      </c>
      <c r="I3" s="158">
        <v>11340</v>
      </c>
      <c r="J3" s="159">
        <v>46114</v>
      </c>
      <c r="K3" s="159" t="s">
        <v>4266</v>
      </c>
      <c r="L3" s="154" t="s">
        <v>4264</v>
      </c>
      <c r="M3" s="154">
        <v>4100007023</v>
      </c>
      <c r="N3" s="154" t="s">
        <v>4175</v>
      </c>
      <c r="O3" s="154" t="s">
        <v>4263</v>
      </c>
      <c r="P3" s="154" t="s">
        <v>3811</v>
      </c>
      <c r="Q3" s="154"/>
    </row>
    <row r="4" spans="1:17">
      <c r="A4" s="154">
        <v>1</v>
      </c>
      <c r="B4" s="154">
        <v>10060070</v>
      </c>
      <c r="C4" s="154">
        <v>1001254</v>
      </c>
      <c r="D4" s="155" t="s">
        <v>116</v>
      </c>
      <c r="E4" s="156" t="s">
        <v>4210</v>
      </c>
      <c r="F4" s="154" t="s">
        <v>21</v>
      </c>
      <c r="G4" s="157">
        <v>2.5</v>
      </c>
      <c r="H4" s="154">
        <v>2200</v>
      </c>
      <c r="I4" s="158">
        <v>5500</v>
      </c>
      <c r="J4" s="159">
        <v>46114</v>
      </c>
      <c r="K4" s="159" t="s">
        <v>4266</v>
      </c>
      <c r="L4" s="154" t="s">
        <v>4264</v>
      </c>
      <c r="M4" s="154">
        <v>4100007023</v>
      </c>
      <c r="N4" s="154" t="s">
        <v>4175</v>
      </c>
      <c r="O4" s="154" t="s">
        <v>4263</v>
      </c>
      <c r="P4" s="154" t="s">
        <v>3811</v>
      </c>
      <c r="Q4" s="154"/>
    </row>
    <row r="5" spans="1:17">
      <c r="A5" s="154">
        <v>2</v>
      </c>
      <c r="B5" s="154">
        <v>10060019</v>
      </c>
      <c r="C5" s="154">
        <v>1003817</v>
      </c>
      <c r="D5" s="155" t="s">
        <v>52</v>
      </c>
      <c r="E5" s="156" t="s">
        <v>4211</v>
      </c>
      <c r="F5" s="154" t="s">
        <v>21</v>
      </c>
      <c r="G5" s="157">
        <v>88.43</v>
      </c>
      <c r="H5" s="154">
        <v>140</v>
      </c>
      <c r="I5" s="158">
        <v>12380.2</v>
      </c>
      <c r="J5" s="159">
        <v>46117</v>
      </c>
      <c r="K5" s="159" t="s">
        <v>4269</v>
      </c>
      <c r="L5" s="154" t="s">
        <v>4271</v>
      </c>
      <c r="M5" s="154">
        <v>4100007006</v>
      </c>
      <c r="N5" s="154">
        <v>340175</v>
      </c>
      <c r="O5" s="154" t="s">
        <v>4270</v>
      </c>
      <c r="P5" s="154" t="s">
        <v>3812</v>
      </c>
      <c r="Q5" s="154"/>
    </row>
    <row r="6" spans="1:17">
      <c r="A6" s="154">
        <v>3</v>
      </c>
      <c r="B6" s="154">
        <v>10060042</v>
      </c>
      <c r="C6" s="154">
        <v>1007621</v>
      </c>
      <c r="D6" s="155" t="s">
        <v>84</v>
      </c>
      <c r="E6" s="156" t="s">
        <v>4211</v>
      </c>
      <c r="F6" s="154" t="s">
        <v>21</v>
      </c>
      <c r="G6" s="157">
        <v>54.4</v>
      </c>
      <c r="H6" s="154">
        <v>100</v>
      </c>
      <c r="I6" s="158">
        <v>5440</v>
      </c>
      <c r="J6" s="159">
        <v>46117</v>
      </c>
      <c r="K6" s="159" t="s">
        <v>4267</v>
      </c>
      <c r="L6" s="154" t="s">
        <v>4274</v>
      </c>
      <c r="M6" s="154">
        <v>4100007122</v>
      </c>
      <c r="N6" s="154" t="s">
        <v>4273</v>
      </c>
      <c r="O6" s="154" t="s">
        <v>4272</v>
      </c>
      <c r="P6" s="154" t="s">
        <v>3812</v>
      </c>
      <c r="Q6" s="154"/>
    </row>
    <row r="7" spans="1:17">
      <c r="A7" s="154">
        <v>3</v>
      </c>
      <c r="B7" s="154">
        <v>10060061</v>
      </c>
      <c r="C7" s="154">
        <v>1007618</v>
      </c>
      <c r="D7" s="155" t="s">
        <v>106</v>
      </c>
      <c r="E7" s="156" t="s">
        <v>4211</v>
      </c>
      <c r="F7" s="154" t="s">
        <v>21</v>
      </c>
      <c r="G7" s="157">
        <v>12.75</v>
      </c>
      <c r="H7" s="154">
        <v>40</v>
      </c>
      <c r="I7" s="158">
        <v>510</v>
      </c>
      <c r="J7" s="159">
        <v>46117</v>
      </c>
      <c r="K7" s="159" t="s">
        <v>4267</v>
      </c>
      <c r="L7" s="154" t="s">
        <v>4274</v>
      </c>
      <c r="M7" s="154">
        <v>4100007122</v>
      </c>
      <c r="N7" s="154" t="s">
        <v>4273</v>
      </c>
      <c r="O7" s="154" t="s">
        <v>4272</v>
      </c>
      <c r="P7" s="154" t="s">
        <v>3812</v>
      </c>
      <c r="Q7" s="154"/>
    </row>
    <row r="8" spans="1:17">
      <c r="A8" s="154">
        <v>3</v>
      </c>
      <c r="B8" s="154">
        <v>10060022</v>
      </c>
      <c r="C8" s="154">
        <v>1001257</v>
      </c>
      <c r="D8" s="155" t="s">
        <v>57</v>
      </c>
      <c r="E8" s="156" t="s">
        <v>4211</v>
      </c>
      <c r="F8" s="154" t="s">
        <v>21</v>
      </c>
      <c r="G8" s="157">
        <v>11.9</v>
      </c>
      <c r="H8" s="154">
        <v>260</v>
      </c>
      <c r="I8" s="158">
        <v>3094</v>
      </c>
      <c r="J8" s="159">
        <v>46117</v>
      </c>
      <c r="K8" s="159" t="s">
        <v>4267</v>
      </c>
      <c r="L8" s="154" t="s">
        <v>4274</v>
      </c>
      <c r="M8" s="154">
        <v>4100007122</v>
      </c>
      <c r="N8" s="154" t="s">
        <v>4273</v>
      </c>
      <c r="O8" s="154" t="s">
        <v>4272</v>
      </c>
      <c r="P8" s="154" t="s">
        <v>3812</v>
      </c>
      <c r="Q8" s="154"/>
    </row>
    <row r="9" spans="1:17">
      <c r="A9" s="154">
        <v>4</v>
      </c>
      <c r="B9" s="154">
        <v>10060814</v>
      </c>
      <c r="C9" s="154">
        <v>1001701</v>
      </c>
      <c r="D9" s="155" t="s">
        <v>1010</v>
      </c>
      <c r="E9" s="156" t="s">
        <v>4205</v>
      </c>
      <c r="F9" s="154" t="s">
        <v>21</v>
      </c>
      <c r="G9" s="157">
        <v>14</v>
      </c>
      <c r="H9" s="154">
        <v>20</v>
      </c>
      <c r="I9" s="158">
        <v>280</v>
      </c>
      <c r="J9" s="159">
        <v>46117</v>
      </c>
      <c r="K9" s="159" t="s">
        <v>4269</v>
      </c>
      <c r="L9" s="154" t="s">
        <v>4275</v>
      </c>
      <c r="M9" s="154">
        <v>4100007182</v>
      </c>
      <c r="N9" s="154">
        <v>18658</v>
      </c>
      <c r="O9" s="154" t="s">
        <v>4159</v>
      </c>
      <c r="P9" s="154" t="s">
        <v>3812</v>
      </c>
      <c r="Q9" s="154"/>
    </row>
    <row r="10" spans="1:17">
      <c r="A10" s="154">
        <v>4</v>
      </c>
      <c r="B10" s="154">
        <v>10060920</v>
      </c>
      <c r="C10" s="154">
        <v>1001763</v>
      </c>
      <c r="D10" s="155" t="s">
        <v>1137</v>
      </c>
      <c r="E10" s="156" t="s">
        <v>4205</v>
      </c>
      <c r="F10" s="154" t="s">
        <v>37</v>
      </c>
      <c r="G10" s="157">
        <v>28</v>
      </c>
      <c r="H10" s="154">
        <v>50</v>
      </c>
      <c r="I10" s="158">
        <v>1400</v>
      </c>
      <c r="J10" s="159">
        <v>46117</v>
      </c>
      <c r="K10" s="159" t="s">
        <v>4269</v>
      </c>
      <c r="L10" s="154" t="s">
        <v>4275</v>
      </c>
      <c r="M10" s="154">
        <v>4100007182</v>
      </c>
      <c r="N10" s="154">
        <v>18658</v>
      </c>
      <c r="O10" s="154" t="s">
        <v>4159</v>
      </c>
      <c r="P10" s="154" t="s">
        <v>3812</v>
      </c>
      <c r="Q10" s="154"/>
    </row>
    <row r="11" spans="1:17">
      <c r="A11" s="154">
        <v>4</v>
      </c>
      <c r="B11" s="154">
        <v>10061125</v>
      </c>
      <c r="C11" s="154">
        <v>1003988</v>
      </c>
      <c r="D11" s="155" t="s">
        <v>1398</v>
      </c>
      <c r="E11" s="156" t="s">
        <v>4205</v>
      </c>
      <c r="F11" s="154" t="s">
        <v>21</v>
      </c>
      <c r="G11" s="157">
        <v>5</v>
      </c>
      <c r="H11" s="154">
        <v>35</v>
      </c>
      <c r="I11" s="158">
        <v>175</v>
      </c>
      <c r="J11" s="159">
        <v>46117</v>
      </c>
      <c r="K11" s="159" t="s">
        <v>4269</v>
      </c>
      <c r="L11" s="154" t="s">
        <v>4275</v>
      </c>
      <c r="M11" s="154">
        <v>4100007182</v>
      </c>
      <c r="N11" s="154">
        <v>18658</v>
      </c>
      <c r="O11" s="154" t="s">
        <v>4159</v>
      </c>
      <c r="P11" s="154" t="s">
        <v>3812</v>
      </c>
      <c r="Q11" s="154"/>
    </row>
    <row r="12" spans="1:17">
      <c r="A12" s="154">
        <v>4</v>
      </c>
      <c r="B12" s="154">
        <v>10063164</v>
      </c>
      <c r="C12" s="154">
        <v>1008342</v>
      </c>
      <c r="D12" s="155" t="s">
        <v>3484</v>
      </c>
      <c r="E12" s="156" t="s">
        <v>4205</v>
      </c>
      <c r="F12" s="154" t="s">
        <v>21</v>
      </c>
      <c r="G12" s="157">
        <v>221</v>
      </c>
      <c r="H12" s="154">
        <v>6</v>
      </c>
      <c r="I12" s="158">
        <v>1326</v>
      </c>
      <c r="J12" s="159">
        <v>46117</v>
      </c>
      <c r="K12" s="159" t="s">
        <v>4269</v>
      </c>
      <c r="L12" s="154" t="s">
        <v>4275</v>
      </c>
      <c r="M12" s="154">
        <v>4100007182</v>
      </c>
      <c r="N12" s="154">
        <v>18658</v>
      </c>
      <c r="O12" s="154" t="s">
        <v>4159</v>
      </c>
      <c r="P12" s="154" t="s">
        <v>3812</v>
      </c>
      <c r="Q12" s="154"/>
    </row>
    <row r="13" spans="1:17">
      <c r="A13" s="154">
        <v>5</v>
      </c>
      <c r="B13" s="154">
        <v>10060465</v>
      </c>
      <c r="C13" s="154">
        <v>1003387</v>
      </c>
      <c r="D13" s="155" t="s">
        <v>592</v>
      </c>
      <c r="E13" s="156" t="s">
        <v>4210</v>
      </c>
      <c r="F13" s="154" t="s">
        <v>353</v>
      </c>
      <c r="G13" s="157">
        <v>4.95</v>
      </c>
      <c r="H13" s="154">
        <v>120</v>
      </c>
      <c r="I13" s="158">
        <v>1188</v>
      </c>
      <c r="J13" s="159">
        <v>46118</v>
      </c>
      <c r="K13" s="159" t="s">
        <v>4265</v>
      </c>
      <c r="L13" s="154" t="s">
        <v>4264</v>
      </c>
      <c r="M13" s="154">
        <v>4100007092</v>
      </c>
      <c r="N13" s="154">
        <v>376</v>
      </c>
      <c r="O13" s="154" t="s">
        <v>4276</v>
      </c>
      <c r="P13" s="154" t="s">
        <v>3812</v>
      </c>
      <c r="Q13" s="154"/>
    </row>
    <row r="14" spans="1:17">
      <c r="A14" s="154">
        <v>6</v>
      </c>
      <c r="B14" s="154">
        <v>10060023</v>
      </c>
      <c r="C14" s="154">
        <v>1003941</v>
      </c>
      <c r="D14" s="155" t="s">
        <v>59</v>
      </c>
      <c r="E14" s="156" t="s">
        <v>4211</v>
      </c>
      <c r="F14" s="154" t="s">
        <v>21</v>
      </c>
      <c r="G14" s="157">
        <v>5.5</v>
      </c>
      <c r="H14" s="154">
        <v>200</v>
      </c>
      <c r="I14" s="158">
        <v>1100</v>
      </c>
      <c r="J14" s="159">
        <v>46118</v>
      </c>
      <c r="K14" s="159" t="s">
        <v>4265</v>
      </c>
      <c r="L14" s="154" t="s">
        <v>4275</v>
      </c>
      <c r="M14" s="154">
        <v>4100007192</v>
      </c>
      <c r="N14" s="154">
        <v>377</v>
      </c>
      <c r="O14" s="154" t="s">
        <v>4276</v>
      </c>
      <c r="P14" s="154" t="s">
        <v>3813</v>
      </c>
      <c r="Q14" s="154"/>
    </row>
    <row r="15" spans="1:17">
      <c r="A15" s="154">
        <v>7</v>
      </c>
      <c r="B15" s="154">
        <v>10060476</v>
      </c>
      <c r="C15" s="154">
        <v>1006467</v>
      </c>
      <c r="D15" s="155" t="s">
        <v>609</v>
      </c>
      <c r="E15" s="156" t="s">
        <v>4206</v>
      </c>
      <c r="F15" s="154" t="s">
        <v>353</v>
      </c>
      <c r="G15" s="157">
        <v>49</v>
      </c>
      <c r="H15" s="154">
        <v>12</v>
      </c>
      <c r="I15" s="158">
        <v>588</v>
      </c>
      <c r="J15" s="159">
        <v>46118</v>
      </c>
      <c r="K15" s="159" t="s">
        <v>4265</v>
      </c>
      <c r="L15" s="154" t="s">
        <v>4277</v>
      </c>
      <c r="M15" s="154">
        <v>4100007166</v>
      </c>
      <c r="N15" s="154">
        <v>2600045</v>
      </c>
      <c r="O15" s="154" t="s">
        <v>4174</v>
      </c>
      <c r="P15" s="154" t="s">
        <v>3812</v>
      </c>
      <c r="Q15" s="154"/>
    </row>
    <row r="16" spans="1:17">
      <c r="A16" s="154">
        <v>8</v>
      </c>
      <c r="B16" s="154">
        <v>10061535</v>
      </c>
      <c r="C16" s="154">
        <v>1001817</v>
      </c>
      <c r="D16" s="155" t="s">
        <v>1887</v>
      </c>
      <c r="E16" s="156" t="s">
        <v>2049</v>
      </c>
      <c r="F16" s="154" t="s">
        <v>37</v>
      </c>
      <c r="G16" s="157">
        <v>115</v>
      </c>
      <c r="H16" s="154">
        <v>8</v>
      </c>
      <c r="I16" s="158">
        <v>920</v>
      </c>
      <c r="J16" s="159">
        <v>46118</v>
      </c>
      <c r="K16" s="159" t="s">
        <v>4268</v>
      </c>
      <c r="L16" s="154" t="s">
        <v>4278</v>
      </c>
      <c r="M16" s="154">
        <v>4100007096</v>
      </c>
      <c r="N16" s="154">
        <v>2292</v>
      </c>
      <c r="O16" s="154" t="s">
        <v>4179</v>
      </c>
      <c r="P16" s="154" t="s">
        <v>3812</v>
      </c>
      <c r="Q16" s="154"/>
    </row>
    <row r="17" spans="1:17">
      <c r="A17" s="154">
        <v>8</v>
      </c>
      <c r="B17" s="154">
        <v>10061812</v>
      </c>
      <c r="C17" s="154">
        <v>1000350</v>
      </c>
      <c r="D17" s="155" t="s">
        <v>2129</v>
      </c>
      <c r="E17" s="156" t="s">
        <v>2049</v>
      </c>
      <c r="F17" s="154" t="s">
        <v>21</v>
      </c>
      <c r="G17" s="157">
        <v>265</v>
      </c>
      <c r="H17" s="154">
        <v>15</v>
      </c>
      <c r="I17" s="158">
        <v>3975</v>
      </c>
      <c r="J17" s="159">
        <v>46118</v>
      </c>
      <c r="K17" s="159" t="s">
        <v>4268</v>
      </c>
      <c r="L17" s="154" t="s">
        <v>4278</v>
      </c>
      <c r="M17" s="154">
        <v>4100007096</v>
      </c>
      <c r="N17" s="154">
        <v>2292</v>
      </c>
      <c r="O17" s="154" t="s">
        <v>4179</v>
      </c>
      <c r="P17" s="154" t="s">
        <v>3812</v>
      </c>
      <c r="Q17" s="154"/>
    </row>
    <row r="18" spans="1:17">
      <c r="A18" s="154">
        <v>9</v>
      </c>
      <c r="B18" s="154">
        <v>10063529</v>
      </c>
      <c r="C18" s="154">
        <v>1009123</v>
      </c>
      <c r="D18" s="155" t="s">
        <v>3929</v>
      </c>
      <c r="E18" s="156" t="s">
        <v>2049</v>
      </c>
      <c r="F18" s="154" t="s">
        <v>37</v>
      </c>
      <c r="G18" s="157">
        <v>225</v>
      </c>
      <c r="H18" s="154">
        <v>5</v>
      </c>
      <c r="I18" s="158">
        <v>1125</v>
      </c>
      <c r="J18" s="159">
        <v>46118</v>
      </c>
      <c r="K18" s="159" t="s">
        <v>4268</v>
      </c>
      <c r="L18" s="154" t="s">
        <v>4279</v>
      </c>
      <c r="M18" s="154">
        <v>4100007198</v>
      </c>
      <c r="N18" s="154">
        <v>2294</v>
      </c>
      <c r="O18" s="154" t="s">
        <v>4179</v>
      </c>
      <c r="P18" s="154" t="s">
        <v>3812</v>
      </c>
      <c r="Q18" s="154"/>
    </row>
    <row r="19" spans="1:17">
      <c r="A19" s="154">
        <v>10</v>
      </c>
      <c r="B19" s="154">
        <v>10061778</v>
      </c>
      <c r="C19" s="154">
        <v>1001789</v>
      </c>
      <c r="D19" s="155" t="s">
        <v>2090</v>
      </c>
      <c r="E19" s="156" t="s">
        <v>2049</v>
      </c>
      <c r="F19" s="154" t="s">
        <v>41</v>
      </c>
      <c r="G19" s="157">
        <v>457</v>
      </c>
      <c r="H19" s="154">
        <v>3</v>
      </c>
      <c r="I19" s="158">
        <v>1371</v>
      </c>
      <c r="J19" s="159">
        <v>46118</v>
      </c>
      <c r="K19" s="159" t="s">
        <v>4268</v>
      </c>
      <c r="L19" s="154" t="s">
        <v>4277</v>
      </c>
      <c r="M19" s="154">
        <v>4100007224</v>
      </c>
      <c r="N19" s="154">
        <v>2293</v>
      </c>
      <c r="O19" s="154" t="s">
        <v>4179</v>
      </c>
      <c r="P19" s="154" t="s">
        <v>3812</v>
      </c>
      <c r="Q19" s="154"/>
    </row>
    <row r="20" spans="1:17">
      <c r="A20" s="154">
        <v>10</v>
      </c>
      <c r="B20" s="154">
        <v>10062079</v>
      </c>
      <c r="C20" s="154">
        <v>1000363</v>
      </c>
      <c r="D20" s="155" t="s">
        <v>2407</v>
      </c>
      <c r="E20" s="156" t="s">
        <v>2049</v>
      </c>
      <c r="F20" s="154" t="s">
        <v>41</v>
      </c>
      <c r="G20" s="157">
        <v>457</v>
      </c>
      <c r="H20" s="154">
        <v>3</v>
      </c>
      <c r="I20" s="158">
        <v>1371</v>
      </c>
      <c r="J20" s="159">
        <v>46118</v>
      </c>
      <c r="K20" s="159" t="s">
        <v>4268</v>
      </c>
      <c r="L20" s="154" t="s">
        <v>4277</v>
      </c>
      <c r="M20" s="154">
        <v>4100007224</v>
      </c>
      <c r="N20" s="154">
        <v>2293</v>
      </c>
      <c r="O20" s="154" t="s">
        <v>4179</v>
      </c>
      <c r="P20" s="154" t="s">
        <v>3812</v>
      </c>
      <c r="Q20" s="154"/>
    </row>
    <row r="21" spans="1:17">
      <c r="A21" s="154">
        <v>10</v>
      </c>
      <c r="B21" s="154">
        <v>10063170</v>
      </c>
      <c r="C21" s="154">
        <v>1008348</v>
      </c>
      <c r="D21" s="155" t="s">
        <v>3491</v>
      </c>
      <c r="E21" s="156" t="s">
        <v>2049</v>
      </c>
      <c r="F21" s="154" t="s">
        <v>21</v>
      </c>
      <c r="G21" s="157">
        <v>106</v>
      </c>
      <c r="H21" s="154">
        <v>10</v>
      </c>
      <c r="I21" s="158">
        <v>1060</v>
      </c>
      <c r="J21" s="159">
        <v>46118</v>
      </c>
      <c r="K21" s="159" t="s">
        <v>4268</v>
      </c>
      <c r="L21" s="154" t="s">
        <v>4277</v>
      </c>
      <c r="M21" s="154">
        <v>4100007224</v>
      </c>
      <c r="N21" s="154">
        <v>2293</v>
      </c>
      <c r="O21" s="154" t="s">
        <v>4179</v>
      </c>
      <c r="P21" s="154" t="s">
        <v>3812</v>
      </c>
      <c r="Q21" s="154"/>
    </row>
    <row r="22" spans="1:17">
      <c r="A22" s="154">
        <v>10</v>
      </c>
      <c r="B22" s="154">
        <v>10060089</v>
      </c>
      <c r="C22" s="154">
        <v>1002419</v>
      </c>
      <c r="D22" s="155" t="s">
        <v>139</v>
      </c>
      <c r="E22" s="156" t="s">
        <v>2049</v>
      </c>
      <c r="F22" s="154" t="s">
        <v>21</v>
      </c>
      <c r="G22" s="157">
        <v>18</v>
      </c>
      <c r="H22" s="154">
        <v>60</v>
      </c>
      <c r="I22" s="158">
        <v>1080</v>
      </c>
      <c r="J22" s="159">
        <v>46118</v>
      </c>
      <c r="K22" s="159" t="s">
        <v>4268</v>
      </c>
      <c r="L22" s="154" t="s">
        <v>4277</v>
      </c>
      <c r="M22" s="154">
        <v>4100007224</v>
      </c>
      <c r="N22" s="154">
        <v>2293</v>
      </c>
      <c r="O22" s="154" t="s">
        <v>4179</v>
      </c>
      <c r="P22" s="154" t="s">
        <v>3812</v>
      </c>
      <c r="Q22" s="154"/>
    </row>
    <row r="23" spans="1:17">
      <c r="A23" s="154">
        <v>10</v>
      </c>
      <c r="B23" s="154">
        <v>10062089</v>
      </c>
      <c r="C23" s="154">
        <v>1005437</v>
      </c>
      <c r="D23" s="155" t="s">
        <v>2419</v>
      </c>
      <c r="E23" s="156" t="s">
        <v>2049</v>
      </c>
      <c r="F23" s="154" t="s">
        <v>41</v>
      </c>
      <c r="G23" s="157">
        <v>605</v>
      </c>
      <c r="H23" s="154">
        <v>3</v>
      </c>
      <c r="I23" s="158">
        <v>1815</v>
      </c>
      <c r="J23" s="159">
        <v>46118</v>
      </c>
      <c r="K23" s="159" t="s">
        <v>4268</v>
      </c>
      <c r="L23" s="154" t="s">
        <v>4277</v>
      </c>
      <c r="M23" s="154">
        <v>4100007224</v>
      </c>
      <c r="N23" s="154">
        <v>2293</v>
      </c>
      <c r="O23" s="154" t="s">
        <v>4179</v>
      </c>
      <c r="P23" s="154" t="s">
        <v>3812</v>
      </c>
      <c r="Q23" s="154"/>
    </row>
    <row r="24" spans="1:17">
      <c r="A24" s="154">
        <v>11</v>
      </c>
      <c r="B24" s="154">
        <v>10063286</v>
      </c>
      <c r="C24" s="154">
        <v>1008874</v>
      </c>
      <c r="D24" s="155" t="s">
        <v>3609</v>
      </c>
      <c r="E24" s="156" t="s">
        <v>4209</v>
      </c>
      <c r="F24" s="154" t="s">
        <v>21</v>
      </c>
      <c r="G24" s="157">
        <v>90</v>
      </c>
      <c r="H24" s="154">
        <v>15</v>
      </c>
      <c r="I24" s="158">
        <v>1350</v>
      </c>
      <c r="J24" s="159">
        <v>46119</v>
      </c>
      <c r="K24" s="159" t="s">
        <v>4267</v>
      </c>
      <c r="L24" s="154" t="s">
        <v>4275</v>
      </c>
      <c r="M24" s="154">
        <v>4100007168</v>
      </c>
      <c r="N24" s="154">
        <v>2600047</v>
      </c>
      <c r="O24" s="154" t="s">
        <v>4174</v>
      </c>
      <c r="P24" s="154" t="s">
        <v>3812</v>
      </c>
      <c r="Q24" s="154"/>
    </row>
    <row r="25" spans="1:17">
      <c r="A25" s="154">
        <v>12</v>
      </c>
      <c r="B25" s="154">
        <v>10062626</v>
      </c>
      <c r="C25" s="154">
        <v>1006816</v>
      </c>
      <c r="D25" s="155" t="s">
        <v>2931</v>
      </c>
      <c r="E25" s="156" t="s">
        <v>4206</v>
      </c>
      <c r="F25" s="154" t="s">
        <v>2503</v>
      </c>
      <c r="G25" s="157">
        <v>125</v>
      </c>
      <c r="H25" s="154">
        <v>34</v>
      </c>
      <c r="I25" s="158">
        <v>4250</v>
      </c>
      <c r="J25" s="159">
        <v>46119</v>
      </c>
      <c r="K25" s="159" t="s">
        <v>4267</v>
      </c>
      <c r="L25" s="154" t="s">
        <v>4277</v>
      </c>
      <c r="M25" s="154">
        <v>4100007213</v>
      </c>
      <c r="N25" s="154">
        <v>2600048</v>
      </c>
      <c r="O25" s="154" t="s">
        <v>4174</v>
      </c>
      <c r="P25" s="154" t="s">
        <v>3812</v>
      </c>
      <c r="Q25" s="154"/>
    </row>
    <row r="26" spans="1:17">
      <c r="A26" s="154">
        <v>13</v>
      </c>
      <c r="B26" s="154">
        <v>10061311</v>
      </c>
      <c r="C26" s="154">
        <v>1006342</v>
      </c>
      <c r="D26" s="155" t="s">
        <v>1609</v>
      </c>
      <c r="E26" s="156" t="s">
        <v>1262</v>
      </c>
      <c r="F26" s="154" t="s">
        <v>21</v>
      </c>
      <c r="G26" s="157">
        <v>395</v>
      </c>
      <c r="H26" s="154">
        <v>20</v>
      </c>
      <c r="I26" s="158">
        <v>7900</v>
      </c>
      <c r="J26" s="159">
        <v>46120</v>
      </c>
      <c r="K26" s="159" t="s">
        <v>4265</v>
      </c>
      <c r="L26" s="154" t="s">
        <v>4277</v>
      </c>
      <c r="M26" s="154">
        <v>4100007187</v>
      </c>
      <c r="N26" s="154">
        <v>4512</v>
      </c>
      <c r="O26" s="154" t="s">
        <v>4280</v>
      </c>
      <c r="P26" s="154" t="s">
        <v>3812</v>
      </c>
      <c r="Q26" s="154"/>
    </row>
    <row r="27" spans="1:17">
      <c r="A27" s="154">
        <v>14</v>
      </c>
      <c r="B27" s="154">
        <v>10060769</v>
      </c>
      <c r="C27" s="154">
        <v>1006448</v>
      </c>
      <c r="D27" s="155" t="s">
        <v>956</v>
      </c>
      <c r="E27" s="156" t="s">
        <v>4215</v>
      </c>
      <c r="F27" s="154" t="s">
        <v>21</v>
      </c>
      <c r="G27" s="157">
        <v>294</v>
      </c>
      <c r="H27" s="154">
        <v>18</v>
      </c>
      <c r="I27" s="158">
        <v>5292</v>
      </c>
      <c r="J27" s="159">
        <v>46120</v>
      </c>
      <c r="K27" s="159" t="s">
        <v>4266</v>
      </c>
      <c r="L27" s="154" t="s">
        <v>4281</v>
      </c>
      <c r="M27" s="154">
        <v>4100007069</v>
      </c>
      <c r="N27" s="154">
        <v>4760</v>
      </c>
      <c r="O27" s="154" t="s">
        <v>4177</v>
      </c>
      <c r="P27" s="154" t="s">
        <v>3812</v>
      </c>
      <c r="Q27" s="154"/>
    </row>
    <row r="28" spans="1:17">
      <c r="A28" s="154">
        <v>14</v>
      </c>
      <c r="B28" s="154">
        <v>10060779</v>
      </c>
      <c r="C28" s="154">
        <v>1006450</v>
      </c>
      <c r="D28" s="155" t="s">
        <v>967</v>
      </c>
      <c r="E28" s="156" t="s">
        <v>4215</v>
      </c>
      <c r="F28" s="154" t="s">
        <v>21</v>
      </c>
      <c r="G28" s="157">
        <v>825</v>
      </c>
      <c r="H28" s="154">
        <v>7</v>
      </c>
      <c r="I28" s="158">
        <v>5775</v>
      </c>
      <c r="J28" s="159">
        <v>46120</v>
      </c>
      <c r="K28" s="159" t="s">
        <v>4266</v>
      </c>
      <c r="L28" s="154" t="s">
        <v>4281</v>
      </c>
      <c r="M28" s="154">
        <v>4100007069</v>
      </c>
      <c r="N28" s="154">
        <v>4760</v>
      </c>
      <c r="O28" s="154" t="s">
        <v>4177</v>
      </c>
      <c r="P28" s="154" t="s">
        <v>3812</v>
      </c>
      <c r="Q28" s="154"/>
    </row>
    <row r="29" spans="1:17">
      <c r="A29" s="154">
        <v>15</v>
      </c>
      <c r="B29" s="154">
        <v>10061316</v>
      </c>
      <c r="C29" s="154">
        <v>1002640</v>
      </c>
      <c r="D29" s="155" t="s">
        <v>1615</v>
      </c>
      <c r="E29" s="156" t="s">
        <v>4209</v>
      </c>
      <c r="F29" s="154" t="s">
        <v>28</v>
      </c>
      <c r="G29" s="157">
        <v>35</v>
      </c>
      <c r="H29" s="154">
        <v>12</v>
      </c>
      <c r="I29" s="158">
        <v>420</v>
      </c>
      <c r="J29" s="159">
        <v>46121</v>
      </c>
      <c r="K29" s="159" t="s">
        <v>4267</v>
      </c>
      <c r="L29" s="154" t="s">
        <v>4281</v>
      </c>
      <c r="M29" s="154">
        <v>4100007117</v>
      </c>
      <c r="N29" s="154" t="s">
        <v>4282</v>
      </c>
      <c r="O29" s="154" t="s">
        <v>4164</v>
      </c>
      <c r="P29" s="154" t="s">
        <v>3812</v>
      </c>
      <c r="Q29" s="154"/>
    </row>
    <row r="30" spans="1:17">
      <c r="A30" s="154">
        <v>15</v>
      </c>
      <c r="B30" s="154">
        <v>10061317</v>
      </c>
      <c r="C30" s="154">
        <v>1006023</v>
      </c>
      <c r="D30" s="155" t="s">
        <v>1617</v>
      </c>
      <c r="E30" s="156" t="s">
        <v>4209</v>
      </c>
      <c r="F30" s="154" t="s">
        <v>37</v>
      </c>
      <c r="G30" s="157">
        <v>2</v>
      </c>
      <c r="H30" s="154">
        <v>250</v>
      </c>
      <c r="I30" s="158">
        <v>500</v>
      </c>
      <c r="J30" s="159">
        <v>46121</v>
      </c>
      <c r="K30" s="159" t="s">
        <v>4267</v>
      </c>
      <c r="L30" s="154" t="s">
        <v>4281</v>
      </c>
      <c r="M30" s="154">
        <v>4100007117</v>
      </c>
      <c r="N30" s="154" t="s">
        <v>4282</v>
      </c>
      <c r="O30" s="154" t="s">
        <v>4164</v>
      </c>
      <c r="P30" s="154" t="s">
        <v>3812</v>
      </c>
      <c r="Q30" s="154"/>
    </row>
    <row r="31" spans="1:17">
      <c r="A31" s="154">
        <v>15</v>
      </c>
      <c r="B31" s="154">
        <v>10061734</v>
      </c>
      <c r="C31" s="154">
        <v>1006097</v>
      </c>
      <c r="D31" s="155" t="s">
        <v>2041</v>
      </c>
      <c r="E31" s="156" t="s">
        <v>4206</v>
      </c>
      <c r="F31" s="154" t="s">
        <v>169</v>
      </c>
      <c r="G31" s="157">
        <v>2</v>
      </c>
      <c r="H31" s="154">
        <v>250</v>
      </c>
      <c r="I31" s="158">
        <v>50</v>
      </c>
      <c r="J31" s="159">
        <v>46121</v>
      </c>
      <c r="K31" s="159" t="s">
        <v>4267</v>
      </c>
      <c r="L31" s="154" t="s">
        <v>4281</v>
      </c>
      <c r="M31" s="154">
        <v>4100007117</v>
      </c>
      <c r="N31" s="154" t="s">
        <v>4282</v>
      </c>
      <c r="O31" s="154" t="s">
        <v>4164</v>
      </c>
      <c r="P31" s="154" t="s">
        <v>3812</v>
      </c>
      <c r="Q31" s="154"/>
    </row>
    <row r="32" spans="1:17">
      <c r="A32" s="154">
        <v>15</v>
      </c>
      <c r="B32" s="154">
        <v>10062840</v>
      </c>
      <c r="C32" s="154">
        <v>1008057</v>
      </c>
      <c r="D32" s="155" t="s">
        <v>3154</v>
      </c>
      <c r="E32" s="156" t="s">
        <v>4209</v>
      </c>
      <c r="F32" s="154" t="s">
        <v>169</v>
      </c>
      <c r="G32" s="157">
        <v>40</v>
      </c>
      <c r="H32" s="154">
        <v>12</v>
      </c>
      <c r="I32" s="158">
        <v>480</v>
      </c>
      <c r="J32" s="159">
        <v>46121</v>
      </c>
      <c r="K32" s="159" t="s">
        <v>4267</v>
      </c>
      <c r="L32" s="154" t="s">
        <v>4281</v>
      </c>
      <c r="M32" s="154">
        <v>4100007117</v>
      </c>
      <c r="N32" s="154" t="s">
        <v>4282</v>
      </c>
      <c r="O32" s="154" t="s">
        <v>4164</v>
      </c>
      <c r="P32" s="154" t="s">
        <v>3812</v>
      </c>
      <c r="Q32" s="154"/>
    </row>
    <row r="33" spans="1:17">
      <c r="A33" s="154">
        <v>16</v>
      </c>
      <c r="B33" s="154">
        <v>10062187</v>
      </c>
      <c r="C33" s="154">
        <v>1005371</v>
      </c>
      <c r="D33" s="155" t="s">
        <v>2517</v>
      </c>
      <c r="E33" s="156" t="s">
        <v>4206</v>
      </c>
      <c r="F33" s="154" t="s">
        <v>349</v>
      </c>
      <c r="G33" s="157">
        <v>620</v>
      </c>
      <c r="H33" s="154">
        <v>20</v>
      </c>
      <c r="I33" s="158">
        <v>12400</v>
      </c>
      <c r="J33" s="159">
        <v>46121</v>
      </c>
      <c r="K33" s="159" t="s">
        <v>4267</v>
      </c>
      <c r="L33" s="154" t="s">
        <v>4275</v>
      </c>
      <c r="M33" s="154">
        <v>4100007167</v>
      </c>
      <c r="N33" s="154" t="s">
        <v>4283</v>
      </c>
      <c r="O33" s="154" t="s">
        <v>4174</v>
      </c>
      <c r="P33" s="154" t="s">
        <v>3812</v>
      </c>
      <c r="Q33" s="154"/>
    </row>
    <row r="34" spans="1:17">
      <c r="A34" s="154">
        <v>17</v>
      </c>
      <c r="B34" s="154">
        <v>10063040</v>
      </c>
      <c r="C34" s="154">
        <v>1008176</v>
      </c>
      <c r="D34" s="155" t="s">
        <v>3358</v>
      </c>
      <c r="E34" s="156" t="s">
        <v>4213</v>
      </c>
      <c r="F34" s="154" t="s">
        <v>169</v>
      </c>
      <c r="G34" s="157">
        <v>7</v>
      </c>
      <c r="H34" s="154">
        <v>3750</v>
      </c>
      <c r="I34" s="158">
        <v>26250</v>
      </c>
      <c r="J34" s="159">
        <v>46121</v>
      </c>
      <c r="K34" s="159" t="s">
        <v>4268</v>
      </c>
      <c r="L34" s="154" t="s">
        <v>4275</v>
      </c>
      <c r="M34" s="154">
        <v>4100007249</v>
      </c>
      <c r="N34" s="154">
        <v>25196</v>
      </c>
      <c r="O34" s="154" t="s">
        <v>4284</v>
      </c>
      <c r="P34" s="154" t="s">
        <v>3812</v>
      </c>
      <c r="Q34" s="154"/>
    </row>
    <row r="35" spans="1:17">
      <c r="A35" s="154">
        <v>18</v>
      </c>
      <c r="B35" s="154">
        <v>10063640</v>
      </c>
      <c r="C35" s="154">
        <v>1009059</v>
      </c>
      <c r="D35" s="155" t="s">
        <v>4285</v>
      </c>
      <c r="E35" s="156" t="s">
        <v>4205</v>
      </c>
      <c r="F35" s="154" t="s">
        <v>37</v>
      </c>
      <c r="G35" s="157">
        <v>550</v>
      </c>
      <c r="H35" s="154">
        <v>1</v>
      </c>
      <c r="I35" s="158">
        <v>550</v>
      </c>
      <c r="J35" s="159">
        <v>46121</v>
      </c>
      <c r="K35" s="159" t="s">
        <v>4269</v>
      </c>
      <c r="L35" s="154" t="s">
        <v>4289</v>
      </c>
      <c r="M35" s="154">
        <v>4100005123</v>
      </c>
      <c r="N35" s="154" t="s">
        <v>4175</v>
      </c>
      <c r="O35" s="154" t="s">
        <v>4288</v>
      </c>
      <c r="P35" s="154" t="s">
        <v>3812</v>
      </c>
      <c r="Q35" s="154"/>
    </row>
    <row r="36" spans="1:17">
      <c r="A36" s="154">
        <v>18</v>
      </c>
      <c r="B36" s="154">
        <v>10063641</v>
      </c>
      <c r="C36" s="154">
        <v>1009060</v>
      </c>
      <c r="D36" s="155" t="s">
        <v>4286</v>
      </c>
      <c r="E36" s="156" t="s">
        <v>4205</v>
      </c>
      <c r="F36" s="154" t="s">
        <v>37</v>
      </c>
      <c r="G36" s="157">
        <v>15</v>
      </c>
      <c r="H36" s="154">
        <v>1</v>
      </c>
      <c r="I36" s="158">
        <v>15</v>
      </c>
      <c r="J36" s="159">
        <v>46121</v>
      </c>
      <c r="K36" s="159" t="s">
        <v>4269</v>
      </c>
      <c r="L36" s="154" t="s">
        <v>4289</v>
      </c>
      <c r="M36" s="154">
        <v>4100005123</v>
      </c>
      <c r="N36" s="154" t="s">
        <v>4175</v>
      </c>
      <c r="O36" s="154" t="s">
        <v>4288</v>
      </c>
      <c r="P36" s="154" t="s">
        <v>3812</v>
      </c>
      <c r="Q36" s="154"/>
    </row>
    <row r="37" spans="1:17">
      <c r="A37" s="154">
        <v>18</v>
      </c>
      <c r="B37" s="154">
        <v>10063642</v>
      </c>
      <c r="C37" s="154">
        <v>1009061</v>
      </c>
      <c r="D37" s="155" t="s">
        <v>4287</v>
      </c>
      <c r="E37" s="156" t="s">
        <v>4205</v>
      </c>
      <c r="F37" s="154" t="s">
        <v>37</v>
      </c>
      <c r="G37" s="157">
        <v>2400</v>
      </c>
      <c r="H37" s="154">
        <v>1</v>
      </c>
      <c r="I37" s="158">
        <v>2400</v>
      </c>
      <c r="J37" s="159">
        <v>46121</v>
      </c>
      <c r="K37" s="159" t="s">
        <v>4269</v>
      </c>
      <c r="L37" s="154" t="s">
        <v>4289</v>
      </c>
      <c r="M37" s="154">
        <v>4100005123</v>
      </c>
      <c r="N37" s="154" t="s">
        <v>4175</v>
      </c>
      <c r="O37" s="154" t="s">
        <v>4288</v>
      </c>
      <c r="P37" s="154" t="s">
        <v>3812</v>
      </c>
      <c r="Q37" s="154"/>
    </row>
    <row r="38" spans="1:17">
      <c r="A38" s="154">
        <v>19</v>
      </c>
      <c r="B38" s="154">
        <v>10063644</v>
      </c>
      <c r="C38" s="154">
        <v>1009437</v>
      </c>
      <c r="D38" s="155" t="s">
        <v>4359</v>
      </c>
      <c r="E38" s="156" t="s">
        <v>4205</v>
      </c>
      <c r="F38" s="154" t="s">
        <v>1076</v>
      </c>
      <c r="G38" s="157">
        <v>138</v>
      </c>
      <c r="H38" s="154">
        <v>35</v>
      </c>
      <c r="I38" s="158">
        <v>4830</v>
      </c>
      <c r="J38" s="159">
        <v>46098</v>
      </c>
      <c r="K38" s="159" t="s">
        <v>4265</v>
      </c>
      <c r="L38" s="154" t="s">
        <v>4361</v>
      </c>
      <c r="M38" s="154">
        <v>4100007070</v>
      </c>
      <c r="N38" s="154" t="s">
        <v>4360</v>
      </c>
      <c r="O38" s="154" t="s">
        <v>4177</v>
      </c>
      <c r="P38" s="154" t="s">
        <v>3813</v>
      </c>
      <c r="Q38" s="154"/>
    </row>
    <row r="39" spans="1:17">
      <c r="A39" s="154">
        <v>20</v>
      </c>
      <c r="B39" s="154">
        <v>10062003</v>
      </c>
      <c r="C39" s="154">
        <v>1002946</v>
      </c>
      <c r="D39" s="155" t="s">
        <v>2334</v>
      </c>
      <c r="E39" s="156" t="s">
        <v>2049</v>
      </c>
      <c r="F39" s="154" t="s">
        <v>21</v>
      </c>
      <c r="G39" s="157">
        <v>96</v>
      </c>
      <c r="H39" s="154">
        <v>12</v>
      </c>
      <c r="I39" s="158">
        <v>1152</v>
      </c>
      <c r="J39" s="159">
        <v>46124</v>
      </c>
      <c r="K39" s="159" t="s">
        <v>4364</v>
      </c>
      <c r="L39" s="154" t="s">
        <v>4277</v>
      </c>
      <c r="M39" s="154">
        <v>4100007250</v>
      </c>
      <c r="N39" s="154" t="s">
        <v>4363</v>
      </c>
      <c r="O39" s="154" t="s">
        <v>4362</v>
      </c>
      <c r="P39" s="154" t="s">
        <v>3813</v>
      </c>
      <c r="Q39" s="154"/>
    </row>
    <row r="40" spans="1:17">
      <c r="A40" s="154">
        <v>21</v>
      </c>
      <c r="B40" s="154">
        <v>10063507</v>
      </c>
      <c r="C40" s="154">
        <v>1009129</v>
      </c>
      <c r="D40" s="155" t="s">
        <v>3877</v>
      </c>
      <c r="E40" s="156" t="s">
        <v>2049</v>
      </c>
      <c r="F40" s="154" t="s">
        <v>37</v>
      </c>
      <c r="G40" s="157">
        <v>490</v>
      </c>
      <c r="H40" s="154">
        <v>100</v>
      </c>
      <c r="I40" s="158">
        <v>49000</v>
      </c>
      <c r="J40" s="159">
        <v>46124</v>
      </c>
      <c r="K40" s="159" t="s">
        <v>4268</v>
      </c>
      <c r="L40" s="154" t="s">
        <v>4264</v>
      </c>
      <c r="M40" s="154">
        <v>4100006930</v>
      </c>
      <c r="N40" s="154" t="s">
        <v>4366</v>
      </c>
      <c r="O40" s="154" t="s">
        <v>4365</v>
      </c>
      <c r="P40" s="154" t="s">
        <v>3813</v>
      </c>
      <c r="Q40" s="154"/>
    </row>
    <row r="41" spans="1:17">
      <c r="A41" s="154">
        <v>22</v>
      </c>
      <c r="B41" s="154">
        <v>10063643</v>
      </c>
      <c r="C41" s="154">
        <v>1009485</v>
      </c>
      <c r="D41" s="155" t="s">
        <v>4353</v>
      </c>
      <c r="E41" s="156" t="s">
        <v>1262</v>
      </c>
      <c r="F41" s="154" t="s">
        <v>37</v>
      </c>
      <c r="G41" s="157">
        <v>287</v>
      </c>
      <c r="H41" s="154">
        <v>40</v>
      </c>
      <c r="I41" s="158">
        <v>11480</v>
      </c>
      <c r="J41" s="159">
        <v>46124</v>
      </c>
      <c r="K41" s="159" t="s">
        <v>4268</v>
      </c>
      <c r="L41" s="154" t="s">
        <v>4175</v>
      </c>
      <c r="M41" s="154">
        <v>4100007207</v>
      </c>
      <c r="N41" s="154" t="s">
        <v>4368</v>
      </c>
      <c r="O41" s="154" t="s">
        <v>4367</v>
      </c>
      <c r="P41" s="154" t="s">
        <v>3813</v>
      </c>
      <c r="Q41" s="154"/>
    </row>
    <row r="42" spans="1:17">
      <c r="A42" s="154">
        <v>23</v>
      </c>
      <c r="B42" s="154">
        <v>10060953</v>
      </c>
      <c r="C42" s="154">
        <v>1005627</v>
      </c>
      <c r="D42" s="155" t="s">
        <v>1185</v>
      </c>
      <c r="E42" s="156" t="s">
        <v>2049</v>
      </c>
      <c r="F42" s="154" t="s">
        <v>21</v>
      </c>
      <c r="G42" s="157">
        <v>55</v>
      </c>
      <c r="H42" s="154">
        <v>25</v>
      </c>
      <c r="I42" s="158">
        <v>1375</v>
      </c>
      <c r="J42" s="159">
        <v>46125</v>
      </c>
      <c r="K42" s="159" t="s">
        <v>4266</v>
      </c>
      <c r="L42" s="154" t="s">
        <v>4275</v>
      </c>
      <c r="M42" s="154">
        <v>4100007248</v>
      </c>
      <c r="N42" s="154" t="s">
        <v>4370</v>
      </c>
      <c r="O42" s="154" t="s">
        <v>4369</v>
      </c>
      <c r="P42" s="154" t="s">
        <v>3813</v>
      </c>
      <c r="Q42" s="154"/>
    </row>
    <row r="43" spans="1:17">
      <c r="A43" s="154">
        <v>23</v>
      </c>
      <c r="B43" s="154">
        <v>10062656</v>
      </c>
      <c r="C43" s="154">
        <v>1007434</v>
      </c>
      <c r="D43" s="155" t="s">
        <v>2960</v>
      </c>
      <c r="E43" s="156" t="s">
        <v>2049</v>
      </c>
      <c r="F43" s="154" t="s">
        <v>21</v>
      </c>
      <c r="G43" s="157">
        <v>155</v>
      </c>
      <c r="H43" s="154">
        <v>20</v>
      </c>
      <c r="I43" s="158">
        <v>3100</v>
      </c>
      <c r="J43" s="159">
        <v>46125</v>
      </c>
      <c r="K43" s="159" t="s">
        <v>4266</v>
      </c>
      <c r="L43" s="154" t="s">
        <v>4275</v>
      </c>
      <c r="M43" s="154">
        <v>4100007248</v>
      </c>
      <c r="N43" s="154" t="s">
        <v>4370</v>
      </c>
      <c r="O43" s="154" t="s">
        <v>4369</v>
      </c>
      <c r="P43" s="154" t="s">
        <v>3813</v>
      </c>
      <c r="Q43" s="154"/>
    </row>
    <row r="44" spans="1:17">
      <c r="A44" s="154">
        <v>23</v>
      </c>
      <c r="B44" s="154">
        <v>10061898</v>
      </c>
      <c r="C44" s="154">
        <v>1006847</v>
      </c>
      <c r="D44" s="155" t="s">
        <v>2229</v>
      </c>
      <c r="E44" s="156" t="s">
        <v>2049</v>
      </c>
      <c r="F44" s="154" t="s">
        <v>21</v>
      </c>
      <c r="G44" s="157">
        <v>13</v>
      </c>
      <c r="H44" s="154">
        <v>80</v>
      </c>
      <c r="I44" s="158">
        <v>1040</v>
      </c>
      <c r="J44" s="159">
        <v>46125</v>
      </c>
      <c r="K44" s="159" t="s">
        <v>4266</v>
      </c>
      <c r="L44" s="154" t="s">
        <v>4275</v>
      </c>
      <c r="M44" s="154">
        <v>4100007248</v>
      </c>
      <c r="N44" s="154" t="s">
        <v>4370</v>
      </c>
      <c r="O44" s="154" t="s">
        <v>4369</v>
      </c>
      <c r="P44" s="154" t="s">
        <v>3813</v>
      </c>
      <c r="Q44" s="154"/>
    </row>
    <row r="45" spans="1:17">
      <c r="A45" s="154">
        <v>24</v>
      </c>
      <c r="B45" s="154">
        <v>10063507</v>
      </c>
      <c r="C45" s="154">
        <v>1009129</v>
      </c>
      <c r="D45" s="155" t="s">
        <v>3877</v>
      </c>
      <c r="E45" s="156" t="s">
        <v>2049</v>
      </c>
      <c r="F45" s="154" t="s">
        <v>37</v>
      </c>
      <c r="G45" s="157">
        <v>490</v>
      </c>
      <c r="H45" s="154">
        <v>280</v>
      </c>
      <c r="I45" s="158">
        <v>137200</v>
      </c>
      <c r="J45" s="159">
        <v>46114</v>
      </c>
      <c r="K45" s="159" t="s">
        <v>4265</v>
      </c>
      <c r="L45" s="154" t="s">
        <v>4387</v>
      </c>
      <c r="M45" s="154">
        <v>4100006916</v>
      </c>
      <c r="N45" s="154" t="s">
        <v>4386</v>
      </c>
      <c r="O45" s="154" t="s">
        <v>4174</v>
      </c>
      <c r="P45" s="154" t="s">
        <v>3813</v>
      </c>
      <c r="Q45" s="154"/>
    </row>
    <row r="46" spans="1:17">
      <c r="A46" s="154">
        <v>25</v>
      </c>
      <c r="B46" s="154">
        <v>10063636</v>
      </c>
      <c r="C46" s="154">
        <v>1008725</v>
      </c>
      <c r="D46" s="155" t="s">
        <v>4183</v>
      </c>
      <c r="E46" s="156" t="s">
        <v>2049</v>
      </c>
      <c r="F46" s="154" t="s">
        <v>21</v>
      </c>
      <c r="G46" s="157">
        <v>1404</v>
      </c>
      <c r="H46" s="154">
        <v>1</v>
      </c>
      <c r="I46" s="158">
        <v>1404</v>
      </c>
      <c r="J46" s="159">
        <v>46120</v>
      </c>
      <c r="K46" s="159" t="s">
        <v>4267</v>
      </c>
      <c r="L46" s="154" t="s">
        <v>4375</v>
      </c>
      <c r="M46" s="154">
        <v>4100003559</v>
      </c>
      <c r="N46" s="154" t="s">
        <v>4390</v>
      </c>
      <c r="O46" s="154" t="s">
        <v>4389</v>
      </c>
      <c r="P46" s="154" t="s">
        <v>3812</v>
      </c>
      <c r="Q46" s="154"/>
    </row>
    <row r="47" spans="1:17">
      <c r="A47" s="154">
        <v>25</v>
      </c>
      <c r="B47" s="154">
        <v>10063637</v>
      </c>
      <c r="C47" s="154">
        <v>1008726</v>
      </c>
      <c r="D47" s="155" t="s">
        <v>4184</v>
      </c>
      <c r="E47" s="156" t="s">
        <v>2049</v>
      </c>
      <c r="F47" s="154" t="s">
        <v>21</v>
      </c>
      <c r="G47" s="157">
        <v>661</v>
      </c>
      <c r="H47" s="154">
        <v>1</v>
      </c>
      <c r="I47" s="158">
        <v>661</v>
      </c>
      <c r="J47" s="159">
        <v>46120</v>
      </c>
      <c r="K47" s="159" t="s">
        <v>4267</v>
      </c>
      <c r="L47" s="154" t="s">
        <v>4375</v>
      </c>
      <c r="M47" s="154">
        <v>4100003559</v>
      </c>
      <c r="N47" s="154" t="s">
        <v>4390</v>
      </c>
      <c r="O47" s="154" t="s">
        <v>4389</v>
      </c>
      <c r="P47" s="154" t="s">
        <v>3812</v>
      </c>
      <c r="Q47" s="154"/>
    </row>
    <row r="48" spans="1:17">
      <c r="A48" s="154">
        <v>26</v>
      </c>
      <c r="B48" s="154">
        <v>10060746</v>
      </c>
      <c r="C48" s="154">
        <v>1007666</v>
      </c>
      <c r="D48" s="155" t="s">
        <v>930</v>
      </c>
      <c r="E48" s="156" t="s">
        <v>2049</v>
      </c>
      <c r="F48" s="154" t="s">
        <v>21</v>
      </c>
      <c r="G48" s="157">
        <v>945</v>
      </c>
      <c r="H48" s="154">
        <v>4</v>
      </c>
      <c r="I48" s="158">
        <v>3780</v>
      </c>
      <c r="J48" s="159">
        <v>46118</v>
      </c>
      <c r="K48" s="159" t="s">
        <v>4268</v>
      </c>
      <c r="L48" s="154" t="s">
        <v>4392</v>
      </c>
      <c r="M48" s="154">
        <v>4100007221</v>
      </c>
      <c r="N48" s="154" t="s">
        <v>4391</v>
      </c>
      <c r="O48" s="154" t="s">
        <v>4369</v>
      </c>
      <c r="P48" s="154" t="s">
        <v>3812</v>
      </c>
      <c r="Q48" s="154"/>
    </row>
    <row r="49" spans="1:17">
      <c r="A49" s="154">
        <v>27</v>
      </c>
      <c r="B49" s="154">
        <v>10060316</v>
      </c>
      <c r="C49" s="154">
        <v>1005367</v>
      </c>
      <c r="D49" s="155" t="s">
        <v>424</v>
      </c>
      <c r="E49" s="156" t="s">
        <v>4209</v>
      </c>
      <c r="F49" s="154" t="s">
        <v>21</v>
      </c>
      <c r="G49" s="157">
        <v>730</v>
      </c>
      <c r="H49" s="154">
        <v>80</v>
      </c>
      <c r="I49" s="158">
        <v>58400</v>
      </c>
      <c r="J49" s="159">
        <v>46124</v>
      </c>
      <c r="K49" s="159" t="s">
        <v>4364</v>
      </c>
      <c r="L49" s="154" t="s">
        <v>4395</v>
      </c>
      <c r="M49" s="154">
        <v>4100005990</v>
      </c>
      <c r="N49" s="154" t="s">
        <v>4394</v>
      </c>
      <c r="O49" s="154" t="s">
        <v>4393</v>
      </c>
      <c r="P49" s="154" t="s">
        <v>3813</v>
      </c>
      <c r="Q49" s="154"/>
    </row>
    <row r="50" spans="1:17">
      <c r="A50" s="154">
        <v>28</v>
      </c>
      <c r="B50" s="154">
        <v>10062301</v>
      </c>
      <c r="C50" s="154">
        <v>1001262</v>
      </c>
      <c r="D50" s="155" t="s">
        <v>2628</v>
      </c>
      <c r="E50" s="156" t="s">
        <v>4211</v>
      </c>
      <c r="F50" s="154" t="s">
        <v>21</v>
      </c>
      <c r="G50" s="157">
        <v>170</v>
      </c>
      <c r="H50" s="154">
        <v>10</v>
      </c>
      <c r="I50" s="158">
        <v>1700</v>
      </c>
      <c r="J50" s="159">
        <v>46124</v>
      </c>
      <c r="K50" s="159" t="s">
        <v>4269</v>
      </c>
      <c r="L50" s="154" t="s">
        <v>4396</v>
      </c>
      <c r="M50" s="154">
        <v>4100007261</v>
      </c>
      <c r="N50" s="154" t="s">
        <v>4175</v>
      </c>
      <c r="O50" s="154" t="s">
        <v>4263</v>
      </c>
      <c r="P50" s="154" t="s">
        <v>3813</v>
      </c>
      <c r="Q50" s="154"/>
    </row>
    <row r="51" spans="1:17">
      <c r="A51" s="154">
        <v>29</v>
      </c>
      <c r="B51" s="154">
        <v>10061836</v>
      </c>
      <c r="C51" s="154">
        <v>1000444</v>
      </c>
      <c r="D51" s="155" t="s">
        <v>2158</v>
      </c>
      <c r="E51" s="156" t="s">
        <v>2049</v>
      </c>
      <c r="F51" s="154" t="s">
        <v>21</v>
      </c>
      <c r="G51" s="157">
        <v>12</v>
      </c>
      <c r="H51" s="154">
        <v>50</v>
      </c>
      <c r="I51" s="158">
        <v>600</v>
      </c>
      <c r="J51" s="159">
        <v>46126</v>
      </c>
      <c r="K51" s="159" t="s">
        <v>4265</v>
      </c>
      <c r="L51" s="154" t="s">
        <v>4275</v>
      </c>
      <c r="M51" s="154">
        <v>4100006388</v>
      </c>
      <c r="N51" s="154" t="s">
        <v>4398</v>
      </c>
      <c r="O51" s="154" t="s">
        <v>4397</v>
      </c>
      <c r="P51" s="154" t="s">
        <v>3813</v>
      </c>
      <c r="Q51" s="154"/>
    </row>
    <row r="52" spans="1:17">
      <c r="A52" s="154">
        <v>29</v>
      </c>
      <c r="B52" s="154">
        <v>10062851</v>
      </c>
      <c r="C52" s="154">
        <v>1007824</v>
      </c>
      <c r="D52" s="155" t="s">
        <v>3166</v>
      </c>
      <c r="E52" s="156" t="s">
        <v>2049</v>
      </c>
      <c r="F52" s="154" t="s">
        <v>41</v>
      </c>
      <c r="G52" s="157">
        <v>92</v>
      </c>
      <c r="H52" s="154">
        <v>5</v>
      </c>
      <c r="I52" s="158">
        <v>460</v>
      </c>
      <c r="J52" s="159">
        <v>46126</v>
      </c>
      <c r="K52" s="159" t="s">
        <v>4265</v>
      </c>
      <c r="L52" s="154" t="s">
        <v>4275</v>
      </c>
      <c r="M52" s="154">
        <v>4100006388</v>
      </c>
      <c r="N52" s="154" t="s">
        <v>4398</v>
      </c>
      <c r="O52" s="154" t="s">
        <v>4397</v>
      </c>
      <c r="P52" s="154" t="s">
        <v>3813</v>
      </c>
      <c r="Q52" s="154"/>
    </row>
    <row r="53" spans="1:17">
      <c r="A53" s="154">
        <v>30</v>
      </c>
      <c r="B53" s="154">
        <v>10062003</v>
      </c>
      <c r="C53" s="154">
        <v>1002946</v>
      </c>
      <c r="D53" s="155" t="s">
        <v>2334</v>
      </c>
      <c r="E53" s="156" t="s">
        <v>2049</v>
      </c>
      <c r="F53" s="154" t="s">
        <v>21</v>
      </c>
      <c r="G53" s="157">
        <v>96</v>
      </c>
      <c r="H53" s="154">
        <v>7</v>
      </c>
      <c r="I53" s="158">
        <v>672</v>
      </c>
      <c r="J53" s="159">
        <v>46126</v>
      </c>
      <c r="K53" s="159" t="s">
        <v>4265</v>
      </c>
      <c r="L53" s="154" t="s">
        <v>4277</v>
      </c>
      <c r="M53" s="154">
        <v>4100007250</v>
      </c>
      <c r="N53" s="154" t="s">
        <v>4399</v>
      </c>
      <c r="O53" s="154" t="s">
        <v>4397</v>
      </c>
      <c r="P53" s="154" t="s">
        <v>3813</v>
      </c>
      <c r="Q53" s="154"/>
    </row>
    <row r="54" spans="1:17">
      <c r="A54" s="154">
        <v>31</v>
      </c>
      <c r="B54" s="154">
        <v>10063645</v>
      </c>
      <c r="C54" s="154">
        <v>1009271</v>
      </c>
      <c r="D54" s="155" t="s">
        <v>4400</v>
      </c>
      <c r="E54" s="156" t="s">
        <v>4205</v>
      </c>
      <c r="F54" s="154" t="s">
        <v>37</v>
      </c>
      <c r="G54" s="157">
        <v>72</v>
      </c>
      <c r="H54" s="154">
        <v>3</v>
      </c>
      <c r="I54" s="158">
        <v>216</v>
      </c>
      <c r="J54" s="159">
        <v>46107</v>
      </c>
      <c r="K54" s="159" t="s">
        <v>4268</v>
      </c>
      <c r="L54" s="154" t="s">
        <v>4416</v>
      </c>
      <c r="M54" s="154">
        <v>4100006327</v>
      </c>
      <c r="N54" s="154" t="s">
        <v>4415</v>
      </c>
      <c r="O54" s="154" t="s">
        <v>4365</v>
      </c>
      <c r="P54" s="154" t="s">
        <v>3813</v>
      </c>
      <c r="Q54" s="154"/>
    </row>
    <row r="55" spans="1:17">
      <c r="A55" s="154">
        <v>31</v>
      </c>
      <c r="B55" s="154">
        <v>10063646</v>
      </c>
      <c r="C55" s="154">
        <v>1009274</v>
      </c>
      <c r="D55" s="155" t="s">
        <v>4401</v>
      </c>
      <c r="E55" s="156" t="s">
        <v>4205</v>
      </c>
      <c r="F55" s="154" t="s">
        <v>37</v>
      </c>
      <c r="G55" s="157">
        <v>20</v>
      </c>
      <c r="H55" s="154">
        <v>20</v>
      </c>
      <c r="I55" s="158">
        <v>400</v>
      </c>
      <c r="J55" s="159">
        <v>46107</v>
      </c>
      <c r="K55" s="159" t="s">
        <v>4268</v>
      </c>
      <c r="L55" s="154" t="s">
        <v>4416</v>
      </c>
      <c r="M55" s="154">
        <v>4100006327</v>
      </c>
      <c r="N55" s="154" t="s">
        <v>4415</v>
      </c>
      <c r="O55" s="154" t="s">
        <v>4365</v>
      </c>
      <c r="P55" s="154" t="s">
        <v>3813</v>
      </c>
      <c r="Q55" s="154"/>
    </row>
    <row r="56" spans="1:17">
      <c r="A56" s="154">
        <v>31</v>
      </c>
      <c r="B56" s="154">
        <v>10063647</v>
      </c>
      <c r="C56" s="154">
        <v>1009275</v>
      </c>
      <c r="D56" s="155" t="s">
        <v>4402</v>
      </c>
      <c r="E56" s="156" t="s">
        <v>4205</v>
      </c>
      <c r="F56" s="154" t="s">
        <v>37</v>
      </c>
      <c r="G56" s="157">
        <v>102</v>
      </c>
      <c r="H56" s="154">
        <v>2</v>
      </c>
      <c r="I56" s="158">
        <v>204</v>
      </c>
      <c r="J56" s="159">
        <v>46107</v>
      </c>
      <c r="K56" s="159" t="s">
        <v>4268</v>
      </c>
      <c r="L56" s="154" t="s">
        <v>4416</v>
      </c>
      <c r="M56" s="154">
        <v>4100006327</v>
      </c>
      <c r="N56" s="154" t="s">
        <v>4415</v>
      </c>
      <c r="O56" s="154" t="s">
        <v>4365</v>
      </c>
      <c r="P56" s="154" t="s">
        <v>3813</v>
      </c>
      <c r="Q56" s="154"/>
    </row>
    <row r="57" spans="1:17">
      <c r="A57" s="154">
        <v>31</v>
      </c>
      <c r="B57" s="154">
        <v>10063648</v>
      </c>
      <c r="C57" s="154">
        <v>1009278</v>
      </c>
      <c r="D57" s="155" t="s">
        <v>4403</v>
      </c>
      <c r="E57" s="156" t="s">
        <v>4205</v>
      </c>
      <c r="F57" s="154" t="s">
        <v>37</v>
      </c>
      <c r="G57" s="157">
        <v>212</v>
      </c>
      <c r="H57" s="154">
        <v>5</v>
      </c>
      <c r="I57" s="158">
        <v>1060</v>
      </c>
      <c r="J57" s="159">
        <v>46107</v>
      </c>
      <c r="K57" s="159" t="s">
        <v>4268</v>
      </c>
      <c r="L57" s="154" t="s">
        <v>4416</v>
      </c>
      <c r="M57" s="154">
        <v>4100006327</v>
      </c>
      <c r="N57" s="154" t="s">
        <v>4415</v>
      </c>
      <c r="O57" s="154" t="s">
        <v>4365</v>
      </c>
      <c r="P57" s="154" t="s">
        <v>3813</v>
      </c>
      <c r="Q57" s="154"/>
    </row>
    <row r="58" spans="1:17">
      <c r="A58" s="154">
        <v>31</v>
      </c>
      <c r="B58" s="154">
        <v>10063649</v>
      </c>
      <c r="C58" s="154">
        <v>1009281</v>
      </c>
      <c r="D58" s="155" t="s">
        <v>4404</v>
      </c>
      <c r="E58" s="156" t="s">
        <v>4205</v>
      </c>
      <c r="F58" s="154" t="s">
        <v>37</v>
      </c>
      <c r="G58" s="157">
        <v>735</v>
      </c>
      <c r="H58" s="154">
        <v>1</v>
      </c>
      <c r="I58" s="158">
        <v>735</v>
      </c>
      <c r="J58" s="159">
        <v>46107</v>
      </c>
      <c r="K58" s="159" t="s">
        <v>4268</v>
      </c>
      <c r="L58" s="154" t="s">
        <v>4416</v>
      </c>
      <c r="M58" s="154">
        <v>4100006327</v>
      </c>
      <c r="N58" s="154" t="s">
        <v>4415</v>
      </c>
      <c r="O58" s="154" t="s">
        <v>4365</v>
      </c>
      <c r="P58" s="154" t="s">
        <v>3813</v>
      </c>
      <c r="Q58" s="154"/>
    </row>
    <row r="59" spans="1:17">
      <c r="A59" s="154">
        <v>31</v>
      </c>
      <c r="B59" s="154">
        <v>10063650</v>
      </c>
      <c r="C59" s="154">
        <v>1009284</v>
      </c>
      <c r="D59" s="155" t="s">
        <v>4405</v>
      </c>
      <c r="E59" s="156" t="s">
        <v>4205</v>
      </c>
      <c r="F59" s="154" t="s">
        <v>37</v>
      </c>
      <c r="G59" s="157">
        <v>1006</v>
      </c>
      <c r="H59" s="154">
        <v>2</v>
      </c>
      <c r="I59" s="158">
        <v>2012</v>
      </c>
      <c r="J59" s="159">
        <v>46107</v>
      </c>
      <c r="K59" s="159" t="s">
        <v>4268</v>
      </c>
      <c r="L59" s="154" t="s">
        <v>4416</v>
      </c>
      <c r="M59" s="154">
        <v>4100006327</v>
      </c>
      <c r="N59" s="154" t="s">
        <v>4415</v>
      </c>
      <c r="O59" s="154" t="s">
        <v>4365</v>
      </c>
      <c r="P59" s="154" t="s">
        <v>3813</v>
      </c>
      <c r="Q59" s="154"/>
    </row>
    <row r="60" spans="1:17">
      <c r="A60" s="154">
        <v>31</v>
      </c>
      <c r="B60" s="154">
        <v>10063651</v>
      </c>
      <c r="C60" s="154">
        <v>1009285</v>
      </c>
      <c r="D60" s="155" t="s">
        <v>4406</v>
      </c>
      <c r="E60" s="156" t="s">
        <v>4205</v>
      </c>
      <c r="F60" s="154" t="s">
        <v>37</v>
      </c>
      <c r="G60" s="157">
        <v>752</v>
      </c>
      <c r="H60" s="154">
        <v>2</v>
      </c>
      <c r="I60" s="158">
        <v>1504</v>
      </c>
      <c r="J60" s="159">
        <v>46107</v>
      </c>
      <c r="K60" s="159" t="s">
        <v>4268</v>
      </c>
      <c r="L60" s="154" t="s">
        <v>4416</v>
      </c>
      <c r="M60" s="154">
        <v>4100006327</v>
      </c>
      <c r="N60" s="154" t="s">
        <v>4415</v>
      </c>
      <c r="O60" s="154" t="s">
        <v>4365</v>
      </c>
      <c r="P60" s="154" t="s">
        <v>3813</v>
      </c>
      <c r="Q60" s="154"/>
    </row>
    <row r="61" spans="1:17">
      <c r="A61" s="154">
        <v>31</v>
      </c>
      <c r="B61" s="154">
        <v>10063652</v>
      </c>
      <c r="C61" s="154">
        <v>1009288</v>
      </c>
      <c r="D61" s="155" t="s">
        <v>4407</v>
      </c>
      <c r="E61" s="156" t="s">
        <v>4205</v>
      </c>
      <c r="F61" s="154" t="s">
        <v>37</v>
      </c>
      <c r="G61" s="157">
        <v>809</v>
      </c>
      <c r="H61" s="154">
        <v>4</v>
      </c>
      <c r="I61" s="158">
        <v>3236</v>
      </c>
      <c r="J61" s="159">
        <v>46107</v>
      </c>
      <c r="K61" s="159" t="s">
        <v>4268</v>
      </c>
      <c r="L61" s="154" t="s">
        <v>4416</v>
      </c>
      <c r="M61" s="154">
        <v>4100006327</v>
      </c>
      <c r="N61" s="154" t="s">
        <v>4415</v>
      </c>
      <c r="O61" s="154" t="s">
        <v>4365</v>
      </c>
      <c r="P61" s="154" t="s">
        <v>3813</v>
      </c>
      <c r="Q61" s="154"/>
    </row>
    <row r="62" spans="1:17">
      <c r="A62" s="154">
        <v>31</v>
      </c>
      <c r="B62" s="154">
        <v>10063653</v>
      </c>
      <c r="C62" s="154">
        <v>1009289</v>
      </c>
      <c r="D62" s="155" t="s">
        <v>4408</v>
      </c>
      <c r="E62" s="156" t="s">
        <v>4205</v>
      </c>
      <c r="F62" s="154" t="s">
        <v>37</v>
      </c>
      <c r="G62" s="157">
        <v>109</v>
      </c>
      <c r="H62" s="154">
        <v>2</v>
      </c>
      <c r="I62" s="158">
        <v>218</v>
      </c>
      <c r="J62" s="159">
        <v>46107</v>
      </c>
      <c r="K62" s="159" t="s">
        <v>4268</v>
      </c>
      <c r="L62" s="154" t="s">
        <v>4416</v>
      </c>
      <c r="M62" s="154">
        <v>4100006327</v>
      </c>
      <c r="N62" s="154" t="s">
        <v>4415</v>
      </c>
      <c r="O62" s="154" t="s">
        <v>4365</v>
      </c>
      <c r="P62" s="154" t="s">
        <v>3813</v>
      </c>
      <c r="Q62" s="154"/>
    </row>
    <row r="63" spans="1:17">
      <c r="A63" s="154">
        <v>31</v>
      </c>
      <c r="B63" s="154">
        <v>10063654</v>
      </c>
      <c r="C63" s="154">
        <v>1009292</v>
      </c>
      <c r="D63" s="155" t="s">
        <v>4409</v>
      </c>
      <c r="E63" s="156" t="s">
        <v>4205</v>
      </c>
      <c r="F63" s="154" t="s">
        <v>37</v>
      </c>
      <c r="G63" s="157">
        <v>432</v>
      </c>
      <c r="H63" s="154">
        <v>2</v>
      </c>
      <c r="I63" s="158">
        <v>864</v>
      </c>
      <c r="J63" s="159">
        <v>46107</v>
      </c>
      <c r="K63" s="159" t="s">
        <v>4268</v>
      </c>
      <c r="L63" s="154" t="s">
        <v>4416</v>
      </c>
      <c r="M63" s="154">
        <v>4100006327</v>
      </c>
      <c r="N63" s="154" t="s">
        <v>4415</v>
      </c>
      <c r="O63" s="154" t="s">
        <v>4365</v>
      </c>
      <c r="P63" s="154" t="s">
        <v>3813</v>
      </c>
      <c r="Q63" s="154"/>
    </row>
    <row r="64" spans="1:17">
      <c r="A64" s="154">
        <v>31</v>
      </c>
      <c r="B64" s="154">
        <v>10063655</v>
      </c>
      <c r="C64" s="154">
        <v>1009293</v>
      </c>
      <c r="D64" s="155" t="s">
        <v>4410</v>
      </c>
      <c r="E64" s="156" t="s">
        <v>4205</v>
      </c>
      <c r="F64" s="154" t="s">
        <v>37</v>
      </c>
      <c r="G64" s="157">
        <v>435</v>
      </c>
      <c r="H64" s="154">
        <v>2</v>
      </c>
      <c r="I64" s="158">
        <v>870</v>
      </c>
      <c r="J64" s="159">
        <v>46107</v>
      </c>
      <c r="K64" s="159" t="s">
        <v>4268</v>
      </c>
      <c r="L64" s="154" t="s">
        <v>4416</v>
      </c>
      <c r="M64" s="154">
        <v>4100006327</v>
      </c>
      <c r="N64" s="154" t="s">
        <v>4415</v>
      </c>
      <c r="O64" s="154" t="s">
        <v>4365</v>
      </c>
      <c r="P64" s="154" t="s">
        <v>3813</v>
      </c>
      <c r="Q64" s="154"/>
    </row>
    <row r="65" spans="1:17">
      <c r="A65" s="154">
        <v>32</v>
      </c>
      <c r="B65" s="154">
        <v>10062924</v>
      </c>
      <c r="C65" s="154">
        <v>1007294</v>
      </c>
      <c r="D65" s="155" t="s">
        <v>3241</v>
      </c>
      <c r="E65" s="156" t="s">
        <v>4205</v>
      </c>
      <c r="F65" s="154" t="s">
        <v>21</v>
      </c>
      <c r="G65" s="157">
        <v>2378</v>
      </c>
      <c r="H65" s="154">
        <v>12</v>
      </c>
      <c r="I65" s="158">
        <v>28536</v>
      </c>
      <c r="J65" s="159">
        <v>46127</v>
      </c>
      <c r="K65" s="159" t="s">
        <v>4269</v>
      </c>
      <c r="L65" s="154" t="s">
        <v>4419</v>
      </c>
      <c r="M65" s="154">
        <v>4100006952</v>
      </c>
      <c r="N65" s="154" t="s">
        <v>4418</v>
      </c>
      <c r="O65" s="154" t="s">
        <v>4417</v>
      </c>
      <c r="P65" s="154" t="s">
        <v>3813</v>
      </c>
      <c r="Q65" s="154"/>
    </row>
    <row r="66" spans="1:17">
      <c r="A66" s="154">
        <v>32</v>
      </c>
      <c r="B66" s="154">
        <v>10063229</v>
      </c>
      <c r="C66" s="154">
        <v>1007810</v>
      </c>
      <c r="D66" s="155" t="s">
        <v>3551</v>
      </c>
      <c r="E66" s="156" t="s">
        <v>4205</v>
      </c>
      <c r="F66" s="154" t="s">
        <v>21</v>
      </c>
      <c r="G66" s="157">
        <v>430</v>
      </c>
      <c r="H66" s="154">
        <v>5</v>
      </c>
      <c r="I66" s="158">
        <v>2150</v>
      </c>
      <c r="J66" s="159">
        <v>46127</v>
      </c>
      <c r="K66" s="159" t="s">
        <v>4269</v>
      </c>
      <c r="L66" s="154" t="s">
        <v>4419</v>
      </c>
      <c r="M66" s="154">
        <v>4100006952</v>
      </c>
      <c r="N66" s="154" t="s">
        <v>4418</v>
      </c>
      <c r="O66" s="154" t="s">
        <v>4417</v>
      </c>
      <c r="P66" s="154" t="s">
        <v>3813</v>
      </c>
      <c r="Q66" s="154"/>
    </row>
    <row r="67" spans="1:17">
      <c r="A67" s="154">
        <v>33</v>
      </c>
      <c r="B67" s="154">
        <v>10063656</v>
      </c>
      <c r="C67" s="154">
        <v>1009491</v>
      </c>
      <c r="D67" s="155" t="s">
        <v>4411</v>
      </c>
      <c r="E67" s="156" t="s">
        <v>4214</v>
      </c>
      <c r="F67" s="154" t="s">
        <v>21</v>
      </c>
      <c r="G67" s="157">
        <v>60</v>
      </c>
      <c r="H67" s="154">
        <v>10</v>
      </c>
      <c r="I67" s="158">
        <v>600</v>
      </c>
      <c r="J67" s="159">
        <v>46123</v>
      </c>
      <c r="K67" s="159" t="s">
        <v>4364</v>
      </c>
      <c r="L67" s="154" t="s">
        <v>4421</v>
      </c>
      <c r="M67" s="154">
        <v>4100007257</v>
      </c>
      <c r="N67" s="154" t="s">
        <v>4420</v>
      </c>
      <c r="O67" s="154" t="s">
        <v>4280</v>
      </c>
      <c r="P67" s="154" t="s">
        <v>3812</v>
      </c>
      <c r="Q67" s="154"/>
    </row>
    <row r="68" spans="1:17">
      <c r="A68" s="154">
        <v>34</v>
      </c>
      <c r="B68" s="154">
        <v>10063657</v>
      </c>
      <c r="C68" s="154">
        <v>1009481</v>
      </c>
      <c r="D68" s="155" t="s">
        <v>4412</v>
      </c>
      <c r="E68" s="156" t="s">
        <v>4209</v>
      </c>
      <c r="F68" s="154" t="s">
        <v>2503</v>
      </c>
      <c r="G68" s="157">
        <v>86</v>
      </c>
      <c r="H68" s="154">
        <v>50</v>
      </c>
      <c r="I68" s="158">
        <v>4300</v>
      </c>
      <c r="J68" s="159">
        <v>46120</v>
      </c>
      <c r="K68" s="159" t="s">
        <v>4266</v>
      </c>
      <c r="L68" s="154" t="s">
        <v>4281</v>
      </c>
      <c r="M68" s="154">
        <v>4100007160</v>
      </c>
      <c r="N68" s="154" t="s">
        <v>4283</v>
      </c>
      <c r="O68" s="154" t="s">
        <v>4174</v>
      </c>
      <c r="P68" s="154" t="s">
        <v>3812</v>
      </c>
      <c r="Q68" s="154"/>
    </row>
    <row r="69" spans="1:17">
      <c r="A69" s="154">
        <v>35</v>
      </c>
      <c r="B69" s="154">
        <v>10063658</v>
      </c>
      <c r="C69" s="154">
        <v>1007958</v>
      </c>
      <c r="D69" s="155" t="s">
        <v>4429</v>
      </c>
      <c r="E69" s="156" t="s">
        <v>4209</v>
      </c>
      <c r="F69" s="154" t="s">
        <v>37</v>
      </c>
      <c r="G69" s="157">
        <v>57.63</v>
      </c>
      <c r="H69" s="154">
        <v>100</v>
      </c>
      <c r="I69" s="158">
        <v>5763</v>
      </c>
      <c r="J69" s="159">
        <v>46126</v>
      </c>
      <c r="K69" s="159" t="s">
        <v>4489</v>
      </c>
      <c r="L69" s="154" t="s">
        <v>4490</v>
      </c>
      <c r="M69" s="154">
        <v>4100001726</v>
      </c>
      <c r="N69" s="154" t="s">
        <v>4487</v>
      </c>
      <c r="O69" s="154" t="s">
        <v>4488</v>
      </c>
      <c r="P69" s="154" t="s">
        <v>3813</v>
      </c>
      <c r="Q69" s="154"/>
    </row>
    <row r="70" spans="1:17">
      <c r="A70" s="154">
        <v>36</v>
      </c>
      <c r="B70" s="154">
        <v>10063383</v>
      </c>
      <c r="C70" s="154">
        <v>1008966</v>
      </c>
      <c r="D70" s="155" t="s">
        <v>3705</v>
      </c>
      <c r="E70" s="156" t="s">
        <v>2049</v>
      </c>
      <c r="F70" s="154" t="s">
        <v>21</v>
      </c>
      <c r="G70" s="157">
        <v>237</v>
      </c>
      <c r="H70" s="154">
        <v>36</v>
      </c>
      <c r="I70" s="158">
        <v>8532</v>
      </c>
      <c r="J70" s="159">
        <v>46130</v>
      </c>
      <c r="K70" s="159" t="s">
        <v>4269</v>
      </c>
      <c r="L70" s="154" t="s">
        <v>4510</v>
      </c>
      <c r="M70" s="154">
        <v>4100007304</v>
      </c>
      <c r="N70" s="154" t="s">
        <v>4509</v>
      </c>
      <c r="O70" s="154" t="s">
        <v>4179</v>
      </c>
      <c r="P70" s="154" t="s">
        <v>3813</v>
      </c>
      <c r="Q70" s="154"/>
    </row>
    <row r="71" spans="1:17">
      <c r="A71" s="154">
        <v>37</v>
      </c>
      <c r="B71" s="154">
        <v>10061028</v>
      </c>
      <c r="C71" s="154">
        <v>1000048</v>
      </c>
      <c r="D71" s="155" t="s">
        <v>1278</v>
      </c>
      <c r="E71" s="156" t="s">
        <v>4209</v>
      </c>
      <c r="F71" s="154" t="s">
        <v>21</v>
      </c>
      <c r="G71" s="157">
        <v>2.9</v>
      </c>
      <c r="H71" s="154">
        <v>90</v>
      </c>
      <c r="I71" s="158">
        <v>261</v>
      </c>
      <c r="J71" s="159">
        <v>46130</v>
      </c>
      <c r="K71" s="159" t="s">
        <v>4269</v>
      </c>
      <c r="L71" s="154" t="s">
        <v>4275</v>
      </c>
      <c r="M71" s="154">
        <v>4100007286</v>
      </c>
      <c r="N71" s="154" t="s">
        <v>4511</v>
      </c>
      <c r="O71" s="154" t="s">
        <v>4177</v>
      </c>
      <c r="P71" s="154" t="s">
        <v>3813</v>
      </c>
      <c r="Q71" s="154"/>
    </row>
    <row r="72" spans="1:17">
      <c r="A72" s="154">
        <v>37</v>
      </c>
      <c r="B72" s="154">
        <v>10062140</v>
      </c>
      <c r="C72" s="154">
        <v>1006165</v>
      </c>
      <c r="D72" s="155" t="s">
        <v>2470</v>
      </c>
      <c r="E72" s="156" t="s">
        <v>4209</v>
      </c>
      <c r="F72" s="154" t="s">
        <v>37</v>
      </c>
      <c r="G72" s="157">
        <v>135</v>
      </c>
      <c r="H72" s="154">
        <v>10</v>
      </c>
      <c r="I72" s="158">
        <v>1350</v>
      </c>
      <c r="J72" s="159">
        <v>46130</v>
      </c>
      <c r="K72" s="159" t="s">
        <v>4269</v>
      </c>
      <c r="L72" s="154" t="s">
        <v>4275</v>
      </c>
      <c r="M72" s="154">
        <v>4100007286</v>
      </c>
      <c r="N72" s="154" t="s">
        <v>4511</v>
      </c>
      <c r="O72" s="154" t="s">
        <v>4177</v>
      </c>
      <c r="P72" s="154" t="s">
        <v>3813</v>
      </c>
      <c r="Q72" s="154"/>
    </row>
    <row r="73" spans="1:17">
      <c r="A73" s="154">
        <v>37</v>
      </c>
      <c r="B73" s="154">
        <v>10062224</v>
      </c>
      <c r="C73" s="154">
        <v>1006869</v>
      </c>
      <c r="D73" s="155" t="s">
        <v>2554</v>
      </c>
      <c r="E73" s="156" t="s">
        <v>4206</v>
      </c>
      <c r="F73" s="154" t="s">
        <v>2503</v>
      </c>
      <c r="G73" s="157">
        <v>17.5</v>
      </c>
      <c r="H73" s="154">
        <v>45</v>
      </c>
      <c r="I73" s="158">
        <v>787.5</v>
      </c>
      <c r="J73" s="159">
        <v>46130</v>
      </c>
      <c r="K73" s="159" t="s">
        <v>4269</v>
      </c>
      <c r="L73" s="154" t="s">
        <v>4275</v>
      </c>
      <c r="M73" s="154">
        <v>4100007286</v>
      </c>
      <c r="N73" s="154" t="s">
        <v>4511</v>
      </c>
      <c r="O73" s="154" t="s">
        <v>4177</v>
      </c>
      <c r="P73" s="154" t="s">
        <v>3813</v>
      </c>
      <c r="Q73" s="154"/>
    </row>
    <row r="74" spans="1:17">
      <c r="A74" s="154">
        <v>37</v>
      </c>
      <c r="B74" s="154">
        <v>10063121</v>
      </c>
      <c r="C74" s="154">
        <v>1003843</v>
      </c>
      <c r="D74" s="155" t="s">
        <v>3439</v>
      </c>
      <c r="E74" s="156" t="s">
        <v>4206</v>
      </c>
      <c r="F74" s="154" t="s">
        <v>21</v>
      </c>
      <c r="G74" s="157">
        <v>2.6</v>
      </c>
      <c r="H74" s="154">
        <v>40</v>
      </c>
      <c r="I74" s="158">
        <v>104</v>
      </c>
      <c r="J74" s="159">
        <v>46130</v>
      </c>
      <c r="K74" s="159" t="s">
        <v>4269</v>
      </c>
      <c r="L74" s="154" t="s">
        <v>4275</v>
      </c>
      <c r="M74" s="154">
        <v>4100007286</v>
      </c>
      <c r="N74" s="154" t="s">
        <v>4511</v>
      </c>
      <c r="O74" s="154" t="s">
        <v>4177</v>
      </c>
      <c r="P74" s="154" t="s">
        <v>3813</v>
      </c>
      <c r="Q74" s="154"/>
    </row>
    <row r="75" spans="1:17">
      <c r="A75" s="154">
        <v>38</v>
      </c>
      <c r="B75" s="154">
        <v>10060508</v>
      </c>
      <c r="C75" s="154">
        <v>1001250</v>
      </c>
      <c r="D75" s="155" t="s">
        <v>652</v>
      </c>
      <c r="E75" s="156" t="s">
        <v>4211</v>
      </c>
      <c r="F75" s="154" t="s">
        <v>81</v>
      </c>
      <c r="G75" s="157">
        <v>1150</v>
      </c>
      <c r="H75" s="154">
        <v>8</v>
      </c>
      <c r="I75" s="158">
        <v>9200</v>
      </c>
      <c r="J75" s="159">
        <v>46130</v>
      </c>
      <c r="K75" s="159" t="s">
        <v>4269</v>
      </c>
      <c r="L75" s="154" t="s">
        <v>4275</v>
      </c>
      <c r="M75" s="154">
        <v>4100007291</v>
      </c>
      <c r="N75" s="154" t="s">
        <v>4513</v>
      </c>
      <c r="O75" s="154" t="s">
        <v>4512</v>
      </c>
      <c r="P75" s="154" t="s">
        <v>3813</v>
      </c>
      <c r="Q75" s="154"/>
    </row>
    <row r="76" spans="1:17">
      <c r="A76" s="154">
        <v>39</v>
      </c>
      <c r="B76" s="154">
        <v>10063172</v>
      </c>
      <c r="C76" s="154">
        <v>1008350</v>
      </c>
      <c r="D76" s="155" t="s">
        <v>3493</v>
      </c>
      <c r="E76" s="156" t="s">
        <v>2049</v>
      </c>
      <c r="F76" s="154" t="s">
        <v>21</v>
      </c>
      <c r="G76" s="157">
        <v>150</v>
      </c>
      <c r="H76" s="154">
        <v>2</v>
      </c>
      <c r="I76" s="158">
        <v>300</v>
      </c>
      <c r="J76" s="159">
        <v>46130</v>
      </c>
      <c r="K76" s="159" t="s">
        <v>4269</v>
      </c>
      <c r="L76" s="154" t="s">
        <v>4275</v>
      </c>
      <c r="M76" s="154">
        <v>4100007248</v>
      </c>
      <c r="N76" s="154" t="s">
        <v>4370</v>
      </c>
      <c r="O76" s="154" t="s">
        <v>4179</v>
      </c>
      <c r="P76" s="154" t="s">
        <v>3813</v>
      </c>
      <c r="Q76" s="154"/>
    </row>
    <row r="77" spans="1:17">
      <c r="A77" s="154">
        <v>39</v>
      </c>
      <c r="B77" s="154">
        <v>10061377</v>
      </c>
      <c r="C77" s="154">
        <v>1004056</v>
      </c>
      <c r="D77" s="155" t="s">
        <v>1690</v>
      </c>
      <c r="E77" s="156" t="s">
        <v>4209</v>
      </c>
      <c r="F77" s="154" t="s">
        <v>21</v>
      </c>
      <c r="G77" s="157">
        <v>1</v>
      </c>
      <c r="H77" s="154">
        <v>100</v>
      </c>
      <c r="I77" s="158">
        <v>100</v>
      </c>
      <c r="J77" s="159">
        <v>46130</v>
      </c>
      <c r="K77" s="159" t="s">
        <v>4269</v>
      </c>
      <c r="L77" s="154" t="s">
        <v>4275</v>
      </c>
      <c r="M77" s="154">
        <v>4100007248</v>
      </c>
      <c r="N77" s="154" t="s">
        <v>4370</v>
      </c>
      <c r="O77" s="154" t="s">
        <v>4179</v>
      </c>
      <c r="P77" s="154" t="s">
        <v>3813</v>
      </c>
      <c r="Q77" s="154"/>
    </row>
    <row r="78" spans="1:17">
      <c r="A78" s="154">
        <v>40</v>
      </c>
      <c r="B78" s="154">
        <v>10062095</v>
      </c>
      <c r="C78" s="154">
        <v>1006945</v>
      </c>
      <c r="D78" s="155" t="s">
        <v>2426</v>
      </c>
      <c r="E78" s="156" t="s">
        <v>4205</v>
      </c>
      <c r="F78" s="154" t="s">
        <v>37</v>
      </c>
      <c r="G78" s="157">
        <v>22</v>
      </c>
      <c r="H78" s="154">
        <v>500</v>
      </c>
      <c r="I78" s="158">
        <v>11000</v>
      </c>
      <c r="J78" s="159">
        <v>46130</v>
      </c>
      <c r="K78" s="159" t="s">
        <v>4269</v>
      </c>
      <c r="L78" s="154" t="s">
        <v>4281</v>
      </c>
      <c r="M78" s="154">
        <v>4100007022</v>
      </c>
      <c r="N78" s="154" t="s">
        <v>4515</v>
      </c>
      <c r="O78" s="154" t="s">
        <v>4514</v>
      </c>
      <c r="P78" s="154" t="s">
        <v>3813</v>
      </c>
      <c r="Q78" s="154"/>
    </row>
    <row r="79" spans="1:17">
      <c r="A79" s="154">
        <v>40</v>
      </c>
      <c r="B79" s="154">
        <v>10062096</v>
      </c>
      <c r="C79" s="154">
        <v>1006946</v>
      </c>
      <c r="D79" s="155" t="s">
        <v>2427</v>
      </c>
      <c r="E79" s="156" t="s">
        <v>4205</v>
      </c>
      <c r="F79" s="154" t="s">
        <v>37</v>
      </c>
      <c r="G79" s="157">
        <v>30</v>
      </c>
      <c r="H79" s="154">
        <v>900</v>
      </c>
      <c r="I79" s="158">
        <v>27000</v>
      </c>
      <c r="J79" s="159">
        <v>46130</v>
      </c>
      <c r="K79" s="159" t="s">
        <v>4269</v>
      </c>
      <c r="L79" s="154" t="s">
        <v>4281</v>
      </c>
      <c r="M79" s="154">
        <v>4100007022</v>
      </c>
      <c r="N79" s="154" t="s">
        <v>4515</v>
      </c>
      <c r="O79" s="154" t="s">
        <v>4514</v>
      </c>
      <c r="P79" s="154" t="s">
        <v>3813</v>
      </c>
      <c r="Q79" s="154"/>
    </row>
    <row r="80" spans="1:17">
      <c r="A80" s="154">
        <v>40</v>
      </c>
      <c r="B80" s="154">
        <v>10062131</v>
      </c>
      <c r="C80" s="154">
        <v>1006456</v>
      </c>
      <c r="D80" s="155" t="s">
        <v>2460</v>
      </c>
      <c r="E80" s="156" t="s">
        <v>4205</v>
      </c>
      <c r="F80" s="154" t="s">
        <v>21</v>
      </c>
      <c r="G80" s="157">
        <v>9</v>
      </c>
      <c r="H80" s="154">
        <v>125</v>
      </c>
      <c r="I80" s="158">
        <v>1125</v>
      </c>
      <c r="J80" s="159">
        <v>46130</v>
      </c>
      <c r="K80" s="159" t="s">
        <v>4269</v>
      </c>
      <c r="L80" s="154" t="s">
        <v>4281</v>
      </c>
      <c r="M80" s="154">
        <v>4100007022</v>
      </c>
      <c r="N80" s="154" t="s">
        <v>4515</v>
      </c>
      <c r="O80" s="154" t="s">
        <v>4514</v>
      </c>
      <c r="P80" s="154" t="s">
        <v>3813</v>
      </c>
      <c r="Q80" s="154"/>
    </row>
    <row r="81" spans="1:17">
      <c r="A81" s="154">
        <v>41</v>
      </c>
      <c r="B81" s="154">
        <v>10063634</v>
      </c>
      <c r="C81" s="154">
        <v>1003342</v>
      </c>
      <c r="D81" s="155" t="s">
        <v>4181</v>
      </c>
      <c r="E81" s="156" t="s">
        <v>4210</v>
      </c>
      <c r="F81" s="154" t="s">
        <v>406</v>
      </c>
      <c r="G81" s="157">
        <v>93.5</v>
      </c>
      <c r="H81" s="154">
        <v>20</v>
      </c>
      <c r="I81" s="158">
        <v>1870</v>
      </c>
      <c r="J81" s="159">
        <v>46131</v>
      </c>
      <c r="K81" s="159" t="s">
        <v>4266</v>
      </c>
      <c r="L81" s="154" t="s">
        <v>4510</v>
      </c>
      <c r="M81" s="154">
        <v>4100007315</v>
      </c>
      <c r="N81" s="154" t="s">
        <v>4516</v>
      </c>
      <c r="O81" s="154" t="s">
        <v>4272</v>
      </c>
      <c r="P81" s="154" t="s">
        <v>3814</v>
      </c>
      <c r="Q81" s="154"/>
    </row>
    <row r="82" spans="1:17">
      <c r="A82" s="154">
        <v>42</v>
      </c>
      <c r="B82" s="154">
        <v>10060039</v>
      </c>
      <c r="C82" s="154">
        <v>1003844</v>
      </c>
      <c r="D82" s="155" t="s">
        <v>79</v>
      </c>
      <c r="E82" s="156" t="s">
        <v>4210</v>
      </c>
      <c r="F82" s="154" t="s">
        <v>21</v>
      </c>
      <c r="G82" s="157">
        <v>0.5</v>
      </c>
      <c r="H82" s="154">
        <v>420</v>
      </c>
      <c r="I82" s="158">
        <v>210</v>
      </c>
      <c r="J82" s="159">
        <v>46133</v>
      </c>
      <c r="K82" s="159" t="s">
        <v>4267</v>
      </c>
      <c r="L82" s="154" t="s">
        <v>4277</v>
      </c>
      <c r="M82" s="154">
        <v>4100007345</v>
      </c>
      <c r="N82" s="154" t="s">
        <v>4529</v>
      </c>
      <c r="O82" s="154" t="s">
        <v>4280</v>
      </c>
      <c r="P82" s="154" t="s">
        <v>3814</v>
      </c>
      <c r="Q82" s="154"/>
    </row>
    <row r="83" spans="1:17">
      <c r="A83" s="154">
        <v>42</v>
      </c>
      <c r="B83" s="154">
        <v>10060420</v>
      </c>
      <c r="C83" s="154">
        <v>1006832</v>
      </c>
      <c r="D83" s="155" t="s">
        <v>534</v>
      </c>
      <c r="E83" s="156" t="s">
        <v>4214</v>
      </c>
      <c r="F83" s="154" t="s">
        <v>37</v>
      </c>
      <c r="G83" s="157">
        <v>37</v>
      </c>
      <c r="H83" s="154">
        <v>170</v>
      </c>
      <c r="I83" s="158">
        <v>6290</v>
      </c>
      <c r="J83" s="159">
        <v>46133</v>
      </c>
      <c r="K83" s="159" t="s">
        <v>4267</v>
      </c>
      <c r="L83" s="154" t="s">
        <v>4277</v>
      </c>
      <c r="M83" s="154">
        <v>4100007345</v>
      </c>
      <c r="N83" s="154" t="s">
        <v>4529</v>
      </c>
      <c r="O83" s="154" t="s">
        <v>4280</v>
      </c>
      <c r="P83" s="154" t="s">
        <v>3814</v>
      </c>
      <c r="Q83" s="154"/>
    </row>
    <row r="84" spans="1:17">
      <c r="A84" s="154">
        <v>42</v>
      </c>
      <c r="B84" s="154">
        <v>10060425</v>
      </c>
      <c r="C84" s="154">
        <v>1006744</v>
      </c>
      <c r="D84" s="155" t="s">
        <v>538</v>
      </c>
      <c r="E84" s="156" t="s">
        <v>4214</v>
      </c>
      <c r="F84" s="154" t="s">
        <v>21</v>
      </c>
      <c r="G84" s="157">
        <v>3</v>
      </c>
      <c r="H84" s="154">
        <v>720</v>
      </c>
      <c r="I84" s="158">
        <v>2160</v>
      </c>
      <c r="J84" s="159">
        <v>46133</v>
      </c>
      <c r="K84" s="159" t="s">
        <v>4267</v>
      </c>
      <c r="L84" s="154" t="s">
        <v>4277</v>
      </c>
      <c r="M84" s="154">
        <v>4100007345</v>
      </c>
      <c r="N84" s="154" t="s">
        <v>4529</v>
      </c>
      <c r="O84" s="154" t="s">
        <v>4280</v>
      </c>
      <c r="P84" s="154" t="s">
        <v>3814</v>
      </c>
      <c r="Q84" s="154"/>
    </row>
    <row r="85" spans="1:17">
      <c r="A85" s="154">
        <v>42</v>
      </c>
      <c r="B85" s="154">
        <v>10060895</v>
      </c>
      <c r="C85" s="154">
        <v>1003381</v>
      </c>
      <c r="D85" s="155" t="s">
        <v>1102</v>
      </c>
      <c r="E85" s="156" t="s">
        <v>4213</v>
      </c>
      <c r="F85" s="154" t="s">
        <v>415</v>
      </c>
      <c r="G85" s="157">
        <v>25</v>
      </c>
      <c r="H85" s="154">
        <v>20</v>
      </c>
      <c r="I85" s="158">
        <v>500</v>
      </c>
      <c r="J85" s="159">
        <v>46133</v>
      </c>
      <c r="K85" s="159" t="s">
        <v>4267</v>
      </c>
      <c r="L85" s="154" t="s">
        <v>4277</v>
      </c>
      <c r="M85" s="154">
        <v>4100007345</v>
      </c>
      <c r="N85" s="154" t="s">
        <v>4529</v>
      </c>
      <c r="O85" s="154" t="s">
        <v>4280</v>
      </c>
      <c r="P85" s="154" t="s">
        <v>3814</v>
      </c>
      <c r="Q85" s="154"/>
    </row>
    <row r="86" spans="1:17">
      <c r="A86" s="154">
        <v>43</v>
      </c>
      <c r="B86" s="154">
        <v>10060477</v>
      </c>
      <c r="C86" s="154">
        <v>1006742</v>
      </c>
      <c r="D86" s="155" t="s">
        <v>610</v>
      </c>
      <c r="E86" s="156" t="s">
        <v>4212</v>
      </c>
      <c r="F86" s="154" t="s">
        <v>37</v>
      </c>
      <c r="G86" s="157">
        <v>50</v>
      </c>
      <c r="H86" s="154">
        <v>28</v>
      </c>
      <c r="I86" s="158">
        <v>1400</v>
      </c>
      <c r="J86" s="159">
        <v>46132</v>
      </c>
      <c r="K86" s="159" t="s">
        <v>4266</v>
      </c>
      <c r="L86" s="154" t="s">
        <v>4277</v>
      </c>
      <c r="M86" s="154">
        <v>4100007075</v>
      </c>
      <c r="N86" s="154" t="s">
        <v>4531</v>
      </c>
      <c r="O86" s="154" t="s">
        <v>4530</v>
      </c>
      <c r="P86" s="154" t="s">
        <v>3814</v>
      </c>
      <c r="Q86" s="154"/>
    </row>
    <row r="87" spans="1:17">
      <c r="A87" s="154">
        <v>44</v>
      </c>
      <c r="B87" s="154">
        <v>10062107</v>
      </c>
      <c r="C87" s="154">
        <v>1005784</v>
      </c>
      <c r="D87" s="155" t="s">
        <v>2439</v>
      </c>
      <c r="E87" s="156" t="s">
        <v>4209</v>
      </c>
      <c r="F87" s="154" t="s">
        <v>37</v>
      </c>
      <c r="G87" s="157">
        <v>2615</v>
      </c>
      <c r="H87" s="154">
        <v>2</v>
      </c>
      <c r="I87" s="158">
        <v>5230</v>
      </c>
      <c r="J87" s="159">
        <v>46132</v>
      </c>
      <c r="K87" s="159" t="s">
        <v>4269</v>
      </c>
      <c r="L87" s="154" t="s">
        <v>4264</v>
      </c>
      <c r="M87" s="154">
        <v>4100007210</v>
      </c>
      <c r="N87" s="154" t="s">
        <v>4532</v>
      </c>
      <c r="O87" s="154" t="s">
        <v>4177</v>
      </c>
      <c r="P87" s="154" t="s">
        <v>3814</v>
      </c>
      <c r="Q87" s="154"/>
    </row>
    <row r="88" spans="1:17">
      <c r="A88" s="154">
        <v>45</v>
      </c>
      <c r="B88" s="154">
        <v>10060247</v>
      </c>
      <c r="C88" s="154">
        <v>1003935</v>
      </c>
      <c r="D88" s="155" t="s">
        <v>347</v>
      </c>
      <c r="E88" s="156" t="s">
        <v>4210</v>
      </c>
      <c r="F88" s="154" t="s">
        <v>33</v>
      </c>
      <c r="G88" s="157">
        <v>130</v>
      </c>
      <c r="H88" s="154">
        <v>100</v>
      </c>
      <c r="I88" s="158">
        <v>13000</v>
      </c>
      <c r="J88" s="159">
        <v>46132</v>
      </c>
      <c r="K88" s="159" t="s">
        <v>4267</v>
      </c>
      <c r="L88" s="154" t="s">
        <v>4281</v>
      </c>
      <c r="M88" s="154">
        <v>4100006981</v>
      </c>
      <c r="N88" s="154" t="s">
        <v>4534</v>
      </c>
      <c r="O88" s="154" t="s">
        <v>4533</v>
      </c>
      <c r="P88" s="154" t="s">
        <v>3814</v>
      </c>
      <c r="Q88" s="154"/>
    </row>
    <row r="89" spans="1:17">
      <c r="A89" s="154">
        <v>46</v>
      </c>
      <c r="B89" s="154">
        <v>10060440</v>
      </c>
      <c r="C89" s="154">
        <v>1003111</v>
      </c>
      <c r="D89" s="155" t="s">
        <v>554</v>
      </c>
      <c r="E89" s="156" t="s">
        <v>4210</v>
      </c>
      <c r="F89" s="154" t="s">
        <v>353</v>
      </c>
      <c r="G89" s="157">
        <v>30</v>
      </c>
      <c r="H89" s="154">
        <v>250</v>
      </c>
      <c r="I89" s="158">
        <v>7500</v>
      </c>
      <c r="J89" s="159">
        <v>46135</v>
      </c>
      <c r="K89" s="159" t="s">
        <v>4269</v>
      </c>
      <c r="L89" s="154" t="s">
        <v>4275</v>
      </c>
      <c r="M89" s="154">
        <v>4100007258</v>
      </c>
      <c r="N89" s="154" t="s">
        <v>4550</v>
      </c>
      <c r="O89" s="154" t="s">
        <v>4270</v>
      </c>
      <c r="P89" s="154" t="s">
        <v>3814</v>
      </c>
      <c r="Q89" s="154"/>
    </row>
    <row r="90" spans="1:17">
      <c r="A90" s="154">
        <v>47</v>
      </c>
      <c r="B90" s="154">
        <v>10060082</v>
      </c>
      <c r="C90" s="154">
        <v>1001258</v>
      </c>
      <c r="D90" s="155" t="s">
        <v>130</v>
      </c>
      <c r="E90" s="156" t="s">
        <v>4211</v>
      </c>
      <c r="F90" s="154" t="s">
        <v>21</v>
      </c>
      <c r="G90" s="157">
        <v>174.24</v>
      </c>
      <c r="H90" s="154">
        <v>25</v>
      </c>
      <c r="I90" s="158">
        <v>4356</v>
      </c>
      <c r="J90" s="159">
        <v>46135</v>
      </c>
      <c r="K90" s="159" t="s">
        <v>4269</v>
      </c>
      <c r="L90" s="154" t="s">
        <v>4275</v>
      </c>
      <c r="M90" s="154">
        <v>4100007374</v>
      </c>
      <c r="N90" s="154" t="s">
        <v>4551</v>
      </c>
      <c r="O90" s="154" t="s">
        <v>4272</v>
      </c>
      <c r="P90" s="154" t="s">
        <v>3814</v>
      </c>
      <c r="Q90" s="154"/>
    </row>
    <row r="91" spans="1:17">
      <c r="A91" s="154">
        <v>48</v>
      </c>
      <c r="B91" s="154">
        <v>10063643</v>
      </c>
      <c r="C91" s="154">
        <v>1009485</v>
      </c>
      <c r="D91" s="155" t="s">
        <v>4353</v>
      </c>
      <c r="E91" s="156" t="s">
        <v>4214</v>
      </c>
      <c r="F91" s="154" t="s">
        <v>37</v>
      </c>
      <c r="G91" s="157">
        <v>287</v>
      </c>
      <c r="H91" s="154">
        <v>60</v>
      </c>
      <c r="I91" s="158">
        <v>17220</v>
      </c>
      <c r="J91" s="159">
        <v>46134</v>
      </c>
      <c r="K91" s="159" t="s">
        <v>4266</v>
      </c>
      <c r="L91" s="154" t="s">
        <v>4175</v>
      </c>
      <c r="M91" s="154">
        <v>4100007207</v>
      </c>
      <c r="N91" s="154" t="s">
        <v>4553</v>
      </c>
      <c r="O91" s="154" t="s">
        <v>4552</v>
      </c>
      <c r="P91" s="154" t="s">
        <v>3814</v>
      </c>
      <c r="Q91" s="154"/>
    </row>
    <row r="92" spans="1:17">
      <c r="A92" s="154">
        <v>49</v>
      </c>
      <c r="B92" s="154">
        <v>10063659</v>
      </c>
      <c r="C92" s="154">
        <v>1009484</v>
      </c>
      <c r="D92" s="155" t="s">
        <v>4554</v>
      </c>
      <c r="E92" s="156" t="s">
        <v>4214</v>
      </c>
      <c r="F92" s="154" t="s">
        <v>21</v>
      </c>
      <c r="G92" s="157">
        <v>1625</v>
      </c>
      <c r="H92" s="154">
        <v>10</v>
      </c>
      <c r="I92" s="158">
        <v>16250</v>
      </c>
      <c r="J92" s="159">
        <v>46075</v>
      </c>
      <c r="K92" s="159" t="s">
        <v>4269</v>
      </c>
      <c r="L92" s="154" t="s">
        <v>4421</v>
      </c>
      <c r="M92" s="154">
        <v>4100007195</v>
      </c>
      <c r="N92" s="154" t="s">
        <v>4556</v>
      </c>
      <c r="O92" s="154" t="s">
        <v>4555</v>
      </c>
      <c r="P92" s="154" t="s">
        <v>3814</v>
      </c>
      <c r="Q92" s="154"/>
    </row>
    <row r="93" spans="1:17">
      <c r="A93" s="154">
        <v>50</v>
      </c>
      <c r="B93" s="154">
        <v>10060122</v>
      </c>
      <c r="C93" s="154">
        <v>1006043</v>
      </c>
      <c r="D93" s="155" t="s">
        <v>178</v>
      </c>
      <c r="E93" s="156" t="s">
        <v>4213</v>
      </c>
      <c r="F93" s="154" t="s">
        <v>37</v>
      </c>
      <c r="G93" s="157">
        <v>120</v>
      </c>
      <c r="H93" s="154">
        <v>20</v>
      </c>
      <c r="I93" s="158">
        <v>2400</v>
      </c>
      <c r="J93" s="159">
        <v>46135</v>
      </c>
      <c r="K93" s="159" t="s">
        <v>4269</v>
      </c>
      <c r="L93" s="154" t="s">
        <v>4275</v>
      </c>
      <c r="M93" s="154">
        <v>4100007341</v>
      </c>
      <c r="N93" s="154" t="s">
        <v>4557</v>
      </c>
      <c r="O93" s="154" t="s">
        <v>4159</v>
      </c>
      <c r="P93" s="154" t="s">
        <v>3814</v>
      </c>
      <c r="Q93" s="154"/>
    </row>
    <row r="94" spans="1:17">
      <c r="A94" s="154">
        <v>50</v>
      </c>
      <c r="B94" s="154">
        <v>10060154</v>
      </c>
      <c r="C94" s="154">
        <v>1005600</v>
      </c>
      <c r="D94" s="155" t="s">
        <v>220</v>
      </c>
      <c r="E94" s="156" t="s">
        <v>4213</v>
      </c>
      <c r="F94" s="154" t="s">
        <v>41</v>
      </c>
      <c r="G94" s="157">
        <v>25</v>
      </c>
      <c r="H94" s="154">
        <v>50</v>
      </c>
      <c r="I94" s="158">
        <v>1250</v>
      </c>
      <c r="J94" s="159">
        <v>46135</v>
      </c>
      <c r="K94" s="159" t="s">
        <v>4269</v>
      </c>
      <c r="L94" s="154" t="s">
        <v>4275</v>
      </c>
      <c r="M94" s="154">
        <v>4100007341</v>
      </c>
      <c r="N94" s="154" t="s">
        <v>4557</v>
      </c>
      <c r="O94" s="154" t="s">
        <v>4159</v>
      </c>
      <c r="P94" s="154" t="s">
        <v>3814</v>
      </c>
      <c r="Q94" s="154"/>
    </row>
    <row r="95" spans="1:17">
      <c r="A95" s="154">
        <v>50</v>
      </c>
      <c r="B95" s="154">
        <v>10060157</v>
      </c>
      <c r="C95" s="154">
        <v>1006747</v>
      </c>
      <c r="D95" s="155" t="s">
        <v>224</v>
      </c>
      <c r="E95" s="156" t="s">
        <v>4213</v>
      </c>
      <c r="F95" s="154" t="s">
        <v>41</v>
      </c>
      <c r="G95" s="157">
        <v>4.5</v>
      </c>
      <c r="H95" s="154">
        <v>140</v>
      </c>
      <c r="I95" s="158">
        <v>630</v>
      </c>
      <c r="J95" s="159">
        <v>46135</v>
      </c>
      <c r="K95" s="159" t="s">
        <v>4269</v>
      </c>
      <c r="L95" s="154" t="s">
        <v>4275</v>
      </c>
      <c r="M95" s="154">
        <v>4100007341</v>
      </c>
      <c r="N95" s="154" t="s">
        <v>4557</v>
      </c>
      <c r="O95" s="154" t="s">
        <v>4159</v>
      </c>
      <c r="P95" s="154" t="s">
        <v>3814</v>
      </c>
      <c r="Q95" s="154"/>
    </row>
    <row r="96" spans="1:17">
      <c r="A96" s="154">
        <v>50</v>
      </c>
      <c r="B96" s="154">
        <v>10061724</v>
      </c>
      <c r="C96" s="154">
        <v>1006755</v>
      </c>
      <c r="D96" s="155" t="s">
        <v>2036</v>
      </c>
      <c r="E96" s="156" t="s">
        <v>4206</v>
      </c>
      <c r="F96" s="154" t="s">
        <v>21</v>
      </c>
      <c r="G96" s="157">
        <v>8</v>
      </c>
      <c r="H96" s="154">
        <v>20</v>
      </c>
      <c r="I96" s="158">
        <v>160</v>
      </c>
      <c r="J96" s="159">
        <v>46135</v>
      </c>
      <c r="K96" s="159" t="s">
        <v>4269</v>
      </c>
      <c r="L96" s="154" t="s">
        <v>4275</v>
      </c>
      <c r="M96" s="154">
        <v>4100007341</v>
      </c>
      <c r="N96" s="154" t="s">
        <v>4557</v>
      </c>
      <c r="O96" s="154" t="s">
        <v>4159</v>
      </c>
      <c r="P96" s="154" t="s">
        <v>3814</v>
      </c>
      <c r="Q96" s="154"/>
    </row>
    <row r="97" spans="1:17">
      <c r="A97" s="154">
        <v>51</v>
      </c>
      <c r="B97" s="154">
        <v>10061053</v>
      </c>
      <c r="C97" s="154">
        <v>1004415</v>
      </c>
      <c r="D97" s="155" t="s">
        <v>1310</v>
      </c>
      <c r="E97" s="156" t="s">
        <v>4209</v>
      </c>
      <c r="F97" s="154" t="s">
        <v>21</v>
      </c>
      <c r="G97" s="157">
        <v>30</v>
      </c>
      <c r="H97" s="154">
        <v>20</v>
      </c>
      <c r="I97" s="158">
        <v>600</v>
      </c>
      <c r="J97" s="159">
        <v>46135</v>
      </c>
      <c r="K97" s="159" t="s">
        <v>4269</v>
      </c>
      <c r="L97" s="154" t="s">
        <v>4275</v>
      </c>
      <c r="M97" s="154">
        <v>4100007334</v>
      </c>
      <c r="N97" s="154" t="s">
        <v>4558</v>
      </c>
      <c r="O97" s="154" t="s">
        <v>4159</v>
      </c>
      <c r="P97" s="154" t="s">
        <v>3814</v>
      </c>
      <c r="Q97" s="154"/>
    </row>
    <row r="98" spans="1:17">
      <c r="A98" s="154">
        <v>52</v>
      </c>
      <c r="B98" s="154">
        <v>10063040</v>
      </c>
      <c r="C98" s="154">
        <v>1008176</v>
      </c>
      <c r="D98" s="155" t="s">
        <v>3358</v>
      </c>
      <c r="E98" s="156" t="s">
        <v>4213</v>
      </c>
      <c r="F98" s="154" t="s">
        <v>169</v>
      </c>
      <c r="G98" s="157">
        <v>7</v>
      </c>
      <c r="H98" s="154">
        <v>4950</v>
      </c>
      <c r="I98" s="158">
        <v>34650</v>
      </c>
      <c r="J98" s="159">
        <v>46135</v>
      </c>
      <c r="K98" s="159" t="s">
        <v>4266</v>
      </c>
      <c r="L98" s="154" t="s">
        <v>4275</v>
      </c>
      <c r="M98" s="154">
        <v>4100007249</v>
      </c>
      <c r="N98" s="154" t="s">
        <v>4560</v>
      </c>
      <c r="O98" s="154" t="s">
        <v>4559</v>
      </c>
      <c r="P98" s="154" t="s">
        <v>3814</v>
      </c>
      <c r="Q98" s="154"/>
    </row>
    <row r="99" spans="1:17">
      <c r="A99" s="154">
        <v>53</v>
      </c>
      <c r="B99" s="154">
        <v>10063660</v>
      </c>
      <c r="C99" s="154">
        <v>1009532</v>
      </c>
      <c r="D99" s="155" t="s">
        <v>4590</v>
      </c>
      <c r="E99" s="156" t="s">
        <v>4205</v>
      </c>
      <c r="F99" s="154" t="s">
        <v>37</v>
      </c>
      <c r="G99" s="157">
        <v>475</v>
      </c>
      <c r="H99" s="154">
        <v>2</v>
      </c>
      <c r="I99" s="158">
        <v>950</v>
      </c>
      <c r="J99" s="159" t="s">
        <v>4579</v>
      </c>
      <c r="K99" s="159" t="s">
        <v>4266</v>
      </c>
      <c r="L99" s="154" t="s">
        <v>4592</v>
      </c>
      <c r="M99" s="154">
        <v>4100007415</v>
      </c>
      <c r="N99" s="154" t="s">
        <v>4591</v>
      </c>
      <c r="O99" s="154" t="s">
        <v>4159</v>
      </c>
      <c r="P99" s="154" t="s">
        <v>3819</v>
      </c>
      <c r="Q99" s="154"/>
    </row>
    <row r="100" spans="1:17">
      <c r="A100" s="154">
        <v>54</v>
      </c>
      <c r="B100" s="154">
        <v>10063661</v>
      </c>
      <c r="C100" s="154">
        <v>1009490</v>
      </c>
      <c r="D100" s="155" t="s">
        <v>4596</v>
      </c>
      <c r="E100" s="156" t="s">
        <v>4214</v>
      </c>
      <c r="F100" s="154" t="s">
        <v>37</v>
      </c>
      <c r="G100" s="157">
        <v>780</v>
      </c>
      <c r="H100" s="154">
        <v>10</v>
      </c>
      <c r="I100" s="158">
        <v>7800</v>
      </c>
      <c r="J100" s="159" t="s">
        <v>4597</v>
      </c>
      <c r="K100" s="159" t="s">
        <v>4269</v>
      </c>
      <c r="L100" s="154" t="s">
        <v>4421</v>
      </c>
      <c r="M100" s="154">
        <v>4100007256</v>
      </c>
      <c r="N100" s="154" t="s">
        <v>4599</v>
      </c>
      <c r="O100" s="154" t="s">
        <v>4598</v>
      </c>
      <c r="P100" s="154" t="s">
        <v>3814</v>
      </c>
      <c r="Q100" s="154"/>
    </row>
    <row r="101" spans="1:17">
      <c r="A101" s="154">
        <v>55</v>
      </c>
      <c r="B101" s="154">
        <v>10063161</v>
      </c>
      <c r="C101" s="154">
        <v>1008339</v>
      </c>
      <c r="D101" s="155" t="s">
        <v>3481</v>
      </c>
      <c r="E101" s="156" t="s">
        <v>4205</v>
      </c>
      <c r="F101" s="154" t="s">
        <v>37</v>
      </c>
      <c r="G101" s="157">
        <v>605</v>
      </c>
      <c r="H101" s="154">
        <v>6</v>
      </c>
      <c r="I101" s="158">
        <v>3630</v>
      </c>
      <c r="J101" s="159" t="s">
        <v>4579</v>
      </c>
      <c r="K101" s="159" t="s">
        <v>4266</v>
      </c>
      <c r="L101" s="154" t="s">
        <v>4510</v>
      </c>
      <c r="M101" s="154">
        <v>4100007416</v>
      </c>
      <c r="N101" s="154" t="s">
        <v>4600</v>
      </c>
      <c r="O101" s="154" t="s">
        <v>4530</v>
      </c>
      <c r="P101" s="154" t="s">
        <v>3819</v>
      </c>
      <c r="Q101" s="154"/>
    </row>
    <row r="102" spans="1:17">
      <c r="A102" s="154">
        <v>55</v>
      </c>
      <c r="B102" s="154">
        <v>10061470</v>
      </c>
      <c r="C102" s="154">
        <v>1000980</v>
      </c>
      <c r="D102" s="155" t="s">
        <v>1807</v>
      </c>
      <c r="E102" s="156" t="s">
        <v>4212</v>
      </c>
      <c r="F102" s="154" t="s">
        <v>21</v>
      </c>
      <c r="G102" s="157">
        <v>39</v>
      </c>
      <c r="H102" s="154">
        <v>18</v>
      </c>
      <c r="I102" s="158">
        <v>702</v>
      </c>
      <c r="J102" s="159" t="s">
        <v>4579</v>
      </c>
      <c r="K102" s="159" t="s">
        <v>4266</v>
      </c>
      <c r="L102" s="154" t="s">
        <v>4510</v>
      </c>
      <c r="M102" s="154">
        <v>4100007416</v>
      </c>
      <c r="N102" s="154" t="s">
        <v>4600</v>
      </c>
      <c r="O102" s="154" t="s">
        <v>4530</v>
      </c>
      <c r="P102" s="154" t="s">
        <v>3819</v>
      </c>
      <c r="Q102" s="154"/>
    </row>
    <row r="103" spans="1:17">
      <c r="A103" s="154">
        <v>55</v>
      </c>
      <c r="B103" s="154">
        <v>10060920</v>
      </c>
      <c r="C103" s="154">
        <v>1001763</v>
      </c>
      <c r="D103" s="155" t="s">
        <v>1137</v>
      </c>
      <c r="E103" s="156" t="s">
        <v>4205</v>
      </c>
      <c r="F103" s="154" t="s">
        <v>37</v>
      </c>
      <c r="G103" s="157">
        <v>28</v>
      </c>
      <c r="H103" s="154">
        <v>50</v>
      </c>
      <c r="I103" s="158">
        <v>1400</v>
      </c>
      <c r="J103" s="159" t="s">
        <v>4579</v>
      </c>
      <c r="K103" s="159" t="s">
        <v>4266</v>
      </c>
      <c r="L103" s="154" t="s">
        <v>4510</v>
      </c>
      <c r="M103" s="154">
        <v>4100007416</v>
      </c>
      <c r="N103" s="154" t="s">
        <v>4600</v>
      </c>
      <c r="O103" s="154" t="s">
        <v>4530</v>
      </c>
      <c r="P103" s="154" t="s">
        <v>3819</v>
      </c>
      <c r="Q103" s="154"/>
    </row>
    <row r="104" spans="1:17">
      <c r="A104" s="154">
        <v>55</v>
      </c>
      <c r="B104" s="154">
        <v>10060978</v>
      </c>
      <c r="C104" s="154">
        <v>1001801</v>
      </c>
      <c r="D104" s="155" t="s">
        <v>1218</v>
      </c>
      <c r="E104" s="156" t="s">
        <v>4205</v>
      </c>
      <c r="F104" s="154" t="s">
        <v>37</v>
      </c>
      <c r="G104" s="157">
        <v>42</v>
      </c>
      <c r="H104" s="154">
        <v>50</v>
      </c>
      <c r="I104" s="158">
        <v>2100</v>
      </c>
      <c r="J104" s="159" t="s">
        <v>4579</v>
      </c>
      <c r="K104" s="159" t="s">
        <v>4266</v>
      </c>
      <c r="L104" s="154" t="s">
        <v>4510</v>
      </c>
      <c r="M104" s="154">
        <v>4100007416</v>
      </c>
      <c r="N104" s="154" t="s">
        <v>4600</v>
      </c>
      <c r="O104" s="154" t="s">
        <v>4530</v>
      </c>
      <c r="P104" s="154" t="s">
        <v>3819</v>
      </c>
      <c r="Q104" s="154"/>
    </row>
    <row r="105" spans="1:17">
      <c r="A105" s="154">
        <v>56</v>
      </c>
      <c r="B105" s="154">
        <v>10060083</v>
      </c>
      <c r="C105" s="154">
        <v>1001259</v>
      </c>
      <c r="D105" s="155" t="s">
        <v>131</v>
      </c>
      <c r="E105" s="156" t="s">
        <v>4211</v>
      </c>
      <c r="F105" s="154" t="s">
        <v>21</v>
      </c>
      <c r="G105" s="157">
        <v>174.24</v>
      </c>
      <c r="H105" s="154">
        <v>15</v>
      </c>
      <c r="I105" s="158">
        <v>2613.6000000000004</v>
      </c>
      <c r="J105" s="159" t="s">
        <v>4579</v>
      </c>
      <c r="K105" s="159" t="s">
        <v>4265</v>
      </c>
      <c r="L105" s="154" t="s">
        <v>4602</v>
      </c>
      <c r="M105" s="154">
        <v>4100007417</v>
      </c>
      <c r="N105" s="154" t="s">
        <v>4601</v>
      </c>
      <c r="O105" s="154" t="s">
        <v>4272</v>
      </c>
      <c r="P105" s="154" t="s">
        <v>3819</v>
      </c>
      <c r="Q105" s="154"/>
    </row>
    <row r="106" spans="1:17">
      <c r="A106" s="154">
        <v>57</v>
      </c>
      <c r="B106" s="154">
        <v>10060497</v>
      </c>
      <c r="C106" s="154">
        <v>1005469</v>
      </c>
      <c r="D106" s="155" t="s">
        <v>639</v>
      </c>
      <c r="E106" s="156" t="s">
        <v>4206</v>
      </c>
      <c r="F106" s="154" t="s">
        <v>37</v>
      </c>
      <c r="G106" s="157">
        <v>20</v>
      </c>
      <c r="H106" s="154">
        <v>12</v>
      </c>
      <c r="I106" s="158">
        <v>240</v>
      </c>
      <c r="J106" s="159" t="s">
        <v>4579</v>
      </c>
      <c r="K106" s="159" t="s">
        <v>4266</v>
      </c>
      <c r="L106" s="154" t="s">
        <v>4275</v>
      </c>
      <c r="M106" s="154">
        <v>4100007335</v>
      </c>
      <c r="N106" s="154" t="s">
        <v>4603</v>
      </c>
      <c r="O106" s="154" t="s">
        <v>4164</v>
      </c>
      <c r="P106" s="154" t="s">
        <v>3819</v>
      </c>
      <c r="Q106" s="154"/>
    </row>
    <row r="107" spans="1:17">
      <c r="A107" s="154">
        <v>57</v>
      </c>
      <c r="B107" s="154">
        <v>10061316</v>
      </c>
      <c r="C107" s="154">
        <v>1002640</v>
      </c>
      <c r="D107" s="155" t="s">
        <v>1615</v>
      </c>
      <c r="E107" s="156" t="s">
        <v>4209</v>
      </c>
      <c r="F107" s="154" t="s">
        <v>28</v>
      </c>
      <c r="G107" s="157">
        <v>23</v>
      </c>
      <c r="H107" s="154">
        <v>15</v>
      </c>
      <c r="I107" s="158">
        <v>345</v>
      </c>
      <c r="J107" s="159" t="s">
        <v>4579</v>
      </c>
      <c r="K107" s="159" t="s">
        <v>4266</v>
      </c>
      <c r="L107" s="154" t="s">
        <v>4275</v>
      </c>
      <c r="M107" s="154">
        <v>4100007335</v>
      </c>
      <c r="N107" s="154" t="s">
        <v>4603</v>
      </c>
      <c r="O107" s="154" t="s">
        <v>4164</v>
      </c>
      <c r="P107" s="154" t="s">
        <v>3819</v>
      </c>
      <c r="Q107" s="154"/>
    </row>
    <row r="108" spans="1:17">
      <c r="A108" s="154">
        <v>58</v>
      </c>
      <c r="B108" s="154">
        <v>10061043</v>
      </c>
      <c r="C108" s="154">
        <v>1004699</v>
      </c>
      <c r="D108" s="155" t="s">
        <v>1298</v>
      </c>
      <c r="E108" s="156" t="s">
        <v>4205</v>
      </c>
      <c r="F108" s="154" t="s">
        <v>21</v>
      </c>
      <c r="G108" s="157">
        <v>708</v>
      </c>
      <c r="H108" s="154">
        <v>20</v>
      </c>
      <c r="I108" s="158">
        <v>14160</v>
      </c>
      <c r="J108" s="159" t="s">
        <v>4579</v>
      </c>
      <c r="K108" s="159" t="s">
        <v>4265</v>
      </c>
      <c r="L108" s="154" t="s">
        <v>4281</v>
      </c>
      <c r="M108" s="154">
        <v>4100007021</v>
      </c>
      <c r="N108" s="154" t="s">
        <v>4604</v>
      </c>
      <c r="O108" s="154" t="s">
        <v>4177</v>
      </c>
      <c r="P108" s="154" t="s">
        <v>3819</v>
      </c>
      <c r="Q108" s="154"/>
    </row>
    <row r="109" spans="1:17">
      <c r="A109" s="154">
        <v>59</v>
      </c>
      <c r="B109" s="154">
        <v>10060869</v>
      </c>
      <c r="C109" s="154">
        <v>1006377</v>
      </c>
      <c r="D109" s="155" t="s">
        <v>1071</v>
      </c>
      <c r="E109" s="156" t="s">
        <v>2049</v>
      </c>
      <c r="F109" s="154" t="s">
        <v>21</v>
      </c>
      <c r="G109" s="157">
        <v>1790</v>
      </c>
      <c r="H109" s="154">
        <v>10</v>
      </c>
      <c r="I109" s="158">
        <v>17900</v>
      </c>
      <c r="J109" s="159" t="s">
        <v>4579</v>
      </c>
      <c r="K109" s="159" t="s">
        <v>4269</v>
      </c>
      <c r="L109" s="154" t="s">
        <v>4607</v>
      </c>
      <c r="M109" s="154">
        <v>4100006462</v>
      </c>
      <c r="N109" s="154" t="s">
        <v>4606</v>
      </c>
      <c r="O109" s="154" t="s">
        <v>4605</v>
      </c>
      <c r="P109" s="154" t="s">
        <v>3819</v>
      </c>
      <c r="Q109" s="154"/>
    </row>
    <row r="110" spans="1:17">
      <c r="A110" s="154">
        <v>60</v>
      </c>
      <c r="B110" s="154">
        <v>10060146</v>
      </c>
      <c r="C110" s="154">
        <v>1000502</v>
      </c>
      <c r="D110" s="155" t="s">
        <v>206</v>
      </c>
      <c r="E110" s="156" t="s">
        <v>4214</v>
      </c>
      <c r="F110" s="154" t="s">
        <v>21</v>
      </c>
      <c r="G110" s="157">
        <v>2.75</v>
      </c>
      <c r="H110" s="154">
        <v>100</v>
      </c>
      <c r="I110" s="158">
        <v>275</v>
      </c>
      <c r="J110" s="159" t="s">
        <v>4586</v>
      </c>
      <c r="K110" s="159" t="s">
        <v>4267</v>
      </c>
      <c r="L110" s="154" t="s">
        <v>4510</v>
      </c>
      <c r="M110" s="154">
        <v>4100007427</v>
      </c>
      <c r="N110" s="154" t="s">
        <v>4608</v>
      </c>
      <c r="O110" s="154" t="s">
        <v>4280</v>
      </c>
      <c r="P110" s="154" t="s">
        <v>3819</v>
      </c>
      <c r="Q110" s="154"/>
    </row>
    <row r="111" spans="1:17">
      <c r="A111" s="154">
        <v>60</v>
      </c>
      <c r="B111" s="154">
        <v>10060498</v>
      </c>
      <c r="C111" s="154">
        <v>1000338</v>
      </c>
      <c r="D111" s="155" t="s">
        <v>640</v>
      </c>
      <c r="E111" s="156" t="s">
        <v>4206</v>
      </c>
      <c r="F111" s="154" t="s">
        <v>21</v>
      </c>
      <c r="G111" s="157">
        <v>9.5</v>
      </c>
      <c r="H111" s="154">
        <v>192</v>
      </c>
      <c r="I111" s="158">
        <v>1824</v>
      </c>
      <c r="J111" s="159" t="s">
        <v>4586</v>
      </c>
      <c r="K111" s="159" t="s">
        <v>4267</v>
      </c>
      <c r="L111" s="154" t="s">
        <v>4510</v>
      </c>
      <c r="M111" s="154">
        <v>4100007427</v>
      </c>
      <c r="N111" s="154" t="s">
        <v>4608</v>
      </c>
      <c r="O111" s="154" t="s">
        <v>4280</v>
      </c>
      <c r="P111" s="154" t="s">
        <v>3819</v>
      </c>
      <c r="Q111" s="154"/>
    </row>
    <row r="112" spans="1:17">
      <c r="A112" s="154">
        <v>60</v>
      </c>
      <c r="B112" s="154">
        <v>10061230</v>
      </c>
      <c r="C112" s="154">
        <v>1000472</v>
      </c>
      <c r="D112" s="155" t="s">
        <v>1520</v>
      </c>
      <c r="E112" s="156" t="s">
        <v>1262</v>
      </c>
      <c r="F112" s="154" t="s">
        <v>21</v>
      </c>
      <c r="G112" s="157">
        <v>10</v>
      </c>
      <c r="H112" s="154">
        <v>20</v>
      </c>
      <c r="I112" s="158">
        <v>200</v>
      </c>
      <c r="J112" s="159" t="s">
        <v>4586</v>
      </c>
      <c r="K112" s="159" t="s">
        <v>4267</v>
      </c>
      <c r="L112" s="154" t="s">
        <v>4510</v>
      </c>
      <c r="M112" s="154">
        <v>4100007427</v>
      </c>
      <c r="N112" s="154" t="s">
        <v>4608</v>
      </c>
      <c r="O112" s="154" t="s">
        <v>4280</v>
      </c>
      <c r="P112" s="154" t="s">
        <v>3819</v>
      </c>
      <c r="Q112" s="154"/>
    </row>
    <row r="113" spans="1:17">
      <c r="A113" s="154">
        <v>60</v>
      </c>
      <c r="B113" s="154">
        <v>10062746</v>
      </c>
      <c r="C113" s="154">
        <v>1007544</v>
      </c>
      <c r="D113" s="155" t="s">
        <v>3052</v>
      </c>
      <c r="E113" s="156" t="s">
        <v>1262</v>
      </c>
      <c r="F113" s="154" t="s">
        <v>21</v>
      </c>
      <c r="G113" s="157">
        <v>38</v>
      </c>
      <c r="H113" s="154">
        <v>6</v>
      </c>
      <c r="I113" s="158">
        <v>228</v>
      </c>
      <c r="J113" s="159" t="s">
        <v>4586</v>
      </c>
      <c r="K113" s="159" t="s">
        <v>4267</v>
      </c>
      <c r="L113" s="154" t="s">
        <v>4510</v>
      </c>
      <c r="M113" s="154">
        <v>4100007427</v>
      </c>
      <c r="N113" s="154" t="s">
        <v>4608</v>
      </c>
      <c r="O113" s="154" t="s">
        <v>4280</v>
      </c>
      <c r="P113" s="154" t="s">
        <v>3819</v>
      </c>
      <c r="Q113" s="154"/>
    </row>
    <row r="114" spans="1:17">
      <c r="A114" s="154">
        <v>60</v>
      </c>
      <c r="B114" s="154">
        <v>10062747</v>
      </c>
      <c r="C114" s="154">
        <v>1007545</v>
      </c>
      <c r="D114" s="155" t="s">
        <v>3053</v>
      </c>
      <c r="E114" s="156" t="s">
        <v>1262</v>
      </c>
      <c r="F114" s="154" t="s">
        <v>21</v>
      </c>
      <c r="G114" s="157">
        <v>48</v>
      </c>
      <c r="H114" s="154">
        <v>6</v>
      </c>
      <c r="I114" s="158">
        <v>288</v>
      </c>
      <c r="J114" s="159" t="s">
        <v>4586</v>
      </c>
      <c r="K114" s="159" t="s">
        <v>4267</v>
      </c>
      <c r="L114" s="154" t="s">
        <v>4510</v>
      </c>
      <c r="M114" s="154">
        <v>4100007427</v>
      </c>
      <c r="N114" s="154" t="s">
        <v>4608</v>
      </c>
      <c r="O114" s="154" t="s">
        <v>4280</v>
      </c>
      <c r="P114" s="154" t="s">
        <v>3819</v>
      </c>
      <c r="Q114" s="154"/>
    </row>
    <row r="115" spans="1:17">
      <c r="A115" s="154">
        <v>61</v>
      </c>
      <c r="B115" s="154">
        <v>10060483</v>
      </c>
      <c r="C115" s="154">
        <v>1003106</v>
      </c>
      <c r="D115" s="155" t="s">
        <v>617</v>
      </c>
      <c r="E115" s="156" t="s">
        <v>4210</v>
      </c>
      <c r="F115" s="154" t="s">
        <v>618</v>
      </c>
      <c r="G115" s="157">
        <v>33</v>
      </c>
      <c r="H115" s="154">
        <v>230</v>
      </c>
      <c r="I115" s="158">
        <v>7590</v>
      </c>
      <c r="J115" s="159" t="s">
        <v>4609</v>
      </c>
      <c r="K115" s="159" t="s">
        <v>4267</v>
      </c>
      <c r="L115" s="154" t="s">
        <v>4510</v>
      </c>
      <c r="M115" s="154">
        <v>4100007450</v>
      </c>
      <c r="N115" s="154" t="s">
        <v>4610</v>
      </c>
      <c r="O115" s="154" t="s">
        <v>4276</v>
      </c>
      <c r="P115" s="154" t="s">
        <v>3819</v>
      </c>
      <c r="Q115" s="154"/>
    </row>
    <row r="116" spans="1:17">
      <c r="A116" s="154">
        <v>61</v>
      </c>
      <c r="B116" s="154">
        <v>10060487</v>
      </c>
      <c r="C116" s="154">
        <v>1003384</v>
      </c>
      <c r="D116" s="155" t="s">
        <v>625</v>
      </c>
      <c r="E116" s="156" t="s">
        <v>4210</v>
      </c>
      <c r="F116" s="154" t="s">
        <v>353</v>
      </c>
      <c r="G116" s="157">
        <v>28</v>
      </c>
      <c r="H116" s="154">
        <v>360</v>
      </c>
      <c r="I116" s="158">
        <v>10080</v>
      </c>
      <c r="J116" s="159" t="s">
        <v>4609</v>
      </c>
      <c r="K116" s="159" t="s">
        <v>4267</v>
      </c>
      <c r="L116" s="154" t="s">
        <v>4510</v>
      </c>
      <c r="M116" s="154">
        <v>4100007450</v>
      </c>
      <c r="N116" s="154" t="s">
        <v>4610</v>
      </c>
      <c r="O116" s="154" t="s">
        <v>4276</v>
      </c>
      <c r="P116" s="154" t="s">
        <v>3819</v>
      </c>
      <c r="Q116" s="154"/>
    </row>
    <row r="117" spans="1:17">
      <c r="A117" s="154">
        <v>62</v>
      </c>
      <c r="B117" s="154">
        <v>10060355</v>
      </c>
      <c r="C117" s="154">
        <v>1005548</v>
      </c>
      <c r="D117" s="155" t="s">
        <v>470</v>
      </c>
      <c r="E117" s="156" t="s">
        <v>4209</v>
      </c>
      <c r="F117" s="154" t="s">
        <v>349</v>
      </c>
      <c r="G117" s="157">
        <v>480</v>
      </c>
      <c r="H117" s="154">
        <v>12</v>
      </c>
      <c r="I117" s="158">
        <v>5760</v>
      </c>
      <c r="J117" s="159" t="s">
        <v>4609</v>
      </c>
      <c r="K117" s="159" t="s">
        <v>4269</v>
      </c>
      <c r="L117" s="154" t="s">
        <v>4277</v>
      </c>
      <c r="M117" s="154">
        <v>4100007212</v>
      </c>
      <c r="N117" s="154" t="s">
        <v>4612</v>
      </c>
      <c r="O117" s="154" t="s">
        <v>4611</v>
      </c>
      <c r="P117" s="154" t="s">
        <v>3819</v>
      </c>
      <c r="Q117" s="154"/>
    </row>
    <row r="118" spans="1:17">
      <c r="A118" s="154">
        <v>63</v>
      </c>
      <c r="B118" s="154">
        <v>10060003</v>
      </c>
      <c r="C118" s="154">
        <v>1003672</v>
      </c>
      <c r="D118" s="155" t="s">
        <v>24</v>
      </c>
      <c r="E118" s="156" t="s">
        <v>4210</v>
      </c>
      <c r="F118" s="154" t="s">
        <v>25</v>
      </c>
      <c r="G118" s="157">
        <v>47</v>
      </c>
      <c r="H118" s="154">
        <v>1100</v>
      </c>
      <c r="I118" s="158">
        <v>51700</v>
      </c>
      <c r="J118" s="159" t="s">
        <v>4613</v>
      </c>
      <c r="K118" s="159" t="s">
        <v>4267</v>
      </c>
      <c r="L118" s="154" t="s">
        <v>4510</v>
      </c>
      <c r="M118" s="154">
        <v>4100007352</v>
      </c>
      <c r="N118" s="154" t="s">
        <v>4615</v>
      </c>
      <c r="O118" s="154" t="s">
        <v>4614</v>
      </c>
      <c r="P118" s="154" t="s">
        <v>3819</v>
      </c>
      <c r="Q118" s="154"/>
    </row>
    <row r="119" spans="1:17">
      <c r="A119" s="154">
        <v>63</v>
      </c>
      <c r="B119" s="154">
        <v>10060515</v>
      </c>
      <c r="C119" s="154">
        <v>1003389</v>
      </c>
      <c r="D119" s="155" t="s">
        <v>659</v>
      </c>
      <c r="E119" s="156" t="s">
        <v>4210</v>
      </c>
      <c r="F119" s="154" t="s">
        <v>406</v>
      </c>
      <c r="G119" s="157">
        <v>25</v>
      </c>
      <c r="H119" s="154">
        <v>1044</v>
      </c>
      <c r="I119" s="158">
        <v>26100</v>
      </c>
      <c r="J119" s="159" t="s">
        <v>4613</v>
      </c>
      <c r="K119" s="159" t="s">
        <v>4267</v>
      </c>
      <c r="L119" s="154" t="s">
        <v>4510</v>
      </c>
      <c r="M119" s="154">
        <v>4100007352</v>
      </c>
      <c r="N119" s="154" t="s">
        <v>4615</v>
      </c>
      <c r="O119" s="154" t="s">
        <v>4614</v>
      </c>
      <c r="P119" s="154" t="s">
        <v>3819</v>
      </c>
      <c r="Q119" s="154"/>
    </row>
    <row r="120" spans="1:17">
      <c r="A120" s="154">
        <v>64</v>
      </c>
      <c r="B120" s="154">
        <v>10060376</v>
      </c>
      <c r="C120" s="154">
        <v>1004900</v>
      </c>
      <c r="D120" s="155" t="s">
        <v>497</v>
      </c>
      <c r="E120" s="156" t="s">
        <v>2049</v>
      </c>
      <c r="F120" s="154" t="s">
        <v>21</v>
      </c>
      <c r="G120" s="157">
        <v>395</v>
      </c>
      <c r="H120" s="154">
        <v>34</v>
      </c>
      <c r="I120" s="158">
        <v>13430</v>
      </c>
      <c r="J120" s="159" t="s">
        <v>4609</v>
      </c>
      <c r="K120" s="159" t="s">
        <v>4265</v>
      </c>
      <c r="L120" s="154" t="s">
        <v>4602</v>
      </c>
      <c r="M120" s="154">
        <v>4100007084</v>
      </c>
      <c r="N120" s="154" t="s">
        <v>4616</v>
      </c>
      <c r="O120" s="154" t="s">
        <v>4365</v>
      </c>
      <c r="P120" s="154" t="s">
        <v>3819</v>
      </c>
      <c r="Q120" s="154"/>
    </row>
    <row r="121" spans="1:17">
      <c r="A121" s="154">
        <v>65</v>
      </c>
      <c r="B121" s="154">
        <v>10063662</v>
      </c>
      <c r="C121" s="154">
        <v>1009493</v>
      </c>
      <c r="D121" s="155" t="s">
        <v>4617</v>
      </c>
      <c r="E121" s="156" t="s">
        <v>2049</v>
      </c>
      <c r="F121" s="154" t="s">
        <v>37</v>
      </c>
      <c r="G121" s="157">
        <v>100</v>
      </c>
      <c r="H121" s="154">
        <v>20</v>
      </c>
      <c r="I121" s="158">
        <v>2000</v>
      </c>
      <c r="J121" s="159" t="s">
        <v>4609</v>
      </c>
      <c r="K121" s="159" t="s">
        <v>4265</v>
      </c>
      <c r="L121" s="154" t="s">
        <v>4619</v>
      </c>
      <c r="M121" s="154">
        <v>4100007254</v>
      </c>
      <c r="N121" s="154" t="s">
        <v>4618</v>
      </c>
      <c r="O121" s="154" t="s">
        <v>4365</v>
      </c>
      <c r="P121" s="154" t="s">
        <v>3819</v>
      </c>
      <c r="Q121" s="154"/>
    </row>
    <row r="122" spans="1:17">
      <c r="A122" s="154">
        <v>66</v>
      </c>
      <c r="B122" s="154">
        <v>10061437</v>
      </c>
      <c r="C122" s="154">
        <v>1002748</v>
      </c>
      <c r="D122" s="155" t="s">
        <v>1765</v>
      </c>
      <c r="E122" s="156" t="s">
        <v>4209</v>
      </c>
      <c r="F122" s="154" t="s">
        <v>21</v>
      </c>
      <c r="G122" s="157">
        <v>25</v>
      </c>
      <c r="H122" s="154">
        <v>50</v>
      </c>
      <c r="I122" s="158">
        <v>1250</v>
      </c>
      <c r="J122" s="159" t="s">
        <v>4609</v>
      </c>
      <c r="K122" s="159" t="s">
        <v>4266</v>
      </c>
      <c r="L122" s="154" t="s">
        <v>4510</v>
      </c>
      <c r="M122" s="154">
        <v>4100007436</v>
      </c>
      <c r="N122" s="154" t="s">
        <v>4620</v>
      </c>
      <c r="O122" s="154" t="s">
        <v>4159</v>
      </c>
      <c r="P122" s="154" t="s">
        <v>3819</v>
      </c>
      <c r="Q122" s="154"/>
    </row>
    <row r="123" spans="1:17">
      <c r="A123" s="154">
        <v>67</v>
      </c>
      <c r="B123" s="154">
        <v>10060003</v>
      </c>
      <c r="C123" s="154">
        <v>1003672</v>
      </c>
      <c r="D123" s="155" t="s">
        <v>24</v>
      </c>
      <c r="E123" s="156" t="s">
        <v>4210</v>
      </c>
      <c r="F123" s="154" t="s">
        <v>25</v>
      </c>
      <c r="G123" s="157">
        <v>47</v>
      </c>
      <c r="H123" s="154">
        <v>1000</v>
      </c>
      <c r="I123" s="158">
        <v>47000</v>
      </c>
      <c r="J123" s="159" t="s">
        <v>4609</v>
      </c>
      <c r="K123" s="159" t="s">
        <v>4267</v>
      </c>
      <c r="L123" s="154" t="s">
        <v>4510</v>
      </c>
      <c r="M123" s="154">
        <v>4100007352</v>
      </c>
      <c r="N123" s="154" t="s">
        <v>4622</v>
      </c>
      <c r="O123" s="154" t="s">
        <v>4621</v>
      </c>
      <c r="P123" s="154" t="s">
        <v>3819</v>
      </c>
      <c r="Q123" s="154"/>
    </row>
    <row r="124" spans="1:17">
      <c r="A124" s="154">
        <v>68</v>
      </c>
      <c r="B124" s="154">
        <v>10062091</v>
      </c>
      <c r="C124" s="154">
        <v>1003673</v>
      </c>
      <c r="D124" s="155" t="s">
        <v>2421</v>
      </c>
      <c r="E124" s="156" t="s">
        <v>4210</v>
      </c>
      <c r="F124" s="154" t="s">
        <v>33</v>
      </c>
      <c r="G124" s="157">
        <v>30</v>
      </c>
      <c r="H124" s="154">
        <v>520</v>
      </c>
      <c r="I124" s="158">
        <v>15600</v>
      </c>
      <c r="J124" s="159" t="s">
        <v>4613</v>
      </c>
      <c r="K124" s="159" t="s">
        <v>4267</v>
      </c>
      <c r="L124" s="154" t="s">
        <v>4277</v>
      </c>
      <c r="M124" s="154">
        <v>4100007183</v>
      </c>
      <c r="N124" s="154" t="s">
        <v>4624</v>
      </c>
      <c r="O124" s="154" t="s">
        <v>4623</v>
      </c>
      <c r="P124" s="154" t="s">
        <v>3819</v>
      </c>
      <c r="Q124" s="154"/>
    </row>
    <row r="125" spans="1:17">
      <c r="A125" s="154">
        <v>69</v>
      </c>
      <c r="B125" s="154">
        <v>10062126</v>
      </c>
      <c r="C125" s="154">
        <v>1003677</v>
      </c>
      <c r="D125" s="155" t="s">
        <v>2455</v>
      </c>
      <c r="E125" s="156" t="s">
        <v>4210</v>
      </c>
      <c r="F125" s="154" t="s">
        <v>33</v>
      </c>
      <c r="G125" s="157">
        <v>55</v>
      </c>
      <c r="H125" s="154">
        <v>600</v>
      </c>
      <c r="I125" s="158">
        <v>33000</v>
      </c>
      <c r="J125" s="159" t="s">
        <v>4613</v>
      </c>
      <c r="K125" s="159" t="s">
        <v>4267</v>
      </c>
      <c r="L125" s="154" t="s">
        <v>4626</v>
      </c>
      <c r="M125" s="154">
        <v>4100006875</v>
      </c>
      <c r="N125" s="154" t="s">
        <v>4625</v>
      </c>
      <c r="O125" s="154" t="s">
        <v>4621</v>
      </c>
      <c r="P125" s="154" t="s">
        <v>3819</v>
      </c>
      <c r="Q125" s="154"/>
    </row>
    <row r="126" spans="1:17">
      <c r="A126" s="154">
        <v>70</v>
      </c>
      <c r="B126" s="154">
        <v>10060293</v>
      </c>
      <c r="C126" s="154">
        <v>1005907</v>
      </c>
      <c r="D126" s="155" t="s">
        <v>396</v>
      </c>
      <c r="E126" s="156" t="s">
        <v>4206</v>
      </c>
      <c r="F126" s="154" t="s">
        <v>397</v>
      </c>
      <c r="G126" s="157">
        <v>295</v>
      </c>
      <c r="H126" s="154">
        <v>36</v>
      </c>
      <c r="I126" s="158">
        <v>10620</v>
      </c>
      <c r="J126" s="159" t="s">
        <v>4613</v>
      </c>
      <c r="K126" s="159" t="s">
        <v>4266</v>
      </c>
      <c r="L126" s="154" t="s">
        <v>4275</v>
      </c>
      <c r="M126" s="154">
        <v>4100007378</v>
      </c>
      <c r="N126" s="154" t="s">
        <v>4628</v>
      </c>
      <c r="O126" s="154" t="s">
        <v>4627</v>
      </c>
      <c r="P126" s="154" t="s">
        <v>3819</v>
      </c>
      <c r="Q126" s="154"/>
    </row>
    <row r="127" spans="1:17">
      <c r="A127" s="154">
        <v>70</v>
      </c>
      <c r="B127" s="154">
        <v>10060281</v>
      </c>
      <c r="C127" s="154">
        <v>1005934</v>
      </c>
      <c r="D127" s="155" t="s">
        <v>384</v>
      </c>
      <c r="E127" s="156" t="s">
        <v>4206</v>
      </c>
      <c r="F127" s="154" t="s">
        <v>349</v>
      </c>
      <c r="G127" s="157">
        <v>368</v>
      </c>
      <c r="H127" s="154">
        <v>65</v>
      </c>
      <c r="I127" s="158">
        <v>23920</v>
      </c>
      <c r="J127" s="159" t="s">
        <v>4613</v>
      </c>
      <c r="K127" s="159" t="s">
        <v>4266</v>
      </c>
      <c r="L127" s="154" t="s">
        <v>4275</v>
      </c>
      <c r="M127" s="154">
        <v>4100007378</v>
      </c>
      <c r="N127" s="154" t="s">
        <v>4628</v>
      </c>
      <c r="O127" s="154" t="s">
        <v>4627</v>
      </c>
      <c r="P127" s="154" t="s">
        <v>3819</v>
      </c>
      <c r="Q127" s="154"/>
    </row>
    <row r="128" spans="1:17">
      <c r="A128" s="154">
        <v>71</v>
      </c>
      <c r="B128" s="154">
        <v>10060516</v>
      </c>
      <c r="C128" s="154">
        <v>1007599</v>
      </c>
      <c r="D128" s="155" t="s">
        <v>661</v>
      </c>
      <c r="E128" s="156" t="s">
        <v>4210</v>
      </c>
      <c r="F128" s="154" t="s">
        <v>406</v>
      </c>
      <c r="G128" s="157">
        <v>15.5</v>
      </c>
      <c r="H128" s="154">
        <v>600</v>
      </c>
      <c r="I128" s="158">
        <v>9300</v>
      </c>
      <c r="J128" s="159" t="s">
        <v>4629</v>
      </c>
      <c r="K128" s="159" t="s">
        <v>4266</v>
      </c>
      <c r="L128" s="154" t="s">
        <v>4275</v>
      </c>
      <c r="M128" s="154">
        <v>4100007455</v>
      </c>
      <c r="N128" s="154" t="s">
        <v>4631</v>
      </c>
      <c r="O128" s="154" t="s">
        <v>4630</v>
      </c>
      <c r="P128" s="154" t="s">
        <v>3814</v>
      </c>
      <c r="Q128" s="154"/>
    </row>
    <row r="129" spans="1:17">
      <c r="A129" s="154">
        <v>72</v>
      </c>
      <c r="B129" s="154">
        <v>10063663</v>
      </c>
      <c r="C129" s="154">
        <v>1009508</v>
      </c>
      <c r="D129" s="155" t="s">
        <v>4632</v>
      </c>
      <c r="E129" s="156" t="s">
        <v>4213</v>
      </c>
      <c r="F129" s="154" t="s">
        <v>169</v>
      </c>
      <c r="G129" s="157">
        <v>5.5</v>
      </c>
      <c r="H129" s="154">
        <v>3000</v>
      </c>
      <c r="I129" s="158">
        <v>16500</v>
      </c>
      <c r="J129" s="159" t="s">
        <v>4633</v>
      </c>
      <c r="K129" s="159" t="s">
        <v>4266</v>
      </c>
      <c r="L129" s="154" t="s">
        <v>4510</v>
      </c>
      <c r="M129" s="154">
        <v>4100007397</v>
      </c>
      <c r="N129" s="154" t="s">
        <v>4635</v>
      </c>
      <c r="O129" s="154" t="s">
        <v>4634</v>
      </c>
      <c r="P129" s="154" t="s">
        <v>3814</v>
      </c>
      <c r="Q129" s="154"/>
    </row>
    <row r="130" spans="1:17">
      <c r="A130" s="154">
        <v>73</v>
      </c>
      <c r="B130" s="154">
        <v>10063664</v>
      </c>
      <c r="C130" s="154">
        <v>1009514</v>
      </c>
      <c r="D130" s="155" t="s">
        <v>4636</v>
      </c>
      <c r="E130" s="156" t="s">
        <v>4205</v>
      </c>
      <c r="F130" s="154" t="s">
        <v>37</v>
      </c>
      <c r="G130" s="157">
        <v>67</v>
      </c>
      <c r="H130" s="154">
        <v>100</v>
      </c>
      <c r="I130" s="158">
        <v>6700</v>
      </c>
      <c r="J130" s="159" t="s">
        <v>4649</v>
      </c>
      <c r="K130" s="159" t="s">
        <v>4269</v>
      </c>
      <c r="L130" s="154" t="s">
        <v>4652</v>
      </c>
      <c r="M130" s="154">
        <v>4100007399</v>
      </c>
      <c r="N130" s="154" t="s">
        <v>4651</v>
      </c>
      <c r="O130" s="154" t="s">
        <v>4650</v>
      </c>
      <c r="P130" s="154" t="s">
        <v>3819</v>
      </c>
      <c r="Q130" s="154"/>
    </row>
    <row r="131" spans="1:17">
      <c r="A131" s="154">
        <v>73</v>
      </c>
      <c r="B131" s="154">
        <v>10063665</v>
      </c>
      <c r="C131" s="154">
        <v>1009518</v>
      </c>
      <c r="D131" s="155" t="s">
        <v>4637</v>
      </c>
      <c r="E131" s="156" t="s">
        <v>4205</v>
      </c>
      <c r="F131" s="154" t="s">
        <v>37</v>
      </c>
      <c r="G131" s="157">
        <v>57</v>
      </c>
      <c r="H131" s="154">
        <v>15</v>
      </c>
      <c r="I131" s="158">
        <v>855</v>
      </c>
      <c r="J131" s="159" t="s">
        <v>4649</v>
      </c>
      <c r="K131" s="159" t="s">
        <v>4269</v>
      </c>
      <c r="L131" s="154" t="s">
        <v>4652</v>
      </c>
      <c r="M131" s="154">
        <v>4100007399</v>
      </c>
      <c r="N131" s="154" t="s">
        <v>4651</v>
      </c>
      <c r="O131" s="154" t="s">
        <v>4650</v>
      </c>
      <c r="P131" s="154" t="s">
        <v>3819</v>
      </c>
      <c r="Q131" s="154"/>
    </row>
    <row r="132" spans="1:17">
      <c r="A132" s="154">
        <v>73</v>
      </c>
      <c r="B132" s="154">
        <v>10063666</v>
      </c>
      <c r="C132" s="154">
        <v>1009519</v>
      </c>
      <c r="D132" s="155" t="s">
        <v>4638</v>
      </c>
      <c r="E132" s="156" t="s">
        <v>4205</v>
      </c>
      <c r="F132" s="154" t="s">
        <v>37</v>
      </c>
      <c r="G132" s="157">
        <v>75</v>
      </c>
      <c r="H132" s="154">
        <v>15</v>
      </c>
      <c r="I132" s="158">
        <v>1125</v>
      </c>
      <c r="J132" s="159" t="s">
        <v>4649</v>
      </c>
      <c r="K132" s="159" t="s">
        <v>4269</v>
      </c>
      <c r="L132" s="154" t="s">
        <v>4652</v>
      </c>
      <c r="M132" s="154">
        <v>4100007399</v>
      </c>
      <c r="N132" s="154" t="s">
        <v>4651</v>
      </c>
      <c r="O132" s="154" t="s">
        <v>4650</v>
      </c>
      <c r="P132" s="154" t="s">
        <v>3819</v>
      </c>
      <c r="Q132" s="154"/>
    </row>
    <row r="133" spans="1:17">
      <c r="A133" s="154">
        <v>73</v>
      </c>
      <c r="B133" s="154">
        <v>10063667</v>
      </c>
      <c r="C133" s="154">
        <v>1009521</v>
      </c>
      <c r="D133" s="155" t="s">
        <v>4639</v>
      </c>
      <c r="E133" s="156" t="s">
        <v>4205</v>
      </c>
      <c r="F133" s="154" t="s">
        <v>37</v>
      </c>
      <c r="G133" s="157">
        <v>57</v>
      </c>
      <c r="H133" s="154">
        <v>15</v>
      </c>
      <c r="I133" s="158">
        <v>855</v>
      </c>
      <c r="J133" s="159" t="s">
        <v>4649</v>
      </c>
      <c r="K133" s="159" t="s">
        <v>4269</v>
      </c>
      <c r="L133" s="154" t="s">
        <v>4652</v>
      </c>
      <c r="M133" s="154">
        <v>4100007399</v>
      </c>
      <c r="N133" s="154" t="s">
        <v>4651</v>
      </c>
      <c r="O133" s="154" t="s">
        <v>4650</v>
      </c>
      <c r="P133" s="154" t="s">
        <v>3819</v>
      </c>
      <c r="Q133" s="154"/>
    </row>
    <row r="134" spans="1:17">
      <c r="A134" s="154">
        <v>73</v>
      </c>
      <c r="B134" s="154">
        <v>10063668</v>
      </c>
      <c r="C134" s="154">
        <v>1009522</v>
      </c>
      <c r="D134" s="155" t="s">
        <v>4640</v>
      </c>
      <c r="E134" s="156" t="s">
        <v>4205</v>
      </c>
      <c r="F134" s="154" t="s">
        <v>37</v>
      </c>
      <c r="G134" s="157">
        <v>49</v>
      </c>
      <c r="H134" s="154">
        <v>15</v>
      </c>
      <c r="I134" s="158">
        <v>735</v>
      </c>
      <c r="J134" s="159" t="s">
        <v>4649</v>
      </c>
      <c r="K134" s="159" t="s">
        <v>4269</v>
      </c>
      <c r="L134" s="154" t="s">
        <v>4652</v>
      </c>
      <c r="M134" s="154">
        <v>4100007399</v>
      </c>
      <c r="N134" s="154" t="s">
        <v>4651</v>
      </c>
      <c r="O134" s="154" t="s">
        <v>4650</v>
      </c>
      <c r="P134" s="154" t="s">
        <v>3819</v>
      </c>
      <c r="Q134" s="154"/>
    </row>
    <row r="135" spans="1:17">
      <c r="A135" s="154">
        <v>73</v>
      </c>
      <c r="B135" s="154">
        <v>10063669</v>
      </c>
      <c r="C135" s="154">
        <v>1009523</v>
      </c>
      <c r="D135" s="155" t="s">
        <v>4641</v>
      </c>
      <c r="E135" s="156" t="s">
        <v>4205</v>
      </c>
      <c r="F135" s="154" t="s">
        <v>37</v>
      </c>
      <c r="G135" s="157">
        <v>52</v>
      </c>
      <c r="H135" s="154">
        <v>15</v>
      </c>
      <c r="I135" s="158">
        <v>780</v>
      </c>
      <c r="J135" s="159" t="s">
        <v>4649</v>
      </c>
      <c r="K135" s="159" t="s">
        <v>4269</v>
      </c>
      <c r="L135" s="154" t="s">
        <v>4652</v>
      </c>
      <c r="M135" s="154">
        <v>4100007399</v>
      </c>
      <c r="N135" s="154" t="s">
        <v>4651</v>
      </c>
      <c r="O135" s="154" t="s">
        <v>4650</v>
      </c>
      <c r="P135" s="154" t="s">
        <v>3819</v>
      </c>
      <c r="Q135" s="154"/>
    </row>
    <row r="136" spans="1:17">
      <c r="A136" s="154">
        <v>73</v>
      </c>
      <c r="B136" s="154">
        <v>10063670</v>
      </c>
      <c r="C136" s="154">
        <v>1009524</v>
      </c>
      <c r="D136" s="155" t="s">
        <v>4642</v>
      </c>
      <c r="E136" s="156" t="s">
        <v>4205</v>
      </c>
      <c r="F136" s="154" t="s">
        <v>37</v>
      </c>
      <c r="G136" s="157">
        <v>45</v>
      </c>
      <c r="H136" s="154">
        <v>15</v>
      </c>
      <c r="I136" s="158">
        <v>675</v>
      </c>
      <c r="J136" s="159" t="s">
        <v>4649</v>
      </c>
      <c r="K136" s="159" t="s">
        <v>4269</v>
      </c>
      <c r="L136" s="154" t="s">
        <v>4652</v>
      </c>
      <c r="M136" s="154">
        <v>4100007399</v>
      </c>
      <c r="N136" s="154" t="s">
        <v>4651</v>
      </c>
      <c r="O136" s="154" t="s">
        <v>4650</v>
      </c>
      <c r="P136" s="154" t="s">
        <v>3819</v>
      </c>
      <c r="Q136" s="154"/>
    </row>
    <row r="137" spans="1:17">
      <c r="A137" s="154">
        <v>73</v>
      </c>
      <c r="B137" s="154">
        <v>10063671</v>
      </c>
      <c r="C137" s="154">
        <v>1009526</v>
      </c>
      <c r="D137" s="155" t="s">
        <v>4643</v>
      </c>
      <c r="E137" s="156" t="s">
        <v>4205</v>
      </c>
      <c r="F137" s="154" t="s">
        <v>37</v>
      </c>
      <c r="G137" s="157">
        <v>63</v>
      </c>
      <c r="H137" s="154">
        <v>15</v>
      </c>
      <c r="I137" s="158">
        <v>945</v>
      </c>
      <c r="J137" s="159" t="s">
        <v>4649</v>
      </c>
      <c r="K137" s="159" t="s">
        <v>4269</v>
      </c>
      <c r="L137" s="154" t="s">
        <v>4652</v>
      </c>
      <c r="M137" s="154">
        <v>4100007399</v>
      </c>
      <c r="N137" s="154" t="s">
        <v>4651</v>
      </c>
      <c r="O137" s="154" t="s">
        <v>4650</v>
      </c>
      <c r="P137" s="154" t="s">
        <v>3819</v>
      </c>
      <c r="Q137" s="154"/>
    </row>
    <row r="138" spans="1:17">
      <c r="A138" s="154">
        <v>73</v>
      </c>
      <c r="B138" s="154">
        <v>10063672</v>
      </c>
      <c r="C138" s="154">
        <v>1009527</v>
      </c>
      <c r="D138" s="155" t="s">
        <v>4644</v>
      </c>
      <c r="E138" s="156" t="s">
        <v>4205</v>
      </c>
      <c r="F138" s="154" t="s">
        <v>37</v>
      </c>
      <c r="G138" s="157">
        <v>55</v>
      </c>
      <c r="H138" s="154">
        <v>15</v>
      </c>
      <c r="I138" s="158">
        <v>825</v>
      </c>
      <c r="J138" s="159" t="s">
        <v>4649</v>
      </c>
      <c r="K138" s="159" t="s">
        <v>4269</v>
      </c>
      <c r="L138" s="154" t="s">
        <v>4652</v>
      </c>
      <c r="M138" s="154">
        <v>4100007399</v>
      </c>
      <c r="N138" s="154" t="s">
        <v>4651</v>
      </c>
      <c r="O138" s="154" t="s">
        <v>4650</v>
      </c>
      <c r="P138" s="154" t="s">
        <v>3819</v>
      </c>
      <c r="Q138" s="154"/>
    </row>
    <row r="139" spans="1:17">
      <c r="A139" s="154">
        <v>73</v>
      </c>
      <c r="B139" s="154">
        <v>10063673</v>
      </c>
      <c r="C139" s="154">
        <v>1009529</v>
      </c>
      <c r="D139" s="155" t="s">
        <v>4645</v>
      </c>
      <c r="E139" s="156" t="s">
        <v>4205</v>
      </c>
      <c r="F139" s="154" t="s">
        <v>4648</v>
      </c>
      <c r="G139" s="157">
        <v>125</v>
      </c>
      <c r="H139" s="154">
        <v>6</v>
      </c>
      <c r="I139" s="158">
        <v>750</v>
      </c>
      <c r="J139" s="159" t="s">
        <v>4649</v>
      </c>
      <c r="K139" s="159" t="s">
        <v>4269</v>
      </c>
      <c r="L139" s="154" t="s">
        <v>4652</v>
      </c>
      <c r="M139" s="154">
        <v>4100007399</v>
      </c>
      <c r="N139" s="154" t="s">
        <v>4651</v>
      </c>
      <c r="O139" s="154" t="s">
        <v>4650</v>
      </c>
      <c r="P139" s="154" t="s">
        <v>3819</v>
      </c>
      <c r="Q139" s="154"/>
    </row>
    <row r="140" spans="1:17">
      <c r="A140" s="154">
        <v>73</v>
      </c>
      <c r="B140" s="154">
        <v>10063674</v>
      </c>
      <c r="C140" s="154">
        <v>1009530</v>
      </c>
      <c r="D140" s="155" t="s">
        <v>4646</v>
      </c>
      <c r="E140" s="156" t="s">
        <v>4205</v>
      </c>
      <c r="F140" s="154" t="s">
        <v>37</v>
      </c>
      <c r="G140" s="157">
        <v>26</v>
      </c>
      <c r="H140" s="154">
        <v>20</v>
      </c>
      <c r="I140" s="158">
        <v>520</v>
      </c>
      <c r="J140" s="159" t="s">
        <v>4649</v>
      </c>
      <c r="K140" s="159" t="s">
        <v>4269</v>
      </c>
      <c r="L140" s="154" t="s">
        <v>4652</v>
      </c>
      <c r="M140" s="154">
        <v>4100007399</v>
      </c>
      <c r="N140" s="154" t="s">
        <v>4651</v>
      </c>
      <c r="O140" s="154" t="s">
        <v>4650</v>
      </c>
      <c r="P140" s="154" t="s">
        <v>3819</v>
      </c>
      <c r="Q140" s="154"/>
    </row>
    <row r="141" spans="1:17">
      <c r="A141" s="154">
        <v>73</v>
      </c>
      <c r="B141" s="154">
        <v>10063675</v>
      </c>
      <c r="C141" s="154">
        <v>1009531</v>
      </c>
      <c r="D141" s="155" t="s">
        <v>4647</v>
      </c>
      <c r="E141" s="156" t="s">
        <v>4205</v>
      </c>
      <c r="F141" s="154" t="s">
        <v>37</v>
      </c>
      <c r="G141" s="157">
        <v>58</v>
      </c>
      <c r="H141" s="154">
        <v>200</v>
      </c>
      <c r="I141" s="158">
        <v>11600</v>
      </c>
      <c r="J141" s="159" t="s">
        <v>4649</v>
      </c>
      <c r="K141" s="159" t="s">
        <v>4269</v>
      </c>
      <c r="L141" s="154" t="s">
        <v>4652</v>
      </c>
      <c r="M141" s="154">
        <v>4100007399</v>
      </c>
      <c r="N141" s="154" t="s">
        <v>4651</v>
      </c>
      <c r="O141" s="154" t="s">
        <v>4650</v>
      </c>
      <c r="P141" s="154" t="s">
        <v>3819</v>
      </c>
      <c r="Q141" s="154"/>
    </row>
    <row r="142" spans="1:17">
      <c r="A142" s="154">
        <v>74</v>
      </c>
      <c r="B142" s="154">
        <v>10063676</v>
      </c>
      <c r="C142" s="154">
        <v>1009533</v>
      </c>
      <c r="D142" s="155" t="s">
        <v>4653</v>
      </c>
      <c r="E142" s="156" t="s">
        <v>2049</v>
      </c>
      <c r="F142" s="154" t="s">
        <v>37</v>
      </c>
      <c r="G142" s="157">
        <v>9</v>
      </c>
      <c r="H142" s="154">
        <v>20</v>
      </c>
      <c r="I142" s="158">
        <v>180</v>
      </c>
      <c r="J142" s="159" t="s">
        <v>4659</v>
      </c>
      <c r="K142" s="159" t="s">
        <v>4266</v>
      </c>
      <c r="L142" s="154" t="s">
        <v>4661</v>
      </c>
      <c r="M142" s="154">
        <v>4100007414</v>
      </c>
      <c r="N142" s="154" t="s">
        <v>4660</v>
      </c>
      <c r="O142" s="154" t="s">
        <v>4159</v>
      </c>
      <c r="P142" s="154" t="s">
        <v>3819</v>
      </c>
      <c r="Q142" s="154"/>
    </row>
    <row r="143" spans="1:17">
      <c r="A143" s="154">
        <v>74</v>
      </c>
      <c r="B143" s="154">
        <v>10063677</v>
      </c>
      <c r="C143" s="154">
        <v>1009534</v>
      </c>
      <c r="D143" s="155" t="s">
        <v>4654</v>
      </c>
      <c r="E143" s="156" t="s">
        <v>2049</v>
      </c>
      <c r="F143" s="154" t="s">
        <v>37</v>
      </c>
      <c r="G143" s="157">
        <v>15</v>
      </c>
      <c r="H143" s="154">
        <v>20</v>
      </c>
      <c r="I143" s="158">
        <v>300</v>
      </c>
      <c r="J143" s="159" t="s">
        <v>4659</v>
      </c>
      <c r="K143" s="159" t="s">
        <v>4266</v>
      </c>
      <c r="L143" s="154" t="s">
        <v>4661</v>
      </c>
      <c r="M143" s="154">
        <v>4100007414</v>
      </c>
      <c r="N143" s="154" t="s">
        <v>4660</v>
      </c>
      <c r="O143" s="154" t="s">
        <v>4159</v>
      </c>
      <c r="P143" s="154" t="s">
        <v>3819</v>
      </c>
      <c r="Q143" s="154"/>
    </row>
    <row r="144" spans="1:17">
      <c r="A144" s="154">
        <v>74</v>
      </c>
      <c r="B144" s="154">
        <v>10063678</v>
      </c>
      <c r="C144" s="154">
        <v>1009538</v>
      </c>
      <c r="D144" s="155" t="s">
        <v>4655</v>
      </c>
      <c r="E144" s="156" t="s">
        <v>2049</v>
      </c>
      <c r="F144" s="154" t="s">
        <v>37</v>
      </c>
      <c r="G144" s="157">
        <v>155</v>
      </c>
      <c r="H144" s="154">
        <v>2</v>
      </c>
      <c r="I144" s="158">
        <v>310</v>
      </c>
      <c r="J144" s="159" t="s">
        <v>4659</v>
      </c>
      <c r="K144" s="159" t="s">
        <v>4266</v>
      </c>
      <c r="L144" s="154" t="s">
        <v>4661</v>
      </c>
      <c r="M144" s="154">
        <v>4100007414</v>
      </c>
      <c r="N144" s="154" t="s">
        <v>4660</v>
      </c>
      <c r="O144" s="154" t="s">
        <v>4159</v>
      </c>
      <c r="P144" s="154" t="s">
        <v>3819</v>
      </c>
      <c r="Q144" s="154"/>
    </row>
    <row r="145" spans="1:17">
      <c r="A145" s="154">
        <v>74</v>
      </c>
      <c r="B145" s="154">
        <v>10063679</v>
      </c>
      <c r="C145" s="154">
        <v>1009539</v>
      </c>
      <c r="D145" s="155" t="s">
        <v>4656</v>
      </c>
      <c r="E145" s="156" t="s">
        <v>2049</v>
      </c>
      <c r="F145" s="154" t="s">
        <v>37</v>
      </c>
      <c r="G145" s="157">
        <v>150</v>
      </c>
      <c r="H145" s="154">
        <v>2</v>
      </c>
      <c r="I145" s="158">
        <v>300</v>
      </c>
      <c r="J145" s="159" t="s">
        <v>4659</v>
      </c>
      <c r="K145" s="159" t="s">
        <v>4266</v>
      </c>
      <c r="L145" s="154" t="s">
        <v>4661</v>
      </c>
      <c r="M145" s="154">
        <v>4100007414</v>
      </c>
      <c r="N145" s="154" t="s">
        <v>4660</v>
      </c>
      <c r="O145" s="154" t="s">
        <v>4159</v>
      </c>
      <c r="P145" s="154" t="s">
        <v>3819</v>
      </c>
      <c r="Q145" s="154"/>
    </row>
    <row r="146" spans="1:17">
      <c r="A146" s="154">
        <v>74</v>
      </c>
      <c r="B146" s="154">
        <v>10063680</v>
      </c>
      <c r="C146" s="154">
        <v>1009541</v>
      </c>
      <c r="D146" s="155" t="s">
        <v>4657</v>
      </c>
      <c r="E146" s="156" t="s">
        <v>2049</v>
      </c>
      <c r="F146" s="154" t="s">
        <v>37</v>
      </c>
      <c r="G146" s="157">
        <v>148</v>
      </c>
      <c r="H146" s="154">
        <v>2</v>
      </c>
      <c r="I146" s="158">
        <v>296</v>
      </c>
      <c r="J146" s="159" t="s">
        <v>4659</v>
      </c>
      <c r="K146" s="159" t="s">
        <v>4266</v>
      </c>
      <c r="L146" s="154" t="s">
        <v>4661</v>
      </c>
      <c r="M146" s="154">
        <v>4100007414</v>
      </c>
      <c r="N146" s="154" t="s">
        <v>4660</v>
      </c>
      <c r="O146" s="154" t="s">
        <v>4159</v>
      </c>
      <c r="P146" s="154" t="s">
        <v>3819</v>
      </c>
      <c r="Q146" s="154"/>
    </row>
    <row r="147" spans="1:17">
      <c r="A147" s="154">
        <v>74</v>
      </c>
      <c r="B147" s="154">
        <v>10063681</v>
      </c>
      <c r="C147" s="154">
        <v>1009544</v>
      </c>
      <c r="D147" s="155" t="s">
        <v>4658</v>
      </c>
      <c r="E147" s="156" t="s">
        <v>2049</v>
      </c>
      <c r="F147" s="154" t="s">
        <v>37</v>
      </c>
      <c r="G147" s="157">
        <v>205</v>
      </c>
      <c r="H147" s="154">
        <v>15</v>
      </c>
      <c r="I147" s="158">
        <v>3075</v>
      </c>
      <c r="J147" s="159" t="s">
        <v>4659</v>
      </c>
      <c r="K147" s="159" t="s">
        <v>4266</v>
      </c>
      <c r="L147" s="154" t="s">
        <v>4661</v>
      </c>
      <c r="M147" s="154">
        <v>4100007414</v>
      </c>
      <c r="N147" s="154" t="s">
        <v>4660</v>
      </c>
      <c r="O147" s="154" t="s">
        <v>4159</v>
      </c>
      <c r="P147" s="154" t="s">
        <v>3819</v>
      </c>
      <c r="Q147" s="154"/>
    </row>
    <row r="148" spans="1:17">
      <c r="A148" s="154">
        <v>75</v>
      </c>
      <c r="B148" s="154">
        <v>10060247</v>
      </c>
      <c r="C148" s="154">
        <v>1003935</v>
      </c>
      <c r="D148" s="155" t="s">
        <v>347</v>
      </c>
      <c r="E148" s="156" t="s">
        <v>4210</v>
      </c>
      <c r="F148" s="154" t="s">
        <v>33</v>
      </c>
      <c r="G148" s="157">
        <v>130</v>
      </c>
      <c r="H148" s="154">
        <v>60</v>
      </c>
      <c r="I148" s="158">
        <v>7800</v>
      </c>
      <c r="J148" s="159" t="s">
        <v>4659</v>
      </c>
      <c r="K148" s="159" t="s">
        <v>4268</v>
      </c>
      <c r="L148" s="154" t="s">
        <v>4664</v>
      </c>
      <c r="M148" s="154">
        <v>4100006981</v>
      </c>
      <c r="N148" s="154" t="s">
        <v>4663</v>
      </c>
      <c r="O148" s="154" t="s">
        <v>4662</v>
      </c>
      <c r="P148" s="154" t="s">
        <v>3819</v>
      </c>
      <c r="Q148" s="154"/>
    </row>
    <row r="149" spans="1:17">
      <c r="A149" s="154">
        <v>76</v>
      </c>
      <c r="B149" s="154">
        <v>10062163</v>
      </c>
      <c r="C149" s="154">
        <v>1003931</v>
      </c>
      <c r="D149" s="155" t="s">
        <v>2494</v>
      </c>
      <c r="E149" s="156" t="s">
        <v>4210</v>
      </c>
      <c r="F149" s="154" t="s">
        <v>33</v>
      </c>
      <c r="G149" s="157">
        <v>60</v>
      </c>
      <c r="H149" s="154">
        <v>50</v>
      </c>
      <c r="I149" s="158">
        <v>3000</v>
      </c>
      <c r="J149" s="159" t="s">
        <v>4659</v>
      </c>
      <c r="K149" s="159" t="s">
        <v>4268</v>
      </c>
      <c r="L149" s="154" t="s">
        <v>4666</v>
      </c>
      <c r="M149" s="154">
        <v>4100007351</v>
      </c>
      <c r="N149" s="154" t="s">
        <v>4665</v>
      </c>
      <c r="O149" s="154" t="s">
        <v>4662</v>
      </c>
      <c r="P149" s="154" t="s">
        <v>3819</v>
      </c>
      <c r="Q149" s="154"/>
    </row>
    <row r="150" spans="1:17">
      <c r="A150" s="154">
        <v>77</v>
      </c>
      <c r="B150" s="154">
        <v>10062072</v>
      </c>
      <c r="C150" s="154">
        <v>1003980</v>
      </c>
      <c r="D150" s="155" t="s">
        <v>2397</v>
      </c>
      <c r="E150" s="156" t="s">
        <v>2049</v>
      </c>
      <c r="F150" s="154" t="s">
        <v>21</v>
      </c>
      <c r="G150" s="157">
        <v>62</v>
      </c>
      <c r="H150" s="154">
        <v>10</v>
      </c>
      <c r="I150" s="158">
        <v>620</v>
      </c>
      <c r="J150" s="159" t="s">
        <v>4689</v>
      </c>
      <c r="K150" s="159" t="s">
        <v>4269</v>
      </c>
      <c r="L150" s="154" t="s">
        <v>4700</v>
      </c>
      <c r="M150" s="154">
        <v>4100005739</v>
      </c>
      <c r="N150" s="154" t="s">
        <v>4699</v>
      </c>
      <c r="O150" s="154" t="s">
        <v>4698</v>
      </c>
      <c r="P150" s="154" t="s">
        <v>3819</v>
      </c>
      <c r="Q150" s="154"/>
    </row>
    <row r="151" spans="1:17">
      <c r="A151" s="154">
        <v>77</v>
      </c>
      <c r="B151" s="154">
        <v>10062073</v>
      </c>
      <c r="C151" s="154">
        <v>1003981</v>
      </c>
      <c r="D151" s="155" t="s">
        <v>2399</v>
      </c>
      <c r="E151" s="156" t="s">
        <v>2049</v>
      </c>
      <c r="F151" s="154" t="s">
        <v>21</v>
      </c>
      <c r="G151" s="157">
        <v>170</v>
      </c>
      <c r="H151" s="154">
        <v>5</v>
      </c>
      <c r="I151" s="158">
        <v>850</v>
      </c>
      <c r="J151" s="159" t="s">
        <v>4689</v>
      </c>
      <c r="K151" s="159" t="s">
        <v>4269</v>
      </c>
      <c r="L151" s="154" t="s">
        <v>4700</v>
      </c>
      <c r="M151" s="154">
        <v>4100005739</v>
      </c>
      <c r="N151" s="154" t="s">
        <v>4699</v>
      </c>
      <c r="O151" s="154" t="s">
        <v>4698</v>
      </c>
      <c r="P151" s="154" t="s">
        <v>3819</v>
      </c>
      <c r="Q151" s="154"/>
    </row>
    <row r="152" spans="1:17">
      <c r="A152" s="154">
        <v>78</v>
      </c>
      <c r="B152" s="154">
        <v>10063546</v>
      </c>
      <c r="C152" s="154">
        <v>1009218</v>
      </c>
      <c r="D152" s="155" t="s">
        <v>3971</v>
      </c>
      <c r="E152" s="156" t="s">
        <v>2049</v>
      </c>
      <c r="F152" s="154" t="s">
        <v>37</v>
      </c>
      <c r="G152" s="157">
        <v>130</v>
      </c>
      <c r="H152" s="154">
        <v>2</v>
      </c>
      <c r="I152" s="158">
        <v>260</v>
      </c>
      <c r="J152" s="159" t="s">
        <v>4689</v>
      </c>
      <c r="K152" s="159" t="s">
        <v>4269</v>
      </c>
      <c r="L152" s="154" t="s">
        <v>4701</v>
      </c>
      <c r="M152" s="154">
        <v>4100007410</v>
      </c>
      <c r="N152" s="154" t="s">
        <v>4608</v>
      </c>
      <c r="O152" s="154" t="s">
        <v>4179</v>
      </c>
      <c r="P152" s="154" t="s">
        <v>3819</v>
      </c>
      <c r="Q152" s="154"/>
    </row>
    <row r="153" spans="1:17">
      <c r="A153" s="154">
        <v>79</v>
      </c>
      <c r="B153" s="154">
        <v>10062163</v>
      </c>
      <c r="C153" s="154">
        <v>1003931</v>
      </c>
      <c r="D153" s="155" t="s">
        <v>2494</v>
      </c>
      <c r="E153" s="156" t="s">
        <v>4210</v>
      </c>
      <c r="F153" s="154" t="s">
        <v>33</v>
      </c>
      <c r="G153" s="157">
        <v>60</v>
      </c>
      <c r="H153" s="154">
        <v>140</v>
      </c>
      <c r="I153" s="158">
        <v>8400</v>
      </c>
      <c r="J153" s="159" t="s">
        <v>4689</v>
      </c>
      <c r="K153" s="159" t="s">
        <v>4265</v>
      </c>
      <c r="L153" s="154" t="s">
        <v>4275</v>
      </c>
      <c r="M153" s="154">
        <v>4100007351</v>
      </c>
      <c r="N153" s="154" t="s">
        <v>4702</v>
      </c>
      <c r="O153" s="154" t="s">
        <v>4533</v>
      </c>
      <c r="P153" s="154" t="s">
        <v>3819</v>
      </c>
      <c r="Q153" s="154"/>
    </row>
    <row r="154" spans="1:17">
      <c r="A154" s="154">
        <v>80</v>
      </c>
      <c r="B154" s="154">
        <v>10060478</v>
      </c>
      <c r="C154" s="154">
        <v>1006623</v>
      </c>
      <c r="D154" s="155" t="s">
        <v>611</v>
      </c>
      <c r="E154" s="156" t="s">
        <v>4210</v>
      </c>
      <c r="F154" s="154" t="s">
        <v>406</v>
      </c>
      <c r="G154" s="157">
        <v>87.5</v>
      </c>
      <c r="H154" s="154">
        <v>44</v>
      </c>
      <c r="I154" s="158">
        <v>3850</v>
      </c>
      <c r="J154" s="159" t="s">
        <v>4689</v>
      </c>
      <c r="K154" s="159" t="s">
        <v>4265</v>
      </c>
      <c r="L154" s="154" t="s">
        <v>4275</v>
      </c>
      <c r="M154" s="154">
        <v>4100007392</v>
      </c>
      <c r="N154" s="154" t="s">
        <v>4703</v>
      </c>
      <c r="O154" s="154" t="s">
        <v>4270</v>
      </c>
      <c r="P154" s="154" t="s">
        <v>3819</v>
      </c>
      <c r="Q154" s="154"/>
    </row>
    <row r="155" spans="1:17">
      <c r="A155" s="154">
        <v>80</v>
      </c>
      <c r="B155" s="154">
        <v>10060485</v>
      </c>
      <c r="C155" s="154">
        <v>1005734</v>
      </c>
      <c r="D155" s="155" t="s">
        <v>622</v>
      </c>
      <c r="E155" s="156" t="s">
        <v>4210</v>
      </c>
      <c r="F155" s="154" t="s">
        <v>406</v>
      </c>
      <c r="G155" s="157">
        <v>60.5</v>
      </c>
      <c r="H155" s="154">
        <v>72</v>
      </c>
      <c r="I155" s="158">
        <v>4356</v>
      </c>
      <c r="J155" s="159" t="s">
        <v>4689</v>
      </c>
      <c r="K155" s="159" t="s">
        <v>4265</v>
      </c>
      <c r="L155" s="154" t="s">
        <v>4275</v>
      </c>
      <c r="M155" s="154">
        <v>4100007392</v>
      </c>
      <c r="N155" s="154" t="s">
        <v>4703</v>
      </c>
      <c r="O155" s="154" t="s">
        <v>4270</v>
      </c>
      <c r="P155" s="154" t="s">
        <v>3819</v>
      </c>
      <c r="Q155" s="154"/>
    </row>
    <row r="156" spans="1:17">
      <c r="A156" s="154">
        <v>81</v>
      </c>
      <c r="B156" s="154">
        <v>10063329</v>
      </c>
      <c r="C156" s="154">
        <v>1008307</v>
      </c>
      <c r="D156" s="155" t="s">
        <v>3651</v>
      </c>
      <c r="E156" s="156" t="s">
        <v>1262</v>
      </c>
      <c r="F156" s="154" t="s">
        <v>415</v>
      </c>
      <c r="G156" s="157">
        <v>67.45</v>
      </c>
      <c r="H156" s="154">
        <v>23</v>
      </c>
      <c r="I156" s="158">
        <v>1551.3500000000001</v>
      </c>
      <c r="J156" s="159" t="s">
        <v>4689</v>
      </c>
      <c r="K156" s="159" t="s">
        <v>4269</v>
      </c>
      <c r="L156" s="154" t="s">
        <v>4707</v>
      </c>
      <c r="M156" s="154">
        <v>4100006052</v>
      </c>
      <c r="N156" s="154" t="s">
        <v>4706</v>
      </c>
      <c r="O156" s="154" t="s">
        <v>4705</v>
      </c>
      <c r="P156" s="154" t="s">
        <v>3819</v>
      </c>
      <c r="Q156" s="154"/>
    </row>
    <row r="157" spans="1:17">
      <c r="A157" s="154">
        <v>81</v>
      </c>
      <c r="B157" s="154">
        <v>10063313</v>
      </c>
      <c r="C157" s="154">
        <v>1008282</v>
      </c>
      <c r="D157" s="155" t="s">
        <v>3636</v>
      </c>
      <c r="E157" s="156" t="s">
        <v>1262</v>
      </c>
      <c r="F157" s="154" t="s">
        <v>21</v>
      </c>
      <c r="G157" s="157">
        <v>43.7</v>
      </c>
      <c r="H157" s="154">
        <v>23</v>
      </c>
      <c r="I157" s="158">
        <v>1005.1</v>
      </c>
      <c r="J157" s="159" t="s">
        <v>4689</v>
      </c>
      <c r="K157" s="159" t="s">
        <v>4269</v>
      </c>
      <c r="L157" s="154" t="s">
        <v>4707</v>
      </c>
      <c r="M157" s="154">
        <v>4100006052</v>
      </c>
      <c r="N157" s="154" t="s">
        <v>4706</v>
      </c>
      <c r="O157" s="154" t="s">
        <v>4705</v>
      </c>
      <c r="P157" s="154" t="s">
        <v>3819</v>
      </c>
      <c r="Q157" s="154"/>
    </row>
    <row r="158" spans="1:17">
      <c r="A158" s="154">
        <v>81</v>
      </c>
      <c r="B158" s="154">
        <v>10063314</v>
      </c>
      <c r="C158" s="154">
        <v>1008283</v>
      </c>
      <c r="D158" s="155" t="s">
        <v>3637</v>
      </c>
      <c r="E158" s="156" t="s">
        <v>1262</v>
      </c>
      <c r="F158" s="154" t="s">
        <v>21</v>
      </c>
      <c r="G158" s="157">
        <v>49.4</v>
      </c>
      <c r="H158" s="154">
        <v>23</v>
      </c>
      <c r="I158" s="158">
        <v>1136.2</v>
      </c>
      <c r="J158" s="159" t="s">
        <v>4689</v>
      </c>
      <c r="K158" s="159" t="s">
        <v>4269</v>
      </c>
      <c r="L158" s="154" t="s">
        <v>4707</v>
      </c>
      <c r="M158" s="154">
        <v>4100006052</v>
      </c>
      <c r="N158" s="154" t="s">
        <v>4706</v>
      </c>
      <c r="O158" s="154" t="s">
        <v>4705</v>
      </c>
      <c r="P158" s="154" t="s">
        <v>3819</v>
      </c>
      <c r="Q158" s="154"/>
    </row>
    <row r="159" spans="1:17">
      <c r="A159" s="154">
        <v>81</v>
      </c>
      <c r="B159" s="154">
        <v>10063315</v>
      </c>
      <c r="C159" s="154">
        <v>1008284</v>
      </c>
      <c r="D159" s="155" t="s">
        <v>3638</v>
      </c>
      <c r="E159" s="156" t="s">
        <v>1262</v>
      </c>
      <c r="F159" s="154" t="s">
        <v>21</v>
      </c>
      <c r="G159" s="157">
        <v>307.8</v>
      </c>
      <c r="H159" s="154">
        <v>23</v>
      </c>
      <c r="I159" s="158">
        <v>7079.4000000000005</v>
      </c>
      <c r="J159" s="159" t="s">
        <v>4689</v>
      </c>
      <c r="K159" s="159" t="s">
        <v>4269</v>
      </c>
      <c r="L159" s="154" t="s">
        <v>4707</v>
      </c>
      <c r="M159" s="154">
        <v>4100006052</v>
      </c>
      <c r="N159" s="154" t="s">
        <v>4706</v>
      </c>
      <c r="O159" s="154" t="s">
        <v>4705</v>
      </c>
      <c r="P159" s="154" t="s">
        <v>3819</v>
      </c>
      <c r="Q159" s="154"/>
    </row>
    <row r="160" spans="1:17">
      <c r="A160" s="154">
        <v>81</v>
      </c>
      <c r="B160" s="154">
        <v>10063316</v>
      </c>
      <c r="C160" s="154">
        <v>1008285</v>
      </c>
      <c r="D160" s="155" t="s">
        <v>3639</v>
      </c>
      <c r="E160" s="156" t="s">
        <v>1262</v>
      </c>
      <c r="F160" s="154" t="s">
        <v>21</v>
      </c>
      <c r="G160" s="157">
        <v>95.95</v>
      </c>
      <c r="H160" s="154">
        <v>23</v>
      </c>
      <c r="I160" s="158">
        <v>2206.85</v>
      </c>
      <c r="J160" s="159" t="s">
        <v>4689</v>
      </c>
      <c r="K160" s="159" t="s">
        <v>4269</v>
      </c>
      <c r="L160" s="154" t="s">
        <v>4707</v>
      </c>
      <c r="M160" s="154">
        <v>4100006052</v>
      </c>
      <c r="N160" s="154" t="s">
        <v>4706</v>
      </c>
      <c r="O160" s="154" t="s">
        <v>4705</v>
      </c>
      <c r="P160" s="154" t="s">
        <v>3819</v>
      </c>
      <c r="Q160" s="154"/>
    </row>
    <row r="161" spans="1:17">
      <c r="A161" s="154">
        <v>81</v>
      </c>
      <c r="B161" s="154">
        <v>10063317</v>
      </c>
      <c r="C161" s="154">
        <v>1008286</v>
      </c>
      <c r="D161" s="155" t="s">
        <v>3640</v>
      </c>
      <c r="E161" s="156" t="s">
        <v>1262</v>
      </c>
      <c r="F161" s="154" t="s">
        <v>21</v>
      </c>
      <c r="G161" s="157">
        <v>94.04</v>
      </c>
      <c r="H161" s="154">
        <v>23</v>
      </c>
      <c r="I161" s="158">
        <v>2162.92</v>
      </c>
      <c r="J161" s="159" t="s">
        <v>4689</v>
      </c>
      <c r="K161" s="159" t="s">
        <v>4269</v>
      </c>
      <c r="L161" s="154" t="s">
        <v>4707</v>
      </c>
      <c r="M161" s="154">
        <v>4100006052</v>
      </c>
      <c r="N161" s="154" t="s">
        <v>4706</v>
      </c>
      <c r="O161" s="154" t="s">
        <v>4705</v>
      </c>
      <c r="P161" s="154" t="s">
        <v>3819</v>
      </c>
      <c r="Q161" s="154"/>
    </row>
    <row r="162" spans="1:17">
      <c r="A162" s="154">
        <v>81</v>
      </c>
      <c r="B162" s="154">
        <v>10061097</v>
      </c>
      <c r="C162" s="154">
        <v>1004763</v>
      </c>
      <c r="D162" s="155" t="s">
        <v>1364</v>
      </c>
      <c r="E162" s="156" t="s">
        <v>1262</v>
      </c>
      <c r="F162" s="154" t="s">
        <v>21</v>
      </c>
      <c r="G162" s="157">
        <v>570</v>
      </c>
      <c r="H162" s="154">
        <v>2</v>
      </c>
      <c r="I162" s="158">
        <v>1140</v>
      </c>
      <c r="J162" s="159" t="s">
        <v>4689</v>
      </c>
      <c r="K162" s="159" t="s">
        <v>4269</v>
      </c>
      <c r="L162" s="154" t="s">
        <v>4707</v>
      </c>
      <c r="M162" s="154">
        <v>4100006052</v>
      </c>
      <c r="N162" s="154" t="s">
        <v>4706</v>
      </c>
      <c r="O162" s="154" t="s">
        <v>4705</v>
      </c>
      <c r="P162" s="154" t="s">
        <v>3819</v>
      </c>
      <c r="Q162" s="154"/>
    </row>
    <row r="163" spans="1:17">
      <c r="A163" s="154">
        <v>81</v>
      </c>
      <c r="B163" s="154">
        <v>10063320</v>
      </c>
      <c r="C163" s="154">
        <v>1008288</v>
      </c>
      <c r="D163" s="155" t="s">
        <v>3642</v>
      </c>
      <c r="E163" s="156" t="s">
        <v>1262</v>
      </c>
      <c r="F163" s="154" t="s">
        <v>21</v>
      </c>
      <c r="G163" s="157">
        <v>138.69999999999999</v>
      </c>
      <c r="H163" s="154">
        <v>23</v>
      </c>
      <c r="I163" s="158">
        <v>3190.1</v>
      </c>
      <c r="J163" s="159" t="s">
        <v>4689</v>
      </c>
      <c r="K163" s="159" t="s">
        <v>4269</v>
      </c>
      <c r="L163" s="154" t="s">
        <v>4707</v>
      </c>
      <c r="M163" s="154">
        <v>4100006052</v>
      </c>
      <c r="N163" s="154" t="s">
        <v>4706</v>
      </c>
      <c r="O163" s="154" t="s">
        <v>4705</v>
      </c>
      <c r="P163" s="154" t="s">
        <v>3819</v>
      </c>
      <c r="Q163" s="154"/>
    </row>
    <row r="164" spans="1:17">
      <c r="A164" s="154">
        <v>81</v>
      </c>
      <c r="B164" s="154">
        <v>10063683</v>
      </c>
      <c r="C164" s="154">
        <v>1009117</v>
      </c>
      <c r="D164" s="155" t="s">
        <v>4704</v>
      </c>
      <c r="E164" s="156" t="s">
        <v>4214</v>
      </c>
      <c r="F164" s="154" t="s">
        <v>21</v>
      </c>
      <c r="G164" s="157">
        <v>648.85</v>
      </c>
      <c r="H164" s="154">
        <v>12</v>
      </c>
      <c r="I164" s="158">
        <v>7786.2000000000007</v>
      </c>
      <c r="J164" s="159" t="s">
        <v>4689</v>
      </c>
      <c r="K164" s="159" t="s">
        <v>4269</v>
      </c>
      <c r="L164" s="154" t="s">
        <v>4707</v>
      </c>
      <c r="M164" s="154">
        <v>4100006052</v>
      </c>
      <c r="N164" s="154" t="s">
        <v>4706</v>
      </c>
      <c r="O164" s="154" t="s">
        <v>4705</v>
      </c>
      <c r="P164" s="154" t="s">
        <v>3819</v>
      </c>
      <c r="Q164" s="154"/>
    </row>
    <row r="165" spans="1:17">
      <c r="A165" s="154">
        <v>82</v>
      </c>
      <c r="B165" s="154">
        <v>10061264</v>
      </c>
      <c r="C165" s="154">
        <v>1004769</v>
      </c>
      <c r="D165" s="155" t="s">
        <v>1558</v>
      </c>
      <c r="E165" s="156" t="s">
        <v>1262</v>
      </c>
      <c r="F165" s="154" t="s">
        <v>21</v>
      </c>
      <c r="G165" s="157">
        <v>1287</v>
      </c>
      <c r="H165" s="154">
        <v>10</v>
      </c>
      <c r="I165" s="158">
        <v>12870</v>
      </c>
      <c r="J165" s="159" t="s">
        <v>4689</v>
      </c>
      <c r="K165" s="159" t="s">
        <v>4269</v>
      </c>
      <c r="L165" s="154" t="s">
        <v>4277</v>
      </c>
      <c r="M165" s="154">
        <v>4100007457</v>
      </c>
      <c r="N165" s="154" t="s">
        <v>4708</v>
      </c>
      <c r="O165" s="154" t="s">
        <v>4705</v>
      </c>
      <c r="P165" s="154" t="s">
        <v>3819</v>
      </c>
      <c r="Q165" s="154"/>
    </row>
    <row r="166" spans="1:17">
      <c r="A166" s="154">
        <v>83</v>
      </c>
      <c r="B166" s="154">
        <v>10063684</v>
      </c>
      <c r="C166" s="154">
        <v>1009382</v>
      </c>
      <c r="D166" s="155" t="s">
        <v>4709</v>
      </c>
      <c r="E166" s="156" t="s">
        <v>4214</v>
      </c>
      <c r="F166" s="154" t="s">
        <v>21</v>
      </c>
      <c r="G166" s="157">
        <v>357</v>
      </c>
      <c r="H166" s="154">
        <v>20</v>
      </c>
      <c r="I166" s="158">
        <v>7140</v>
      </c>
      <c r="J166" s="159" t="s">
        <v>4689</v>
      </c>
      <c r="K166" s="159" t="s">
        <v>4269</v>
      </c>
      <c r="L166" s="154" t="s">
        <v>4713</v>
      </c>
      <c r="M166" s="154">
        <v>4100006974</v>
      </c>
      <c r="N166" s="154" t="s">
        <v>4712</v>
      </c>
      <c r="O166" s="154" t="s">
        <v>4711</v>
      </c>
      <c r="P166" s="154" t="s">
        <v>3819</v>
      </c>
      <c r="Q166" s="154"/>
    </row>
    <row r="167" spans="1:17">
      <c r="A167" s="154">
        <v>83</v>
      </c>
      <c r="B167" s="154">
        <v>10063685</v>
      </c>
      <c r="C167" s="154">
        <v>1009383</v>
      </c>
      <c r="D167" s="155" t="s">
        <v>4710</v>
      </c>
      <c r="E167" s="156" t="s">
        <v>4214</v>
      </c>
      <c r="F167" s="154" t="s">
        <v>21</v>
      </c>
      <c r="G167" s="157">
        <v>110</v>
      </c>
      <c r="H167" s="154">
        <v>20</v>
      </c>
      <c r="I167" s="158">
        <v>2200</v>
      </c>
      <c r="J167" s="159" t="s">
        <v>4689</v>
      </c>
      <c r="K167" s="159" t="s">
        <v>4269</v>
      </c>
      <c r="L167" s="154" t="s">
        <v>4713</v>
      </c>
      <c r="M167" s="154">
        <v>4100006974</v>
      </c>
      <c r="N167" s="154" t="s">
        <v>4712</v>
      </c>
      <c r="O167" s="154" t="s">
        <v>4711</v>
      </c>
      <c r="P167" s="154" t="s">
        <v>3819</v>
      </c>
      <c r="Q167" s="154"/>
    </row>
    <row r="168" spans="1:17">
      <c r="A168" s="154">
        <v>84</v>
      </c>
      <c r="B168" s="154">
        <v>10063307</v>
      </c>
      <c r="C168" s="154">
        <v>1008274</v>
      </c>
      <c r="D168" s="155" t="s">
        <v>4714</v>
      </c>
      <c r="E168" s="156" t="s">
        <v>1262</v>
      </c>
      <c r="F168" s="154" t="s">
        <v>21</v>
      </c>
      <c r="G168" s="157">
        <v>171</v>
      </c>
      <c r="H168" s="154">
        <v>23</v>
      </c>
      <c r="I168" s="158">
        <v>3933</v>
      </c>
      <c r="J168" s="159" t="s">
        <v>4689</v>
      </c>
      <c r="K168" s="159" t="s">
        <v>4269</v>
      </c>
      <c r="L168" s="154" t="s">
        <v>4707</v>
      </c>
      <c r="M168" s="154">
        <v>4100006053</v>
      </c>
      <c r="N168" s="154" t="s">
        <v>4716</v>
      </c>
      <c r="O168" s="154" t="s">
        <v>4715</v>
      </c>
      <c r="P168" s="154" t="s">
        <v>3819</v>
      </c>
      <c r="Q168" s="154"/>
    </row>
    <row r="169" spans="1:17">
      <c r="A169" s="154">
        <v>84</v>
      </c>
      <c r="B169" s="154">
        <v>10063308</v>
      </c>
      <c r="C169" s="154">
        <v>1008275</v>
      </c>
      <c r="D169" s="155" t="s">
        <v>3631</v>
      </c>
      <c r="E169" s="156" t="s">
        <v>1262</v>
      </c>
      <c r="F169" s="154" t="s">
        <v>21</v>
      </c>
      <c r="G169" s="157">
        <v>108.3</v>
      </c>
      <c r="H169" s="154">
        <v>23</v>
      </c>
      <c r="I169" s="158">
        <v>2490.9</v>
      </c>
      <c r="J169" s="159" t="s">
        <v>4689</v>
      </c>
      <c r="K169" s="159" t="s">
        <v>4269</v>
      </c>
      <c r="L169" s="154" t="s">
        <v>4707</v>
      </c>
      <c r="M169" s="154">
        <v>4100006053</v>
      </c>
      <c r="N169" s="154" t="s">
        <v>4716</v>
      </c>
      <c r="O169" s="154" t="s">
        <v>4715</v>
      </c>
      <c r="P169" s="154" t="s">
        <v>3819</v>
      </c>
      <c r="Q169" s="154"/>
    </row>
    <row r="170" spans="1:17">
      <c r="A170" s="154">
        <v>84</v>
      </c>
      <c r="B170" s="154">
        <v>10063309</v>
      </c>
      <c r="C170" s="154">
        <v>1008276</v>
      </c>
      <c r="D170" s="155" t="s">
        <v>3632</v>
      </c>
      <c r="E170" s="156" t="s">
        <v>1262</v>
      </c>
      <c r="F170" s="154" t="s">
        <v>21</v>
      </c>
      <c r="G170" s="157">
        <v>10.45</v>
      </c>
      <c r="H170" s="154">
        <v>23</v>
      </c>
      <c r="I170" s="158">
        <v>240.35</v>
      </c>
      <c r="J170" s="159" t="s">
        <v>4689</v>
      </c>
      <c r="K170" s="159" t="s">
        <v>4269</v>
      </c>
      <c r="L170" s="154" t="s">
        <v>4707</v>
      </c>
      <c r="M170" s="154">
        <v>4100006053</v>
      </c>
      <c r="N170" s="154" t="s">
        <v>4716</v>
      </c>
      <c r="O170" s="154" t="s">
        <v>4715</v>
      </c>
      <c r="P170" s="154" t="s">
        <v>3819</v>
      </c>
      <c r="Q170" s="154"/>
    </row>
    <row r="171" spans="1:17">
      <c r="A171" s="154">
        <v>84</v>
      </c>
      <c r="B171" s="154">
        <v>10063310</v>
      </c>
      <c r="C171" s="154">
        <v>1008277</v>
      </c>
      <c r="D171" s="155" t="s">
        <v>3633</v>
      </c>
      <c r="E171" s="156" t="s">
        <v>1262</v>
      </c>
      <c r="F171" s="154" t="s">
        <v>21</v>
      </c>
      <c r="G171" s="157">
        <v>224.2</v>
      </c>
      <c r="H171" s="154">
        <v>23</v>
      </c>
      <c r="I171" s="158">
        <v>5156.5999999999995</v>
      </c>
      <c r="J171" s="159" t="s">
        <v>4689</v>
      </c>
      <c r="K171" s="159" t="s">
        <v>4269</v>
      </c>
      <c r="L171" s="154" t="s">
        <v>4707</v>
      </c>
      <c r="M171" s="154">
        <v>4100006053</v>
      </c>
      <c r="N171" s="154" t="s">
        <v>4716</v>
      </c>
      <c r="O171" s="154" t="s">
        <v>4715</v>
      </c>
      <c r="P171" s="154" t="s">
        <v>3819</v>
      </c>
      <c r="Q171" s="154"/>
    </row>
    <row r="172" spans="1:17">
      <c r="A172" s="154">
        <v>84</v>
      </c>
      <c r="B172" s="154">
        <v>10063311</v>
      </c>
      <c r="C172" s="154">
        <v>1008278</v>
      </c>
      <c r="D172" s="155" t="s">
        <v>3634</v>
      </c>
      <c r="E172" s="156" t="s">
        <v>1262</v>
      </c>
      <c r="F172" s="154" t="s">
        <v>21</v>
      </c>
      <c r="G172" s="157">
        <v>7.6</v>
      </c>
      <c r="H172" s="154">
        <v>23</v>
      </c>
      <c r="I172" s="158">
        <v>174.79999999999998</v>
      </c>
      <c r="J172" s="159" t="s">
        <v>4689</v>
      </c>
      <c r="K172" s="159" t="s">
        <v>4269</v>
      </c>
      <c r="L172" s="154" t="s">
        <v>4707</v>
      </c>
      <c r="M172" s="154">
        <v>4100006053</v>
      </c>
      <c r="N172" s="154" t="s">
        <v>4716</v>
      </c>
      <c r="O172" s="154" t="s">
        <v>4715</v>
      </c>
      <c r="P172" s="154" t="s">
        <v>3819</v>
      </c>
      <c r="Q172" s="154"/>
    </row>
    <row r="173" spans="1:17">
      <c r="A173" s="154">
        <v>84</v>
      </c>
      <c r="B173" s="154">
        <v>10063312</v>
      </c>
      <c r="C173" s="154">
        <v>1008279</v>
      </c>
      <c r="D173" s="155" t="s">
        <v>3635</v>
      </c>
      <c r="E173" s="156" t="s">
        <v>1262</v>
      </c>
      <c r="F173" s="154" t="s">
        <v>21</v>
      </c>
      <c r="G173" s="157">
        <v>1501</v>
      </c>
      <c r="H173" s="154">
        <v>23</v>
      </c>
      <c r="I173" s="158">
        <v>34523</v>
      </c>
      <c r="J173" s="159" t="s">
        <v>4689</v>
      </c>
      <c r="K173" s="159" t="s">
        <v>4269</v>
      </c>
      <c r="L173" s="154" t="s">
        <v>4707</v>
      </c>
      <c r="M173" s="154">
        <v>4100006053</v>
      </c>
      <c r="N173" s="154" t="s">
        <v>4716</v>
      </c>
      <c r="O173" s="154" t="s">
        <v>4715</v>
      </c>
      <c r="P173" s="154" t="s">
        <v>3819</v>
      </c>
      <c r="Q173" s="154"/>
    </row>
    <row r="174" spans="1:17">
      <c r="A174" s="154">
        <v>84</v>
      </c>
      <c r="B174" s="154">
        <v>10063328</v>
      </c>
      <c r="C174" s="154">
        <v>1008280</v>
      </c>
      <c r="D174" s="155" t="s">
        <v>3650</v>
      </c>
      <c r="E174" s="156" t="s">
        <v>1262</v>
      </c>
      <c r="F174" s="154" t="s">
        <v>415</v>
      </c>
      <c r="G174" s="157">
        <v>1501</v>
      </c>
      <c r="H174" s="154">
        <v>10</v>
      </c>
      <c r="I174" s="158">
        <v>15010</v>
      </c>
      <c r="J174" s="159" t="s">
        <v>4689</v>
      </c>
      <c r="K174" s="159" t="s">
        <v>4269</v>
      </c>
      <c r="L174" s="154" t="s">
        <v>4707</v>
      </c>
      <c r="M174" s="154">
        <v>4100006053</v>
      </c>
      <c r="N174" s="154" t="s">
        <v>4716</v>
      </c>
      <c r="O174" s="154" t="s">
        <v>4715</v>
      </c>
      <c r="P174" s="154" t="s">
        <v>3819</v>
      </c>
      <c r="Q174" s="154"/>
    </row>
    <row r="175" spans="1:17">
      <c r="A175" s="154">
        <v>85</v>
      </c>
      <c r="B175" s="154">
        <v>10063318</v>
      </c>
      <c r="C175" s="154">
        <v>1008287</v>
      </c>
      <c r="D175" s="155" t="s">
        <v>3641</v>
      </c>
      <c r="E175" s="156" t="s">
        <v>1262</v>
      </c>
      <c r="F175" s="154" t="s">
        <v>21</v>
      </c>
      <c r="G175" s="157">
        <v>2126.1</v>
      </c>
      <c r="H175" s="154">
        <v>1</v>
      </c>
      <c r="I175" s="158">
        <v>2126.1</v>
      </c>
      <c r="J175" s="159" t="s">
        <v>4689</v>
      </c>
      <c r="K175" s="159" t="s">
        <v>4269</v>
      </c>
      <c r="L175" s="154" t="s">
        <v>4707</v>
      </c>
      <c r="M175" s="154">
        <v>4100006054</v>
      </c>
      <c r="N175" s="154" t="s">
        <v>4717</v>
      </c>
      <c r="O175" s="154" t="s">
        <v>4705</v>
      </c>
      <c r="P175" s="154" t="s">
        <v>3819</v>
      </c>
      <c r="Q175" s="154"/>
    </row>
    <row r="176" spans="1:17">
      <c r="A176" s="154">
        <v>85</v>
      </c>
      <c r="B176" s="154">
        <v>10063321</v>
      </c>
      <c r="C176" s="154">
        <v>1008289</v>
      </c>
      <c r="D176" s="155" t="s">
        <v>3643</v>
      </c>
      <c r="E176" s="156" t="s">
        <v>1262</v>
      </c>
      <c r="F176" s="154" t="s">
        <v>21</v>
      </c>
      <c r="G176" s="157">
        <v>75.05</v>
      </c>
      <c r="H176" s="154">
        <v>23</v>
      </c>
      <c r="I176" s="158">
        <v>1726.1499999999999</v>
      </c>
      <c r="J176" s="159" t="s">
        <v>4689</v>
      </c>
      <c r="K176" s="159" t="s">
        <v>4269</v>
      </c>
      <c r="L176" s="154" t="s">
        <v>4707</v>
      </c>
      <c r="M176" s="154">
        <v>4100006054</v>
      </c>
      <c r="N176" s="154" t="s">
        <v>4717</v>
      </c>
      <c r="O176" s="154" t="s">
        <v>4705</v>
      </c>
      <c r="P176" s="154" t="s">
        <v>3819</v>
      </c>
      <c r="Q176" s="154"/>
    </row>
    <row r="177" spans="1:17">
      <c r="A177" s="154">
        <v>86</v>
      </c>
      <c r="B177" s="154">
        <v>10060002</v>
      </c>
      <c r="C177" s="154">
        <v>1000404</v>
      </c>
      <c r="D177" s="155" t="s">
        <v>23</v>
      </c>
      <c r="E177" s="156" t="s">
        <v>1262</v>
      </c>
      <c r="F177" s="154" t="s">
        <v>21</v>
      </c>
      <c r="G177" s="157">
        <v>92</v>
      </c>
      <c r="H177" s="154">
        <v>24</v>
      </c>
      <c r="I177" s="158">
        <v>2208</v>
      </c>
      <c r="J177" s="159" t="s">
        <v>4689</v>
      </c>
      <c r="K177" s="159" t="s">
        <v>4269</v>
      </c>
      <c r="L177" s="154" t="s">
        <v>4275</v>
      </c>
      <c r="M177" s="154">
        <v>4100007347</v>
      </c>
      <c r="N177" s="154" t="s">
        <v>4718</v>
      </c>
      <c r="O177" s="154" t="s">
        <v>4705</v>
      </c>
      <c r="P177" s="154" t="s">
        <v>3819</v>
      </c>
      <c r="Q177" s="154"/>
    </row>
    <row r="178" spans="1:17">
      <c r="A178" s="154">
        <v>87</v>
      </c>
      <c r="B178" s="154">
        <v>10061289</v>
      </c>
      <c r="C178" s="154">
        <v>1005403</v>
      </c>
      <c r="D178" s="155" t="s">
        <v>1584</v>
      </c>
      <c r="E178" s="156" t="s">
        <v>1262</v>
      </c>
      <c r="F178" s="154" t="s">
        <v>21</v>
      </c>
      <c r="G178" s="157">
        <v>199</v>
      </c>
      <c r="H178" s="154">
        <v>8</v>
      </c>
      <c r="I178" s="158">
        <v>1592</v>
      </c>
      <c r="J178" s="159" t="s">
        <v>4689</v>
      </c>
      <c r="K178" s="159" t="s">
        <v>4269</v>
      </c>
      <c r="L178" s="154" t="s">
        <v>4277</v>
      </c>
      <c r="M178" s="154">
        <v>4100007206</v>
      </c>
      <c r="N178" s="154" t="s">
        <v>4720</v>
      </c>
      <c r="O178" s="154" t="s">
        <v>4719</v>
      </c>
      <c r="P178" s="154" t="s">
        <v>3819</v>
      </c>
      <c r="Q178" s="154"/>
    </row>
    <row r="179" spans="1:17">
      <c r="A179" s="154">
        <v>88</v>
      </c>
      <c r="B179" s="154">
        <v>10061177</v>
      </c>
      <c r="C179" s="154">
        <v>1006353</v>
      </c>
      <c r="D179" s="155" t="s">
        <v>1460</v>
      </c>
      <c r="E179" s="156" t="s">
        <v>1262</v>
      </c>
      <c r="F179" s="154" t="s">
        <v>21</v>
      </c>
      <c r="G179" s="157">
        <v>1197.27</v>
      </c>
      <c r="H179" s="154">
        <v>8</v>
      </c>
      <c r="I179" s="158">
        <v>9578.16</v>
      </c>
      <c r="J179" s="159" t="s">
        <v>4689</v>
      </c>
      <c r="K179" s="159" t="s">
        <v>4269</v>
      </c>
      <c r="L179" s="154" t="s">
        <v>4277</v>
      </c>
      <c r="M179" s="154">
        <v>4100007188</v>
      </c>
      <c r="N179" s="154" t="s">
        <v>4721</v>
      </c>
      <c r="O179" s="154" t="s">
        <v>4719</v>
      </c>
      <c r="P179" s="154" t="s">
        <v>3819</v>
      </c>
      <c r="Q179" s="154"/>
    </row>
    <row r="180" spans="1:17">
      <c r="A180" s="154">
        <v>89</v>
      </c>
      <c r="B180" s="154">
        <v>10061060</v>
      </c>
      <c r="C180" s="154">
        <v>1005330</v>
      </c>
      <c r="D180" s="155" t="s">
        <v>1320</v>
      </c>
      <c r="E180" s="156" t="s">
        <v>1262</v>
      </c>
      <c r="F180" s="154" t="s">
        <v>21</v>
      </c>
      <c r="G180" s="157">
        <v>2025</v>
      </c>
      <c r="H180" s="154">
        <v>6</v>
      </c>
      <c r="I180" s="158">
        <v>12150</v>
      </c>
      <c r="J180" s="159" t="s">
        <v>4689</v>
      </c>
      <c r="K180" s="159" t="s">
        <v>4269</v>
      </c>
      <c r="L180" s="154" t="s">
        <v>4419</v>
      </c>
      <c r="M180" s="154">
        <v>4100006657</v>
      </c>
      <c r="N180" s="154" t="s">
        <v>4723</v>
      </c>
      <c r="O180" s="154" t="s">
        <v>4722</v>
      </c>
      <c r="P180" s="154" t="s">
        <v>3819</v>
      </c>
      <c r="Q180" s="154"/>
    </row>
    <row r="181" spans="1:17">
      <c r="A181" s="154">
        <v>90</v>
      </c>
      <c r="B181" s="154">
        <v>10060515</v>
      </c>
      <c r="C181" s="154">
        <v>1003389</v>
      </c>
      <c r="D181" s="155" t="s">
        <v>659</v>
      </c>
      <c r="E181" s="156" t="s">
        <v>4210</v>
      </c>
      <c r="F181" s="154" t="s">
        <v>406</v>
      </c>
      <c r="G181" s="157">
        <v>25</v>
      </c>
      <c r="H181" s="154">
        <v>556</v>
      </c>
      <c r="I181" s="158">
        <v>13900</v>
      </c>
      <c r="J181" s="159" t="s">
        <v>4689</v>
      </c>
      <c r="K181" s="159" t="s">
        <v>4266</v>
      </c>
      <c r="L181" s="154" t="s">
        <v>4510</v>
      </c>
      <c r="M181" s="154">
        <v>4100007352</v>
      </c>
      <c r="N181" s="154" t="s">
        <v>4724</v>
      </c>
      <c r="O181" s="154" t="s">
        <v>4623</v>
      </c>
      <c r="P181" s="154" t="s">
        <v>3819</v>
      </c>
      <c r="Q181" s="154"/>
    </row>
    <row r="182" spans="1:17">
      <c r="A182" s="154">
        <v>91</v>
      </c>
      <c r="B182" s="154">
        <v>10062126</v>
      </c>
      <c r="C182" s="154">
        <v>1003677</v>
      </c>
      <c r="D182" s="155" t="s">
        <v>2455</v>
      </c>
      <c r="E182" s="156" t="s">
        <v>4210</v>
      </c>
      <c r="F182" s="154" t="s">
        <v>33</v>
      </c>
      <c r="G182" s="157">
        <v>55</v>
      </c>
      <c r="H182" s="154">
        <v>240</v>
      </c>
      <c r="I182" s="158">
        <v>13200</v>
      </c>
      <c r="J182" s="159" t="s">
        <v>4689</v>
      </c>
      <c r="K182" s="159" t="s">
        <v>4266</v>
      </c>
      <c r="L182" s="154" t="s">
        <v>4264</v>
      </c>
      <c r="M182" s="154">
        <v>4100006875</v>
      </c>
      <c r="N182" s="154" t="s">
        <v>4725</v>
      </c>
      <c r="O182" s="154" t="s">
        <v>4623</v>
      </c>
      <c r="P182" s="154" t="s">
        <v>3819</v>
      </c>
      <c r="Q182" s="154"/>
    </row>
    <row r="183" spans="1:17">
      <c r="A183" s="154">
        <v>91</v>
      </c>
      <c r="B183" s="154">
        <v>10063439</v>
      </c>
      <c r="C183" s="154">
        <v>1006864</v>
      </c>
      <c r="D183" s="155" t="s">
        <v>3757</v>
      </c>
      <c r="E183" s="156" t="s">
        <v>4210</v>
      </c>
      <c r="F183" s="154" t="s">
        <v>33</v>
      </c>
      <c r="G183" s="157">
        <v>69</v>
      </c>
      <c r="H183" s="154">
        <v>1000</v>
      </c>
      <c r="I183" s="158">
        <v>69000</v>
      </c>
      <c r="J183" s="159" t="s">
        <v>4689</v>
      </c>
      <c r="K183" s="159" t="s">
        <v>4266</v>
      </c>
      <c r="L183" s="154" t="s">
        <v>4264</v>
      </c>
      <c r="M183" s="154">
        <v>4100006875</v>
      </c>
      <c r="N183" s="154" t="s">
        <v>4725</v>
      </c>
      <c r="O183" s="154" t="s">
        <v>4623</v>
      </c>
      <c r="P183" s="154" t="s">
        <v>3819</v>
      </c>
      <c r="Q183" s="154"/>
    </row>
    <row r="184" spans="1:17">
      <c r="A184" s="154">
        <v>92</v>
      </c>
      <c r="B184" s="154">
        <v>10062126</v>
      </c>
      <c r="C184" s="154">
        <v>1003677</v>
      </c>
      <c r="D184" s="155" t="s">
        <v>2455</v>
      </c>
      <c r="E184" s="156" t="s">
        <v>4210</v>
      </c>
      <c r="F184" s="154" t="s">
        <v>33</v>
      </c>
      <c r="G184" s="157">
        <v>55</v>
      </c>
      <c r="H184" s="154">
        <v>450</v>
      </c>
      <c r="I184" s="158">
        <v>24750</v>
      </c>
      <c r="J184" s="159" t="s">
        <v>4689</v>
      </c>
      <c r="K184" s="159" t="s">
        <v>4266</v>
      </c>
      <c r="L184" s="154" t="s">
        <v>4264</v>
      </c>
      <c r="M184" s="154">
        <v>4100006875</v>
      </c>
      <c r="N184" s="154" t="s">
        <v>4727</v>
      </c>
      <c r="O184" s="154" t="s">
        <v>4726</v>
      </c>
      <c r="P184" s="154" t="s">
        <v>3819</v>
      </c>
      <c r="Q184" s="154"/>
    </row>
  </sheetData>
  <dataValidations count="1">
    <dataValidation type="list" allowBlank="1" showDropDown="1" showInputMessage="1" showErrorMessage="1" sqref="C2:C8112">
      <formula1>Products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-0.249977111117893"/>
    <pageSetUpPr fitToPage="1"/>
  </sheetPr>
  <dimension ref="A2:J22"/>
  <sheetViews>
    <sheetView showGridLines="0" view="pageBreakPreview" zoomScale="110" zoomScaleNormal="80" zoomScaleSheetLayoutView="110" workbookViewId="0">
      <pane ySplit="1" topLeftCell="A5" activePane="bottomLeft" state="frozen"/>
      <selection pane="bottomLeft" activeCell="G9" sqref="G9"/>
    </sheetView>
  </sheetViews>
  <sheetFormatPr defaultColWidth="8.85546875" defaultRowHeight="15"/>
  <cols>
    <col min="1" max="1" width="13.42578125" style="40" customWidth="1"/>
    <col min="2" max="2" width="14.85546875" style="40" customWidth="1"/>
    <col min="3" max="3" width="55.140625" style="40" customWidth="1"/>
    <col min="4" max="4" width="16" style="40" customWidth="1"/>
    <col min="5" max="5" width="11.5703125" style="40" customWidth="1"/>
    <col min="6" max="6" width="11.7109375" style="40" customWidth="1"/>
    <col min="7" max="7" width="12.28515625" style="51" customWidth="1"/>
    <col min="8" max="8" width="12.28515625" style="40" customWidth="1"/>
    <col min="9" max="9" width="14.85546875" style="40" customWidth="1"/>
    <col min="10" max="16384" width="8.85546875" style="40"/>
  </cols>
  <sheetData>
    <row r="2" spans="1:10" ht="28.15" customHeight="1">
      <c r="A2" s="223" t="s">
        <v>3805</v>
      </c>
      <c r="B2" s="223"/>
      <c r="C2" s="223"/>
      <c r="D2" s="223"/>
      <c r="E2" s="223"/>
      <c r="F2" s="223"/>
      <c r="G2" s="223"/>
      <c r="H2" s="223"/>
      <c r="I2" s="223"/>
    </row>
    <row r="3" spans="1:10" ht="16.149999999999999" customHeight="1">
      <c r="A3" s="53"/>
      <c r="B3" s="53"/>
      <c r="C3" s="53"/>
      <c r="D3" s="53"/>
      <c r="E3" s="53"/>
      <c r="F3" s="53"/>
      <c r="G3" s="53"/>
      <c r="H3" s="53"/>
    </row>
    <row r="4" spans="1:10" hidden="1"/>
    <row r="5" spans="1:10" ht="19.899999999999999" customHeight="1" thickBot="1">
      <c r="A5" s="54" t="s">
        <v>3801</v>
      </c>
      <c r="B5" s="54" t="s">
        <v>3803</v>
      </c>
      <c r="C5" s="54" t="s">
        <v>3802</v>
      </c>
      <c r="D5" s="54" t="s">
        <v>3804</v>
      </c>
      <c r="E5" s="54" t="s">
        <v>3775</v>
      </c>
      <c r="F5" s="54" t="s">
        <v>3779</v>
      </c>
      <c r="G5" s="54" t="s">
        <v>3806</v>
      </c>
      <c r="H5" s="55"/>
    </row>
    <row r="6" spans="1:10" ht="29.1" customHeight="1" thickTop="1" thickBot="1">
      <c r="A6" s="103"/>
      <c r="B6" s="56"/>
      <c r="C6" s="56"/>
      <c r="D6" s="57"/>
      <c r="E6" s="58"/>
      <c r="F6" s="172"/>
      <c r="G6" s="56"/>
    </row>
    <row r="7" spans="1:10" ht="15.75" thickTop="1">
      <c r="A7" s="59" t="s">
        <v>0</v>
      </c>
      <c r="B7" s="127" t="s">
        <v>3</v>
      </c>
      <c r="C7" s="59" t="s">
        <v>4</v>
      </c>
      <c r="D7" s="59" t="s">
        <v>5</v>
      </c>
      <c r="E7" s="59" t="s">
        <v>6</v>
      </c>
      <c r="F7" s="59" t="s">
        <v>7</v>
      </c>
      <c r="G7" s="59" t="s">
        <v>10</v>
      </c>
      <c r="H7" s="60" t="s">
        <v>11</v>
      </c>
      <c r="I7" s="61" t="s">
        <v>3794</v>
      </c>
      <c r="J7" s="62" t="s">
        <v>3808</v>
      </c>
    </row>
    <row r="8" spans="1:10" ht="18" customHeight="1">
      <c r="A8" s="175"/>
      <c r="B8" s="21" t="str">
        <f>IFERROR(VLOOKUP(A8,MASTER_SHEET!A:T,3,0),"")</f>
        <v/>
      </c>
      <c r="C8" s="64" t="str">
        <f>IFERROR(VLOOKUP(A8,MASTER_SHEET!A:U,5,0),"")</f>
        <v/>
      </c>
      <c r="D8" s="64" t="str">
        <f>IFERROR(VLOOKUP(A8,MASTER_SHEET!A:T,6,0),"")</f>
        <v/>
      </c>
      <c r="E8" s="21" t="str">
        <f>IFERROR(VLOOKUP(A8,MASTER_SHEET!A:V,7,TRUE),"")</f>
        <v/>
      </c>
      <c r="F8" s="21" t="str">
        <f>IFERROR(VLOOKUP(A8,MASTER_SHEET!A:V,8,TRUE),"")</f>
        <v/>
      </c>
      <c r="G8" s="63"/>
      <c r="H8" s="21" t="str">
        <f>IFERROR(F8*G8,"")</f>
        <v/>
      </c>
      <c r="I8" s="21" t="str">
        <f>IFERROR(VLOOKUP(A8,MASTER_SHEET!A:T,18,TRUE),"")</f>
        <v/>
      </c>
      <c r="J8" s="65" t="str">
        <f>IFERROR(VLOOKUP(A8,MASTER_SHEET!A:U,15,TRUE)+G8,"")</f>
        <v/>
      </c>
    </row>
    <row r="9" spans="1:10" ht="18" customHeight="1">
      <c r="A9" s="175"/>
      <c r="B9" s="21" t="str">
        <f>IFERROR(VLOOKUP(A9,MASTER_SHEET!A:T,3,0),"")</f>
        <v/>
      </c>
      <c r="C9" s="64" t="str">
        <f>IFERROR(VLOOKUP(A9,MASTER_SHEET!A:U,5,0),"")</f>
        <v/>
      </c>
      <c r="D9" s="64" t="str">
        <f>IFERROR(VLOOKUP(A9,MASTER_SHEET!A:T,6,0),"")</f>
        <v/>
      </c>
      <c r="E9" s="21" t="str">
        <f>IFERROR(VLOOKUP(A9,MASTER_SHEET!A:V,7,TRUE),"")</f>
        <v/>
      </c>
      <c r="F9" s="21" t="str">
        <f>IFERROR(VLOOKUP(A9,MASTER_SHEET!A:V,8,TRUE),"")</f>
        <v/>
      </c>
      <c r="G9" s="63"/>
      <c r="H9" s="21" t="str">
        <f t="shared" ref="H9:H22" si="0">IFERROR(F9*G9,"")</f>
        <v/>
      </c>
      <c r="I9" s="21" t="str">
        <f>IFERROR(VLOOKUP(A9,MASTER_SHEET!A:T,18,TRUE),"")</f>
        <v/>
      </c>
      <c r="J9" s="65" t="str">
        <f>IFERROR(VLOOKUP(A9,MASTER_SHEET!A:U,15,TRUE)+G9,"")</f>
        <v/>
      </c>
    </row>
    <row r="10" spans="1:10" ht="18" customHeight="1">
      <c r="A10" s="175"/>
      <c r="B10" s="21" t="str">
        <f>IFERROR(VLOOKUP(A10,MASTER_SHEET!A:T,3,0),"")</f>
        <v/>
      </c>
      <c r="C10" s="64" t="str">
        <f>IFERROR(VLOOKUP(A10,MASTER_SHEET!A:U,5,0),"")</f>
        <v/>
      </c>
      <c r="D10" s="64" t="str">
        <f>IFERROR(VLOOKUP(A10,MASTER_SHEET!A:T,6,0),"")</f>
        <v/>
      </c>
      <c r="E10" s="21" t="str">
        <f>IFERROR(VLOOKUP(A10,MASTER_SHEET!A:V,7,TRUE),"")</f>
        <v/>
      </c>
      <c r="F10" s="21" t="str">
        <f>IFERROR(VLOOKUP(A10,MASTER_SHEET!A:V,8,TRUE),"")</f>
        <v/>
      </c>
      <c r="G10" s="63"/>
      <c r="H10" s="21" t="str">
        <f t="shared" si="0"/>
        <v/>
      </c>
      <c r="I10" s="21" t="str">
        <f>IFERROR(VLOOKUP(A10,MASTER_SHEET!A:T,18,TRUE),"")</f>
        <v/>
      </c>
      <c r="J10" s="65" t="str">
        <f>IFERROR(VLOOKUP(A10,MASTER_SHEET!A:U,15,TRUE)+G10,"")</f>
        <v/>
      </c>
    </row>
    <row r="11" spans="1:10" ht="18" customHeight="1">
      <c r="A11" s="176"/>
      <c r="B11" s="21" t="str">
        <f>IFERROR(VLOOKUP(A11,MASTER_SHEET!A:T,3,0),"")</f>
        <v/>
      </c>
      <c r="C11" s="22" t="str">
        <f>IFERROR(VLOOKUP(A11,MASTER_SHEET!A:U,5,0),"")</f>
        <v/>
      </c>
      <c r="D11" s="64" t="str">
        <f>IFERROR(VLOOKUP(A11,MASTER_SHEET!A:T,6,0),"")</f>
        <v/>
      </c>
      <c r="E11" s="21" t="str">
        <f>IFERROR(VLOOKUP(A11,MASTER_SHEET!A:V,7,TRUE),"")</f>
        <v/>
      </c>
      <c r="F11" s="21" t="str">
        <f>IFERROR(VLOOKUP(A11,MASTER_SHEET!A:V,8,TRUE),"")</f>
        <v/>
      </c>
      <c r="G11" s="63"/>
      <c r="H11" s="21" t="str">
        <f t="shared" si="0"/>
        <v/>
      </c>
      <c r="I11" s="21" t="str">
        <f>IFERROR(VLOOKUP(A11,MASTER_SHEET!A:T,18,TRUE),"")</f>
        <v/>
      </c>
      <c r="J11" s="65" t="str">
        <f>IFERROR(VLOOKUP(A11,MASTER_SHEET!A:U,15,TRUE)+G11,"")</f>
        <v/>
      </c>
    </row>
    <row r="12" spans="1:10" ht="18" customHeight="1">
      <c r="A12" s="175"/>
      <c r="B12" s="21" t="str">
        <f>IFERROR(VLOOKUP(A12,MASTER_SHEET!A:T,3,0),"")</f>
        <v/>
      </c>
      <c r="C12" s="22" t="str">
        <f>IFERROR(VLOOKUP(A12,MASTER_SHEET!A:U,5,0),"")</f>
        <v/>
      </c>
      <c r="D12" s="64" t="str">
        <f>IFERROR(VLOOKUP(A12,MASTER_SHEET!A:T,6,0),"")</f>
        <v/>
      </c>
      <c r="E12" s="21" t="str">
        <f>IFERROR(VLOOKUP(A12,MASTER_SHEET!A:V,7,TRUE),"")</f>
        <v/>
      </c>
      <c r="F12" s="21" t="str">
        <f>IFERROR(VLOOKUP(A12,MASTER_SHEET!A:V,8,TRUE),"")</f>
        <v/>
      </c>
      <c r="G12" s="63"/>
      <c r="H12" s="21" t="str">
        <f t="shared" si="0"/>
        <v/>
      </c>
      <c r="I12" s="21" t="str">
        <f>IFERROR(VLOOKUP(A12,MASTER_SHEET!A:T,18,TRUE),"")</f>
        <v/>
      </c>
      <c r="J12" s="65" t="str">
        <f>IFERROR(VLOOKUP(A12,MASTER_SHEET!A:U,15,TRUE)+G12,"")</f>
        <v/>
      </c>
    </row>
    <row r="13" spans="1:10" ht="18" customHeight="1">
      <c r="A13" s="176"/>
      <c r="B13" s="21" t="str">
        <f>IFERROR(VLOOKUP(A13,MASTER_SHEET!A:T,3,0),"")</f>
        <v/>
      </c>
      <c r="C13" s="22" t="str">
        <f>IFERROR(VLOOKUP(A13,MASTER_SHEET!A:U,5,0),"")</f>
        <v/>
      </c>
      <c r="D13" s="64" t="str">
        <f>IFERROR(VLOOKUP(A13,MASTER_SHEET!A:T,6,0),"")</f>
        <v/>
      </c>
      <c r="E13" s="21" t="str">
        <f>IFERROR(VLOOKUP(A13,MASTER_SHEET!A:V,7,TRUE),"")</f>
        <v/>
      </c>
      <c r="F13" s="21" t="str">
        <f>IFERROR(VLOOKUP(A13,MASTER_SHEET!A:V,8,TRUE),"")</f>
        <v/>
      </c>
      <c r="G13" s="63"/>
      <c r="H13" s="21" t="str">
        <f t="shared" si="0"/>
        <v/>
      </c>
      <c r="I13" s="21" t="str">
        <f>IFERROR(VLOOKUP(A13,MASTER_SHEET!A:T,18,TRUE),"")</f>
        <v/>
      </c>
      <c r="J13" s="65" t="str">
        <f>IFERROR(VLOOKUP(A13,MASTER_SHEET!A:U,15,TRUE)+G13,"")</f>
        <v/>
      </c>
    </row>
    <row r="14" spans="1:10" ht="18" customHeight="1">
      <c r="A14" s="176"/>
      <c r="B14" s="21" t="str">
        <f>IFERROR(VLOOKUP(A14,MASTER_SHEET!A:T,3,0),"")</f>
        <v/>
      </c>
      <c r="C14" s="22" t="str">
        <f>IFERROR(VLOOKUP(A14,MASTER_SHEET!A:U,5,0),"")</f>
        <v/>
      </c>
      <c r="D14" s="64" t="str">
        <f>IFERROR(VLOOKUP(A14,MASTER_SHEET!A:T,6,0),"")</f>
        <v/>
      </c>
      <c r="E14" s="21" t="str">
        <f>IFERROR(VLOOKUP(A14,MASTER_SHEET!A:V,7,TRUE),"")</f>
        <v/>
      </c>
      <c r="F14" s="21" t="str">
        <f>IFERROR(VLOOKUP(A14,MASTER_SHEET!A:V,8,TRUE),"")</f>
        <v/>
      </c>
      <c r="G14" s="63"/>
      <c r="H14" s="21" t="str">
        <f t="shared" si="0"/>
        <v/>
      </c>
      <c r="I14" s="21" t="str">
        <f>IFERROR(VLOOKUP(A14,MASTER_SHEET!A:T,18,TRUE),"")</f>
        <v/>
      </c>
      <c r="J14" s="65" t="str">
        <f>IFERROR(VLOOKUP(A14,MASTER_SHEET!A:U,15,TRUE)+G14,"")</f>
        <v/>
      </c>
    </row>
    <row r="15" spans="1:10" ht="18" customHeight="1">
      <c r="A15" s="176"/>
      <c r="B15" s="21" t="str">
        <f>IFERROR(VLOOKUP(A15,MASTER_SHEET!A:T,3,0),"")</f>
        <v/>
      </c>
      <c r="C15" s="23" t="str">
        <f>IFERROR(VLOOKUP(A15,MASTER_SHEET!A:U,5,0),"")</f>
        <v/>
      </c>
      <c r="D15" s="64" t="str">
        <f>IFERROR(VLOOKUP(A15,MASTER_SHEET!A:T,6,0),"")</f>
        <v/>
      </c>
      <c r="E15" s="21" t="str">
        <f>IFERROR(VLOOKUP(A15,MASTER_SHEET!A:V,7,TRUE),"")</f>
        <v/>
      </c>
      <c r="F15" s="21" t="str">
        <f>IFERROR(VLOOKUP(A15,MASTER_SHEET!A:V,8,TRUE),"")</f>
        <v/>
      </c>
      <c r="G15" s="63"/>
      <c r="H15" s="21" t="str">
        <f t="shared" si="0"/>
        <v/>
      </c>
      <c r="I15" s="21" t="str">
        <f>IFERROR(VLOOKUP(A15,MASTER_SHEET!A:T,18,TRUE),"")</f>
        <v/>
      </c>
      <c r="J15" s="65" t="str">
        <f>IFERROR(VLOOKUP(A15,MASTER_SHEET!A:U,15,TRUE)+G15,"")</f>
        <v/>
      </c>
    </row>
    <row r="16" spans="1:10" ht="18" customHeight="1">
      <c r="A16" s="176"/>
      <c r="B16" s="21" t="str">
        <f>IFERROR(VLOOKUP(A16,MASTER_SHEET!A:T,3,0),"")</f>
        <v/>
      </c>
      <c r="C16" s="23" t="str">
        <f>IFERROR(VLOOKUP(A16,MASTER_SHEET!A:U,5,0),"")</f>
        <v/>
      </c>
      <c r="D16" s="64" t="str">
        <f>IFERROR(VLOOKUP(A16,MASTER_SHEET!A:T,6,0),"")</f>
        <v/>
      </c>
      <c r="E16" s="21" t="str">
        <f>IFERROR(VLOOKUP(A16,MASTER_SHEET!A:V,7,TRUE),"")</f>
        <v/>
      </c>
      <c r="F16" s="21" t="str">
        <f>IFERROR(VLOOKUP(A16,MASTER_SHEET!A:V,8,TRUE),"")</f>
        <v/>
      </c>
      <c r="G16" s="63"/>
      <c r="H16" s="21" t="str">
        <f t="shared" si="0"/>
        <v/>
      </c>
      <c r="I16" s="21" t="str">
        <f>IFERROR(VLOOKUP(A16,MASTER_SHEET!A:T,18,TRUE),"")</f>
        <v/>
      </c>
      <c r="J16" s="65" t="str">
        <f>IFERROR(VLOOKUP(A16,MASTER_SHEET!A:U,15,TRUE)+G16,"")</f>
        <v/>
      </c>
    </row>
    <row r="17" spans="1:10" ht="18" customHeight="1">
      <c r="A17" s="176"/>
      <c r="B17" s="21" t="str">
        <f>IFERROR(VLOOKUP(A17,MASTER_SHEET!A:T,3,0),"")</f>
        <v/>
      </c>
      <c r="C17" s="23" t="str">
        <f>IFERROR(VLOOKUP(A17,MASTER_SHEET!A:U,5,0),"")</f>
        <v/>
      </c>
      <c r="D17" s="64" t="str">
        <f>IFERROR(VLOOKUP(A17,MASTER_SHEET!A:T,6,0),"")</f>
        <v/>
      </c>
      <c r="E17" s="21" t="str">
        <f>IFERROR(VLOOKUP(A17,MASTER_SHEET!A:V,7,TRUE),"")</f>
        <v/>
      </c>
      <c r="F17" s="21" t="str">
        <f>IFERROR(VLOOKUP(A17,MASTER_SHEET!A:V,8,TRUE),"")</f>
        <v/>
      </c>
      <c r="G17" s="63"/>
      <c r="H17" s="21" t="str">
        <f t="shared" si="0"/>
        <v/>
      </c>
      <c r="I17" s="21" t="str">
        <f>IFERROR(VLOOKUP(A17,MASTER_SHEET!A:T,18,TRUE),"")</f>
        <v/>
      </c>
      <c r="J17" s="65" t="str">
        <f>IFERROR(VLOOKUP(A17,MASTER_SHEET!A:U,15,TRUE)+G17,"")</f>
        <v/>
      </c>
    </row>
    <row r="18" spans="1:10" ht="18" customHeight="1">
      <c r="A18" s="175"/>
      <c r="B18" s="21" t="str">
        <f>IFERROR(VLOOKUP(A18,MASTER_SHEET!A:T,3,0),"")</f>
        <v/>
      </c>
      <c r="C18" s="23" t="str">
        <f>IFERROR(VLOOKUP(A18,MASTER_SHEET!A:U,5,0),"")</f>
        <v/>
      </c>
      <c r="D18" s="64" t="str">
        <f>IFERROR(VLOOKUP(A18,MASTER_SHEET!A:T,6,0),"")</f>
        <v/>
      </c>
      <c r="E18" s="21" t="str">
        <f>IFERROR(VLOOKUP(A18,MASTER_SHEET!A:V,7,TRUE),"")</f>
        <v/>
      </c>
      <c r="F18" s="21" t="str">
        <f>IFERROR(VLOOKUP(A18,MASTER_SHEET!A:V,8,TRUE),"")</f>
        <v/>
      </c>
      <c r="G18" s="63"/>
      <c r="H18" s="21" t="str">
        <f t="shared" si="0"/>
        <v/>
      </c>
      <c r="I18" s="21" t="str">
        <f>IFERROR(VLOOKUP(A18,MASTER_SHEET!A:T,18,TRUE),"")</f>
        <v/>
      </c>
      <c r="J18" s="65" t="str">
        <f>IFERROR(VLOOKUP(A18,MASTER_SHEET!A:U,15,TRUE)+G18,"")</f>
        <v/>
      </c>
    </row>
    <row r="19" spans="1:10" ht="18" customHeight="1">
      <c r="A19" s="176"/>
      <c r="B19" s="21" t="str">
        <f>IFERROR(VLOOKUP(A19,MASTER_SHEET!A:T,3,0),"")</f>
        <v/>
      </c>
      <c r="C19" s="23" t="str">
        <f>IFERROR(VLOOKUP(A19,MASTER_SHEET!A:U,5,0),"")</f>
        <v/>
      </c>
      <c r="D19" s="64" t="str">
        <f>IFERROR(VLOOKUP(A19,MASTER_SHEET!A:T,6,0),"")</f>
        <v/>
      </c>
      <c r="E19" s="21" t="str">
        <f>IFERROR(VLOOKUP(A19,MASTER_SHEET!A:V,7,TRUE),"")</f>
        <v/>
      </c>
      <c r="F19" s="21" t="str">
        <f>IFERROR(VLOOKUP(A19,MASTER_SHEET!A:V,8,TRUE),"")</f>
        <v/>
      </c>
      <c r="G19" s="63"/>
      <c r="H19" s="21" t="str">
        <f t="shared" si="0"/>
        <v/>
      </c>
      <c r="I19" s="21" t="str">
        <f>IFERROR(VLOOKUP(A19,MASTER_SHEET!A:T,18,TRUE),"")</f>
        <v/>
      </c>
      <c r="J19" s="65" t="str">
        <f>IFERROR(VLOOKUP(A19,MASTER_SHEET!A:U,15,TRUE)+G19,"")</f>
        <v/>
      </c>
    </row>
    <row r="20" spans="1:10" ht="18" customHeight="1">
      <c r="A20" s="63"/>
      <c r="B20" s="21" t="str">
        <f>IFERROR(VLOOKUP(A20,MASTER_SHEET!A:T,3,0),"")</f>
        <v/>
      </c>
      <c r="C20" s="23" t="str">
        <f>IFERROR(VLOOKUP(A20,MASTER_SHEET!A:U,5,0),"")</f>
        <v/>
      </c>
      <c r="D20" s="64" t="str">
        <f>IFERROR(VLOOKUP(A20,MASTER_SHEET!A:T,6,0),"")</f>
        <v/>
      </c>
      <c r="E20" s="21" t="str">
        <f>IFERROR(VLOOKUP(A20,MASTER_SHEET!A:V,7,TRUE),"")</f>
        <v/>
      </c>
      <c r="F20" s="21" t="str">
        <f>IFERROR(VLOOKUP(A20,MASTER_SHEET!A:V,8,TRUE),"")</f>
        <v/>
      </c>
      <c r="G20" s="63"/>
      <c r="H20" s="21" t="str">
        <f t="shared" si="0"/>
        <v/>
      </c>
      <c r="I20" s="21" t="str">
        <f>IFERROR(VLOOKUP(A20,MASTER_SHEET!A:T,18,TRUE),"")</f>
        <v/>
      </c>
      <c r="J20" s="65" t="str">
        <f>IFERROR(VLOOKUP(A20,MASTER_SHEET!A:U,15,TRUE)+G20,"")</f>
        <v/>
      </c>
    </row>
    <row r="21" spans="1:10" ht="18" customHeight="1">
      <c r="A21" s="63"/>
      <c r="B21" s="21" t="str">
        <f>IFERROR(VLOOKUP(A21,MASTER_SHEET!A:T,3,0),"")</f>
        <v/>
      </c>
      <c r="C21" s="23" t="str">
        <f>IFERROR(VLOOKUP(A21,MASTER_SHEET!A:U,5,0),"")</f>
        <v/>
      </c>
      <c r="D21" s="64" t="str">
        <f>IFERROR(VLOOKUP(A21,MASTER_SHEET!A:T,6,0),"")</f>
        <v/>
      </c>
      <c r="E21" s="21" t="str">
        <f>IFERROR(VLOOKUP(A21,MASTER_SHEET!A:V,7,TRUE),"")</f>
        <v/>
      </c>
      <c r="F21" s="21" t="str">
        <f>IFERROR(VLOOKUP(A21,MASTER_SHEET!A:V,8,TRUE),"")</f>
        <v/>
      </c>
      <c r="G21" s="63"/>
      <c r="H21" s="21" t="str">
        <f t="shared" si="0"/>
        <v/>
      </c>
      <c r="I21" s="21" t="str">
        <f>IFERROR(VLOOKUP(A21,MASTER_SHEET!A:T,18,TRUE),"")</f>
        <v/>
      </c>
      <c r="J21" s="65" t="str">
        <f>IFERROR(VLOOKUP(A21,MASTER_SHEET!A:U,15,TRUE)+G21,"")</f>
        <v/>
      </c>
    </row>
    <row r="22" spans="1:10" ht="18" customHeight="1">
      <c r="A22" s="63"/>
      <c r="B22" s="21" t="str">
        <f>IFERROR(VLOOKUP(A22,MASTER_SHEET!A:T,3,0),"")</f>
        <v/>
      </c>
      <c r="C22" s="23" t="str">
        <f>IFERROR(VLOOKUP(A22,MASTER_SHEET!A:U,5,0),"")</f>
        <v/>
      </c>
      <c r="D22" s="64" t="str">
        <f>IFERROR(VLOOKUP(A22,MASTER_SHEET!A:T,6,0),"")</f>
        <v/>
      </c>
      <c r="E22" s="21" t="str">
        <f>IFERROR(VLOOKUP(A22,MASTER_SHEET!A:V,7,TRUE),"")</f>
        <v/>
      </c>
      <c r="F22" s="21" t="str">
        <f>IFERROR(VLOOKUP(A22,MASTER_SHEET!A:V,8,TRUE),"")</f>
        <v/>
      </c>
      <c r="G22" s="63"/>
      <c r="H22" s="21" t="str">
        <f t="shared" si="0"/>
        <v/>
      </c>
      <c r="I22" s="21" t="str">
        <f>IFERROR(VLOOKUP(A22,MASTER_SHEET!A:T,18,TRUE),"")</f>
        <v/>
      </c>
      <c r="J22" s="65" t="str">
        <f>IFERROR(VLOOKUP(A22,MASTER_SHEET!A:U,15,TRUE)+G22,"")</f>
        <v/>
      </c>
    </row>
  </sheetData>
  <sheetProtection algorithmName="SHA-512" hashValue="1NV//iCAsrcD/tHwKaNv7u/90T27MXwhj00jODfAYhb8FwBdMtmDk2BolUybwuAJlwnuRgGbmFgyMl6OALr4Ww==" saltValue="vkMlGmJ0+KID9NG8OwJwkg==" spinCount="100000" sheet="1" objects="1" scenarios="1"/>
  <mergeCells count="1">
    <mergeCell ref="A2:I2"/>
  </mergeCells>
  <conditionalFormatting sqref="C8:C22">
    <cfRule type="duplicateValues" dxfId="55" priority="356"/>
  </conditionalFormatting>
  <conditionalFormatting sqref="A20:A22">
    <cfRule type="duplicateValues" dxfId="54" priority="355"/>
  </conditionalFormatting>
  <conditionalFormatting sqref="A17:A19">
    <cfRule type="duplicateValues" dxfId="53" priority="30"/>
  </conditionalFormatting>
  <conditionalFormatting sqref="A10">
    <cfRule type="duplicateValues" dxfId="42" priority="18"/>
  </conditionalFormatting>
  <conditionalFormatting sqref="A11">
    <cfRule type="duplicateValues" dxfId="41" priority="17"/>
  </conditionalFormatting>
  <conditionalFormatting sqref="A12">
    <cfRule type="duplicateValues" dxfId="40" priority="16"/>
  </conditionalFormatting>
  <conditionalFormatting sqref="A13">
    <cfRule type="duplicateValues" dxfId="39" priority="15"/>
  </conditionalFormatting>
  <conditionalFormatting sqref="A14">
    <cfRule type="duplicateValues" dxfId="38" priority="14"/>
  </conditionalFormatting>
  <conditionalFormatting sqref="A15">
    <cfRule type="duplicateValues" dxfId="37" priority="13"/>
  </conditionalFormatting>
  <conditionalFormatting sqref="A16">
    <cfRule type="duplicateValues" dxfId="36" priority="12"/>
  </conditionalFormatting>
  <conditionalFormatting sqref="A9">
    <cfRule type="duplicateValues" dxfId="26" priority="2"/>
  </conditionalFormatting>
  <conditionalFormatting sqref="A8">
    <cfRule type="duplicateValues" dxfId="25" priority="1"/>
  </conditionalFormatting>
  <pageMargins left="0.25" right="0.25" top="0.5" bottom="0.5" header="0.5" footer="0.5"/>
  <pageSetup paperSize="9" scale="83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'Lists '!$C$2:$C$6</xm:f>
          </x14:formula1>
          <xm:sqref>E6</xm:sqref>
        </x14:dataValidation>
        <x14:dataValidation type="list" allowBlank="1" showInputMessage="1" showErrorMessage="1">
          <x14:formula1>
            <xm:f>'Lists '!$B$2:$B$6</xm:f>
          </x14:formula1>
          <xm:sqref>F6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30"/>
  <sheetViews>
    <sheetView workbookViewId="0">
      <selection activeCell="D19" sqref="D19"/>
    </sheetView>
  </sheetViews>
  <sheetFormatPr defaultRowHeight="15"/>
  <cols>
    <col min="1" max="1" width="9.5703125" bestFit="1" customWidth="1"/>
    <col min="2" max="2" width="18.28515625" customWidth="1"/>
    <col min="4" max="4" width="27.28515625" customWidth="1"/>
  </cols>
  <sheetData>
    <row r="1" spans="1:6">
      <c r="B1" t="s">
        <v>3809</v>
      </c>
      <c r="C1" t="s">
        <v>3810</v>
      </c>
      <c r="D1" s="93" t="s">
        <v>3818</v>
      </c>
    </row>
    <row r="2" spans="1:6">
      <c r="A2" s="24"/>
      <c r="B2" s="153" t="s">
        <v>4265</v>
      </c>
      <c r="C2" t="s">
        <v>3811</v>
      </c>
      <c r="D2" s="92" t="s">
        <v>4291</v>
      </c>
    </row>
    <row r="3" spans="1:6">
      <c r="A3" s="24"/>
      <c r="B3" s="153" t="s">
        <v>4266</v>
      </c>
      <c r="C3" t="s">
        <v>3812</v>
      </c>
      <c r="D3" s="92" t="s">
        <v>4292</v>
      </c>
      <c r="F3" s="163"/>
    </row>
    <row r="4" spans="1:6">
      <c r="A4" s="24"/>
      <c r="B4" s="153" t="s">
        <v>4267</v>
      </c>
      <c r="C4" t="s">
        <v>3813</v>
      </c>
      <c r="D4" s="10" t="s">
        <v>4293</v>
      </c>
      <c r="F4" s="164"/>
    </row>
    <row r="5" spans="1:6">
      <c r="A5" s="24"/>
      <c r="B5" s="153" t="s">
        <v>4268</v>
      </c>
      <c r="C5" t="s">
        <v>3814</v>
      </c>
      <c r="D5" s="92" t="s">
        <v>4294</v>
      </c>
      <c r="F5" s="163"/>
    </row>
    <row r="6" spans="1:6">
      <c r="A6" s="24"/>
      <c r="B6" s="153" t="s">
        <v>4269</v>
      </c>
      <c r="C6" t="s">
        <v>3819</v>
      </c>
      <c r="D6" s="10" t="s">
        <v>4295</v>
      </c>
      <c r="F6" s="163"/>
    </row>
    <row r="7" spans="1:6">
      <c r="A7" s="24"/>
      <c r="B7" s="153" t="s">
        <v>4364</v>
      </c>
      <c r="D7" s="92" t="s">
        <v>4296</v>
      </c>
      <c r="F7" s="163"/>
    </row>
    <row r="8" spans="1:6">
      <c r="A8" s="24"/>
      <c r="D8" s="92" t="s">
        <v>4299</v>
      </c>
      <c r="F8" s="163"/>
    </row>
    <row r="9" spans="1:6">
      <c r="A9" s="24"/>
      <c r="D9" s="161" t="s">
        <v>4297</v>
      </c>
      <c r="F9" s="163"/>
    </row>
    <row r="10" spans="1:6">
      <c r="A10" s="24"/>
      <c r="D10" s="161" t="s">
        <v>4298</v>
      </c>
      <c r="F10" s="161"/>
    </row>
    <row r="11" spans="1:6">
      <c r="A11" s="24"/>
      <c r="D11" s="160" t="s">
        <v>4300</v>
      </c>
      <c r="F11" s="163"/>
    </row>
    <row r="12" spans="1:6">
      <c r="A12" s="24"/>
      <c r="D12" s="162" t="s">
        <v>4358</v>
      </c>
      <c r="F12" s="164"/>
    </row>
    <row r="13" spans="1:6">
      <c r="A13" s="24"/>
      <c r="D13" s="161" t="s">
        <v>4306</v>
      </c>
      <c r="F13" s="164"/>
    </row>
    <row r="14" spans="1:6">
      <c r="A14" s="24"/>
      <c r="D14" s="161" t="s">
        <v>4290</v>
      </c>
      <c r="F14" s="164"/>
    </row>
    <row r="15" spans="1:6">
      <c r="A15" s="24"/>
      <c r="D15" s="161" t="s">
        <v>4301</v>
      </c>
      <c r="F15" s="164"/>
    </row>
    <row r="16" spans="1:6">
      <c r="A16" s="24"/>
      <c r="D16" s="161" t="s">
        <v>3816</v>
      </c>
      <c r="F16" s="164"/>
    </row>
    <row r="17" spans="1:6">
      <c r="A17" s="24"/>
      <c r="D17" s="161" t="s">
        <v>3815</v>
      </c>
      <c r="F17" s="164"/>
    </row>
    <row r="18" spans="1:6">
      <c r="A18" s="24"/>
      <c r="D18" s="161" t="s">
        <v>3817</v>
      </c>
      <c r="F18" s="164"/>
    </row>
    <row r="19" spans="1:6">
      <c r="A19" s="24"/>
      <c r="D19" s="161" t="s">
        <v>3787</v>
      </c>
      <c r="F19" s="164"/>
    </row>
    <row r="20" spans="1:6">
      <c r="A20" s="24"/>
      <c r="D20" s="161" t="s">
        <v>3786</v>
      </c>
      <c r="F20" s="164"/>
    </row>
    <row r="21" spans="1:6">
      <c r="A21" s="24"/>
      <c r="D21" s="183" t="s">
        <v>4303</v>
      </c>
      <c r="F21" s="162"/>
    </row>
    <row r="22" spans="1:6">
      <c r="A22" s="24"/>
      <c r="D22" s="161" t="s">
        <v>4305</v>
      </c>
      <c r="F22" s="164"/>
    </row>
    <row r="23" spans="1:6">
      <c r="A23" s="24"/>
      <c r="D23" s="161" t="s">
        <v>3903</v>
      </c>
      <c r="F23" s="164"/>
    </row>
    <row r="24" spans="1:6">
      <c r="A24" s="24"/>
      <c r="D24" s="162" t="s">
        <v>4304</v>
      </c>
      <c r="F24" s="164"/>
    </row>
    <row r="25" spans="1:6">
      <c r="A25" s="24"/>
      <c r="D25" s="160" t="s">
        <v>4188</v>
      </c>
      <c r="F25" s="164"/>
    </row>
    <row r="26" spans="1:6">
      <c r="A26" s="24"/>
      <c r="D26" s="161" t="s">
        <v>3788</v>
      </c>
      <c r="F26" s="164"/>
    </row>
    <row r="27" spans="1:6">
      <c r="A27" s="24"/>
      <c r="D27" s="161" t="s">
        <v>4185</v>
      </c>
    </row>
    <row r="28" spans="1:6">
      <c r="A28" s="24"/>
      <c r="D28" s="161"/>
    </row>
    <row r="29" spans="1:6">
      <c r="A29" s="24"/>
    </row>
    <row r="30" spans="1:6">
      <c r="A30" s="24"/>
    </row>
  </sheetData>
  <sortState ref="C2:C5">
    <sortCondition ref="C2:C5"/>
  </sortState>
  <dataValidations count="1">
    <dataValidation type="list" allowBlank="1" showInputMessage="1" showErrorMessage="1" sqref="F3:F5 F9:F26 D1:D28">
      <formula1>$D$2:$D$28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showGridLines="0" zoomScale="90" zoomScaleNormal="90" workbookViewId="0">
      <selection activeCell="N32" sqref="N32"/>
    </sheetView>
  </sheetViews>
  <sheetFormatPr defaultRowHeight="15"/>
  <cols>
    <col min="1" max="1" width="12.140625" customWidth="1"/>
  </cols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showGridLines="0" zoomScale="90" zoomScaleNormal="90" workbookViewId="0">
      <selection activeCell="T29" sqref="T29"/>
    </sheetView>
  </sheetViews>
  <sheetFormatPr defaultRowHeight="1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374"/>
  <sheetViews>
    <sheetView topLeftCell="A260" workbookViewId="0">
      <selection activeCell="C276" sqref="C276"/>
    </sheetView>
  </sheetViews>
  <sheetFormatPr defaultRowHeight="15"/>
  <cols>
    <col min="1" max="1" width="13.140625" customWidth="1"/>
    <col min="2" max="2" width="21.7109375" customWidth="1"/>
    <col min="3" max="72" width="15.5703125" bestFit="1" customWidth="1"/>
    <col min="73" max="73" width="10.7109375" bestFit="1" customWidth="1"/>
  </cols>
  <sheetData>
    <row r="3" spans="1:2">
      <c r="A3" s="94" t="s">
        <v>3913</v>
      </c>
      <c r="B3" t="s">
        <v>3923</v>
      </c>
    </row>
    <row r="4" spans="1:2">
      <c r="A4" s="17" t="s">
        <v>3811</v>
      </c>
      <c r="B4" s="177">
        <v>4370</v>
      </c>
    </row>
    <row r="5" spans="1:2">
      <c r="A5" s="17" t="s">
        <v>3812</v>
      </c>
      <c r="B5" s="177">
        <v>5347</v>
      </c>
    </row>
    <row r="6" spans="1:2">
      <c r="A6" s="17" t="s">
        <v>3813</v>
      </c>
      <c r="B6" s="177">
        <v>2962</v>
      </c>
    </row>
    <row r="7" spans="1:2">
      <c r="A7" s="17" t="s">
        <v>3814</v>
      </c>
      <c r="B7" s="177">
        <v>10635</v>
      </c>
    </row>
    <row r="8" spans="1:2">
      <c r="A8" s="17" t="s">
        <v>3819</v>
      </c>
      <c r="B8" s="177">
        <v>9172</v>
      </c>
    </row>
    <row r="9" spans="1:2">
      <c r="A9" s="17" t="s">
        <v>3914</v>
      </c>
      <c r="B9" s="177">
        <v>32486</v>
      </c>
    </row>
    <row r="16" spans="1:2">
      <c r="A16" s="94" t="s">
        <v>3913</v>
      </c>
      <c r="B16" t="s">
        <v>3923</v>
      </c>
    </row>
    <row r="17" spans="1:2">
      <c r="A17" s="102">
        <v>46098</v>
      </c>
      <c r="B17" s="177">
        <v>35</v>
      </c>
    </row>
    <row r="18" spans="1:2">
      <c r="A18" s="102">
        <v>46107</v>
      </c>
      <c r="B18" s="177">
        <v>45</v>
      </c>
    </row>
    <row r="19" spans="1:2">
      <c r="A19" s="102">
        <v>46114</v>
      </c>
      <c r="B19" s="177">
        <v>4650</v>
      </c>
    </row>
    <row r="20" spans="1:2">
      <c r="A20" s="102">
        <v>46117</v>
      </c>
      <c r="B20" s="177">
        <v>651</v>
      </c>
    </row>
    <row r="21" spans="1:2">
      <c r="A21" s="102">
        <v>46118</v>
      </c>
      <c r="B21" s="177">
        <v>443</v>
      </c>
    </row>
    <row r="22" spans="1:2">
      <c r="A22" s="102">
        <v>46119</v>
      </c>
      <c r="B22" s="177">
        <v>49</v>
      </c>
    </row>
    <row r="23" spans="1:2">
      <c r="A23" s="102">
        <v>46120</v>
      </c>
      <c r="B23" s="177">
        <v>97</v>
      </c>
    </row>
    <row r="24" spans="1:2">
      <c r="A24" s="102">
        <v>46121</v>
      </c>
      <c r="B24" s="177">
        <v>4297</v>
      </c>
    </row>
    <row r="25" spans="1:2">
      <c r="A25" s="102">
        <v>46124</v>
      </c>
      <c r="B25" s="177">
        <v>242</v>
      </c>
    </row>
    <row r="26" spans="1:2">
      <c r="A26" s="102">
        <v>46125</v>
      </c>
      <c r="B26" s="177">
        <v>125</v>
      </c>
    </row>
    <row r="27" spans="1:2">
      <c r="A27" s="102">
        <v>46126</v>
      </c>
      <c r="B27" s="177">
        <v>162</v>
      </c>
    </row>
    <row r="28" spans="1:2">
      <c r="A28" s="102">
        <v>46127</v>
      </c>
      <c r="B28" s="177">
        <v>17</v>
      </c>
    </row>
    <row r="29" spans="1:2">
      <c r="A29" s="102">
        <v>46123</v>
      </c>
      <c r="B29" s="177">
        <v>10</v>
      </c>
    </row>
    <row r="30" spans="1:2">
      <c r="A30" s="102">
        <v>46130</v>
      </c>
      <c r="B30" s="177">
        <v>1856</v>
      </c>
    </row>
    <row r="31" spans="1:2">
      <c r="A31" s="102">
        <v>46131</v>
      </c>
      <c r="B31" s="177">
        <v>20</v>
      </c>
    </row>
    <row r="32" spans="1:2">
      <c r="A32" s="102">
        <v>46133</v>
      </c>
      <c r="B32" s="177">
        <v>1330</v>
      </c>
    </row>
    <row r="33" spans="1:2">
      <c r="A33" s="102">
        <v>46132</v>
      </c>
      <c r="B33" s="177">
        <v>130</v>
      </c>
    </row>
    <row r="34" spans="1:2">
      <c r="A34" s="102">
        <v>46135</v>
      </c>
      <c r="B34" s="177">
        <v>5475</v>
      </c>
    </row>
    <row r="35" spans="1:2">
      <c r="A35" s="102">
        <v>46134</v>
      </c>
      <c r="B35" s="177">
        <v>60</v>
      </c>
    </row>
    <row r="36" spans="1:2">
      <c r="A36" s="102">
        <v>46075</v>
      </c>
      <c r="B36" s="177">
        <v>10</v>
      </c>
    </row>
    <row r="37" spans="1:2">
      <c r="A37" s="102" t="s">
        <v>4579</v>
      </c>
      <c r="B37" s="177">
        <v>198</v>
      </c>
    </row>
    <row r="38" spans="1:2">
      <c r="A38" s="102" t="s">
        <v>4597</v>
      </c>
      <c r="B38" s="177">
        <v>10</v>
      </c>
    </row>
    <row r="39" spans="1:2">
      <c r="A39" s="102" t="s">
        <v>4586</v>
      </c>
      <c r="B39" s="177">
        <v>324</v>
      </c>
    </row>
    <row r="40" spans="1:2">
      <c r="A40" s="102" t="s">
        <v>4609</v>
      </c>
      <c r="B40" s="177">
        <v>1706</v>
      </c>
    </row>
    <row r="41" spans="1:2">
      <c r="A41" s="102" t="s">
        <v>4613</v>
      </c>
      <c r="B41" s="177">
        <v>3365</v>
      </c>
    </row>
    <row r="42" spans="1:2">
      <c r="A42" s="102" t="s">
        <v>4629</v>
      </c>
      <c r="B42" s="177">
        <v>600</v>
      </c>
    </row>
    <row r="43" spans="1:2">
      <c r="A43" s="102" t="s">
        <v>4633</v>
      </c>
      <c r="B43" s="177">
        <v>3000</v>
      </c>
    </row>
    <row r="44" spans="1:2">
      <c r="A44" s="102" t="s">
        <v>4649</v>
      </c>
      <c r="B44" s="177">
        <v>446</v>
      </c>
    </row>
    <row r="45" spans="1:2">
      <c r="A45" s="102" t="s">
        <v>4659</v>
      </c>
      <c r="B45" s="177">
        <v>171</v>
      </c>
    </row>
    <row r="46" spans="1:2">
      <c r="A46" s="102" t="s">
        <v>4689</v>
      </c>
      <c r="B46" s="177">
        <v>2962</v>
      </c>
    </row>
    <row r="47" spans="1:2">
      <c r="A47" s="102" t="s">
        <v>3914</v>
      </c>
      <c r="B47" s="177">
        <v>32486</v>
      </c>
    </row>
    <row r="50" spans="1:2">
      <c r="A50" s="94" t="s">
        <v>3913</v>
      </c>
      <c r="B50" t="s">
        <v>3924</v>
      </c>
    </row>
    <row r="51" spans="1:2">
      <c r="A51" s="17" t="s">
        <v>4215</v>
      </c>
      <c r="B51" s="177">
        <v>11067</v>
      </c>
    </row>
    <row r="52" spans="1:2">
      <c r="A52" s="17" t="s">
        <v>4211</v>
      </c>
      <c r="B52" s="177">
        <v>51733.799999999996</v>
      </c>
    </row>
    <row r="53" spans="1:2">
      <c r="A53" s="17" t="s">
        <v>4206</v>
      </c>
      <c r="B53" s="177">
        <v>54943.5</v>
      </c>
    </row>
    <row r="54" spans="1:2">
      <c r="A54" s="17" t="s">
        <v>4214</v>
      </c>
      <c r="B54" s="177">
        <v>67721.2</v>
      </c>
    </row>
    <row r="55" spans="1:2">
      <c r="A55" s="17" t="s">
        <v>4213</v>
      </c>
      <c r="B55" s="177">
        <v>82180</v>
      </c>
    </row>
    <row r="56" spans="1:2">
      <c r="A56" s="17" t="s">
        <v>4209</v>
      </c>
      <c r="B56" s="177">
        <v>86109</v>
      </c>
    </row>
    <row r="57" spans="1:2">
      <c r="A57" s="17" t="s">
        <v>4205</v>
      </c>
      <c r="B57" s="177">
        <v>140711</v>
      </c>
    </row>
    <row r="58" spans="1:2">
      <c r="A58" s="17" t="s">
        <v>1262</v>
      </c>
      <c r="B58" s="177">
        <v>143346.98000000001</v>
      </c>
    </row>
    <row r="59" spans="1:2">
      <c r="A59" s="17" t="s">
        <v>2049</v>
      </c>
      <c r="B59" s="177">
        <v>261514</v>
      </c>
    </row>
    <row r="60" spans="1:2">
      <c r="A60" s="17" t="s">
        <v>4210</v>
      </c>
      <c r="B60" s="177">
        <v>382644</v>
      </c>
    </row>
    <row r="61" spans="1:2">
      <c r="A61" s="17" t="s">
        <v>3914</v>
      </c>
      <c r="B61" s="177">
        <v>1281970.48</v>
      </c>
    </row>
    <row r="87" spans="1:2">
      <c r="A87" s="94" t="s">
        <v>3913</v>
      </c>
      <c r="B87" t="s">
        <v>3924</v>
      </c>
    </row>
    <row r="88" spans="1:2">
      <c r="A88" s="17" t="s">
        <v>4177</v>
      </c>
      <c r="B88" s="100">
        <v>37789.5</v>
      </c>
    </row>
    <row r="89" spans="1:2">
      <c r="A89" s="17" t="s">
        <v>4514</v>
      </c>
      <c r="B89" s="100">
        <v>39125</v>
      </c>
    </row>
    <row r="90" spans="1:2">
      <c r="A90" s="17" t="s">
        <v>4705</v>
      </c>
      <c r="B90" s="100">
        <v>46188.37</v>
      </c>
    </row>
    <row r="91" spans="1:2">
      <c r="A91" s="17" t="s">
        <v>4393</v>
      </c>
      <c r="B91" s="100">
        <v>58400</v>
      </c>
    </row>
    <row r="92" spans="1:2">
      <c r="A92" s="17" t="s">
        <v>4715</v>
      </c>
      <c r="B92" s="100">
        <v>61528.649999999994</v>
      </c>
    </row>
    <row r="93" spans="1:2">
      <c r="A93" s="17" t="s">
        <v>4365</v>
      </c>
      <c r="B93" s="100">
        <v>75749</v>
      </c>
    </row>
    <row r="94" spans="1:2">
      <c r="A94" s="17" t="s">
        <v>4614</v>
      </c>
      <c r="B94" s="100">
        <v>77800</v>
      </c>
    </row>
    <row r="95" spans="1:2">
      <c r="A95" s="17" t="s">
        <v>4621</v>
      </c>
      <c r="B95" s="100">
        <v>80000</v>
      </c>
    </row>
    <row r="96" spans="1:2">
      <c r="A96" s="17" t="s">
        <v>4623</v>
      </c>
      <c r="B96" s="100">
        <v>111700</v>
      </c>
    </row>
    <row r="97" spans="1:2">
      <c r="A97" s="17" t="s">
        <v>4174</v>
      </c>
      <c r="B97" s="100">
        <v>160088</v>
      </c>
    </row>
    <row r="98" spans="1:2">
      <c r="A98" s="17" t="s">
        <v>3914</v>
      </c>
      <c r="B98" s="177">
        <v>748368.52</v>
      </c>
    </row>
    <row r="116" spans="1:2">
      <c r="A116" s="94" t="s">
        <v>3913</v>
      </c>
      <c r="B116" t="s">
        <v>3923</v>
      </c>
    </row>
    <row r="117" spans="1:2">
      <c r="A117" s="17" t="s">
        <v>4276</v>
      </c>
      <c r="B117" s="97">
        <v>910</v>
      </c>
    </row>
    <row r="118" spans="1:2">
      <c r="A118" s="17" t="s">
        <v>4514</v>
      </c>
      <c r="B118" s="97">
        <v>1525</v>
      </c>
    </row>
    <row r="119" spans="1:2">
      <c r="A119" s="17" t="s">
        <v>4621</v>
      </c>
      <c r="B119" s="97">
        <v>1600</v>
      </c>
    </row>
    <row r="120" spans="1:2">
      <c r="A120" s="17" t="s">
        <v>4280</v>
      </c>
      <c r="B120" s="97">
        <v>1684</v>
      </c>
    </row>
    <row r="121" spans="1:2">
      <c r="A121" s="17" t="s">
        <v>4614</v>
      </c>
      <c r="B121" s="97">
        <v>2144</v>
      </c>
    </row>
    <row r="122" spans="1:2">
      <c r="A122" s="17" t="s">
        <v>4623</v>
      </c>
      <c r="B122" s="97">
        <v>2316</v>
      </c>
    </row>
    <row r="123" spans="1:2">
      <c r="A123" s="17" t="s">
        <v>4634</v>
      </c>
      <c r="B123" s="97">
        <v>3000</v>
      </c>
    </row>
    <row r="124" spans="1:2">
      <c r="A124" s="17" t="s">
        <v>4284</v>
      </c>
      <c r="B124" s="97">
        <v>3750</v>
      </c>
    </row>
    <row r="125" spans="1:2">
      <c r="A125" s="17" t="s">
        <v>4263</v>
      </c>
      <c r="B125" s="97">
        <v>4380</v>
      </c>
    </row>
    <row r="126" spans="1:2">
      <c r="A126" s="17" t="s">
        <v>4559</v>
      </c>
      <c r="B126" s="97">
        <v>4950</v>
      </c>
    </row>
    <row r="127" spans="1:2">
      <c r="A127" s="17" t="s">
        <v>3914</v>
      </c>
      <c r="B127" s="177">
        <v>26259</v>
      </c>
    </row>
    <row r="146" spans="1:2">
      <c r="A146" s="94" t="s">
        <v>3913</v>
      </c>
      <c r="B146" t="s">
        <v>3923</v>
      </c>
    </row>
    <row r="147" spans="1:2">
      <c r="A147" s="17" t="s">
        <v>538</v>
      </c>
      <c r="B147" s="177">
        <v>720</v>
      </c>
    </row>
    <row r="148" spans="1:2">
      <c r="A148" s="17" t="s">
        <v>2427</v>
      </c>
      <c r="B148" s="177">
        <v>900</v>
      </c>
    </row>
    <row r="149" spans="1:2">
      <c r="A149" s="17" t="s">
        <v>3757</v>
      </c>
      <c r="B149" s="177">
        <v>1000</v>
      </c>
    </row>
    <row r="150" spans="1:2">
      <c r="A150" s="17" t="s">
        <v>2455</v>
      </c>
      <c r="B150" s="177">
        <v>1290</v>
      </c>
    </row>
    <row r="151" spans="1:2">
      <c r="A151" s="17" t="s">
        <v>659</v>
      </c>
      <c r="B151" s="177">
        <v>1600</v>
      </c>
    </row>
    <row r="152" spans="1:2">
      <c r="A152" s="17" t="s">
        <v>115</v>
      </c>
      <c r="B152" s="177">
        <v>1900</v>
      </c>
    </row>
    <row r="153" spans="1:2">
      <c r="A153" s="17" t="s">
        <v>24</v>
      </c>
      <c r="B153" s="177">
        <v>2100</v>
      </c>
    </row>
    <row r="154" spans="1:2">
      <c r="A154" s="17" t="s">
        <v>116</v>
      </c>
      <c r="B154" s="177">
        <v>2200</v>
      </c>
    </row>
    <row r="155" spans="1:2">
      <c r="A155" s="17" t="s">
        <v>4632</v>
      </c>
      <c r="B155" s="177">
        <v>3000</v>
      </c>
    </row>
    <row r="156" spans="1:2">
      <c r="A156" s="17" t="s">
        <v>3358</v>
      </c>
      <c r="B156" s="177">
        <v>8700</v>
      </c>
    </row>
    <row r="157" spans="1:2">
      <c r="A157" s="17" t="s">
        <v>3914</v>
      </c>
      <c r="B157" s="177">
        <v>23410</v>
      </c>
    </row>
    <row r="202" spans="1:1">
      <c r="A202" s="94" t="s">
        <v>3913</v>
      </c>
    </row>
    <row r="203" spans="1:1">
      <c r="A203" s="17">
        <v>1000338</v>
      </c>
    </row>
    <row r="204" spans="1:1">
      <c r="A204" s="17">
        <v>1003106</v>
      </c>
    </row>
    <row r="205" spans="1:1">
      <c r="A205" s="17">
        <v>1003677</v>
      </c>
    </row>
    <row r="206" spans="1:1">
      <c r="A206" s="17">
        <v>1003935</v>
      </c>
    </row>
    <row r="207" spans="1:1">
      <c r="A207" s="17">
        <v>1005934</v>
      </c>
    </row>
    <row r="208" spans="1:1">
      <c r="A208" s="17">
        <v>1006864</v>
      </c>
    </row>
    <row r="209" spans="1:1">
      <c r="A209" s="17">
        <v>1002748</v>
      </c>
    </row>
    <row r="210" spans="1:1">
      <c r="A210" s="17">
        <v>1006023</v>
      </c>
    </row>
    <row r="211" spans="1:1">
      <c r="A211" s="17">
        <v>1003384</v>
      </c>
    </row>
    <row r="212" spans="1:1">
      <c r="A212" s="17">
        <v>1008966</v>
      </c>
    </row>
    <row r="213" spans="1:1">
      <c r="A213" s="17">
        <v>1003389</v>
      </c>
    </row>
    <row r="214" spans="1:1">
      <c r="A214" s="17">
        <v>1002640</v>
      </c>
    </row>
    <row r="215" spans="1:1">
      <c r="A215" s="17">
        <v>1005548</v>
      </c>
    </row>
    <row r="216" spans="1:1">
      <c r="A216" s="17">
        <v>1006342</v>
      </c>
    </row>
    <row r="217" spans="1:1">
      <c r="A217" s="17">
        <v>1001255</v>
      </c>
    </row>
    <row r="218" spans="1:1">
      <c r="A218" s="17">
        <v>1003941</v>
      </c>
    </row>
    <row r="219" spans="1:1">
      <c r="A219" s="17">
        <v>1001254</v>
      </c>
    </row>
    <row r="220" spans="1:1">
      <c r="A220" s="17">
        <v>1003931</v>
      </c>
    </row>
    <row r="221" spans="1:1">
      <c r="A221" s="17">
        <v>1006353</v>
      </c>
    </row>
    <row r="222" spans="1:1">
      <c r="A222" s="17">
        <v>1005907</v>
      </c>
    </row>
    <row r="223" spans="1:1">
      <c r="A223" s="17">
        <v>1001081</v>
      </c>
    </row>
    <row r="224" spans="1:1">
      <c r="A224" s="17">
        <v>1008176</v>
      </c>
    </row>
    <row r="225" spans="1:1">
      <c r="A225" s="17">
        <v>1003672</v>
      </c>
    </row>
    <row r="226" spans="1:1">
      <c r="A226" s="17">
        <v>1006742</v>
      </c>
    </row>
    <row r="227" spans="1:1">
      <c r="A227" s="17">
        <v>1007599</v>
      </c>
    </row>
    <row r="228" spans="1:1">
      <c r="A228" s="17">
        <v>1003844</v>
      </c>
    </row>
    <row r="229" spans="1:1">
      <c r="A229" s="17">
        <v>1000404</v>
      </c>
    </row>
    <row r="230" spans="1:1">
      <c r="A230" s="17">
        <v>1009129</v>
      </c>
    </row>
    <row r="231" spans="1:1">
      <c r="A231" s="17">
        <v>1007544</v>
      </c>
    </row>
    <row r="232" spans="1:1">
      <c r="A232" s="17">
        <v>1003342</v>
      </c>
    </row>
    <row r="233" spans="1:1">
      <c r="A233" s="17">
        <v>1008725</v>
      </c>
    </row>
    <row r="234" spans="1:1">
      <c r="A234" s="17">
        <v>1008726</v>
      </c>
    </row>
    <row r="235" spans="1:1">
      <c r="A235" s="17">
        <v>1001250</v>
      </c>
    </row>
    <row r="236" spans="1:1">
      <c r="A236" s="17">
        <v>1001801</v>
      </c>
    </row>
    <row r="237" spans="1:1">
      <c r="A237" s="17">
        <v>1003817</v>
      </c>
    </row>
    <row r="238" spans="1:1">
      <c r="A238" s="17">
        <v>1007621</v>
      </c>
    </row>
    <row r="239" spans="1:1">
      <c r="A239" s="17">
        <v>1007618</v>
      </c>
    </row>
    <row r="240" spans="1:1">
      <c r="A240" s="17">
        <v>1001257</v>
      </c>
    </row>
    <row r="241" spans="1:1">
      <c r="A241" s="17">
        <v>1001701</v>
      </c>
    </row>
    <row r="242" spans="1:1">
      <c r="A242" s="17">
        <v>1001763</v>
      </c>
    </row>
    <row r="243" spans="1:1">
      <c r="A243" s="17">
        <v>1003988</v>
      </c>
    </row>
    <row r="244" spans="1:1">
      <c r="A244" s="17">
        <v>1008342</v>
      </c>
    </row>
    <row r="245" spans="1:1">
      <c r="A245" s="17">
        <v>1003387</v>
      </c>
    </row>
    <row r="246" spans="1:1">
      <c r="A246" s="17">
        <v>1006467</v>
      </c>
    </row>
    <row r="247" spans="1:1">
      <c r="A247" s="17">
        <v>1001817</v>
      </c>
    </row>
    <row r="248" spans="1:1">
      <c r="A248" s="17">
        <v>1000350</v>
      </c>
    </row>
    <row r="249" spans="1:1">
      <c r="A249" s="17">
        <v>1009123</v>
      </c>
    </row>
    <row r="250" spans="1:1">
      <c r="A250" s="17">
        <v>1001789</v>
      </c>
    </row>
    <row r="251" spans="1:1">
      <c r="A251" s="17">
        <v>1000363</v>
      </c>
    </row>
    <row r="252" spans="1:1">
      <c r="A252" s="17">
        <v>1008348</v>
      </c>
    </row>
    <row r="253" spans="1:1">
      <c r="A253" s="17">
        <v>1002419</v>
      </c>
    </row>
    <row r="254" spans="1:1">
      <c r="A254" s="17">
        <v>1005437</v>
      </c>
    </row>
    <row r="255" spans="1:1">
      <c r="A255" s="17">
        <v>1008874</v>
      </c>
    </row>
    <row r="256" spans="1:1">
      <c r="A256" s="17">
        <v>1006816</v>
      </c>
    </row>
    <row r="257" spans="1:1">
      <c r="A257" s="17">
        <v>1006448</v>
      </c>
    </row>
    <row r="258" spans="1:1">
      <c r="A258" s="17">
        <v>1006450</v>
      </c>
    </row>
    <row r="259" spans="1:1">
      <c r="A259" s="17">
        <v>1006097</v>
      </c>
    </row>
    <row r="260" spans="1:1">
      <c r="A260" s="17">
        <v>1008057</v>
      </c>
    </row>
    <row r="261" spans="1:1">
      <c r="A261" s="17">
        <v>1005371</v>
      </c>
    </row>
    <row r="262" spans="1:1">
      <c r="A262" s="17">
        <v>1009059</v>
      </c>
    </row>
    <row r="263" spans="1:1">
      <c r="A263" s="17">
        <v>1009060</v>
      </c>
    </row>
    <row r="264" spans="1:1">
      <c r="A264" s="17">
        <v>1009061</v>
      </c>
    </row>
    <row r="265" spans="1:1">
      <c r="A265" s="17">
        <v>1009437</v>
      </c>
    </row>
    <row r="266" spans="1:1">
      <c r="A266" s="17">
        <v>1002946</v>
      </c>
    </row>
    <row r="267" spans="1:1">
      <c r="A267" s="17">
        <v>1009485</v>
      </c>
    </row>
    <row r="268" spans="1:1">
      <c r="A268" s="17">
        <v>1005627</v>
      </c>
    </row>
    <row r="269" spans="1:1">
      <c r="A269" s="17">
        <v>1007434</v>
      </c>
    </row>
    <row r="270" spans="1:1">
      <c r="A270" s="17">
        <v>1006847</v>
      </c>
    </row>
    <row r="271" spans="1:1">
      <c r="A271" s="17">
        <v>1007666</v>
      </c>
    </row>
    <row r="272" spans="1:1">
      <c r="A272" s="17">
        <v>1005367</v>
      </c>
    </row>
    <row r="273" spans="1:3">
      <c r="A273" s="17">
        <v>1001262</v>
      </c>
    </row>
    <row r="274" spans="1:3">
      <c r="A274" s="17">
        <v>1000444</v>
      </c>
    </row>
    <row r="275" spans="1:3">
      <c r="A275" s="17">
        <v>1007824</v>
      </c>
      <c r="C275">
        <f>COUNT(A203:A280)</f>
        <v>78</v>
      </c>
    </row>
    <row r="276" spans="1:3">
      <c r="A276" s="17">
        <v>1009271</v>
      </c>
    </row>
    <row r="277" spans="1:3">
      <c r="A277" s="17">
        <v>1009274</v>
      </c>
    </row>
    <row r="278" spans="1:3">
      <c r="A278" s="17">
        <v>1009275</v>
      </c>
    </row>
    <row r="279" spans="1:3">
      <c r="A279" s="17">
        <v>1009278</v>
      </c>
    </row>
    <row r="280" spans="1:3">
      <c r="A280" s="17">
        <v>1009281</v>
      </c>
    </row>
    <row r="281" spans="1:3">
      <c r="A281" s="17">
        <v>1009284</v>
      </c>
    </row>
    <row r="282" spans="1:3">
      <c r="A282" s="17">
        <v>1009285</v>
      </c>
    </row>
    <row r="283" spans="1:3">
      <c r="A283" s="17">
        <v>1009288</v>
      </c>
    </row>
    <row r="284" spans="1:3">
      <c r="A284" s="17">
        <v>1009289</v>
      </c>
    </row>
    <row r="285" spans="1:3">
      <c r="A285" s="17">
        <v>1009292</v>
      </c>
    </row>
    <row r="286" spans="1:3">
      <c r="A286" s="17">
        <v>1009293</v>
      </c>
    </row>
    <row r="287" spans="1:3">
      <c r="A287" s="17">
        <v>1007294</v>
      </c>
    </row>
    <row r="288" spans="1:3">
      <c r="A288" s="17">
        <v>1007810</v>
      </c>
    </row>
    <row r="289" spans="1:1">
      <c r="A289" s="17">
        <v>1009491</v>
      </c>
    </row>
    <row r="290" spans="1:1">
      <c r="A290" s="17">
        <v>1009481</v>
      </c>
    </row>
    <row r="291" spans="1:1">
      <c r="A291" s="17">
        <v>1007958</v>
      </c>
    </row>
    <row r="292" spans="1:1">
      <c r="A292" s="17">
        <v>1000048</v>
      </c>
    </row>
    <row r="293" spans="1:1">
      <c r="A293" s="17">
        <v>1006165</v>
      </c>
    </row>
    <row r="294" spans="1:1">
      <c r="A294" s="17">
        <v>1006869</v>
      </c>
    </row>
    <row r="295" spans="1:1">
      <c r="A295" s="17">
        <v>1003843</v>
      </c>
    </row>
    <row r="296" spans="1:1">
      <c r="A296" s="17">
        <v>1008350</v>
      </c>
    </row>
    <row r="297" spans="1:1">
      <c r="A297" s="17">
        <v>1004056</v>
      </c>
    </row>
    <row r="298" spans="1:1">
      <c r="A298" s="17">
        <v>1006945</v>
      </c>
    </row>
    <row r="299" spans="1:1">
      <c r="A299" s="17">
        <v>1006946</v>
      </c>
    </row>
    <row r="300" spans="1:1">
      <c r="A300" s="17">
        <v>1006456</v>
      </c>
    </row>
    <row r="301" spans="1:1">
      <c r="A301" s="17">
        <v>1006832</v>
      </c>
    </row>
    <row r="302" spans="1:1">
      <c r="A302" s="17">
        <v>1006744</v>
      </c>
    </row>
    <row r="303" spans="1:1">
      <c r="A303" s="17">
        <v>1003381</v>
      </c>
    </row>
    <row r="304" spans="1:1">
      <c r="A304" s="17">
        <v>1005784</v>
      </c>
    </row>
    <row r="305" spans="1:1">
      <c r="A305" s="17">
        <v>1003111</v>
      </c>
    </row>
    <row r="306" spans="1:1">
      <c r="A306" s="17">
        <v>1001258</v>
      </c>
    </row>
    <row r="307" spans="1:1">
      <c r="A307" s="17">
        <v>1009484</v>
      </c>
    </row>
    <row r="308" spans="1:1">
      <c r="A308" s="17">
        <v>1006043</v>
      </c>
    </row>
    <row r="309" spans="1:1">
      <c r="A309" s="17">
        <v>1005600</v>
      </c>
    </row>
    <row r="310" spans="1:1">
      <c r="A310" s="17">
        <v>1006747</v>
      </c>
    </row>
    <row r="311" spans="1:1">
      <c r="A311" s="17">
        <v>1006755</v>
      </c>
    </row>
    <row r="312" spans="1:1">
      <c r="A312" s="17">
        <v>1004415</v>
      </c>
    </row>
    <row r="313" spans="1:1">
      <c r="A313" s="17">
        <v>1009532</v>
      </c>
    </row>
    <row r="314" spans="1:1">
      <c r="A314" s="17">
        <v>1009490</v>
      </c>
    </row>
    <row r="315" spans="1:1">
      <c r="A315" s="17">
        <v>1008339</v>
      </c>
    </row>
    <row r="316" spans="1:1">
      <c r="A316" s="17">
        <v>1000980</v>
      </c>
    </row>
    <row r="317" spans="1:1">
      <c r="A317" s="17">
        <v>1001259</v>
      </c>
    </row>
    <row r="318" spans="1:1">
      <c r="A318" s="17">
        <v>1005469</v>
      </c>
    </row>
    <row r="319" spans="1:1">
      <c r="A319" s="17">
        <v>1004699</v>
      </c>
    </row>
    <row r="320" spans="1:1">
      <c r="A320" s="17">
        <v>1006377</v>
      </c>
    </row>
    <row r="321" spans="1:1">
      <c r="A321" s="17">
        <v>1000502</v>
      </c>
    </row>
    <row r="322" spans="1:1">
      <c r="A322" s="17">
        <v>1000472</v>
      </c>
    </row>
    <row r="323" spans="1:1">
      <c r="A323" s="17">
        <v>1007545</v>
      </c>
    </row>
    <row r="324" spans="1:1">
      <c r="A324" s="17">
        <v>1004900</v>
      </c>
    </row>
    <row r="325" spans="1:1">
      <c r="A325" s="17">
        <v>1009493</v>
      </c>
    </row>
    <row r="326" spans="1:1">
      <c r="A326" s="17">
        <v>1003673</v>
      </c>
    </row>
    <row r="327" spans="1:1">
      <c r="A327" s="17">
        <v>1009508</v>
      </c>
    </row>
    <row r="328" spans="1:1">
      <c r="A328" s="17">
        <v>1009514</v>
      </c>
    </row>
    <row r="329" spans="1:1">
      <c r="A329" s="17">
        <v>1009518</v>
      </c>
    </row>
    <row r="330" spans="1:1">
      <c r="A330" s="17">
        <v>1009519</v>
      </c>
    </row>
    <row r="331" spans="1:1">
      <c r="A331" s="17">
        <v>1009521</v>
      </c>
    </row>
    <row r="332" spans="1:1">
      <c r="A332" s="17">
        <v>1009522</v>
      </c>
    </row>
    <row r="333" spans="1:1">
      <c r="A333" s="17">
        <v>1009523</v>
      </c>
    </row>
    <row r="334" spans="1:1">
      <c r="A334" s="17">
        <v>1009524</v>
      </c>
    </row>
    <row r="335" spans="1:1">
      <c r="A335" s="17">
        <v>1009526</v>
      </c>
    </row>
    <row r="336" spans="1:1">
      <c r="A336" s="17">
        <v>1009527</v>
      </c>
    </row>
    <row r="337" spans="1:1">
      <c r="A337" s="17">
        <v>1009529</v>
      </c>
    </row>
    <row r="338" spans="1:1">
      <c r="A338" s="17">
        <v>1009530</v>
      </c>
    </row>
    <row r="339" spans="1:1">
      <c r="A339" s="17">
        <v>1009531</v>
      </c>
    </row>
    <row r="340" spans="1:1">
      <c r="A340" s="17">
        <v>1009533</v>
      </c>
    </row>
    <row r="341" spans="1:1">
      <c r="A341" s="17">
        <v>1009534</v>
      </c>
    </row>
    <row r="342" spans="1:1">
      <c r="A342" s="17">
        <v>1009538</v>
      </c>
    </row>
    <row r="343" spans="1:1">
      <c r="A343" s="17">
        <v>1009539</v>
      </c>
    </row>
    <row r="344" spans="1:1">
      <c r="A344" s="17">
        <v>1009541</v>
      </c>
    </row>
    <row r="345" spans="1:1">
      <c r="A345" s="17">
        <v>1009544</v>
      </c>
    </row>
    <row r="346" spans="1:1">
      <c r="A346" s="17">
        <v>1003980</v>
      </c>
    </row>
    <row r="347" spans="1:1">
      <c r="A347" s="17">
        <v>1003981</v>
      </c>
    </row>
    <row r="348" spans="1:1">
      <c r="A348" s="17">
        <v>1009218</v>
      </c>
    </row>
    <row r="349" spans="1:1">
      <c r="A349" s="17">
        <v>1006623</v>
      </c>
    </row>
    <row r="350" spans="1:1">
      <c r="A350" s="17">
        <v>1005734</v>
      </c>
    </row>
    <row r="351" spans="1:1">
      <c r="A351" s="17">
        <v>1008307</v>
      </c>
    </row>
    <row r="352" spans="1:1">
      <c r="A352" s="17">
        <v>1008282</v>
      </c>
    </row>
    <row r="353" spans="1:1">
      <c r="A353" s="17">
        <v>1008283</v>
      </c>
    </row>
    <row r="354" spans="1:1">
      <c r="A354" s="17">
        <v>1008284</v>
      </c>
    </row>
    <row r="355" spans="1:1">
      <c r="A355" s="17">
        <v>1008285</v>
      </c>
    </row>
    <row r="356" spans="1:1">
      <c r="A356" s="17">
        <v>1008286</v>
      </c>
    </row>
    <row r="357" spans="1:1">
      <c r="A357" s="17">
        <v>1004763</v>
      </c>
    </row>
    <row r="358" spans="1:1">
      <c r="A358" s="17">
        <v>1008288</v>
      </c>
    </row>
    <row r="359" spans="1:1">
      <c r="A359" s="17">
        <v>1009117</v>
      </c>
    </row>
    <row r="360" spans="1:1">
      <c r="A360" s="17">
        <v>1004769</v>
      </c>
    </row>
    <row r="361" spans="1:1">
      <c r="A361" s="17">
        <v>1009382</v>
      </c>
    </row>
    <row r="362" spans="1:1">
      <c r="A362" s="17">
        <v>1009383</v>
      </c>
    </row>
    <row r="363" spans="1:1">
      <c r="A363" s="17">
        <v>1008274</v>
      </c>
    </row>
    <row r="364" spans="1:1">
      <c r="A364" s="17">
        <v>1008275</v>
      </c>
    </row>
    <row r="365" spans="1:1">
      <c r="A365" s="17">
        <v>1008276</v>
      </c>
    </row>
    <row r="366" spans="1:1">
      <c r="A366" s="17">
        <v>1008277</v>
      </c>
    </row>
    <row r="367" spans="1:1">
      <c r="A367" s="17">
        <v>1008278</v>
      </c>
    </row>
    <row r="368" spans="1:1">
      <c r="A368" s="17">
        <v>1008279</v>
      </c>
    </row>
    <row r="369" spans="1:1">
      <c r="A369" s="17">
        <v>1008280</v>
      </c>
    </row>
    <row r="370" spans="1:1">
      <c r="A370" s="17">
        <v>1008287</v>
      </c>
    </row>
    <row r="371" spans="1:1">
      <c r="A371" s="17">
        <v>1008289</v>
      </c>
    </row>
    <row r="372" spans="1:1">
      <c r="A372" s="17">
        <v>1005403</v>
      </c>
    </row>
    <row r="373" spans="1:1">
      <c r="A373" s="17">
        <v>1005330</v>
      </c>
    </row>
    <row r="374" spans="1:1">
      <c r="A374" s="17" t="s">
        <v>3914</v>
      </c>
    </row>
  </sheetData>
  <pageMargins left="0.7" right="0.7" top="0.75" bottom="0.75" header="0.3" footer="0.3"/>
  <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B147"/>
  <sheetViews>
    <sheetView topLeftCell="A131" zoomScaleNormal="100" workbookViewId="0">
      <selection activeCell="D152" sqref="D152"/>
    </sheetView>
  </sheetViews>
  <sheetFormatPr defaultRowHeight="15"/>
  <cols>
    <col min="1" max="1" width="25.5703125" customWidth="1"/>
    <col min="2" max="2" width="17" customWidth="1"/>
  </cols>
  <sheetData>
    <row r="3" spans="1:2">
      <c r="A3" s="94" t="s">
        <v>3913</v>
      </c>
      <c r="B3" t="s">
        <v>3915</v>
      </c>
    </row>
    <row r="4" spans="1:2">
      <c r="A4" s="95">
        <v>46098</v>
      </c>
      <c r="B4" s="177">
        <v>35</v>
      </c>
    </row>
    <row r="5" spans="1:2">
      <c r="A5" s="95">
        <v>46117</v>
      </c>
      <c r="B5" s="177">
        <v>471</v>
      </c>
    </row>
    <row r="6" spans="1:2">
      <c r="A6" s="95">
        <v>46118</v>
      </c>
      <c r="B6" s="177">
        <v>856</v>
      </c>
    </row>
    <row r="7" spans="1:2">
      <c r="A7" s="95">
        <v>46119</v>
      </c>
      <c r="B7" s="177">
        <v>935</v>
      </c>
    </row>
    <row r="8" spans="1:2">
      <c r="A8" s="95">
        <v>46120</v>
      </c>
      <c r="B8" s="177">
        <v>6651</v>
      </c>
    </row>
    <row r="9" spans="1:2">
      <c r="A9" s="95">
        <v>46121</v>
      </c>
      <c r="B9" s="177">
        <v>137</v>
      </c>
    </row>
    <row r="10" spans="1:2">
      <c r="A10" s="95">
        <v>46122</v>
      </c>
      <c r="B10" s="177">
        <v>203</v>
      </c>
    </row>
    <row r="11" spans="1:2">
      <c r="A11" s="95">
        <v>46123</v>
      </c>
      <c r="B11" s="177">
        <v>1102</v>
      </c>
    </row>
    <row r="12" spans="1:2">
      <c r="A12" s="95">
        <v>46124</v>
      </c>
      <c r="B12" s="177">
        <v>240</v>
      </c>
    </row>
    <row r="13" spans="1:2">
      <c r="A13" s="95">
        <v>46114</v>
      </c>
      <c r="B13" s="177">
        <v>1390</v>
      </c>
    </row>
    <row r="14" spans="1:2">
      <c r="A14" s="95">
        <v>46125</v>
      </c>
      <c r="B14" s="177">
        <v>625</v>
      </c>
    </row>
    <row r="15" spans="1:2">
      <c r="A15" s="95">
        <v>46126</v>
      </c>
      <c r="B15" s="177">
        <v>210</v>
      </c>
    </row>
    <row r="16" spans="1:2">
      <c r="A16" s="95">
        <v>46127</v>
      </c>
      <c r="B16" s="177">
        <v>1031</v>
      </c>
    </row>
    <row r="17" spans="1:2">
      <c r="A17" s="95">
        <v>46128</v>
      </c>
      <c r="B17" s="177">
        <v>453</v>
      </c>
    </row>
    <row r="18" spans="1:2">
      <c r="A18" s="95">
        <v>46131</v>
      </c>
      <c r="B18" s="177">
        <v>1081</v>
      </c>
    </row>
    <row r="19" spans="1:2">
      <c r="A19" s="95">
        <v>46133</v>
      </c>
      <c r="B19" s="177">
        <v>1131</v>
      </c>
    </row>
    <row r="20" spans="1:2">
      <c r="A20" s="95">
        <v>46132</v>
      </c>
      <c r="B20" s="177">
        <v>281</v>
      </c>
    </row>
    <row r="21" spans="1:2">
      <c r="A21" s="95" t="s">
        <v>3914</v>
      </c>
      <c r="B21" s="177">
        <v>16832</v>
      </c>
    </row>
    <row r="35" spans="1:2">
      <c r="A35" s="94" t="s">
        <v>3913</v>
      </c>
      <c r="B35" t="s">
        <v>3916</v>
      </c>
    </row>
    <row r="36" spans="1:2">
      <c r="A36" s="95">
        <v>46098</v>
      </c>
      <c r="B36" s="96">
        <v>4830</v>
      </c>
    </row>
    <row r="37" spans="1:2">
      <c r="A37" s="95">
        <v>46117</v>
      </c>
      <c r="B37" s="96">
        <v>47790</v>
      </c>
    </row>
    <row r="38" spans="1:2">
      <c r="A38" s="95">
        <v>46118</v>
      </c>
      <c r="B38" s="96">
        <v>10675</v>
      </c>
    </row>
    <row r="39" spans="1:2">
      <c r="A39" s="95">
        <v>46119</v>
      </c>
      <c r="B39" s="96">
        <v>24849.879999999997</v>
      </c>
    </row>
    <row r="40" spans="1:2">
      <c r="A40" s="95">
        <v>46120</v>
      </c>
      <c r="B40" s="96">
        <v>127645.7</v>
      </c>
    </row>
    <row r="41" spans="1:2">
      <c r="A41" s="95">
        <v>46121</v>
      </c>
      <c r="B41" s="96">
        <v>4420</v>
      </c>
    </row>
    <row r="42" spans="1:2">
      <c r="A42" s="95">
        <v>46122</v>
      </c>
      <c r="B42" s="96">
        <v>1813.5</v>
      </c>
    </row>
    <row r="43" spans="1:2">
      <c r="A43" s="95">
        <v>46123</v>
      </c>
      <c r="B43" s="96">
        <v>7917.75</v>
      </c>
    </row>
    <row r="44" spans="1:2">
      <c r="A44" s="95">
        <v>46124</v>
      </c>
      <c r="B44" s="96">
        <v>23271</v>
      </c>
    </row>
    <row r="45" spans="1:2">
      <c r="A45" s="95">
        <v>46114</v>
      </c>
      <c r="B45" s="96">
        <v>154870</v>
      </c>
    </row>
    <row r="46" spans="1:2">
      <c r="A46" s="95">
        <v>46125</v>
      </c>
      <c r="B46" s="96">
        <v>65069.45</v>
      </c>
    </row>
    <row r="47" spans="1:2">
      <c r="A47" s="95">
        <v>46126</v>
      </c>
      <c r="B47" s="96">
        <v>13939</v>
      </c>
    </row>
    <row r="48" spans="1:2">
      <c r="A48" s="95">
        <v>46127</v>
      </c>
      <c r="B48" s="96">
        <v>42128</v>
      </c>
    </row>
    <row r="49" spans="1:2">
      <c r="A49" s="95">
        <v>46128</v>
      </c>
      <c r="B49" s="96">
        <v>26709.34</v>
      </c>
    </row>
    <row r="50" spans="1:2">
      <c r="A50" s="95">
        <v>46131</v>
      </c>
      <c r="B50" s="96">
        <v>104450</v>
      </c>
    </row>
    <row r="51" spans="1:2">
      <c r="A51" s="95">
        <v>46133</v>
      </c>
      <c r="B51" s="96">
        <v>25217.360000000001</v>
      </c>
    </row>
    <row r="52" spans="1:2">
      <c r="A52" s="95">
        <v>46132</v>
      </c>
      <c r="B52" s="96">
        <v>10237.51</v>
      </c>
    </row>
    <row r="53" spans="1:2">
      <c r="A53" s="95" t="s">
        <v>3914</v>
      </c>
      <c r="B53" s="177">
        <v>695833.49</v>
      </c>
    </row>
    <row r="71" spans="1:2">
      <c r="A71" s="94" t="s">
        <v>3913</v>
      </c>
      <c r="B71" t="s">
        <v>3915</v>
      </c>
    </row>
    <row r="72" spans="1:2">
      <c r="A72" s="17" t="s">
        <v>4293</v>
      </c>
      <c r="B72" s="177">
        <v>100</v>
      </c>
    </row>
    <row r="73" spans="1:2">
      <c r="A73" s="17" t="s">
        <v>3815</v>
      </c>
      <c r="B73" s="177">
        <v>103</v>
      </c>
    </row>
    <row r="74" spans="1:2">
      <c r="A74" s="17" t="s">
        <v>4305</v>
      </c>
      <c r="B74" s="177">
        <v>142</v>
      </c>
    </row>
    <row r="75" spans="1:2">
      <c r="A75" s="17" t="s">
        <v>4301</v>
      </c>
      <c r="B75" s="177">
        <v>150</v>
      </c>
    </row>
    <row r="76" spans="1:2">
      <c r="A76" s="17" t="s">
        <v>3816</v>
      </c>
      <c r="B76" s="177">
        <v>280</v>
      </c>
    </row>
    <row r="77" spans="1:2">
      <c r="A77" s="17" t="s">
        <v>3817</v>
      </c>
      <c r="B77" s="177">
        <v>301</v>
      </c>
    </row>
    <row r="78" spans="1:2">
      <c r="A78" s="17" t="s">
        <v>4297</v>
      </c>
      <c r="B78" s="177">
        <v>345</v>
      </c>
    </row>
    <row r="79" spans="1:2">
      <c r="A79" s="17" t="s">
        <v>4304</v>
      </c>
      <c r="B79" s="177">
        <v>521</v>
      </c>
    </row>
    <row r="80" spans="1:2">
      <c r="A80" s="17" t="s">
        <v>4290</v>
      </c>
      <c r="B80" s="177">
        <v>2956</v>
      </c>
    </row>
    <row r="81" spans="1:2">
      <c r="A81" s="17" t="s">
        <v>4306</v>
      </c>
      <c r="B81" s="177">
        <v>11718</v>
      </c>
    </row>
    <row r="82" spans="1:2">
      <c r="A82" s="17" t="s">
        <v>3914</v>
      </c>
      <c r="B82" s="177">
        <v>16616</v>
      </c>
    </row>
    <row r="89" spans="1:2">
      <c r="A89" s="94" t="s">
        <v>3913</v>
      </c>
      <c r="B89" t="s">
        <v>3916</v>
      </c>
    </row>
    <row r="90" spans="1:2">
      <c r="A90" s="17" t="s">
        <v>4296</v>
      </c>
      <c r="B90" s="177">
        <v>7064</v>
      </c>
    </row>
    <row r="91" spans="1:2">
      <c r="A91" s="17" t="s">
        <v>3815</v>
      </c>
      <c r="B91" s="96">
        <v>7504</v>
      </c>
    </row>
    <row r="92" spans="1:2">
      <c r="A92" s="17" t="s">
        <v>4301</v>
      </c>
      <c r="B92" s="177">
        <v>7707.2</v>
      </c>
    </row>
    <row r="93" spans="1:2">
      <c r="A93" s="17" t="s">
        <v>4305</v>
      </c>
      <c r="B93" s="177">
        <v>8679.2000000000007</v>
      </c>
    </row>
    <row r="94" spans="1:2">
      <c r="A94" s="17" t="s">
        <v>3816</v>
      </c>
      <c r="B94" s="177">
        <v>10252.51</v>
      </c>
    </row>
    <row r="95" spans="1:2">
      <c r="A95" s="17" t="s">
        <v>4302</v>
      </c>
      <c r="B95" s="177">
        <v>12170</v>
      </c>
    </row>
    <row r="96" spans="1:2">
      <c r="A96" s="17" t="s">
        <v>4358</v>
      </c>
      <c r="B96" s="177">
        <v>17161.64</v>
      </c>
    </row>
    <row r="97" spans="1:2">
      <c r="A97" s="17" t="s">
        <v>4290</v>
      </c>
      <c r="B97" s="177">
        <v>124109.76000000001</v>
      </c>
    </row>
    <row r="98" spans="1:2">
      <c r="A98" s="17" t="s">
        <v>3817</v>
      </c>
      <c r="B98" s="177">
        <v>141647.12</v>
      </c>
    </row>
    <row r="99" spans="1:2">
      <c r="A99" s="17" t="s">
        <v>4306</v>
      </c>
      <c r="B99" s="177">
        <v>336481.06000000006</v>
      </c>
    </row>
    <row r="100" spans="1:2">
      <c r="A100" s="17" t="s">
        <v>3914</v>
      </c>
      <c r="B100" s="177">
        <v>672776.49</v>
      </c>
    </row>
    <row r="113" spans="1:2">
      <c r="A113" s="94" t="s">
        <v>3913</v>
      </c>
      <c r="B113" t="s">
        <v>3915</v>
      </c>
    </row>
    <row r="114" spans="1:2">
      <c r="A114" s="17" t="s">
        <v>168</v>
      </c>
      <c r="B114" s="177">
        <v>286</v>
      </c>
    </row>
    <row r="115" spans="1:2">
      <c r="A115" s="17" t="s">
        <v>3490</v>
      </c>
      <c r="B115" s="177">
        <v>288</v>
      </c>
    </row>
    <row r="116" spans="1:2">
      <c r="A116" s="17" t="s">
        <v>2455</v>
      </c>
      <c r="B116" s="177">
        <v>300</v>
      </c>
    </row>
    <row r="117" spans="1:2">
      <c r="A117" s="17" t="s">
        <v>114</v>
      </c>
      <c r="B117" s="177">
        <v>360</v>
      </c>
    </row>
    <row r="118" spans="1:2">
      <c r="A118" s="17" t="s">
        <v>115</v>
      </c>
      <c r="B118" s="177">
        <v>540</v>
      </c>
    </row>
    <row r="119" spans="1:2">
      <c r="A119" s="17" t="s">
        <v>116</v>
      </c>
      <c r="B119" s="177">
        <v>744</v>
      </c>
    </row>
    <row r="120" spans="1:2">
      <c r="A120" s="17" t="s">
        <v>526</v>
      </c>
      <c r="B120" s="177">
        <v>996</v>
      </c>
    </row>
    <row r="121" spans="1:2">
      <c r="A121" s="17" t="s">
        <v>174</v>
      </c>
      <c r="B121" s="177">
        <v>1630</v>
      </c>
    </row>
    <row r="122" spans="1:2">
      <c r="A122" s="17" t="s">
        <v>3757</v>
      </c>
      <c r="B122" s="177">
        <v>2282</v>
      </c>
    </row>
    <row r="123" spans="1:2">
      <c r="A123" s="17" t="s">
        <v>3358</v>
      </c>
      <c r="B123" s="177">
        <v>3280</v>
      </c>
    </row>
    <row r="124" spans="1:2">
      <c r="A124" s="17" t="s">
        <v>3914</v>
      </c>
      <c r="B124" s="177">
        <v>10706</v>
      </c>
    </row>
    <row r="139" spans="1:2">
      <c r="A139" s="94" t="s">
        <v>3913</v>
      </c>
      <c r="B139" t="s">
        <v>3915</v>
      </c>
    </row>
    <row r="140" spans="1:2">
      <c r="A140" s="17" t="s">
        <v>4267</v>
      </c>
      <c r="B140" s="177">
        <v>8345</v>
      </c>
    </row>
    <row r="141" spans="1:2">
      <c r="A141" s="17" t="s">
        <v>4268</v>
      </c>
      <c r="B141" s="177">
        <v>6531</v>
      </c>
    </row>
    <row r="142" spans="1:2">
      <c r="A142" s="17" t="s">
        <v>4265</v>
      </c>
      <c r="B142" s="177">
        <v>735</v>
      </c>
    </row>
    <row r="143" spans="1:2">
      <c r="A143" s="17" t="s">
        <v>4269</v>
      </c>
      <c r="B143" s="177">
        <v>588</v>
      </c>
    </row>
    <row r="144" spans="1:2">
      <c r="A144" s="17" t="s">
        <v>4266</v>
      </c>
      <c r="B144" s="177">
        <v>530</v>
      </c>
    </row>
    <row r="145" spans="1:2">
      <c r="A145" s="17" t="s">
        <v>4489</v>
      </c>
      <c r="B145" s="177">
        <v>100</v>
      </c>
    </row>
    <row r="146" spans="1:2">
      <c r="A146" s="17" t="s">
        <v>4517</v>
      </c>
      <c r="B146" s="177">
        <v>3</v>
      </c>
    </row>
    <row r="147" spans="1:2">
      <c r="A147" s="17" t="s">
        <v>3914</v>
      </c>
      <c r="B147" s="177">
        <v>16832</v>
      </c>
    </row>
  </sheetData>
  <pageMargins left="0.7" right="0.7" top="0.75" bottom="0.75" header="0.3" footer="0.3"/>
  <pageSetup orientation="portrait" r:id="rId7"/>
  <drawing r:id="rId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MASTER_SHEET</vt:lpstr>
      <vt:lpstr>ISSUANCE_HISTORY</vt:lpstr>
      <vt:lpstr>ISSUANCE_FORM</vt:lpstr>
      <vt:lpstr>RECEIVING_HISTORY</vt:lpstr>
      <vt:lpstr>RECEIVING_FORM</vt:lpstr>
      <vt:lpstr>Lists </vt:lpstr>
      <vt:lpstr>Dashboard Issuance </vt:lpstr>
      <vt:lpstr>Dashboard Receiving </vt:lpstr>
      <vt:lpstr>Purch. Pvt </vt:lpstr>
      <vt:lpstr>Pvt Issuance </vt:lpstr>
      <vt:lpstr>ISSUANCE_FORM!Print_Area</vt:lpstr>
      <vt:lpstr>RECEIVING_FORM!Print_Area</vt:lpstr>
      <vt:lpstr>MASTER_SHEET!Print_Titles</vt:lpstr>
      <vt:lpstr>Products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Ahsan Habib</dc:creator>
  <cp:lastModifiedBy>Uzair Ahamed</cp:lastModifiedBy>
  <cp:lastPrinted>2026-05-02T00:23:13Z</cp:lastPrinted>
  <dcterms:created xsi:type="dcterms:W3CDTF">2023-01-15T05:35:40Z</dcterms:created>
  <dcterms:modified xsi:type="dcterms:W3CDTF">2026-05-02T00:26:27Z</dcterms:modified>
</cp:coreProperties>
</file>