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<sst xmlns="http://schemas.openxmlformats.org/spreadsheetml/2006/main" count="411" uniqueCount="310">
  <si>
    <t>Nombre</t>
  </si>
  <si>
    <t>Origen</t>
  </si>
  <si>
    <t>Temperamento</t>
  </si>
  <si>
    <t>Esperanza de vida</t>
  </si>
  <si>
    <t>prom vida</t>
  </si>
  <si>
    <t>Peso (kg)</t>
  </si>
  <si>
    <t>prom peso</t>
  </si>
  <si>
    <t>Descripción</t>
  </si>
  <si>
    <t>Hipoalergénico</t>
  </si>
  <si>
    <t>Abyssinian</t>
  </si>
  <si>
    <t>Egypt</t>
  </si>
  <si>
    <t>Active, Energetic, Independent, Intelligent, Gentle</t>
  </si>
  <si>
    <t>14 - 15</t>
  </si>
  <si>
    <t>3 - 5</t>
  </si>
  <si>
    <t>El Abisinio es fácil de cuidar y es una alegría tenerlo en casa. Son gatos cariñosos y adoran tanto a las personas como a otros animales.</t>
  </si>
  <si>
    <t>Aegean</t>
  </si>
  <si>
    <t>Greece</t>
  </si>
  <si>
    <t>Affectionate, Social, Intelligent, Playful, Active</t>
  </si>
  <si>
    <t>15 - 15</t>
  </si>
  <si>
    <t>Originarios de las islas griegas conocidas como las Cícladas, en el mar Egeo, son gatos naturales, lo que significa que se desarrollaron sin que los humanos intervinieran en su cría. Como raza, los gatos del Egeo son raros, aunque son numerosos en sus islas de origen. Suelen ser amables con las personas y pueden ser excelentes gatos para familias con niños.</t>
  </si>
  <si>
    <t>American Bobtail</t>
  </si>
  <si>
    <t>United States</t>
  </si>
  <si>
    <t>Intelligent, Interactive, Lively, Playful, Sensitive</t>
  </si>
  <si>
    <t>16 - 15</t>
  </si>
  <si>
    <t>3 - 7</t>
  </si>
  <si>
    <t>Los Bobtail Americanos son gatos cariñosos e increíblemente inteligentes que poseen un distintivo aspecto salvaje. Son gatos extremadamente interactivos que se unen a su familia humana con gran devoción.</t>
  </si>
  <si>
    <t>American Curl</t>
  </si>
  <si>
    <t>Affectionate, Curious, Intelligent, Interactive, Lively, Playful, Social</t>
  </si>
  <si>
    <t>17 - 15</t>
  </si>
  <si>
    <t>2 - 5</t>
  </si>
  <si>
    <t>Se distinguen por unas orejas realmente únicas que se curvan hacia atrás en un elegante arco, ofreciendo una expresión alerta, alegre y felizmente sorprendida, que hace que la gente estalle en una gran sonrisa cuando ve a su primer Curl. Los Curl son almas gemelas muy orientadas a las personas, fieles y cariñosas, y se adaptan con extraordinaria rapidez a otros animales, niños y situaciones nuevas.</t>
  </si>
  <si>
    <t>American Shorthair</t>
  </si>
  <si>
    <t>Active, Curious, Easy Going, Playful, Calm</t>
  </si>
  <si>
    <t>18 - 15</t>
  </si>
  <si>
    <t>4 - 7</t>
  </si>
  <si>
    <t>El American Shorthair es conocido por su longevidad, robusta salud, buen aspecto, dulce personalidad y amabilidad con niños, perros y otras mascotas.</t>
  </si>
  <si>
    <t>American Wirehair</t>
  </si>
  <si>
    <t>Affectionate, Curious, Gentle, Intelligent, Interactive, Lively, Loyal, Playful, Sensible, Social</t>
  </si>
  <si>
    <t>19 - 15</t>
  </si>
  <si>
    <t>El American Wirehair tiende a ser un gato tranquilo y tolerante que se toma la vida como viene. Su afición favorita es observar pájaros desde el alféizar de una ventana soleada, y su habilidad para cazar le servirá de ayuda si entran insectos en casa.</t>
  </si>
  <si>
    <t>Arabian Mau</t>
  </si>
  <si>
    <t>United Arab Emirates</t>
  </si>
  <si>
    <t>Affectionate, Agile, Curious, Independent, Playful, Loyal</t>
  </si>
  <si>
    <t>20 - 15</t>
  </si>
  <si>
    <t>Los gatos Arabian Mau son sociables y enérgicos. Debido a sus niveles de energía, estos gatos se encuentran mejor en hogares donde sus dueños puedan proporcionarles mucho tiempo de juego, atención e interacción por parte de sus dueños. Estos gatitos son amistosos, inteligentes y adaptables, e incluso se llevan bien con otras mascotas y niños.</t>
  </si>
  <si>
    <t>Australian Mist</t>
  </si>
  <si>
    <t>Australia</t>
  </si>
  <si>
    <t>Lively, Social, Fun-loving, Relaxed, Affectionate</t>
  </si>
  <si>
    <t>21 - 15</t>
  </si>
  <si>
    <t>Al Australian Mist le encanta la compañía humana. Tolerantes incluso con los niños más pequeños, estos simpáticos felinos disfrutan jugando y formando parte del ajetreo y el bullicio de un hogar ajetreado. Son compañeros divertidos para personas de todas las edades y les gusta quedarse en casa entre el anochecer y el amanecer o ser mascotas de interior.</t>
  </si>
  <si>
    <t>Balinese</t>
  </si>
  <si>
    <t>Affectionate, Intelligent, Playful</t>
  </si>
  <si>
    <t>22 - 15</t>
  </si>
  <si>
    <t>Los balineses son gatos curiosos, extrovertidos, inteligentes y con excelentes dotes de comunicación. Son conocidos por su personalidad parlanchina y siempre están deseando contarte sus opiniones sobre la vida, el amor y lo que les has servido de cena.</t>
  </si>
  <si>
    <t>Bambino</t>
  </si>
  <si>
    <t>Affectionate, Lively, Friendly, Intelligent</t>
  </si>
  <si>
    <t>23 - 15</t>
  </si>
  <si>
    <t>2 - 4</t>
  </si>
  <si>
    <t>El Bambino es una raza de gato que se creó como cruce entre las razas Sphynx y Munchkin. El gato Bambino tiene patas cortas, orejas grandes y erguidas, y normalmente no tiene pelo. Les encanta que los manipulen y acurrucarse en el regazo de los miembros de su familia.</t>
  </si>
  <si>
    <t>Bengal</t>
  </si>
  <si>
    <t>Alert, Agile, Energetic, Demanding, Intelligent</t>
  </si>
  <si>
    <t>24 - 15</t>
  </si>
  <si>
    <t>Es muy divertido vivir con un bengalí, pero no es el gato adecuado para todo el mundo ni para los que tienen un gato por primera vez. Extremadamente inteligentes, curiosos y activos, exigen mucha interacción y pobre del dueño que no se la proporcione.</t>
  </si>
  <si>
    <t>Birman</t>
  </si>
  <si>
    <t>France</t>
  </si>
  <si>
    <t>Affectionate, Active, Gentle, Social</t>
  </si>
  <si>
    <t>25 - 15</t>
  </si>
  <si>
    <t>El Birmano es un gato dócil y tranquilo que adora a las personas y las seguirá de una habitación a otra. Espere que el Birmano quiera participar en lo que está haciendo. Se comunica con una voz suave, sobre todo para recordarle que tal vez sea hora de cenar o de un agradable abrazo en el sofá. Le gusta que le cojan en brazos y se relajará como un bebé peludo.</t>
  </si>
  <si>
    <t>Bombay</t>
  </si>
  <si>
    <t>Affectionate, Dependent, Gentle, Intelligent, Playful</t>
  </si>
  <si>
    <t>26 - 15</t>
  </si>
  <si>
    <t>Los ojos dorados y la capa negra brillante del Bombay son absolutamente llamativos. Es probable que se vincule más con un miembro de la familia, el Bombay le seguirá de habitación en habitación y casi siempre tendrá algo que decir sobre lo que está haciendo, le encanta la atención y que le lleven de un lado a otro, a menudo en el hombro de su cuidador.</t>
  </si>
  <si>
    <t>British Longhair</t>
  </si>
  <si>
    <t>United Kingdom</t>
  </si>
  <si>
    <t>Affectionate, Easy Going, Independent, Intelligent, Loyal, Social</t>
  </si>
  <si>
    <t>27 - 15</t>
  </si>
  <si>
    <t>4 - 8</t>
  </si>
  <si>
    <t>El British Longhair es un gato relajado y muy tranquilo, a menudo percibido como muy independiente, aunque disfrutará de la compañía de un gato igualmente relajado y afín. Son una raza cariñosa, pero muy a su aire y tienden a preferir sentarse con sus dueños antes que ser recogidos.</t>
  </si>
  <si>
    <t>British Shorthair</t>
  </si>
  <si>
    <t>Affectionate, Easy Going, Gentle, Loyal, Patient, calm</t>
  </si>
  <si>
    <t>28 - 15</t>
  </si>
  <si>
    <t>5 - 9</t>
  </si>
  <si>
    <t>El British Shorthair es un gato muy agradable para tener como compañero, ans es fácil de llevar y plácido. El British es un gato ferozmente leal y cariñoso y se apegará a cada uno de los miembros de su familia. Aunque le encanta jugar, no necesita atención cada hora. Si tiene ganas de jugar, buscará a alguien y le llevará un juguete. El British también juega bien solo, por lo que es un buen compañero para las personas solteras.</t>
  </si>
  <si>
    <t>Burmese</t>
  </si>
  <si>
    <t>Burma</t>
  </si>
  <si>
    <t>Curious, Intelligent, Gentle, Social, Interactive, Playful, Lively</t>
  </si>
  <si>
    <t>29 - 15</t>
  </si>
  <si>
    <t>A los birmanos les encanta estar con la gente, jugar con ellos y entretenerlos. Ansían el contacto físico cercano y aborrecen el regazo vacío. Siguen a sus dueños de una habitación a otra y duermen en la cama con ellos, preferiblemente bajo las sábanas, lo más abrazados posible. Cuando juegan, se dan la vuelta para ver si su dueño les observa y se entretiene con sus locuras.</t>
  </si>
  <si>
    <t>Burmilla</t>
  </si>
  <si>
    <t>Easy Going, Friendly, Intelligent, Lively, Playful, Social</t>
  </si>
  <si>
    <t>30 - 15</t>
  </si>
  <si>
    <t>3 - 6</t>
  </si>
  <si>
    <t>El Burmilla es un gato bastante plácido. Suele ser un gato fácil de llevar, que requiere cuidados mínimos. El Burmilla es cariñoso y dulce y es un buen compañero, el Burmilla es un compañero ideal para pasar una tarde solitaria. Leal, devoto y cariñoso, este gato permanecerá junto a su dueño, haciéndole siempre compañía.</t>
  </si>
  <si>
    <t>California Spangled</t>
  </si>
  <si>
    <t>Affectionate, Curious, Intelligent, Loyal, Social</t>
  </si>
  <si>
    <t>31 - 15</t>
  </si>
  <si>
    <t>5 - 7</t>
  </si>
  <si>
    <t>Quizá lo único del gato California spangled que no es salvaje es su personalidad. Conocida por ser cariñosa, amable y sociable, esta raza disfruta pasando mucho tiempo con sus dueños. Son muy juguetones, y a menudo eligen posarse en lugares altos y mostrar sus habilidades acrobáticas.</t>
  </si>
  <si>
    <t>Chantilly-Tiffany</t>
  </si>
  <si>
    <t>Affectionate, Demanding, Interactive, Loyal</t>
  </si>
  <si>
    <t>32 - 15</t>
  </si>
  <si>
    <t>El Chantilly es un compañero devoto y prefiere la compañía a quedarse solo. Aunque el Chantilly no es exigente, «piará» y «hablará» como si mantuviera una conversación. Esta raza es afectuosa, con un temperamento dulce. Puede permanecer quieto durante largos periodos de tiempo, tumbado felizmente en el regazo de su amado. Esta cualidad hace del Tiffany un compañero de viaje ideal, y un compañero de casa ideal para personas mayores y discapacitados físicos.</t>
  </si>
  <si>
    <t>Chartreux</t>
  </si>
  <si>
    <t>Affectionate, Loyal, Intelligent, Social, Lively, Playful</t>
  </si>
  <si>
    <t>33 - 15</t>
  </si>
  <si>
    <t>El Chartreux es generalmente silencioso pero comunicativo. Las sesiones cortas de juego, mezcladas con siestas y comidas son su día perfecto. Aunque aprecia cualquier atención que le prestes, no es exigente, sino que se contenta con seguirte con devoción, dormir en tu cama y acurrucarse contigo si no te encuentras bien.</t>
  </si>
  <si>
    <t>Chausie</t>
  </si>
  <si>
    <t>Affectionate, Intelligent, Playful, Social</t>
  </si>
  <si>
    <t>34 - 15</t>
  </si>
  <si>
    <t>Para los propietarios que desean un felino capaz de evocar la vida al aire libre, el Chausie, de una belleza sorprendente, conserva un poco de lo salvaje en su aspecto, pero tiene los modales domésticos de nuestros simpáticos y familiares moggies. Muy juguetón, este gato necesita mucho espacio para poder desplegar plenamente sus instintos de cazador.</t>
  </si>
  <si>
    <t>Cheetoh</t>
  </si>
  <si>
    <t>Affectionate, Gentle, Intelligent, Social</t>
  </si>
  <si>
    <t>35 - 15</t>
  </si>
  <si>
    <t>El Cheetoh tiene un carácter súper afectuoso y verdadero amor por sus compañeros humanos; son inteligentes con capacidad para aprender rápidamente. Puedes esperar que un Cheetoh sea un gatito amante de la diversión que disfrute jugando, corriendo y saltando por todas las habitaciones de tu casa.</t>
  </si>
  <si>
    <t>Colorpoint Shorthair</t>
  </si>
  <si>
    <t>36 - 15</t>
  </si>
  <si>
    <t>El Colorpoint de pelo corto es una raza cariñosa, devota y leal a su dueño. Sensibles al estado de ánimo de su dueño, los Colorpoint están más que encantados de sentarse a su lado o en su regazo y ronronear palabras de ánimo en un mal día. Buscarán constantemente su regazo siempre que esté abierto y, en los momentos en que su regazo esté ocupado, se estirarán en lugares soleados del suelo.</t>
  </si>
  <si>
    <t>Cornish Rex</t>
  </si>
  <si>
    <t>Affectionate, Intelligent, Active, Curious, Playful</t>
  </si>
  <si>
    <t>37 - 15</t>
  </si>
  <si>
    <t>Se trata de un gato confiado al que le encantan las personas y las seguirá a todas partes, esperando cualquier oportunidad para sentarse en su regazo o dar un beso. Le gusta que lo manipulen, lo que facilita llevarlo al veterinario o adiestrarlo para trabajos de terapia. El Cornish Rex permanece en modo gatito la mayor parte de su vida y hasta bien entrada la tercera edad.</t>
  </si>
  <si>
    <t>Cymric</t>
  </si>
  <si>
    <t>Canada</t>
  </si>
  <si>
    <t>Gentle, Loyal, Intelligent, Playful</t>
  </si>
  <si>
    <t>38 - 15</t>
  </si>
  <si>
    <t>4 - 6</t>
  </si>
  <si>
    <t>El Cymric es un gato plácido y dulce. No se alteran demasiado por nada de lo que ocurre en su mundo. Son compañeros cariñosos y adoran a las personas. Son inteligentes y diestros, capaces de utilizar sus patas para entrar en armarios o abrir puertas.</t>
  </si>
  <si>
    <t>Cyprus</t>
  </si>
  <si>
    <t>Affectionate, Social</t>
  </si>
  <si>
    <t>39 - 15</t>
  </si>
  <si>
    <t>Cariñoso, leal, sociable e inquisitivo, el gato de Chipre crea fuertes lazos con su familia y nada le gusta más que participar en todo lo que ocurre a su alrededor. No son demasiado activos por naturaleza, lo que los convierte en el compañero perfecto para las personas que desean compartir su hogar con un felino relajado y tranquilo.</t>
  </si>
  <si>
    <t>Devon Rex</t>
  </si>
  <si>
    <t>Highly interactive, Mischievous, Loyal, Social, Playful</t>
  </si>
  <si>
    <t>40 - 15</t>
  </si>
  <si>
    <t>La posición favorita del Devon Rex es justo a la altura de la cabeza, sobre el hombro de su persona favorita. Se interesa vivamente por todo lo que ocurre y se niega a quedarse al margen de cualquier actividad. Cuente con ella para permanecer lo más cerca posible de usted, comunicando ocasionalmente sus opiniones en voz baja. Le encanta la gente y agradece las atenciones de amigos y familiares por igual.</t>
  </si>
  <si>
    <t>Donskoy</t>
  </si>
  <si>
    <t>Russia</t>
  </si>
  <si>
    <t>Playful, affectionate, loyal, social</t>
  </si>
  <si>
    <t>41 - 15</t>
  </si>
  <si>
    <t>5 - 6</t>
  </si>
  <si>
    <t>Los Donskoy son cariñosos, inteligentes y fáciles de llevar. Requieren mucha atención e interacción. El Donskoy también se lleva bien con otras mascotas. Ahora se cree que el mismo gen que causa los grados de falta de pelo en el Donskoy también causa alteraciones en la personalidad del gato, haciéndolos más tranquilos cuanto menos pelo tienen.</t>
  </si>
  <si>
    <t>Dragon Li</t>
  </si>
  <si>
    <t>China</t>
  </si>
  <si>
    <t>Intelligent, Friendly, Gentle, Loving, Loyal</t>
  </si>
  <si>
    <t>42 - 15</t>
  </si>
  <si>
    <t>El Dragón Li es leal, pero no especialmente cariñoso. Se sabe que es muy inteligente, y su condición de raza natural significa que es muy activo. Es gentil con la gente, y tiene fama de ser un talentoso cazador de ratas y otras alimañas.</t>
  </si>
  <si>
    <t>Egyptian Mau</t>
  </si>
  <si>
    <t>Agile, Dependent, Gentle, Intelligent, Lively, Loyal, Playful</t>
  </si>
  <si>
    <t>43 - 15</t>
  </si>
  <si>
    <t>El Mau Egipcio es dócil y reservado. Adora a su gente y desea que le presten atención y afecto, pero desconfía de los demás. La socialización temprana y continua es esencial con este gato sensible y a veces tímido, especialmente si planea exponerlo o viajar con él. De lo contrario, puede asustarse fácilmente con ruidos o acontecimientos inesperados.</t>
  </si>
  <si>
    <t>European Burmese</t>
  </si>
  <si>
    <t>Sweet, Affectionate, Loyal</t>
  </si>
  <si>
    <t>44 - 15</t>
  </si>
  <si>
    <t>El birmano europeo es un gato muy cariñoso, inteligente y leal. Le encanta la compañía y querrá estar con usted, participando en todo lo que haga. Aunque puede elegir a un miembro favorito de la familia, lo más probable es que interactúe con todos los miembros de la casa, así como con cualquier visitante que venga a visitarle. Son curiosos y juguetones, incluso de adultos.</t>
  </si>
  <si>
    <t>Exotic Shorthair</t>
  </si>
  <si>
    <t>Affectionate, Sweet, Loyal, Quiet, Peaceful</t>
  </si>
  <si>
    <t>45 - 15</t>
  </si>
  <si>
    <t>El Exótico de Pelo Corto es un gato amable y amistoso que tiene la misma personalidad que el Persa. Les encanta divertirse, no les molesta la compañía de otros gatos y perros, también les encanta acurrucarse para dormir en un lugar seguro. Los exóticos adoran a los suyos, pero con los extraños son cautelosos al principio. Con el tiempo, suelen acostumbrarse a las visitas.</t>
  </si>
  <si>
    <t>Havana Brown</t>
  </si>
  <si>
    <t>Affectionate, Curious, Demanding, Friendly, Intelligent, Playful</t>
  </si>
  <si>
    <t>46 - 15</t>
  </si>
  <si>
    <t>El Marrón Habano está orientado a los humanos, es juguetón y curioso. Tiene un fuerte deseo de pasar tiempo con su gente e involucrarse en todo lo que hacen. Al ser curioso por naturaleza, el Marrón Habano extiende la pata para tocar y sentir cuando investiga las curiosidades de su entorno. Son realmente sensibles por naturaleza y con frecuencia tocan suavemente a sus compañeros humanos como si estuvieran extendiendo una pata de amistad.</t>
  </si>
  <si>
    <t>Himalayan</t>
  </si>
  <si>
    <t>Dependent, Gentle, Intelligent, Quiet, Social</t>
  </si>
  <si>
    <t>47 - 15</t>
  </si>
  <si>
    <t>Tranquilos y devotos, los Himalayas son excelentes compañeros, aunque prefieren un hogar más tranquilo. Son juguetones de una forma tranquila y disfrutan con una gran variedad de juguetes. El Himalayo se estirará a tu lado, dormirá en tu cama e incluso se sentará en tu regazo cuando le apetezca.</t>
  </si>
  <si>
    <t>Japanese Bobtail</t>
  </si>
  <si>
    <t>Japan</t>
  </si>
  <si>
    <t>Active, Agile, Clever, Easy Going, Intelligent, Lively, Loyal, Playful, Social</t>
  </si>
  <si>
    <t>48 - 15</t>
  </si>
  <si>
    <t>El Bobtail japonés es una raza activa, dulce, cariñosa y muy inteligente. Les encanta estar con la gente y jugar sin parar. Aprenden su nombre y responden a él. Traen juguetes a la gente y juegan a buscar su juguete favorito durante horas. Los Bobtails son sociables y están en su mejor momento cuando están en compañía de gente. Se adueñan de la casa y no se dejan intimidar. Si hay un perro en la casa, los Bobtails asumen que los Bobtails están al mando.</t>
  </si>
  <si>
    <t>Javanese</t>
  </si>
  <si>
    <t>Active, Devoted, Intelligent, Playful</t>
  </si>
  <si>
    <t>49 - 15</t>
  </si>
  <si>
    <t>Los javaneses son infinitamente interesados, inteligentes y activos. Suelen disfrutar saltando a grandes alturas, jugando con juguetes tipo caña de pescar u otros juguetes interactivos y, en general, investigando su entorno. Intentará copiar cosas que usted haga, como abrir puertas o cajones.</t>
  </si>
  <si>
    <t>Khao Manee</t>
  </si>
  <si>
    <t>Thailand</t>
  </si>
  <si>
    <t>Calm, Relaxed, Talkative, Playful, Warm</t>
  </si>
  <si>
    <t>50 - 15</t>
  </si>
  <si>
    <t>El Khao Manee es muy inteligente, de naturaleza extrovertida e inquisitiva, aunque también es muy tranquilo y relajado, lo que lo convierte en un gato faldero ideal.</t>
  </si>
  <si>
    <t>Korat</t>
  </si>
  <si>
    <t>Active, Loyal, highly intelligent, Expressive, Trainable</t>
  </si>
  <si>
    <t>51 - 15</t>
  </si>
  <si>
    <t>El Korat es una raza natural y una de las razas de gatos estables más antiguas. Son gatos muy inteligentes y seguros de sí mismos que pueden ser intrépidos, aunque se asustan con los sonidos fuertes y los movimientos bruscos. Los Korat forman fuertes vínculos con su gente y les gusta acurrucarse y permanecer cerca.</t>
  </si>
  <si>
    <t>Kurilian</t>
  </si>
  <si>
    <t>Independent, highly intelligent, clever, inquisitive, sociable, playful, trainable</t>
  </si>
  <si>
    <t>52 - 15</t>
  </si>
  <si>
    <t>El carácter del Bobtail Kuriliano es independiente, muy inteligente, astuto, curioso, sociable, juguetón, adiestrable, ausente de agresividad y muy dócil. Son devotos de sus humanos y, cuando se les permite, están en el regazo de sus dueños o duermen en la cama con ellos.</t>
  </si>
  <si>
    <t>LaPerm</t>
  </si>
  <si>
    <t>Affectionate, Friendly, Gentle, Intelligent, Playful, Quiet</t>
  </si>
  <si>
    <t>53 - 15</t>
  </si>
  <si>
    <t>Los LaPerm son amables y cariñosos, pero también muy activos. A diferencia de muchas razas activas, el LaPerm también se conforma con ser un gato faldero. El LaPerm a menudo seguirá su ejemplo; es decir, si están ocupados jugando y usted decide sentarse y relajarse, simplemente coja a su LaPerm y siéntese con él, y se quedará en su regazo, devorando la atención que le preste.</t>
  </si>
  <si>
    <t>Maine Coon</t>
  </si>
  <si>
    <t>Adaptable, Intelligent, Loving, Gentle, Independent</t>
  </si>
  <si>
    <t>54 - 15</t>
  </si>
  <si>
    <t>5 - 8</t>
  </si>
  <si>
    <t>Son conocidos por su tamaño y su lujoso y largo pelaje Los Maine Coon son considerados un gigante gentil. El bondadoso y afable Maine Coon se adapta bien a muchos estilos de vida y personalidades. Le gusta estar con la gente y tiene la costumbre de seguirles a todas partes, pero no es necesitado. A la mayoría de los Maine Coon les encanta el agua y pueden ser muy buenos nadadores.</t>
  </si>
  <si>
    <t>Malayan</t>
  </si>
  <si>
    <t>Affectionate, Interactive, Playful, Social</t>
  </si>
  <si>
    <t>55 - 15</t>
  </si>
  <si>
    <t>A los malayos les encanta explorar e incluso disfrutan viajando en transportín. Son un gato bastante hablador y bastante ruidoso con una voluntad aparentemente fuerte. Estos gatos se asegurarán de que usted le preste la atención que busca y siempre parecen querer que los cojan y los abracen. Interactuarán constantemente con la gente, incluso con extraños. Les encanta jugar y acurrucarse.</t>
  </si>
  <si>
    <t>Manx</t>
  </si>
  <si>
    <t>Isle of Man</t>
  </si>
  <si>
    <t>Easy Going, Intelligent, Loyal, Playful, Social</t>
  </si>
  <si>
    <t>56 - 15</t>
  </si>
  <si>
    <t>El Manx es un gato plácido y dulce, apacible y juguetón. Nunca parece alterarse demasiado por nada. Es una compañera cariñosa y adora estar con la gente.</t>
  </si>
  <si>
    <t>Munchkin</t>
  </si>
  <si>
    <t>Agile, Easy Going, Intelligent, Playful</t>
  </si>
  <si>
    <t>57 - 15</t>
  </si>
  <si>
    <t>La Munchkin es una gata extrovertida a la que le gusta que la toquen. Tiene mucha energía y es más rápido y ágil de lo que parece. La cortedad de sus patas no parece interferir en su capacidad para correr y saltar.</t>
  </si>
  <si>
    <t>Nebelung</t>
  </si>
  <si>
    <t>Gentle, Quiet, Shy, Playful</t>
  </si>
  <si>
    <t>58 - 15</t>
  </si>
  <si>
    <t>El Nebelung puede tener un carácter reservado, pero le encanta jugar (siendo especialmente aficionado a la recuperación) y disfruta saltando o subiendo a lugares altos donde puede estudiar a la gente y las situaciones a su antojo antes de decidir si quiere involucrarse.</t>
  </si>
  <si>
    <t>Norwegian Forest Cat</t>
  </si>
  <si>
    <t>Norway</t>
  </si>
  <si>
    <t>Sweet, Active, Intelligent, Social, Playful, Lively, Curious</t>
  </si>
  <si>
    <t>59 - 15</t>
  </si>
  <si>
    <t>El Gato de los Bosques de Noruega es un gato dulce y cariñoso. Aprecia los elogios y le encanta interactuar con sus padres. Es un compañero cariñoso y se une a sus padres una vez que los acepta como suyos. Sigue siendo una cazadora de corazón. Le encanta perseguir juguetes como si fueran reales. Es territorial y patrulla varias veces al día para asegurarse de que todo va bien.</t>
  </si>
  <si>
    <t>Ocicat</t>
  </si>
  <si>
    <t>Active, Agile, Curious, Demanding, Friendly, Gentle, Lively, Playful, Social</t>
  </si>
  <si>
    <t>60 - 15</t>
  </si>
  <si>
    <t>Leal y devoto a sus dueños, el Ocicat es inteligente, confiado, extrovertido y parece tener muchos rasgos caninos. Se le puede adiestrar para buscar juguetes, pasear con correa, enseñarle a «hablar», a venir cuando se le llama y a seguir otras órdenes.</t>
  </si>
  <si>
    <t>Oriental</t>
  </si>
  <si>
    <t>Energetic, Affectionate, Intelligent, Social, Playful, Curious</t>
  </si>
  <si>
    <t>61 - 15</t>
  </si>
  <si>
    <t>Los orientales sienten pasión por las personas que forman parte de su vida. Se encariñan mucho con sus dueños, así que prepárese para un compromiso de por vida. Cuando usted no está disponible para entretenerla, una oriental se entretendrá saltando encima de la nevera, abriendo cajones, buscando nuevos escondites.</t>
  </si>
  <si>
    <t>Persian</t>
  </si>
  <si>
    <t>Iran (Persia)</t>
  </si>
  <si>
    <t>Affectionate, loyal, Sedate, Quiet</t>
  </si>
  <si>
    <t>62 - 15</t>
  </si>
  <si>
    <t>Los persas son gatos dulces y amables que pueden ser juguetones o tranquilos y relajados. Se llevan muy bien con las familias y los niños, y les encanta holgazanear por la casa. Aunque no les importa que la casa esté llena o que haya niños activos, suelen esconderse cuando necesitan estar solos.</t>
  </si>
  <si>
    <t>Pixie-bob</t>
  </si>
  <si>
    <t>Affectionate, Social, Intelligent, Loyal</t>
  </si>
  <si>
    <t>63 - 15</t>
  </si>
  <si>
    <t>Compañero y afectuoso, el Pixie-bob quiere ser parte integrante de la familia. La capacidad de los Pixie-Bob para establecer vínculos afectivos con sus congéneres y su carácter paciente los convierten en excelentes compañeros para los niños.</t>
  </si>
  <si>
    <t>Ragamuffin</t>
  </si>
  <si>
    <t>Affectionate, Friendly, Gentle, Calm</t>
  </si>
  <si>
    <t>64 - 15</t>
  </si>
  <si>
    <t>4 - 9</t>
  </si>
  <si>
    <t>La Ragamuffin es tranquila, de temperamento equilibrado y se lleva bien con todos los miembros de la familia. Los cambios de rutina no suelen alterarla. Es un compañero ideal para las personas que viven en apartamentos y con niños debido a su carácter paciente.</t>
  </si>
  <si>
    <t>Ragdoll</t>
  </si>
  <si>
    <t>Affectionate, Friendly, Gentle, Quiet, Easygoing</t>
  </si>
  <si>
    <t>65 - 15</t>
  </si>
  <si>
    <t>Los Ragdolls adoran a su gente, los saludan en la puerta, los siguen por toda la casa y saltan al regazo o se acurrucan en la cama siempre que tienen la oportunidad. Son la personificación de un gato faldero, disfrutan siendo transportados y se derrumban en los brazos de cualquiera que los coja.</t>
  </si>
  <si>
    <t>Russian Blue</t>
  </si>
  <si>
    <t>Active, Dependent, Easy Going, Gentle, Intelligent, Loyal, Playful, Quiet</t>
  </si>
  <si>
    <t>66 - 15</t>
  </si>
  <si>
    <t>Los azules rusos son muy cariñosos y reservados. No les gustan los hogares ruidosos, pero sí les gusta jugar y pueden ser bastante activos cuando están al aire libre. Tienen un vínculo muy estrecho con su dueño y se sabe que son compatibles con otras mascotas.</t>
  </si>
  <si>
    <t>Savannah</t>
  </si>
  <si>
    <t>Curious, Social, Intelligent, Loyal, Outgoing, Adventurous, Affectionate</t>
  </si>
  <si>
    <t>67 - 15</t>
  </si>
  <si>
    <t>4 - 11</t>
  </si>
  <si>
    <t>Savannah es la versión felina del perro. Buscan activamente la interacción social y, si no se les tiene en cuenta, hacen pucheros. Permanece como un gatito durante toda su vida. Profundamente leal a los miembros de su familia, aunque cuestiona la presencia de extraños. Son excelentes compañeros, leales, inteligentes y deseosos de participar.</t>
  </si>
  <si>
    <t>Scottish Fold</t>
  </si>
  <si>
    <t>Affectionate, Intelligent, Loyal, Playful, Social, Sweet, Loving</t>
  </si>
  <si>
    <t>68 - 15</t>
  </si>
  <si>
    <t>El Scottish Fold es una raza dulce y encantadora. Es un gato fácil de vivir y de cuidar. Es cariñoso y se siente cómodo con todos los miembros de su familia. Su cola debe manipularse con suavidad. Los pliegues son conocidos por dormir boca arriba y por sentarse con las patas estiradas y las patas sobre el vientre. Esto se denomina «posición de Buda».</t>
  </si>
  <si>
    <t>Selkirk Rex</t>
  </si>
  <si>
    <t>Active, Affectionate, Dependent, Gentle, Patient, Playful, Quiet, Social</t>
  </si>
  <si>
    <t>69 - 15</t>
  </si>
  <si>
    <t>El Selkirk Rex es una raza increíblemente paciente, cariñosa y tolerante. El Selkirk también tiene un lado tonto y a veces se le describe como payaso. Le encanta ser un gato faldero y estará encantado de charlar con usted en voz baja si le habla.</t>
  </si>
  <si>
    <t>Siamese</t>
  </si>
  <si>
    <t>Active, Agile, Clever, Sociable, Loving, Energetic</t>
  </si>
  <si>
    <t>70 - 15</t>
  </si>
  <si>
    <t>Aunque los gatos siameses son muy cariñosos con su gente, le seguirán a todas partes y supervisarán todos sus movimientos, siendo habladores y obstinados. Es un gato exigente y sociable, al que no le gusta quedarse solo durante mucho tiempo.</t>
  </si>
  <si>
    <t>Siberian</t>
  </si>
  <si>
    <t>Curious, Intelligent, Loyal, Sweet, Agile, Playful, Affectionate</t>
  </si>
  <si>
    <t>71 - 15</t>
  </si>
  <si>
    <t>El temperamento perruno y afectuoso del siberiano lo convierte en el gato faldero ideal y vivirá muy feliz dentro de casa. Muy ágil y poderoso, el gato siberiano puede saltar fácilmente y alcanzar lugares altos, incluyendo la parte superior de los frigoríficos e incluso las puertas.</t>
  </si>
  <si>
    <t>Singapura</t>
  </si>
  <si>
    <t>Singapore</t>
  </si>
  <si>
    <t>Affectionate, Curious, Easy Going, Intelligent, Interactive, Lively, Loyal</t>
  </si>
  <si>
    <t>72 - 15</t>
  </si>
  <si>
    <t>El Singapura suele ser cauteloso cuando se trata de conocer gente nueva, pero le gusta tanto la atención de su familia que a veces tiene fama de ser un pesado. Se trata de una gata muy activa, curiosa y cariñosa. Puede que sea pequeña, pero sabe que está al mando</t>
  </si>
  <si>
    <t>Snowshoe</t>
  </si>
  <si>
    <t>Affectionate, Social, Intelligent, Sweet-tempered</t>
  </si>
  <si>
    <t>73 - 15</t>
  </si>
  <si>
    <t>El Snowshoe es un gato vibrante, enérgico, cariñoso e inteligente. Les encanta estar rodeados de gente, lo que les hace ideales para familias, y se vuelven infelices cuando se les deja solos durante largos periodos de tiempo. Suelen apegarse a una persona y hacen todo lo posible por llamar su atención.</t>
  </si>
  <si>
    <t>Somali</t>
  </si>
  <si>
    <t>Somalia</t>
  </si>
  <si>
    <t>Mischievous, Tenacious, Intelligent, Affectionate, Gentle, Interactive, Loyal</t>
  </si>
  <si>
    <t>74 - 15</t>
  </si>
  <si>
    <t>El somalí vive la vida al máximo. Trepa más alto, salta más lejos, juega más duro. Nada se le escapa a este gato tan inteligente y curioso. A los somalíes les encanta la compañía de humanos y otros animales.</t>
  </si>
  <si>
    <t>Sphynx</t>
  </si>
  <si>
    <t>Loyal, Inquisitive, Friendly, Quiet, Gentle</t>
  </si>
  <si>
    <t>75 - 15</t>
  </si>
  <si>
    <t>El Sphynx es una raza inteligente, curiosa y extremadamente amigable. El Sphynx suele saludar a sus propietarios en la puerta de entrada, con evidente excitación y felicidad. Tiene un inesperado sentido del humor que a menudo contradice su expresión adusta.</t>
  </si>
  <si>
    <t>Tonkinese</t>
  </si>
  <si>
    <t>Curious, Intelligent, Social, Lively, Outgoing, Playful, Affectionate</t>
  </si>
  <si>
    <t>76 - 15</t>
  </si>
  <si>
    <t>Inteligente y generoso con su afecto, un Tonquinés supervisará todas las actividades con curiosidad. Cariñoso, sociable, activo, juguetón, aunque se contenta con ser un gato faldero.</t>
  </si>
  <si>
    <t>Toyger</t>
  </si>
  <si>
    <t>Playful, Social, Intelligent</t>
  </si>
  <si>
    <t>77 - 15</t>
  </si>
  <si>
    <t>El Toyger tiene una personalidad dulce y tranquila y, en general, es amistoso. Es lo suficientemente extrovertido como para pasear con correa, lo suficientemente enérgico como para jugar a buscar y a otros juegos interactivos, y lo suficientemente confiado como para llevarse bien con otros gatos y perros amistosos.</t>
  </si>
  <si>
    <t>Turkish Angora</t>
  </si>
  <si>
    <t>Turkey</t>
  </si>
  <si>
    <t>Affectionate, Agile, Clever, Gentle, Intelligent, Playful, Social</t>
  </si>
  <si>
    <t>78 - 15</t>
  </si>
  <si>
    <t>Es un gato listo e inteligente que se lleva bien con los humanos. Con su personalidad cariñosa y juguetona, el Angora es una opción excelente para las familias. El Angora se lleva muy bien con otros animales domésticos, pero dejará claro quién manda y a quién pertenece la casa.</t>
  </si>
  <si>
    <t>Turkish Van</t>
  </si>
  <si>
    <t>Agile, Intelligent, Loyal, Playful, Energetic</t>
  </si>
  <si>
    <t>79 - 15</t>
  </si>
  <si>
    <t>3 - 9</t>
  </si>
  <si>
    <t>Aunque al Van turco le encanta saltar y trepar, jugar con juguetes, recoger y perseguir, es grande y desgarbado; es un gato que no siempre cae de pie. Aunque no es un gato faldero, el Van estará encantado de acurrucarse a su lado y dormir en su cama.</t>
  </si>
  <si>
    <t>York Chocolate</t>
  </si>
  <si>
    <t>Playful, Social, Intelligent, Curious, Friendly</t>
  </si>
  <si>
    <t>80 - 15</t>
  </si>
  <si>
    <t>Los gatos York Chocolate son conocidos por ser verdaderos gatos falderos con un temperamento dulce. Les encanta que les abracen y les acaricien. Su naturaleza curiosa les hace seguirte todo el tiempo y participar en casi todo lo que haces, incluso si está relacionado con el agua: a diferencia de muchos otros gatos, a los York Chocolate les encanta.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</si>
</sst>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5"/>
    <col customWidth="1" min="4" max="4" width="21.25"/>
    <col customWidth="1" min="5" max="5" width="13.0"/>
    <col customWidth="1" min="6" max="6" width="9.5"/>
    <col customWidth="1" min="7" max="7" width="14.0"/>
    <col customWidth="1" min="8" max="8" width="148.13"/>
    <col customWidth="1" min="9" max="9" width="14.75"/>
  </cols>
  <sheetData>
    <row r="1">
      <c r="A1" s="1" t="s">
        <v>0</v>
      </c>
      <c r="B1" s="1" t="s">
        <v>1</v>
      </c>
      <c r="C1" s="1" t="s">
        <v>2</v>
      </c>
      <c r="D1" s="1" t="s">
        <v>3</v>
      </c>
      <c r="E1" s="1" t="s">
        <v>4</v>
      </c>
      <c r="F1" s="1" t="s">
        <v>5</v>
      </c>
      <c r="G1" s="1" t="s">
        <v>6</v>
      </c>
      <c r="H1" s="1" t="s">
        <v>7</v>
      </c>
      <c r="I1" s="1" t="s">
        <v>8</v>
      </c>
    </row>
    <row r="2">
      <c r="A2" s="1" t="s">
        <v>9</v>
      </c>
      <c r="B2" s="1" t="s">
        <v>10</v>
      </c>
      <c r="C2" s="1" t="s">
        <v>11</v>
      </c>
      <c r="D2" s="1" t="s">
        <v>12</v>
      </c>
      <c r="E2" s="1">
        <f>IFERROR(__xludf.DUMMYFUNCTION("IF(D2="""", """", AVERAGE(SPLIT(D2, "" - "")))
"),14.5)</f>
        <v>14.5</v>
      </c>
      <c r="F2" s="1" t="s">
        <v>13</v>
      </c>
      <c r="G2" s="1">
        <f>IFERROR(__xludf.DUMMYFUNCTION("IF(F2="""", """", AVERAGE(SPLIT(F2, "" - "")))
"),4.0)</f>
        <v>4</v>
      </c>
      <c r="H2" s="1" t="s">
        <v>14</v>
      </c>
      <c r="I2" s="2">
        <v>0.0</v>
      </c>
    </row>
    <row r="3">
      <c r="A3" s="1" t="s">
        <v>15</v>
      </c>
      <c r="B3" s="1" t="s">
        <v>16</v>
      </c>
      <c r="C3" s="1" t="s">
        <v>17</v>
      </c>
      <c r="D3" s="1" t="s">
        <v>18</v>
      </c>
      <c r="E3" s="1">
        <f>IFERROR(__xludf.DUMMYFUNCTION("IF(D3="""", """", AVERAGE(SPLIT(D3, "" - "")))
"),15.0)</f>
        <v>15</v>
      </c>
      <c r="F3" s="1" t="s">
        <v>13</v>
      </c>
      <c r="G3" s="1">
        <f>IFERROR(__xludf.DUMMYFUNCTION("IF(F3="""", """", AVERAGE(SPLIT(F3, "" - "")))
"),4.0)</f>
        <v>4</v>
      </c>
      <c r="H3" s="1" t="s">
        <v>19</v>
      </c>
      <c r="I3" s="2">
        <v>0.0</v>
      </c>
    </row>
    <row r="4">
      <c r="A4" s="1" t="s">
        <v>20</v>
      </c>
      <c r="B4" s="1" t="s">
        <v>21</v>
      </c>
      <c r="C4" s="1" t="s">
        <v>22</v>
      </c>
      <c r="D4" s="1" t="s">
        <v>23</v>
      </c>
      <c r="E4" s="1">
        <f>IFERROR(__xludf.DUMMYFUNCTION("IF(D4="""", """", AVERAGE(SPLIT(D4, "" - "")))
"),15.5)</f>
        <v>15.5</v>
      </c>
      <c r="F4" s="1" t="s">
        <v>24</v>
      </c>
      <c r="G4" s="1">
        <f>IFERROR(__xludf.DUMMYFUNCTION("IF(F4="""", """", AVERAGE(SPLIT(F4, "" - "")))
"),5.0)</f>
        <v>5</v>
      </c>
      <c r="H4" s="1" t="s">
        <v>25</v>
      </c>
      <c r="I4" s="2">
        <v>0.0</v>
      </c>
    </row>
    <row r="5">
      <c r="A5" s="1" t="s">
        <v>26</v>
      </c>
      <c r="B5" s="1" t="s">
        <v>21</v>
      </c>
      <c r="C5" s="1" t="s">
        <v>27</v>
      </c>
      <c r="D5" s="1" t="s">
        <v>28</v>
      </c>
      <c r="E5" s="1">
        <f>IFERROR(__xludf.DUMMYFUNCTION("IF(D5="""", """", AVERAGE(SPLIT(D5, "" - "")))
"),16.0)</f>
        <v>16</v>
      </c>
      <c r="F5" s="1" t="s">
        <v>29</v>
      </c>
      <c r="G5" s="1">
        <f>IFERROR(__xludf.DUMMYFUNCTION("IF(F5="""", """", AVERAGE(SPLIT(F5, "" - "")))
"),3.5)</f>
        <v>3.5</v>
      </c>
      <c r="H5" s="1" t="s">
        <v>30</v>
      </c>
      <c r="I5" s="2">
        <v>0.0</v>
      </c>
    </row>
    <row r="6">
      <c r="A6" s="1" t="s">
        <v>31</v>
      </c>
      <c r="B6" s="1" t="s">
        <v>21</v>
      </c>
      <c r="C6" s="1" t="s">
        <v>32</v>
      </c>
      <c r="D6" s="1" t="s">
        <v>33</v>
      </c>
      <c r="E6" s="1">
        <f>IFERROR(__xludf.DUMMYFUNCTION("IF(D6="""", """", AVERAGE(SPLIT(D6, "" - "")))
"),16.5)</f>
        <v>16.5</v>
      </c>
      <c r="F6" s="1" t="s">
        <v>34</v>
      </c>
      <c r="G6" s="1">
        <f>IFERROR(__xludf.DUMMYFUNCTION("IF(F6="""", """", AVERAGE(SPLIT(F6, "" - "")))
"),5.5)</f>
        <v>5.5</v>
      </c>
      <c r="H6" s="1" t="s">
        <v>35</v>
      </c>
      <c r="I6" s="2">
        <v>0.0</v>
      </c>
    </row>
    <row r="7">
      <c r="A7" s="1" t="s">
        <v>36</v>
      </c>
      <c r="B7" s="1" t="s">
        <v>21</v>
      </c>
      <c r="C7" s="1" t="s">
        <v>37</v>
      </c>
      <c r="D7" s="1" t="s">
        <v>38</v>
      </c>
      <c r="E7" s="1">
        <f>IFERROR(__xludf.DUMMYFUNCTION("IF(D7="""", """", AVERAGE(SPLIT(D7, "" - "")))
"),17.0)</f>
        <v>17</v>
      </c>
      <c r="F7" s="1" t="s">
        <v>34</v>
      </c>
      <c r="G7" s="1">
        <f>IFERROR(__xludf.DUMMYFUNCTION("IF(F7="""", """", AVERAGE(SPLIT(F7, "" - "")))
"),5.5)</f>
        <v>5.5</v>
      </c>
      <c r="H7" s="1" t="s">
        <v>39</v>
      </c>
      <c r="I7" s="2">
        <v>0.0</v>
      </c>
    </row>
    <row r="8">
      <c r="A8" s="1" t="s">
        <v>40</v>
      </c>
      <c r="B8" s="1" t="s">
        <v>41</v>
      </c>
      <c r="C8" s="1" t="s">
        <v>42</v>
      </c>
      <c r="D8" s="1" t="s">
        <v>43</v>
      </c>
      <c r="E8" s="1">
        <f>IFERROR(__xludf.DUMMYFUNCTION("IF(D8="""", """", AVERAGE(SPLIT(D8, "" - "")))
"),17.5)</f>
        <v>17.5</v>
      </c>
      <c r="F8" s="1" t="s">
        <v>34</v>
      </c>
      <c r="G8" s="1">
        <f>IFERROR(__xludf.DUMMYFUNCTION("IF(F8="""", """", AVERAGE(SPLIT(F8, "" - "")))
"),5.5)</f>
        <v>5.5</v>
      </c>
      <c r="H8" s="1" t="s">
        <v>44</v>
      </c>
      <c r="I8" s="2">
        <v>0.0</v>
      </c>
    </row>
    <row r="9">
      <c r="A9" s="1" t="s">
        <v>45</v>
      </c>
      <c r="B9" s="1" t="s">
        <v>46</v>
      </c>
      <c r="C9" s="1" t="s">
        <v>47</v>
      </c>
      <c r="D9" s="1" t="s">
        <v>48</v>
      </c>
      <c r="E9" s="1">
        <f>IFERROR(__xludf.DUMMYFUNCTION("IF(D9="""", """", AVERAGE(SPLIT(D9, "" - "")))
"),18.0)</f>
        <v>18</v>
      </c>
      <c r="F9" s="1" t="s">
        <v>24</v>
      </c>
      <c r="G9" s="1">
        <f>IFERROR(__xludf.DUMMYFUNCTION("IF(F9="""", """", AVERAGE(SPLIT(F9, "" - "")))
"),5.0)</f>
        <v>5</v>
      </c>
      <c r="H9" s="1" t="s">
        <v>49</v>
      </c>
      <c r="I9" s="2">
        <v>0.0</v>
      </c>
    </row>
    <row r="10">
      <c r="A10" s="1" t="s">
        <v>50</v>
      </c>
      <c r="B10" s="1" t="s">
        <v>21</v>
      </c>
      <c r="C10" s="1" t="s">
        <v>51</v>
      </c>
      <c r="D10" s="1" t="s">
        <v>52</v>
      </c>
      <c r="E10" s="1">
        <f>IFERROR(__xludf.DUMMYFUNCTION("IF(D10="""", """", AVERAGE(SPLIT(D10, "" - "")))
"),18.5)</f>
        <v>18.5</v>
      </c>
      <c r="F10" s="1" t="s">
        <v>29</v>
      </c>
      <c r="G10" s="1">
        <f>IFERROR(__xludf.DUMMYFUNCTION("IF(F10="""", """", AVERAGE(SPLIT(F10, "" - "")))
"),3.5)</f>
        <v>3.5</v>
      </c>
      <c r="H10" s="1" t="s">
        <v>53</v>
      </c>
      <c r="I10" s="2">
        <v>1.0</v>
      </c>
    </row>
    <row r="11">
      <c r="A11" s="1" t="s">
        <v>54</v>
      </c>
      <c r="B11" s="1" t="s">
        <v>21</v>
      </c>
      <c r="C11" s="1" t="s">
        <v>55</v>
      </c>
      <c r="D11" s="1" t="s">
        <v>56</v>
      </c>
      <c r="E11" s="1">
        <f>IFERROR(__xludf.DUMMYFUNCTION("IF(D11="""", """", AVERAGE(SPLIT(D11, "" - "")))
"),19.0)</f>
        <v>19</v>
      </c>
      <c r="F11" s="1" t="s">
        <v>57</v>
      </c>
      <c r="G11" s="1">
        <f>IFERROR(__xludf.DUMMYFUNCTION("IF(F11="""", """", AVERAGE(SPLIT(F11, "" - "")))
"),3.0)</f>
        <v>3</v>
      </c>
      <c r="H11" s="1" t="s">
        <v>58</v>
      </c>
      <c r="I11" s="2">
        <v>0.0</v>
      </c>
    </row>
    <row r="12">
      <c r="A12" s="1" t="s">
        <v>59</v>
      </c>
      <c r="B12" s="1" t="s">
        <v>21</v>
      </c>
      <c r="C12" s="1" t="s">
        <v>60</v>
      </c>
      <c r="D12" s="1" t="s">
        <v>61</v>
      </c>
      <c r="E12" s="1">
        <f>IFERROR(__xludf.DUMMYFUNCTION("IF(D12="""", """", AVERAGE(SPLIT(D12, "" - "")))
"),19.5)</f>
        <v>19.5</v>
      </c>
      <c r="F12" s="1" t="s">
        <v>24</v>
      </c>
      <c r="G12" s="1">
        <f>IFERROR(__xludf.DUMMYFUNCTION("IF(F12="""", """", AVERAGE(SPLIT(F12, "" - "")))
"),5.0)</f>
        <v>5</v>
      </c>
      <c r="H12" s="1" t="s">
        <v>62</v>
      </c>
      <c r="I12" s="2">
        <v>1.0</v>
      </c>
    </row>
    <row r="13">
      <c r="A13" s="1" t="s">
        <v>63</v>
      </c>
      <c r="B13" s="1" t="s">
        <v>64</v>
      </c>
      <c r="C13" s="1" t="s">
        <v>65</v>
      </c>
      <c r="D13" s="1" t="s">
        <v>66</v>
      </c>
      <c r="E13" s="1">
        <f>IFERROR(__xludf.DUMMYFUNCTION("IF(D13="""", """", AVERAGE(SPLIT(D13, "" - "")))
"),20.0)</f>
        <v>20</v>
      </c>
      <c r="F13" s="1" t="s">
        <v>24</v>
      </c>
      <c r="G13" s="1">
        <f>IFERROR(__xludf.DUMMYFUNCTION("IF(F13="""", """", AVERAGE(SPLIT(F13, "" - "")))
"),5.0)</f>
        <v>5</v>
      </c>
      <c r="H13" s="1" t="s">
        <v>67</v>
      </c>
      <c r="I13" s="2">
        <v>0.0</v>
      </c>
    </row>
    <row r="14">
      <c r="A14" s="1" t="s">
        <v>68</v>
      </c>
      <c r="B14" s="1" t="s">
        <v>21</v>
      </c>
      <c r="C14" s="1" t="s">
        <v>69</v>
      </c>
      <c r="D14" s="1" t="s">
        <v>70</v>
      </c>
      <c r="E14" s="1">
        <f>IFERROR(__xludf.DUMMYFUNCTION("IF(D14="""", """", AVERAGE(SPLIT(D14, "" - "")))
"),20.5)</f>
        <v>20.5</v>
      </c>
      <c r="F14" s="1" t="s">
        <v>13</v>
      </c>
      <c r="G14" s="1">
        <f>IFERROR(__xludf.DUMMYFUNCTION("IF(F14="""", """", AVERAGE(SPLIT(F14, "" - "")))
"),4.0)</f>
        <v>4</v>
      </c>
      <c r="H14" s="1" t="s">
        <v>71</v>
      </c>
      <c r="I14" s="2">
        <v>0.0</v>
      </c>
    </row>
    <row r="15">
      <c r="A15" s="1" t="s">
        <v>72</v>
      </c>
      <c r="B15" s="1" t="s">
        <v>73</v>
      </c>
      <c r="C15" s="1" t="s">
        <v>74</v>
      </c>
      <c r="D15" s="1" t="s">
        <v>75</v>
      </c>
      <c r="E15" s="1">
        <f>IFERROR(__xludf.DUMMYFUNCTION("IF(D15="""", """", AVERAGE(SPLIT(D15, "" - "")))
"),21.0)</f>
        <v>21</v>
      </c>
      <c r="F15" s="1" t="s">
        <v>76</v>
      </c>
      <c r="G15" s="1">
        <f>IFERROR(__xludf.DUMMYFUNCTION("IF(F15="""", """", AVERAGE(SPLIT(F15, "" - "")))
"),6.0)</f>
        <v>6</v>
      </c>
      <c r="H15" s="1" t="s">
        <v>77</v>
      </c>
      <c r="I15" s="2">
        <v>0.0</v>
      </c>
    </row>
    <row r="16">
      <c r="A16" s="1" t="s">
        <v>78</v>
      </c>
      <c r="B16" s="1" t="s">
        <v>73</v>
      </c>
      <c r="C16" s="1" t="s">
        <v>79</v>
      </c>
      <c r="D16" s="1" t="s">
        <v>80</v>
      </c>
      <c r="E16" s="1">
        <f>IFERROR(__xludf.DUMMYFUNCTION("IF(D16="""", """", AVERAGE(SPLIT(D16, "" - "")))
"),21.5)</f>
        <v>21.5</v>
      </c>
      <c r="F16" s="1" t="s">
        <v>81</v>
      </c>
      <c r="G16" s="1">
        <f>IFERROR(__xludf.DUMMYFUNCTION("IF(F16="""", """", AVERAGE(SPLIT(F16, "" - "")))
"),7.0)</f>
        <v>7</v>
      </c>
      <c r="H16" s="1" t="s">
        <v>82</v>
      </c>
      <c r="I16" s="2">
        <v>0.0</v>
      </c>
    </row>
    <row r="17">
      <c r="A17" s="1" t="s">
        <v>83</v>
      </c>
      <c r="B17" s="1" t="s">
        <v>84</v>
      </c>
      <c r="C17" s="1" t="s">
        <v>85</v>
      </c>
      <c r="D17" s="1" t="s">
        <v>86</v>
      </c>
      <c r="E17" s="1">
        <f>IFERROR(__xludf.DUMMYFUNCTION("IF(D17="""", """", AVERAGE(SPLIT(D17, "" - "")))
"),22.0)</f>
        <v>22</v>
      </c>
      <c r="F17" s="1" t="s">
        <v>13</v>
      </c>
      <c r="G17" s="1">
        <f>IFERROR(__xludf.DUMMYFUNCTION("IF(F17="""", """", AVERAGE(SPLIT(F17, "" - "")))
"),4.0)</f>
        <v>4</v>
      </c>
      <c r="H17" s="1" t="s">
        <v>87</v>
      </c>
      <c r="I17" s="2">
        <v>1.0</v>
      </c>
    </row>
    <row r="18">
      <c r="A18" s="1" t="s">
        <v>88</v>
      </c>
      <c r="B18" s="1" t="s">
        <v>73</v>
      </c>
      <c r="C18" s="1" t="s">
        <v>89</v>
      </c>
      <c r="D18" s="1" t="s">
        <v>90</v>
      </c>
      <c r="E18" s="1">
        <f>IFERROR(__xludf.DUMMYFUNCTION("IF(D18="""", """", AVERAGE(SPLIT(D18, "" - "")))
"),22.5)</f>
        <v>22.5</v>
      </c>
      <c r="F18" s="1" t="s">
        <v>91</v>
      </c>
      <c r="G18" s="1">
        <f>IFERROR(__xludf.DUMMYFUNCTION("IF(F18="""", """", AVERAGE(SPLIT(F18, "" - "")))
"),4.5)</f>
        <v>4.5</v>
      </c>
      <c r="H18" s="1" t="s">
        <v>92</v>
      </c>
      <c r="I18" s="2">
        <v>0.0</v>
      </c>
    </row>
    <row r="19">
      <c r="A19" s="1" t="s">
        <v>93</v>
      </c>
      <c r="B19" s="1" t="s">
        <v>21</v>
      </c>
      <c r="C19" s="1" t="s">
        <v>94</v>
      </c>
      <c r="D19" s="1" t="s">
        <v>95</v>
      </c>
      <c r="E19" s="1">
        <f>IFERROR(__xludf.DUMMYFUNCTION("IF(D19="""", """", AVERAGE(SPLIT(D19, "" - "")))
"),23.0)</f>
        <v>23</v>
      </c>
      <c r="F19" s="1" t="s">
        <v>96</v>
      </c>
      <c r="G19" s="1">
        <f>IFERROR(__xludf.DUMMYFUNCTION("IF(F19="""", """", AVERAGE(SPLIT(F19, "" - "")))
"),6.0)</f>
        <v>6</v>
      </c>
      <c r="H19" s="1" t="s">
        <v>97</v>
      </c>
      <c r="I19" s="2">
        <v>0.0</v>
      </c>
    </row>
    <row r="20">
      <c r="A20" s="1" t="s">
        <v>98</v>
      </c>
      <c r="B20" s="1" t="s">
        <v>21</v>
      </c>
      <c r="C20" s="1" t="s">
        <v>99</v>
      </c>
      <c r="D20" s="1" t="s">
        <v>100</v>
      </c>
      <c r="E20" s="1">
        <f>IFERROR(__xludf.DUMMYFUNCTION("IF(D20="""", """", AVERAGE(SPLIT(D20, "" - "")))
"),23.5)</f>
        <v>23.5</v>
      </c>
      <c r="F20" s="1" t="s">
        <v>13</v>
      </c>
      <c r="G20" s="1">
        <f>IFERROR(__xludf.DUMMYFUNCTION("IF(F20="""", """", AVERAGE(SPLIT(F20, "" - "")))
"),4.0)</f>
        <v>4</v>
      </c>
      <c r="H20" s="1" t="s">
        <v>101</v>
      </c>
      <c r="I20" s="2">
        <v>0.0</v>
      </c>
    </row>
    <row r="21">
      <c r="A21" s="1" t="s">
        <v>102</v>
      </c>
      <c r="B21" s="1" t="s">
        <v>64</v>
      </c>
      <c r="C21" s="1" t="s">
        <v>103</v>
      </c>
      <c r="D21" s="1" t="s">
        <v>104</v>
      </c>
      <c r="E21" s="1">
        <f>IFERROR(__xludf.DUMMYFUNCTION("IF(D21="""", """", AVERAGE(SPLIT(D21, "" - "")))
"),24.0)</f>
        <v>24</v>
      </c>
      <c r="F21" s="1" t="s">
        <v>24</v>
      </c>
      <c r="G21" s="1">
        <f>IFERROR(__xludf.DUMMYFUNCTION("IF(F21="""", """", AVERAGE(SPLIT(F21, "" - "")))
"),5.0)</f>
        <v>5</v>
      </c>
      <c r="H21" s="1" t="s">
        <v>105</v>
      </c>
      <c r="I21" s="2">
        <v>1.0</v>
      </c>
    </row>
    <row r="22">
      <c r="A22" s="1" t="s">
        <v>106</v>
      </c>
      <c r="B22" s="1" t="s">
        <v>10</v>
      </c>
      <c r="C22" s="1" t="s">
        <v>107</v>
      </c>
      <c r="D22" s="1" t="s">
        <v>108</v>
      </c>
      <c r="E22" s="1">
        <f>IFERROR(__xludf.DUMMYFUNCTION("IF(D22="""", """", AVERAGE(SPLIT(D22, "" - "")))
"),24.5)</f>
        <v>24.5</v>
      </c>
      <c r="F22" s="1" t="s">
        <v>24</v>
      </c>
      <c r="G22" s="1">
        <f>IFERROR(__xludf.DUMMYFUNCTION("IF(F22="""", """", AVERAGE(SPLIT(F22, "" - "")))
"),5.0)</f>
        <v>5</v>
      </c>
      <c r="H22" s="1" t="s">
        <v>109</v>
      </c>
      <c r="I22" s="2">
        <v>0.0</v>
      </c>
    </row>
    <row r="23">
      <c r="A23" s="1" t="s">
        <v>110</v>
      </c>
      <c r="B23" s="1" t="s">
        <v>21</v>
      </c>
      <c r="C23" s="1" t="s">
        <v>111</v>
      </c>
      <c r="D23" s="1" t="s">
        <v>112</v>
      </c>
      <c r="E23" s="1">
        <f>IFERROR(__xludf.DUMMYFUNCTION("IF(D23="""", """", AVERAGE(SPLIT(D23, "" - "")))
"),25.0)</f>
        <v>25</v>
      </c>
      <c r="F23" s="1" t="s">
        <v>34</v>
      </c>
      <c r="G23" s="1">
        <f>IFERROR(__xludf.DUMMYFUNCTION("IF(F23="""", """", AVERAGE(SPLIT(F23, "" - "")))
"),5.5)</f>
        <v>5.5</v>
      </c>
      <c r="H23" s="1" t="s">
        <v>113</v>
      </c>
      <c r="I23" s="2">
        <v>0.0</v>
      </c>
    </row>
    <row r="24">
      <c r="A24" s="1" t="s">
        <v>114</v>
      </c>
      <c r="B24" s="1" t="s">
        <v>21</v>
      </c>
      <c r="C24" s="1" t="s">
        <v>107</v>
      </c>
      <c r="D24" s="1" t="s">
        <v>115</v>
      </c>
      <c r="E24" s="1">
        <f>IFERROR(__xludf.DUMMYFUNCTION("IF(D24="""", """", AVERAGE(SPLIT(D24, "" - "")))
"),25.5)</f>
        <v>25.5</v>
      </c>
      <c r="F24" s="1" t="s">
        <v>29</v>
      </c>
      <c r="G24" s="1">
        <f>IFERROR(__xludf.DUMMYFUNCTION("IF(F24="""", """", AVERAGE(SPLIT(F24, "" - "")))
"),3.5)</f>
        <v>3.5</v>
      </c>
      <c r="H24" s="1" t="s">
        <v>116</v>
      </c>
      <c r="I24" s="2">
        <v>0.0</v>
      </c>
    </row>
    <row r="25">
      <c r="A25" s="1" t="s">
        <v>117</v>
      </c>
      <c r="B25" s="1" t="s">
        <v>73</v>
      </c>
      <c r="C25" s="1" t="s">
        <v>118</v>
      </c>
      <c r="D25" s="1" t="s">
        <v>119</v>
      </c>
      <c r="E25" s="1">
        <f>IFERROR(__xludf.DUMMYFUNCTION("IF(D25="""", """", AVERAGE(SPLIT(D25, "" - "")))
"),26.0)</f>
        <v>26</v>
      </c>
      <c r="F25" s="1" t="s">
        <v>57</v>
      </c>
      <c r="G25" s="1">
        <f>IFERROR(__xludf.DUMMYFUNCTION("IF(F25="""", """", AVERAGE(SPLIT(F25, "" - "")))
"),3.0)</f>
        <v>3</v>
      </c>
      <c r="H25" s="1" t="s">
        <v>120</v>
      </c>
      <c r="I25" s="2">
        <v>1.0</v>
      </c>
    </row>
    <row r="26">
      <c r="A26" s="1" t="s">
        <v>121</v>
      </c>
      <c r="B26" s="1" t="s">
        <v>122</v>
      </c>
      <c r="C26" s="1" t="s">
        <v>123</v>
      </c>
      <c r="D26" s="1" t="s">
        <v>124</v>
      </c>
      <c r="E26" s="1">
        <f>IFERROR(__xludf.DUMMYFUNCTION("IF(D26="""", """", AVERAGE(SPLIT(D26, "" - "")))
"),26.5)</f>
        <v>26.5</v>
      </c>
      <c r="F26" s="1" t="s">
        <v>125</v>
      </c>
      <c r="G26" s="1">
        <f>IFERROR(__xludf.DUMMYFUNCTION("IF(F26="""", """", AVERAGE(SPLIT(F26, "" - "")))
"),5.0)</f>
        <v>5</v>
      </c>
      <c r="H26" s="1" t="s">
        <v>126</v>
      </c>
      <c r="I26" s="2">
        <v>0.0</v>
      </c>
    </row>
    <row r="27">
      <c r="A27" s="1" t="s">
        <v>127</v>
      </c>
      <c r="B27" s="1" t="s">
        <v>127</v>
      </c>
      <c r="C27" s="1" t="s">
        <v>128</v>
      </c>
      <c r="D27" s="1" t="s">
        <v>129</v>
      </c>
      <c r="E27" s="1">
        <f>IFERROR(__xludf.DUMMYFUNCTION("IF(D27="""", """", AVERAGE(SPLIT(D27, "" - "")))
"),27.0)</f>
        <v>27</v>
      </c>
      <c r="F27" s="1" t="s">
        <v>34</v>
      </c>
      <c r="G27" s="1">
        <f>IFERROR(__xludf.DUMMYFUNCTION("IF(F27="""", """", AVERAGE(SPLIT(F27, "" - "")))
"),5.5)</f>
        <v>5.5</v>
      </c>
      <c r="H27" s="1" t="s">
        <v>130</v>
      </c>
      <c r="I27" s="2">
        <v>0.0</v>
      </c>
    </row>
    <row r="28">
      <c r="A28" s="1" t="s">
        <v>131</v>
      </c>
      <c r="B28" s="1" t="s">
        <v>73</v>
      </c>
      <c r="C28" s="1" t="s">
        <v>132</v>
      </c>
      <c r="D28" s="1" t="s">
        <v>133</v>
      </c>
      <c r="E28" s="1">
        <f>IFERROR(__xludf.DUMMYFUNCTION("IF(D28="""", """", AVERAGE(SPLIT(D28, "" - "")))
"),27.5)</f>
        <v>27.5</v>
      </c>
      <c r="F28" s="1" t="s">
        <v>29</v>
      </c>
      <c r="G28" s="1">
        <f>IFERROR(__xludf.DUMMYFUNCTION("IF(F28="""", """", AVERAGE(SPLIT(F28, "" - "")))
"),3.5)</f>
        <v>3.5</v>
      </c>
      <c r="H28" s="1" t="s">
        <v>134</v>
      </c>
      <c r="I28" s="2">
        <v>1.0</v>
      </c>
    </row>
    <row r="29">
      <c r="A29" s="1" t="s">
        <v>135</v>
      </c>
      <c r="B29" s="1" t="s">
        <v>136</v>
      </c>
      <c r="C29" s="1" t="s">
        <v>137</v>
      </c>
      <c r="D29" s="1" t="s">
        <v>138</v>
      </c>
      <c r="E29" s="1">
        <f>IFERROR(__xludf.DUMMYFUNCTION("IF(D29="""", """", AVERAGE(SPLIT(D29, "" - "")))
"),28.0)</f>
        <v>28</v>
      </c>
      <c r="F29" s="1" t="s">
        <v>139</v>
      </c>
      <c r="G29" s="1">
        <f>IFERROR(__xludf.DUMMYFUNCTION("IF(F29="""", """", AVERAGE(SPLIT(F29, "" - "")))
"),5.5)</f>
        <v>5.5</v>
      </c>
      <c r="H29" s="1" t="s">
        <v>140</v>
      </c>
      <c r="I29" s="2">
        <v>0.0</v>
      </c>
    </row>
    <row r="30">
      <c r="A30" s="1" t="s">
        <v>141</v>
      </c>
      <c r="B30" s="1" t="s">
        <v>142</v>
      </c>
      <c r="C30" s="1" t="s">
        <v>143</v>
      </c>
      <c r="D30" s="1" t="s">
        <v>144</v>
      </c>
      <c r="E30" s="1">
        <f>IFERROR(__xludf.DUMMYFUNCTION("IF(D30="""", """", AVERAGE(SPLIT(D30, "" - "")))
"),28.5)</f>
        <v>28.5</v>
      </c>
      <c r="F30" s="1" t="s">
        <v>125</v>
      </c>
      <c r="G30" s="1">
        <f>IFERROR(__xludf.DUMMYFUNCTION("IF(F30="""", """", AVERAGE(SPLIT(F30, "" - "")))
"),5.0)</f>
        <v>5</v>
      </c>
      <c r="H30" s="1" t="s">
        <v>145</v>
      </c>
      <c r="I30" s="2">
        <v>0.0</v>
      </c>
    </row>
    <row r="31">
      <c r="A31" s="1" t="s">
        <v>146</v>
      </c>
      <c r="B31" s="1" t="s">
        <v>10</v>
      </c>
      <c r="C31" s="1" t="s">
        <v>147</v>
      </c>
      <c r="D31" s="1" t="s">
        <v>148</v>
      </c>
      <c r="E31" s="1">
        <f>IFERROR(__xludf.DUMMYFUNCTION("IF(D31="""", """", AVERAGE(SPLIT(D31, "" - "")))
"),29.0)</f>
        <v>29</v>
      </c>
      <c r="F31" s="1" t="s">
        <v>91</v>
      </c>
      <c r="G31" s="1">
        <f>IFERROR(__xludf.DUMMYFUNCTION("IF(F31="""", """", AVERAGE(SPLIT(F31, "" - "")))
"),4.5)</f>
        <v>4.5</v>
      </c>
      <c r="H31" s="1" t="s">
        <v>149</v>
      </c>
      <c r="I31" s="2">
        <v>0.0</v>
      </c>
    </row>
    <row r="32">
      <c r="A32" s="1" t="s">
        <v>150</v>
      </c>
      <c r="B32" s="1" t="s">
        <v>84</v>
      </c>
      <c r="C32" s="1" t="s">
        <v>151</v>
      </c>
      <c r="D32" s="1" t="s">
        <v>152</v>
      </c>
      <c r="E32" s="1">
        <f>IFERROR(__xludf.DUMMYFUNCTION("IF(D32="""", """", AVERAGE(SPLIT(D32, "" - "")))
"),29.5)</f>
        <v>29.5</v>
      </c>
      <c r="F32" s="1" t="s">
        <v>91</v>
      </c>
      <c r="G32" s="1">
        <f>IFERROR(__xludf.DUMMYFUNCTION("IF(F32="""", """", AVERAGE(SPLIT(F32, "" - "")))
"),4.5)</f>
        <v>4.5</v>
      </c>
      <c r="H32" s="1" t="s">
        <v>153</v>
      </c>
      <c r="I32" s="2">
        <v>0.0</v>
      </c>
    </row>
    <row r="33">
      <c r="A33" s="1" t="s">
        <v>154</v>
      </c>
      <c r="B33" s="1" t="s">
        <v>21</v>
      </c>
      <c r="C33" s="1" t="s">
        <v>155</v>
      </c>
      <c r="D33" s="1" t="s">
        <v>156</v>
      </c>
      <c r="E33" s="1">
        <f>IFERROR(__xludf.DUMMYFUNCTION("IF(D33="""", """", AVERAGE(SPLIT(D33, "" - "")))
"),30.0)</f>
        <v>30</v>
      </c>
      <c r="F33" s="1" t="s">
        <v>91</v>
      </c>
      <c r="G33" s="1">
        <f>IFERROR(__xludf.DUMMYFUNCTION("IF(F33="""", """", AVERAGE(SPLIT(F33, "" - "")))
"),4.5)</f>
        <v>4.5</v>
      </c>
      <c r="H33" s="1" t="s">
        <v>157</v>
      </c>
      <c r="I33" s="2">
        <v>0.0</v>
      </c>
    </row>
    <row r="34">
      <c r="A34" s="1" t="s">
        <v>158</v>
      </c>
      <c r="B34" s="1" t="s">
        <v>73</v>
      </c>
      <c r="C34" s="1" t="s">
        <v>159</v>
      </c>
      <c r="D34" s="1" t="s">
        <v>160</v>
      </c>
      <c r="E34" s="1">
        <f>IFERROR(__xludf.DUMMYFUNCTION("IF(D34="""", """", AVERAGE(SPLIT(D34, "" - "")))
"),30.5)</f>
        <v>30.5</v>
      </c>
      <c r="F34" s="1" t="s">
        <v>13</v>
      </c>
      <c r="G34" s="1">
        <f>IFERROR(__xludf.DUMMYFUNCTION("IF(F34="""", """", AVERAGE(SPLIT(F34, "" - "")))
"),4.0)</f>
        <v>4</v>
      </c>
      <c r="H34" s="1" t="s">
        <v>161</v>
      </c>
      <c r="I34" s="2">
        <v>0.0</v>
      </c>
    </row>
    <row r="35">
      <c r="A35" s="1" t="s">
        <v>162</v>
      </c>
      <c r="B35" s="1" t="s">
        <v>21</v>
      </c>
      <c r="C35" s="1" t="s">
        <v>163</v>
      </c>
      <c r="D35" s="1" t="s">
        <v>164</v>
      </c>
      <c r="E35" s="1">
        <f>IFERROR(__xludf.DUMMYFUNCTION("IF(D35="""", """", AVERAGE(SPLIT(D35, "" - "")))
"),31.0)</f>
        <v>31</v>
      </c>
      <c r="F35" s="1" t="s">
        <v>91</v>
      </c>
      <c r="G35" s="1">
        <f>IFERROR(__xludf.DUMMYFUNCTION("IF(F35="""", """", AVERAGE(SPLIT(F35, "" - "")))
"),4.5)</f>
        <v>4.5</v>
      </c>
      <c r="H35" s="1" t="s">
        <v>165</v>
      </c>
      <c r="I35" s="2">
        <v>0.0</v>
      </c>
    </row>
    <row r="36">
      <c r="A36" s="1" t="s">
        <v>166</v>
      </c>
      <c r="B36" s="1" t="s">
        <v>167</v>
      </c>
      <c r="C36" s="1" t="s">
        <v>168</v>
      </c>
      <c r="D36" s="1" t="s">
        <v>169</v>
      </c>
      <c r="E36" s="1">
        <f>IFERROR(__xludf.DUMMYFUNCTION("IF(D36="""", """", AVERAGE(SPLIT(D36, "" - "")))
"),31.5)</f>
        <v>31.5</v>
      </c>
      <c r="F36" s="1" t="s">
        <v>29</v>
      </c>
      <c r="G36" s="1">
        <f>IFERROR(__xludf.DUMMYFUNCTION("IF(F36="""", """", AVERAGE(SPLIT(F36, "" - "")))
"),3.5)</f>
        <v>3.5</v>
      </c>
      <c r="H36" s="1" t="s">
        <v>170</v>
      </c>
      <c r="I36" s="2">
        <v>0.0</v>
      </c>
    </row>
    <row r="37">
      <c r="A37" s="1" t="s">
        <v>171</v>
      </c>
      <c r="B37" s="1" t="s">
        <v>21</v>
      </c>
      <c r="C37" s="1" t="s">
        <v>172</v>
      </c>
      <c r="D37" s="1" t="s">
        <v>173</v>
      </c>
      <c r="E37" s="1">
        <f>IFERROR(__xludf.DUMMYFUNCTION("IF(D37="""", """", AVERAGE(SPLIT(D37, "" - "")))
"),32.0)</f>
        <v>32</v>
      </c>
      <c r="F37" s="1" t="s">
        <v>29</v>
      </c>
      <c r="G37" s="1">
        <f>IFERROR(__xludf.DUMMYFUNCTION("IF(F37="""", """", AVERAGE(SPLIT(F37, "" - "")))
"),3.5)</f>
        <v>3.5</v>
      </c>
      <c r="H37" s="1" t="s">
        <v>174</v>
      </c>
      <c r="I37" s="2">
        <v>1.0</v>
      </c>
    </row>
    <row r="38">
      <c r="A38" s="1" t="s">
        <v>175</v>
      </c>
      <c r="B38" s="1" t="s">
        <v>176</v>
      </c>
      <c r="C38" s="1" t="s">
        <v>177</v>
      </c>
      <c r="D38" s="1" t="s">
        <v>178</v>
      </c>
      <c r="E38" s="1">
        <f>IFERROR(__xludf.DUMMYFUNCTION("IF(D38="""", """", AVERAGE(SPLIT(D38, "" - "")))
"),32.5)</f>
        <v>32.5</v>
      </c>
      <c r="F38" s="1" t="s">
        <v>125</v>
      </c>
      <c r="G38" s="1">
        <f>IFERROR(__xludf.DUMMYFUNCTION("IF(F38="""", """", AVERAGE(SPLIT(F38, "" - "")))
"),5.0)</f>
        <v>5</v>
      </c>
      <c r="H38" s="1" t="s">
        <v>179</v>
      </c>
      <c r="I38" s="2">
        <v>0.0</v>
      </c>
    </row>
    <row r="39">
      <c r="A39" s="1" t="s">
        <v>180</v>
      </c>
      <c r="B39" s="1" t="s">
        <v>176</v>
      </c>
      <c r="C39" s="1" t="s">
        <v>181</v>
      </c>
      <c r="D39" s="1" t="s">
        <v>182</v>
      </c>
      <c r="E39" s="1">
        <f>IFERROR(__xludf.DUMMYFUNCTION("IF(D39="""", """", AVERAGE(SPLIT(D39, "" - "")))
"),33.0)</f>
        <v>33</v>
      </c>
      <c r="F39" s="1" t="s">
        <v>13</v>
      </c>
      <c r="G39" s="1">
        <f>IFERROR(__xludf.DUMMYFUNCTION("IF(F39="""", """", AVERAGE(SPLIT(F39, "" - "")))
"),4.0)</f>
        <v>4</v>
      </c>
      <c r="H39" s="1" t="s">
        <v>183</v>
      </c>
      <c r="I39" s="2">
        <v>0.0</v>
      </c>
    </row>
    <row r="40">
      <c r="A40" s="1" t="s">
        <v>184</v>
      </c>
      <c r="B40" s="1" t="s">
        <v>136</v>
      </c>
      <c r="C40" s="1" t="s">
        <v>185</v>
      </c>
      <c r="D40" s="1" t="s">
        <v>186</v>
      </c>
      <c r="E40" s="1">
        <f>IFERROR(__xludf.DUMMYFUNCTION("IF(D40="""", """", AVERAGE(SPLIT(D40, "" - "")))
"),33.5)</f>
        <v>33.5</v>
      </c>
      <c r="F40" s="1" t="s">
        <v>34</v>
      </c>
      <c r="G40" s="1">
        <f>IFERROR(__xludf.DUMMYFUNCTION("IF(F40="""", """", AVERAGE(SPLIT(F40, "" - "")))
"),5.5)</f>
        <v>5.5</v>
      </c>
      <c r="H40" s="1" t="s">
        <v>187</v>
      </c>
      <c r="I40" s="2">
        <v>0.0</v>
      </c>
    </row>
    <row r="41">
      <c r="A41" s="1" t="s">
        <v>188</v>
      </c>
      <c r="B41" s="1" t="s">
        <v>176</v>
      </c>
      <c r="C41" s="1" t="s">
        <v>189</v>
      </c>
      <c r="D41" s="1" t="s">
        <v>190</v>
      </c>
      <c r="E41" s="1">
        <f>IFERROR(__xludf.DUMMYFUNCTION("IF(D41="""", """", AVERAGE(SPLIT(D41, "" - "")))
"),34.0)</f>
        <v>34</v>
      </c>
      <c r="F41" s="1" t="s">
        <v>13</v>
      </c>
      <c r="G41" s="1">
        <f>IFERROR(__xludf.DUMMYFUNCTION("IF(F41="""", """", AVERAGE(SPLIT(F41, "" - "")))
"),4.0)</f>
        <v>4</v>
      </c>
      <c r="H41" s="1" t="s">
        <v>191</v>
      </c>
      <c r="I41" s="2">
        <v>1.0</v>
      </c>
    </row>
    <row r="42">
      <c r="A42" s="1" t="s">
        <v>192</v>
      </c>
      <c r="B42" s="1" t="s">
        <v>21</v>
      </c>
      <c r="C42" s="1" t="s">
        <v>193</v>
      </c>
      <c r="D42" s="1" t="s">
        <v>194</v>
      </c>
      <c r="E42" s="1">
        <f>IFERROR(__xludf.DUMMYFUNCTION("IF(D42="""", """", AVERAGE(SPLIT(D42, "" - "")))
"),34.5)</f>
        <v>34.5</v>
      </c>
      <c r="F42" s="1" t="s">
        <v>195</v>
      </c>
      <c r="G42" s="1">
        <f>IFERROR(__xludf.DUMMYFUNCTION("IF(F42="""", """", AVERAGE(SPLIT(F42, "" - "")))
"),6.5)</f>
        <v>6.5</v>
      </c>
      <c r="H42" s="1" t="s">
        <v>196</v>
      </c>
      <c r="I42" s="2">
        <v>0.0</v>
      </c>
    </row>
    <row r="43">
      <c r="A43" s="1" t="s">
        <v>197</v>
      </c>
      <c r="B43" s="1" t="s">
        <v>73</v>
      </c>
      <c r="C43" s="1" t="s">
        <v>198</v>
      </c>
      <c r="D43" s="1" t="s">
        <v>199</v>
      </c>
      <c r="E43" s="1">
        <f>IFERROR(__xludf.DUMMYFUNCTION("IF(D43="""", """", AVERAGE(SPLIT(D43, "" - "")))
"),35.0)</f>
        <v>35</v>
      </c>
      <c r="F43" s="1" t="s">
        <v>91</v>
      </c>
      <c r="G43" s="1">
        <f>IFERROR(__xludf.DUMMYFUNCTION("IF(F43="""", """", AVERAGE(SPLIT(F43, "" - "")))
"),4.5)</f>
        <v>4.5</v>
      </c>
      <c r="H43" s="1" t="s">
        <v>200</v>
      </c>
      <c r="I43" s="2">
        <v>0.0</v>
      </c>
    </row>
    <row r="44">
      <c r="A44" s="1" t="s">
        <v>201</v>
      </c>
      <c r="B44" s="1" t="s">
        <v>202</v>
      </c>
      <c r="C44" s="1" t="s">
        <v>203</v>
      </c>
      <c r="D44" s="1" t="s">
        <v>204</v>
      </c>
      <c r="E44" s="1">
        <f>IFERROR(__xludf.DUMMYFUNCTION("IF(D44="""", """", AVERAGE(SPLIT(D44, "" - "")))
"),35.5)</f>
        <v>35.5</v>
      </c>
      <c r="F44" s="1" t="s">
        <v>91</v>
      </c>
      <c r="G44" s="1">
        <f>IFERROR(__xludf.DUMMYFUNCTION("IF(F44="""", """", AVERAGE(SPLIT(F44, "" - "")))
"),4.5)</f>
        <v>4.5</v>
      </c>
      <c r="H44" s="1" t="s">
        <v>205</v>
      </c>
      <c r="I44" s="2">
        <v>0.0</v>
      </c>
    </row>
    <row r="45">
      <c r="A45" s="1" t="s">
        <v>206</v>
      </c>
      <c r="B45" s="1" t="s">
        <v>21</v>
      </c>
      <c r="C45" s="1" t="s">
        <v>207</v>
      </c>
      <c r="D45" s="1" t="s">
        <v>208</v>
      </c>
      <c r="E45" s="1">
        <f>IFERROR(__xludf.DUMMYFUNCTION("IF(D45="""", """", AVERAGE(SPLIT(D45, "" - "")))
"),36.0)</f>
        <v>36</v>
      </c>
      <c r="F45" s="1" t="s">
        <v>57</v>
      </c>
      <c r="G45" s="1">
        <f>IFERROR(__xludf.DUMMYFUNCTION("IF(F45="""", """", AVERAGE(SPLIT(F45, "" - "")))
"),3.0)</f>
        <v>3</v>
      </c>
      <c r="H45" s="1" t="s">
        <v>209</v>
      </c>
      <c r="I45" s="2">
        <v>0.0</v>
      </c>
    </row>
    <row r="46">
      <c r="A46" s="1" t="s">
        <v>210</v>
      </c>
      <c r="B46" s="1" t="s">
        <v>21</v>
      </c>
      <c r="C46" s="1" t="s">
        <v>211</v>
      </c>
      <c r="D46" s="1" t="s">
        <v>212</v>
      </c>
      <c r="E46" s="1">
        <f>IFERROR(__xludf.DUMMYFUNCTION("IF(D46="""", """", AVERAGE(SPLIT(D46, "" - "")))
"),36.5)</f>
        <v>36.5</v>
      </c>
      <c r="F46" s="1" t="s">
        <v>13</v>
      </c>
      <c r="G46" s="1">
        <f>IFERROR(__xludf.DUMMYFUNCTION("IF(F46="""", """", AVERAGE(SPLIT(F46, "" - "")))
"),4.0)</f>
        <v>4</v>
      </c>
      <c r="H46" s="1" t="s">
        <v>213</v>
      </c>
      <c r="I46" s="2">
        <v>0.0</v>
      </c>
    </row>
    <row r="47">
      <c r="A47" s="1" t="s">
        <v>214</v>
      </c>
      <c r="B47" s="1" t="s">
        <v>215</v>
      </c>
      <c r="C47" s="1" t="s">
        <v>216</v>
      </c>
      <c r="D47" s="1" t="s">
        <v>217</v>
      </c>
      <c r="E47" s="1">
        <f>IFERROR(__xludf.DUMMYFUNCTION("IF(D47="""", """", AVERAGE(SPLIT(D47, "" - "")))
"),37.0)</f>
        <v>37</v>
      </c>
      <c r="F47" s="1" t="s">
        <v>34</v>
      </c>
      <c r="G47" s="1">
        <f>IFERROR(__xludf.DUMMYFUNCTION("IF(F47="""", """", AVERAGE(SPLIT(F47, "" - "")))
"),5.5)</f>
        <v>5.5</v>
      </c>
      <c r="H47" s="1" t="s">
        <v>218</v>
      </c>
      <c r="I47" s="2">
        <v>0.0</v>
      </c>
    </row>
    <row r="48">
      <c r="A48" s="1" t="s">
        <v>219</v>
      </c>
      <c r="B48" s="1" t="s">
        <v>21</v>
      </c>
      <c r="C48" s="1" t="s">
        <v>220</v>
      </c>
      <c r="D48" s="1" t="s">
        <v>221</v>
      </c>
      <c r="E48" s="1">
        <f>IFERROR(__xludf.DUMMYFUNCTION("IF(D48="""", """", AVERAGE(SPLIT(D48, "" - "")))
"),37.5)</f>
        <v>37.5</v>
      </c>
      <c r="F48" s="1" t="s">
        <v>24</v>
      </c>
      <c r="G48" s="1">
        <f>IFERROR(__xludf.DUMMYFUNCTION("IF(F48="""", """", AVERAGE(SPLIT(F48, "" - "")))
"),5.0)</f>
        <v>5</v>
      </c>
      <c r="H48" s="1" t="s">
        <v>222</v>
      </c>
      <c r="I48" s="2">
        <v>1.0</v>
      </c>
    </row>
    <row r="49">
      <c r="A49" s="1" t="s">
        <v>223</v>
      </c>
      <c r="B49" s="1" t="s">
        <v>21</v>
      </c>
      <c r="C49" s="1" t="s">
        <v>224</v>
      </c>
      <c r="D49" s="1" t="s">
        <v>225</v>
      </c>
      <c r="E49" s="1">
        <f>IFERROR(__xludf.DUMMYFUNCTION("IF(D49="""", """", AVERAGE(SPLIT(D49, "" - "")))
"),38.0)</f>
        <v>38</v>
      </c>
      <c r="F49" s="1" t="s">
        <v>29</v>
      </c>
      <c r="G49" s="1">
        <f>IFERROR(__xludf.DUMMYFUNCTION("IF(F49="""", """", AVERAGE(SPLIT(F49, "" - "")))
"),3.5)</f>
        <v>3.5</v>
      </c>
      <c r="H49" s="1" t="s">
        <v>226</v>
      </c>
      <c r="I49" s="2">
        <v>1.0</v>
      </c>
    </row>
    <row r="50">
      <c r="A50" s="1" t="s">
        <v>227</v>
      </c>
      <c r="B50" s="1" t="s">
        <v>228</v>
      </c>
      <c r="C50" s="1" t="s">
        <v>229</v>
      </c>
      <c r="D50" s="1" t="s">
        <v>230</v>
      </c>
      <c r="E50" s="1">
        <f>IFERROR(__xludf.DUMMYFUNCTION("IF(D50="""", """", AVERAGE(SPLIT(D50, "" - "")))
"),38.5)</f>
        <v>38.5</v>
      </c>
      <c r="F50" s="1" t="s">
        <v>125</v>
      </c>
      <c r="G50" s="1">
        <f>IFERROR(__xludf.DUMMYFUNCTION("IF(F50="""", """", AVERAGE(SPLIT(F50, "" - "")))
"),5.0)</f>
        <v>5</v>
      </c>
      <c r="H50" s="1" t="s">
        <v>231</v>
      </c>
      <c r="I50" s="2">
        <v>0.0</v>
      </c>
    </row>
    <row r="51">
      <c r="A51" s="1" t="s">
        <v>232</v>
      </c>
      <c r="B51" s="1" t="s">
        <v>21</v>
      </c>
      <c r="C51" s="1" t="s">
        <v>233</v>
      </c>
      <c r="D51" s="1" t="s">
        <v>234</v>
      </c>
      <c r="E51" s="1">
        <f>IFERROR(__xludf.DUMMYFUNCTION("IF(D51="""", """", AVERAGE(SPLIT(D51, "" - "")))
"),39.0)</f>
        <v>39</v>
      </c>
      <c r="F51" s="1" t="s">
        <v>76</v>
      </c>
      <c r="G51" s="1">
        <f>IFERROR(__xludf.DUMMYFUNCTION("IF(F51="""", """", AVERAGE(SPLIT(F51, "" - "")))
"),6.0)</f>
        <v>6</v>
      </c>
      <c r="H51" s="1" t="s">
        <v>235</v>
      </c>
      <c r="I51" s="2">
        <v>0.0</v>
      </c>
    </row>
    <row r="52">
      <c r="A52" s="1" t="s">
        <v>236</v>
      </c>
      <c r="B52" s="1" t="s">
        <v>21</v>
      </c>
      <c r="C52" s="1" t="s">
        <v>237</v>
      </c>
      <c r="D52" s="1" t="s">
        <v>238</v>
      </c>
      <c r="E52" s="1">
        <f>IFERROR(__xludf.DUMMYFUNCTION("IF(D52="""", """", AVERAGE(SPLIT(D52, "" - "")))
"),39.5)</f>
        <v>39.5</v>
      </c>
      <c r="F52" s="1" t="s">
        <v>239</v>
      </c>
      <c r="G52" s="1">
        <f>IFERROR(__xludf.DUMMYFUNCTION("IF(F52="""", """", AVERAGE(SPLIT(F52, "" - "")))
"),6.5)</f>
        <v>6.5</v>
      </c>
      <c r="H52" s="1" t="s">
        <v>240</v>
      </c>
      <c r="I52" s="2">
        <v>0.0</v>
      </c>
    </row>
    <row r="53">
      <c r="A53" s="1" t="s">
        <v>241</v>
      </c>
      <c r="B53" s="1" t="s">
        <v>21</v>
      </c>
      <c r="C53" s="1" t="s">
        <v>242</v>
      </c>
      <c r="D53" s="1" t="s">
        <v>243</v>
      </c>
      <c r="E53" s="1">
        <f>IFERROR(__xludf.DUMMYFUNCTION("IF(D53="""", """", AVERAGE(SPLIT(D53, "" - "")))
"),40.0)</f>
        <v>40</v>
      </c>
      <c r="F53" s="1" t="s">
        <v>81</v>
      </c>
      <c r="G53" s="1">
        <f>IFERROR(__xludf.DUMMYFUNCTION("IF(F53="""", """", AVERAGE(SPLIT(F53, "" - "")))
"),7.0)</f>
        <v>7</v>
      </c>
      <c r="H53" s="1" t="s">
        <v>244</v>
      </c>
      <c r="I53" s="2">
        <v>0.0</v>
      </c>
    </row>
    <row r="54">
      <c r="A54" s="1" t="s">
        <v>245</v>
      </c>
      <c r="B54" s="1" t="s">
        <v>136</v>
      </c>
      <c r="C54" s="1" t="s">
        <v>246</v>
      </c>
      <c r="D54" s="1" t="s">
        <v>247</v>
      </c>
      <c r="E54" s="1">
        <f>IFERROR(__xludf.DUMMYFUNCTION("IF(D54="""", """", AVERAGE(SPLIT(D54, "" - "")))
"),40.5)</f>
        <v>40.5</v>
      </c>
      <c r="F54" s="1" t="s">
        <v>29</v>
      </c>
      <c r="G54" s="1">
        <f>IFERROR(__xludf.DUMMYFUNCTION("IF(F54="""", """", AVERAGE(SPLIT(F54, "" - "")))
"),3.5)</f>
        <v>3.5</v>
      </c>
      <c r="H54" s="1" t="s">
        <v>248</v>
      </c>
      <c r="I54" s="2">
        <v>1.0</v>
      </c>
    </row>
    <row r="55">
      <c r="A55" s="1" t="s">
        <v>249</v>
      </c>
      <c r="B55" s="1" t="s">
        <v>21</v>
      </c>
      <c r="C55" s="1" t="s">
        <v>250</v>
      </c>
      <c r="D55" s="1" t="s">
        <v>251</v>
      </c>
      <c r="E55" s="1">
        <f>IFERROR(__xludf.DUMMYFUNCTION("IF(D55="""", """", AVERAGE(SPLIT(D55, "" - "")))
"),41.0)</f>
        <v>41</v>
      </c>
      <c r="F55" s="1" t="s">
        <v>252</v>
      </c>
      <c r="G55" s="1">
        <f>IFERROR(__xludf.DUMMYFUNCTION("IF(F55="""", """", AVERAGE(SPLIT(F55, "" - "")))
"),7.5)</f>
        <v>7.5</v>
      </c>
      <c r="H55" s="1" t="s">
        <v>253</v>
      </c>
      <c r="I55" s="2">
        <v>0.0</v>
      </c>
    </row>
    <row r="56">
      <c r="A56" s="1" t="s">
        <v>254</v>
      </c>
      <c r="B56" s="1" t="s">
        <v>73</v>
      </c>
      <c r="C56" s="1" t="s">
        <v>255</v>
      </c>
      <c r="D56" s="1" t="s">
        <v>256</v>
      </c>
      <c r="E56" s="1">
        <f>IFERROR(__xludf.DUMMYFUNCTION("IF(D56="""", """", AVERAGE(SPLIT(D56, "" - "")))
"),41.5)</f>
        <v>41.5</v>
      </c>
      <c r="F56" s="1" t="s">
        <v>29</v>
      </c>
      <c r="G56" s="1">
        <f>IFERROR(__xludf.DUMMYFUNCTION("IF(F56="""", """", AVERAGE(SPLIT(F56, "" - "")))
"),3.5)</f>
        <v>3.5</v>
      </c>
      <c r="H56" s="1" t="s">
        <v>257</v>
      </c>
      <c r="I56" s="2">
        <v>0.0</v>
      </c>
    </row>
    <row r="57">
      <c r="A57" s="1" t="s">
        <v>258</v>
      </c>
      <c r="B57" s="1" t="s">
        <v>21</v>
      </c>
      <c r="C57" s="1" t="s">
        <v>259</v>
      </c>
      <c r="D57" s="1" t="s">
        <v>260</v>
      </c>
      <c r="E57" s="1">
        <f>IFERROR(__xludf.DUMMYFUNCTION("IF(D57="""", """", AVERAGE(SPLIT(D57, "" - "")))
"),42.0)</f>
        <v>42</v>
      </c>
      <c r="F57" s="1" t="s">
        <v>24</v>
      </c>
      <c r="G57" s="1">
        <f>IFERROR(__xludf.DUMMYFUNCTION("IF(F57="""", """", AVERAGE(SPLIT(F57, "" - "")))
"),5.0)</f>
        <v>5</v>
      </c>
      <c r="H57" s="1" t="s">
        <v>261</v>
      </c>
      <c r="I57" s="2">
        <v>1.0</v>
      </c>
    </row>
    <row r="58">
      <c r="A58" s="1" t="s">
        <v>262</v>
      </c>
      <c r="B58" s="1" t="s">
        <v>176</v>
      </c>
      <c r="C58" s="1" t="s">
        <v>263</v>
      </c>
      <c r="D58" s="1" t="s">
        <v>264</v>
      </c>
      <c r="E58" s="1">
        <f>IFERROR(__xludf.DUMMYFUNCTION("IF(D58="""", """", AVERAGE(SPLIT(D58, "" - "")))
"),42.5)</f>
        <v>42.5</v>
      </c>
      <c r="F58" s="1" t="s">
        <v>34</v>
      </c>
      <c r="G58" s="1">
        <f>IFERROR(__xludf.DUMMYFUNCTION("IF(F58="""", """", AVERAGE(SPLIT(F58, "" - "")))
"),5.5)</f>
        <v>5.5</v>
      </c>
      <c r="H58" s="1" t="s">
        <v>265</v>
      </c>
      <c r="I58" s="2">
        <v>1.0</v>
      </c>
    </row>
    <row r="59">
      <c r="A59" s="1" t="s">
        <v>266</v>
      </c>
      <c r="B59" s="1" t="s">
        <v>136</v>
      </c>
      <c r="C59" s="1" t="s">
        <v>267</v>
      </c>
      <c r="D59" s="1" t="s">
        <v>268</v>
      </c>
      <c r="E59" s="1">
        <f>IFERROR(__xludf.DUMMYFUNCTION("IF(D59="""", """", AVERAGE(SPLIT(D59, "" - "")))
"),43.0)</f>
        <v>43</v>
      </c>
      <c r="F59" s="1" t="s">
        <v>34</v>
      </c>
      <c r="G59" s="1">
        <f>IFERROR(__xludf.DUMMYFUNCTION("IF(F59="""", """", AVERAGE(SPLIT(F59, "" - "")))
"),5.5)</f>
        <v>5.5</v>
      </c>
      <c r="H59" s="1" t="s">
        <v>269</v>
      </c>
      <c r="I59" s="2">
        <v>1.0</v>
      </c>
    </row>
    <row r="60">
      <c r="A60" s="1" t="s">
        <v>270</v>
      </c>
      <c r="B60" s="1" t="s">
        <v>271</v>
      </c>
      <c r="C60" s="1" t="s">
        <v>272</v>
      </c>
      <c r="D60" s="1" t="s">
        <v>273</v>
      </c>
      <c r="E60" s="1">
        <f>IFERROR(__xludf.DUMMYFUNCTION("IF(D60="""", """", AVERAGE(SPLIT(D60, "" - "")))
"),43.5)</f>
        <v>43.5</v>
      </c>
      <c r="F60" s="1" t="s">
        <v>57</v>
      </c>
      <c r="G60" s="1">
        <f>IFERROR(__xludf.DUMMYFUNCTION("IF(F60="""", """", AVERAGE(SPLIT(F60, "" - "")))
"),3.0)</f>
        <v>3</v>
      </c>
      <c r="H60" s="1" t="s">
        <v>274</v>
      </c>
      <c r="I60" s="2">
        <v>0.0</v>
      </c>
    </row>
    <row r="61">
      <c r="A61" s="1" t="s">
        <v>275</v>
      </c>
      <c r="B61" s="1" t="s">
        <v>21</v>
      </c>
      <c r="C61" s="1" t="s">
        <v>276</v>
      </c>
      <c r="D61" s="1" t="s">
        <v>277</v>
      </c>
      <c r="E61" s="1">
        <f>IFERROR(__xludf.DUMMYFUNCTION("IF(D61="""", """", AVERAGE(SPLIT(D61, "" - "")))
"),44.0)</f>
        <v>44</v>
      </c>
      <c r="F61" s="1" t="s">
        <v>13</v>
      </c>
      <c r="G61" s="1">
        <f>IFERROR(__xludf.DUMMYFUNCTION("IF(F61="""", """", AVERAGE(SPLIT(F61, "" - "")))
"),4.0)</f>
        <v>4</v>
      </c>
      <c r="H61" s="1" t="s">
        <v>278</v>
      </c>
      <c r="I61" s="2">
        <v>0.0</v>
      </c>
    </row>
    <row r="62">
      <c r="A62" s="1" t="s">
        <v>279</v>
      </c>
      <c r="B62" s="1" t="s">
        <v>280</v>
      </c>
      <c r="C62" s="1" t="s">
        <v>281</v>
      </c>
      <c r="D62" s="1" t="s">
        <v>282</v>
      </c>
      <c r="E62" s="1">
        <f>IFERROR(__xludf.DUMMYFUNCTION("IF(D62="""", """", AVERAGE(SPLIT(D62, "" - "")))
"),44.5)</f>
        <v>44.5</v>
      </c>
      <c r="F62" s="1" t="s">
        <v>13</v>
      </c>
      <c r="G62" s="1">
        <f>IFERROR(__xludf.DUMMYFUNCTION("IF(F62="""", """", AVERAGE(SPLIT(F62, "" - "")))
"),4.0)</f>
        <v>4</v>
      </c>
      <c r="H62" s="1" t="s">
        <v>283</v>
      </c>
      <c r="I62" s="2">
        <v>0.0</v>
      </c>
    </row>
    <row r="63">
      <c r="A63" s="1" t="s">
        <v>284</v>
      </c>
      <c r="B63" s="1" t="s">
        <v>122</v>
      </c>
      <c r="C63" s="1" t="s">
        <v>285</v>
      </c>
      <c r="D63" s="1" t="s">
        <v>286</v>
      </c>
      <c r="E63" s="1">
        <f>IFERROR(__xludf.DUMMYFUNCTION("IF(D63="""", """", AVERAGE(SPLIT(D63, "" - "")))
"),45.0)</f>
        <v>45</v>
      </c>
      <c r="F63" s="1" t="s">
        <v>13</v>
      </c>
      <c r="G63" s="1">
        <f>IFERROR(__xludf.DUMMYFUNCTION("IF(F63="""", """", AVERAGE(SPLIT(F63, "" - "")))
"),4.0)</f>
        <v>4</v>
      </c>
      <c r="H63" s="1" t="s">
        <v>287</v>
      </c>
      <c r="I63" s="2">
        <v>1.0</v>
      </c>
    </row>
    <row r="64">
      <c r="A64" s="1" t="s">
        <v>288</v>
      </c>
      <c r="B64" s="1" t="s">
        <v>122</v>
      </c>
      <c r="C64" s="1" t="s">
        <v>289</v>
      </c>
      <c r="D64" s="1" t="s">
        <v>290</v>
      </c>
      <c r="E64" s="1">
        <f>IFERROR(__xludf.DUMMYFUNCTION("IF(D64="""", """", AVERAGE(SPLIT(D64, "" - "")))
"),45.5)</f>
        <v>45.5</v>
      </c>
      <c r="F64" s="1" t="s">
        <v>13</v>
      </c>
      <c r="G64" s="1">
        <f>IFERROR(__xludf.DUMMYFUNCTION("IF(F64="""", """", AVERAGE(SPLIT(F64, "" - "")))
"),4.0)</f>
        <v>4</v>
      </c>
      <c r="H64" s="1" t="s">
        <v>291</v>
      </c>
      <c r="I64" s="2">
        <v>0.0</v>
      </c>
    </row>
    <row r="65">
      <c r="A65" s="1" t="s">
        <v>292</v>
      </c>
      <c r="B65" s="1" t="s">
        <v>21</v>
      </c>
      <c r="C65" s="1" t="s">
        <v>293</v>
      </c>
      <c r="D65" s="1" t="s">
        <v>294</v>
      </c>
      <c r="E65" s="1">
        <f>IFERROR(__xludf.DUMMYFUNCTION("IF(D65="""", """", AVERAGE(SPLIT(D65, "" - "")))
"),46.0)</f>
        <v>46</v>
      </c>
      <c r="F65" s="1" t="s">
        <v>24</v>
      </c>
      <c r="G65" s="1">
        <f>IFERROR(__xludf.DUMMYFUNCTION("IF(F65="""", """", AVERAGE(SPLIT(F65, "" - "")))
"),5.0)</f>
        <v>5</v>
      </c>
      <c r="H65" s="1" t="s">
        <v>295</v>
      </c>
      <c r="I65" s="2">
        <v>0.0</v>
      </c>
    </row>
    <row r="66">
      <c r="A66" s="1" t="s">
        <v>296</v>
      </c>
      <c r="B66" s="1" t="s">
        <v>297</v>
      </c>
      <c r="C66" s="1" t="s">
        <v>298</v>
      </c>
      <c r="D66" s="1" t="s">
        <v>299</v>
      </c>
      <c r="E66" s="1">
        <f>IFERROR(__xludf.DUMMYFUNCTION("IF(D66="""", """", AVERAGE(SPLIT(D66, "" - "")))
"),46.5)</f>
        <v>46.5</v>
      </c>
      <c r="F66" s="1" t="s">
        <v>29</v>
      </c>
      <c r="G66" s="1">
        <f>IFERROR(__xludf.DUMMYFUNCTION("IF(F66="""", """", AVERAGE(SPLIT(F66, "" - "")))
"),3.5)</f>
        <v>3.5</v>
      </c>
      <c r="H66" s="1" t="s">
        <v>300</v>
      </c>
      <c r="I66" s="2">
        <v>0.0</v>
      </c>
    </row>
    <row r="67">
      <c r="A67" s="1" t="s">
        <v>301</v>
      </c>
      <c r="B67" s="1" t="s">
        <v>297</v>
      </c>
      <c r="C67" s="1" t="s">
        <v>302</v>
      </c>
      <c r="D67" s="1" t="s">
        <v>303</v>
      </c>
      <c r="E67" s="1">
        <f>IFERROR(__xludf.DUMMYFUNCTION("IF(D67="""", """", AVERAGE(SPLIT(D67, "" - "")))
"),47.0)</f>
        <v>47</v>
      </c>
      <c r="F67" s="1" t="s">
        <v>304</v>
      </c>
      <c r="G67" s="1">
        <f>IFERROR(__xludf.DUMMYFUNCTION("IF(F67="""", """", AVERAGE(SPLIT(F67, "" - "")))
"),6.0)</f>
        <v>6</v>
      </c>
      <c r="H67" s="1" t="s">
        <v>305</v>
      </c>
      <c r="I67" s="2">
        <v>0.0</v>
      </c>
    </row>
    <row r="68">
      <c r="A68" s="1" t="s">
        <v>306</v>
      </c>
      <c r="B68" s="1" t="s">
        <v>21</v>
      </c>
      <c r="C68" s="1" t="s">
        <v>307</v>
      </c>
      <c r="D68" s="1" t="s">
        <v>308</v>
      </c>
      <c r="E68" s="1">
        <f>IFERROR(__xludf.DUMMYFUNCTION("IF(D68="""", """", AVERAGE(SPLIT(D68, "" - "")))
"),47.5)</f>
        <v>47.5</v>
      </c>
      <c r="F68" s="1" t="s">
        <v>195</v>
      </c>
      <c r="G68" s="1">
        <f>IFERROR(__xludf.DUMMYFUNCTION("IF(F68="""", """", AVERAGE(SPLIT(F68, "" - "")))
"),6.5)</f>
        <v>6.5</v>
      </c>
      <c r="H68" s="1" t="s">
        <v>309</v>
      </c>
      <c r="I68" s="2">
        <v>0.0</v>
      </c>
    </row>
  </sheetData>
  <drawing r:id="rId1"/>
</worksheet>
</file>