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8DEBDAA8-495D-44E0-A2D3-3F34D6552AD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K26" i="1"/>
  <c r="K18" i="1"/>
  <c r="K19" i="1"/>
  <c r="K20" i="1"/>
  <c r="K9" i="1"/>
  <c r="K53" i="1"/>
  <c r="I53" i="1"/>
  <c r="K13" i="1" l="1"/>
  <c r="K14" i="1"/>
  <c r="K15" i="1"/>
  <c r="K16" i="1"/>
  <c r="K17" i="1"/>
  <c r="H50" i="1"/>
  <c r="I3" i="1" l="1"/>
  <c r="I4" i="1"/>
  <c r="I5" i="1"/>
  <c r="I6" i="1"/>
  <c r="I7" i="1"/>
  <c r="I8" i="1"/>
  <c r="I10" i="1"/>
  <c r="I11" i="1"/>
  <c r="I12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K47" i="1"/>
  <c r="K3" i="1"/>
  <c r="K4" i="1"/>
  <c r="K5" i="1"/>
  <c r="K6" i="1"/>
  <c r="K7" i="1"/>
  <c r="K8" i="1"/>
  <c r="K10" i="1"/>
  <c r="K11" i="1"/>
  <c r="K12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H47" i="1" l="1"/>
  <c r="H44" i="1"/>
  <c r="K44" i="1"/>
  <c r="K50" i="1" s="1"/>
</calcChain>
</file>

<file path=xl/sharedStrings.xml><?xml version="1.0" encoding="utf-8"?>
<sst xmlns="http://schemas.openxmlformats.org/spreadsheetml/2006/main" count="265" uniqueCount="192">
  <si>
    <t>Qty</t>
  </si>
  <si>
    <t>Reference(s)</t>
  </si>
  <si>
    <t>Value</t>
  </si>
  <si>
    <t>Footprint</t>
  </si>
  <si>
    <t>MPN</t>
  </si>
  <si>
    <t>Vender</t>
  </si>
  <si>
    <t>Manufacturer</t>
  </si>
  <si>
    <t>DNP</t>
  </si>
  <si>
    <t>Notes</t>
  </si>
  <si>
    <t>C1, C2</t>
  </si>
  <si>
    <t>Capacitor_SMD:C_0603_1608Metric</t>
  </si>
  <si>
    <t>C3, C12</t>
  </si>
  <si>
    <t>0.1u</t>
  </si>
  <si>
    <t>C10</t>
  </si>
  <si>
    <t>1u</t>
  </si>
  <si>
    <t>C11</t>
  </si>
  <si>
    <t>3.3u</t>
  </si>
  <si>
    <t>C13</t>
  </si>
  <si>
    <t>10u</t>
  </si>
  <si>
    <t>C31</t>
  </si>
  <si>
    <t>D1, D2, D3, D4, D5, D6, D7, D8, D9, D10, D11, D12, D13, D14, D15, D16, D17, D18, D19</t>
  </si>
  <si>
    <t>D</t>
  </si>
  <si>
    <t>D20, D21, D22, D23, D24, D25, D26, D27, D28, D29, D30, D31, D32, D33, D34, D35</t>
  </si>
  <si>
    <t>SK6812MINI-E</t>
  </si>
  <si>
    <t>seth-keyboard:DUMMY_SK6812MINI-E</t>
  </si>
  <si>
    <t>H1, H2, H3, H4</t>
  </si>
  <si>
    <t>Mount</t>
  </si>
  <si>
    <t>MountingHole:MountingHole_3.2mm_M3</t>
  </si>
  <si>
    <t>J1</t>
  </si>
  <si>
    <t>SWD</t>
  </si>
  <si>
    <t>Connector_PinHeader_2.54mm:PinHeader_1x04_P2.54mm_Vertical</t>
  </si>
  <si>
    <t>JP1</t>
  </si>
  <si>
    <t>BOOT1_JMP</t>
  </si>
  <si>
    <t>Jumper:SolderJumper-3_P1.3mm_Open_Pad1.0x1.5mm</t>
  </si>
  <si>
    <t>JP2</t>
  </si>
  <si>
    <t>BOOT0_JMP</t>
  </si>
  <si>
    <t>K1, K2, K3, K4, K5, K6, K7, K8, K9, K10, K11, K12, K13, K14, K15, K16</t>
  </si>
  <si>
    <t>MX_RGB</t>
  </si>
  <si>
    <t>seth-keyboard:MX_KEYSWITCH_RGB_2D</t>
  </si>
  <si>
    <t>P1</t>
  </si>
  <si>
    <t>USB_C_Plug_USB2.0</t>
  </si>
  <si>
    <t>R1, R2</t>
  </si>
  <si>
    <t>Resistor_SMD:R_0603_1608Metric</t>
  </si>
  <si>
    <t>10k</t>
  </si>
  <si>
    <t>R4, R5</t>
  </si>
  <si>
    <t>5.1k</t>
  </si>
  <si>
    <t>R6</t>
  </si>
  <si>
    <t>1.5k</t>
  </si>
  <si>
    <t>R7</t>
  </si>
  <si>
    <t>SW1</t>
  </si>
  <si>
    <t>SW_Push</t>
  </si>
  <si>
    <t>Button_Switch_SMD:SW_Push_1P1T_NO_6x6mm_H9.5mm</t>
  </si>
  <si>
    <t>SW2</t>
  </si>
  <si>
    <t>Rotary 1</t>
  </si>
  <si>
    <t>seth-buttons:RotaryEncoder_Alps_EC11E-Switch_Vertical_H20mm_CircularMountingHoles</t>
  </si>
  <si>
    <t>SW3</t>
  </si>
  <si>
    <t>Rotary 2</t>
  </si>
  <si>
    <t>U1</t>
  </si>
  <si>
    <t>STM32F103C8T6</t>
  </si>
  <si>
    <t>Package_QFP:LQFP-48_7x7mm_P0.5mm</t>
  </si>
  <si>
    <t>U2</t>
  </si>
  <si>
    <t>AMS1117-3.3</t>
  </si>
  <si>
    <t>Package_TO_SOT_SMD:SOT-223-3_TabPin2</t>
  </si>
  <si>
    <t>U3</t>
  </si>
  <si>
    <t>USBLC6-2SC6</t>
  </si>
  <si>
    <t>Package_TO_SOT_SMD:SOT-23-6</t>
  </si>
  <si>
    <t>U4</t>
  </si>
  <si>
    <t>SSD1306_128x64</t>
  </si>
  <si>
    <t>X1</t>
  </si>
  <si>
    <t>8 MHz</t>
  </si>
  <si>
    <t>Crystal:Crystal_SMD_5032-4Pin_5.0x3.2mm</t>
  </si>
  <si>
    <t>Y1</t>
  </si>
  <si>
    <t>32.768 kHz</t>
  </si>
  <si>
    <t>Crystal:Crystal_SMD_3215-2Pin_3.2x1.5mm</t>
  </si>
  <si>
    <t>Vender Part #</t>
  </si>
  <si>
    <t xml:space="preserve">JLCPCB </t>
  </si>
  <si>
    <t>Advanced Monolithic Systems</t>
  </si>
  <si>
    <t>C6186</t>
  </si>
  <si>
    <t>Cost</t>
  </si>
  <si>
    <t>Samsung Electro-Mechanics</t>
  </si>
  <si>
    <t>X50328MSB4SI</t>
  </si>
  <si>
    <t>C157341</t>
  </si>
  <si>
    <t>Yangxing Tech</t>
  </si>
  <si>
    <t>Seiko Epson</t>
  </si>
  <si>
    <t>Q13FC1350000200</t>
  </si>
  <si>
    <t>C48615</t>
  </si>
  <si>
    <t>20p</t>
  </si>
  <si>
    <t>1k</t>
  </si>
  <si>
    <t>CL10C200JB8NNNC</t>
  </si>
  <si>
    <t>C1648</t>
  </si>
  <si>
    <t>10p</t>
  </si>
  <si>
    <t>CL10C100JB8NNNC</t>
  </si>
  <si>
    <t>C1634</t>
  </si>
  <si>
    <t>CC0603KRX7R9BB104</t>
  </si>
  <si>
    <t>C14663</t>
  </si>
  <si>
    <t>YAGEO</t>
  </si>
  <si>
    <t>Only to be loaded on prototypes unless a use is found for the LSE (RTC) oscillator</t>
  </si>
  <si>
    <t>POLARIZED!!!</t>
  </si>
  <si>
    <t>CA45-A-16V-1uF-K</t>
  </si>
  <si>
    <t>C140386</t>
  </si>
  <si>
    <t>Shenzhen Zhenhua XinYun Elec</t>
  </si>
  <si>
    <t>Capacitor_Tantalum_SMD:CP_EIA-3216-10_Kemet-I</t>
  </si>
  <si>
    <t>CL10A335KP8NNNC</t>
  </si>
  <si>
    <t>C51412</t>
  </si>
  <si>
    <t>Only 10v, careful!</t>
  </si>
  <si>
    <t>AVX</t>
  </si>
  <si>
    <t>TAJA106K016RNJ</t>
  </si>
  <si>
    <t>C7171</t>
  </si>
  <si>
    <t>CL10A105KB8NNNC</t>
  </si>
  <si>
    <t>C15849</t>
  </si>
  <si>
    <t>1N4148W</t>
  </si>
  <si>
    <t>C81598</t>
  </si>
  <si>
    <t>Semtech</t>
  </si>
  <si>
    <t>Diode_SMD:D_SOD-123</t>
  </si>
  <si>
    <t>YS-SK6812MINI-E</t>
  </si>
  <si>
    <t>AliExpress</t>
  </si>
  <si>
    <t>Yushakobo</t>
  </si>
  <si>
    <t>Cannot find anywhere but AliExpress, will have to be hand soldered for the time being</t>
  </si>
  <si>
    <t>Nothing to be loaded</t>
  </si>
  <si>
    <t>Will only be loaded for debugging purposes</t>
  </si>
  <si>
    <t>Is only a footprint</t>
  </si>
  <si>
    <t>Footprint only, user will load own switch</t>
  </si>
  <si>
    <t>C7519</t>
  </si>
  <si>
    <t>STMicroelectronics</t>
  </si>
  <si>
    <t>MTF185-104SY1</t>
  </si>
  <si>
    <t>LCSC</t>
  </si>
  <si>
    <t>C358718</t>
  </si>
  <si>
    <t>MINTRON</t>
  </si>
  <si>
    <t>MC-311D</t>
  </si>
  <si>
    <t>C136423</t>
  </si>
  <si>
    <t>SOFNG</t>
  </si>
  <si>
    <t>Not carried by JLCPCB - mounting pins may not be long enough for 1.6mm board!</t>
  </si>
  <si>
    <t>0603WAF200JT5E</t>
  </si>
  <si>
    <t>C22950</t>
  </si>
  <si>
    <t>Uniroyal Elec</t>
  </si>
  <si>
    <t>0603WAF1002T5E</t>
  </si>
  <si>
    <t>C25804</t>
  </si>
  <si>
    <t>0603WAF5101T5E</t>
  </si>
  <si>
    <t>C23186</t>
  </si>
  <si>
    <t>0603WAF1501T5E</t>
  </si>
  <si>
    <t>C22843</t>
  </si>
  <si>
    <t>0603WAF1001T5E</t>
  </si>
  <si>
    <t>C21190</t>
  </si>
  <si>
    <t>TS-1187A-C-C-B</t>
  </si>
  <si>
    <t>C318889</t>
  </si>
  <si>
    <t>XKB Enterprise</t>
  </si>
  <si>
    <t>EC11E1534408</t>
  </si>
  <si>
    <t>C278348</t>
  </si>
  <si>
    <t>ALPS Electric</t>
  </si>
  <si>
    <t>C8734</t>
  </si>
  <si>
    <t>Total Cost:</t>
  </si>
  <si>
    <t>Board Cost</t>
  </si>
  <si>
    <t>JLCPCB Cost:</t>
  </si>
  <si>
    <t>Other Cost:</t>
  </si>
  <si>
    <t>Unique parts (loaded) count:</t>
  </si>
  <si>
    <t>Number of parts:</t>
  </si>
  <si>
    <t>Number of loaded SMD parts:</t>
  </si>
  <si>
    <t>H5</t>
  </si>
  <si>
    <t>Graphic</t>
  </si>
  <si>
    <t>seth-logo:saturn_v_simplified</t>
  </si>
  <si>
    <t>H6</t>
  </si>
  <si>
    <t>Board Info</t>
  </si>
  <si>
    <t>seth-logo:board-title</t>
  </si>
  <si>
    <t>H7</t>
  </si>
  <si>
    <t>seth-logo:lunar_module</t>
  </si>
  <si>
    <t>H8</t>
  </si>
  <si>
    <t>seth-logo:text</t>
  </si>
  <si>
    <t>H9</t>
  </si>
  <si>
    <t>seth-logo:space_shuttle</t>
  </si>
  <si>
    <t>Connector_USB:USB_C_Receptacle_Palconn_UTC16-G</t>
  </si>
  <si>
    <t>Alternates:</t>
  </si>
  <si>
    <t/>
  </si>
  <si>
    <t>C347222</t>
  </si>
  <si>
    <t>UMW(Youtai Semiconductor Co., Ltd.)</t>
  </si>
  <si>
    <t>X1A000141000100</t>
  </si>
  <si>
    <t>C94674</t>
  </si>
  <si>
    <t>C36</t>
  </si>
  <si>
    <t>C4, C5, C6, C7, C8, C9, C14, C15, C16, C17, C18, C19, C20, C21, C22, C23, C24, C25, C26, C27, C28, C29, C30, C32, C33, C34, C35</t>
  </si>
  <si>
    <t>H10</t>
  </si>
  <si>
    <t>seth-logo:iss</t>
  </si>
  <si>
    <t>H11</t>
  </si>
  <si>
    <t>seth-logo:spacewalk</t>
  </si>
  <si>
    <t>H12</t>
  </si>
  <si>
    <t>seth-logo:hubble_space_telescope</t>
  </si>
  <si>
    <t>Q1</t>
  </si>
  <si>
    <t>BSS138</t>
  </si>
  <si>
    <t>Package_TO_SOT_SMD:SOT-23</t>
  </si>
  <si>
    <t>R3, R8, R9, R10, R11, R12, R13, R14, R15, R16, R17, R18, R19</t>
  </si>
  <si>
    <t>C489349</t>
  </si>
  <si>
    <t>KEXIN</t>
  </si>
  <si>
    <t>CL10A106MA8NRNC</t>
  </si>
  <si>
    <t>C96446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</si>
</sst>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164" fontId="0" fillId="2" borderId="0" xfId="1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C25" workbookViewId="0">
      <selection activeCell="E53" sqref="E53"/>
    </sheetView>
  </sheetViews>
  <sheetFormatPr defaultRowHeight="14.4" x14ac:dyDescent="0.3"/>
  <cols>
    <col min="1" max="1" width="4" style="1" bestFit="1" customWidth="1"/>
    <col min="2" max="2" width="106.21875" style="1" bestFit="1" customWidth="1"/>
    <col min="3" max="3" width="18.21875" style="1" bestFit="1" customWidth="1"/>
    <col min="4" max="4" width="80.44140625" style="1" bestFit="1" customWidth="1"/>
    <col min="5" max="5" width="18.88671875" style="1" bestFit="1" customWidth="1"/>
    <col min="6" max="6" width="9.88671875" style="1" bestFit="1" customWidth="1"/>
    <col min="7" max="7" width="12.77734375" style="1" bestFit="1" customWidth="1"/>
    <col min="8" max="8" width="34" style="1" bestFit="1" customWidth="1"/>
    <col min="9" max="9" width="4.6640625" style="1" bestFit="1" customWidth="1"/>
    <col min="10" max="10" width="8.77734375" style="3" bestFit="1" customWidth="1"/>
    <col min="11" max="11" width="13.21875" style="3" bestFit="1" customWidth="1"/>
    <col min="12" max="12" width="77.33203125" style="2" bestFit="1" customWidth="1"/>
    <col min="13" max="16384" width="8.88671875" style="1"/>
  </cols>
  <sheetData>
    <row r="1" spans="1:12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74</v>
      </c>
      <c r="H1" s="5" t="s">
        <v>6</v>
      </c>
      <c r="I1" s="5" t="s">
        <v>7</v>
      </c>
      <c r="J1" s="5" t="s">
        <v>78</v>
      </c>
      <c r="K1" s="5" t="s">
        <v>151</v>
      </c>
      <c r="L1" s="6" t="s">
        <v>8</v>
      </c>
    </row>
    <row r="2" spans="1:12" s="5" customFormat="1" x14ac:dyDescent="0.3">
      <c r="A2" s="5">
        <v>2</v>
      </c>
      <c r="B2" s="5" t="s">
        <v>9</v>
      </c>
      <c r="C2" s="5" t="s">
        <v>86</v>
      </c>
      <c r="D2" s="5" t="s">
        <v>10</v>
      </c>
      <c r="E2" s="5" t="s">
        <v>88</v>
      </c>
      <c r="F2" s="5" t="s">
        <v>75</v>
      </c>
      <c r="G2" s="5" t="s">
        <v>89</v>
      </c>
      <c r="H2" s="5" t="s">
        <v>79</v>
      </c>
      <c r="I2" s="5" t="str">
        <f>IF(F2="JLCPCB ", "", "Yes")</f>
        <v/>
      </c>
      <c r="J2" s="7">
        <v>8.5000000000000006E-3</v>
      </c>
      <c r="K2" s="7">
        <f>J2*A2</f>
        <v>1.7000000000000001E-2</v>
      </c>
      <c r="L2" s="6"/>
    </row>
    <row r="3" spans="1:12" s="5" customFormat="1" x14ac:dyDescent="0.3">
      <c r="A3" s="5">
        <v>2</v>
      </c>
      <c r="B3" s="5" t="s">
        <v>11</v>
      </c>
      <c r="C3" s="5" t="s">
        <v>90</v>
      </c>
      <c r="D3" s="5" t="s">
        <v>10</v>
      </c>
      <c r="E3" s="5" t="s">
        <v>91</v>
      </c>
      <c r="F3" s="5" t="s">
        <v>75</v>
      </c>
      <c r="G3" s="5" t="s">
        <v>92</v>
      </c>
      <c r="H3" s="5" t="s">
        <v>79</v>
      </c>
      <c r="I3" s="5" t="str">
        <f t="shared" ref="I3:I40" si="0">IF(F3="JLCPCB ", "", "Yes")</f>
        <v/>
      </c>
      <c r="J3" s="7">
        <v>8.3000000000000001E-3</v>
      </c>
      <c r="K3" s="7">
        <f t="shared" ref="K3:K40" si="1">J3*A3</f>
        <v>1.66E-2</v>
      </c>
      <c r="L3" s="6" t="s">
        <v>96</v>
      </c>
    </row>
    <row r="4" spans="1:12" s="5" customFormat="1" x14ac:dyDescent="0.3">
      <c r="A4" s="5">
        <v>27</v>
      </c>
      <c r="B4" s="5" t="s">
        <v>177</v>
      </c>
      <c r="C4" s="5" t="s">
        <v>12</v>
      </c>
      <c r="D4" s="5" t="s">
        <v>10</v>
      </c>
      <c r="E4" s="5" t="s">
        <v>93</v>
      </c>
      <c r="F4" s="5" t="s">
        <v>75</v>
      </c>
      <c r="G4" s="5" t="s">
        <v>94</v>
      </c>
      <c r="H4" s="5" t="s">
        <v>95</v>
      </c>
      <c r="I4" s="5" t="str">
        <f t="shared" si="0"/>
        <v/>
      </c>
      <c r="J4" s="7">
        <v>6.7999999999999996E-3</v>
      </c>
      <c r="K4" s="7">
        <f t="shared" si="1"/>
        <v>0.18359999999999999</v>
      </c>
      <c r="L4" s="6"/>
    </row>
    <row r="5" spans="1:12" s="5" customFormat="1" x14ac:dyDescent="0.3">
      <c r="A5" s="5">
        <v>1</v>
      </c>
      <c r="B5" s="5" t="s">
        <v>13</v>
      </c>
      <c r="C5" s="5" t="s">
        <v>14</v>
      </c>
      <c r="D5" s="5" t="s">
        <v>101</v>
      </c>
      <c r="E5" s="5" t="s">
        <v>98</v>
      </c>
      <c r="F5" s="5" t="s">
        <v>75</v>
      </c>
      <c r="G5" s="5" t="s">
        <v>99</v>
      </c>
      <c r="H5" s="5" t="s">
        <v>100</v>
      </c>
      <c r="I5" s="5" t="str">
        <f t="shared" si="0"/>
        <v/>
      </c>
      <c r="J5" s="7">
        <v>7.1599999999999997E-2</v>
      </c>
      <c r="K5" s="7">
        <f t="shared" si="1"/>
        <v>7.1599999999999997E-2</v>
      </c>
      <c r="L5" s="6" t="s">
        <v>97</v>
      </c>
    </row>
    <row r="6" spans="1:12" s="5" customFormat="1" ht="15" x14ac:dyDescent="0.35">
      <c r="A6" s="5">
        <v>1</v>
      </c>
      <c r="B6" s="5" t="s">
        <v>15</v>
      </c>
      <c r="C6" s="5" t="s">
        <v>16</v>
      </c>
      <c r="D6" s="5" t="s">
        <v>10</v>
      </c>
      <c r="E6" s="8" t="s">
        <v>102</v>
      </c>
      <c r="F6" s="5" t="s">
        <v>75</v>
      </c>
      <c r="G6" s="5" t="s">
        <v>103</v>
      </c>
      <c r="H6" s="5" t="s">
        <v>79</v>
      </c>
      <c r="I6" s="5" t="str">
        <f t="shared" si="0"/>
        <v/>
      </c>
      <c r="J6" s="7">
        <v>1.7000000000000001E-2</v>
      </c>
      <c r="K6" s="7">
        <f t="shared" si="1"/>
        <v>1.7000000000000001E-2</v>
      </c>
      <c r="L6" s="6" t="s">
        <v>104</v>
      </c>
    </row>
    <row r="7" spans="1:12" s="5" customFormat="1" x14ac:dyDescent="0.3">
      <c r="A7" s="5">
        <v>1</v>
      </c>
      <c r="B7" s="5" t="s">
        <v>17</v>
      </c>
      <c r="C7" s="5" t="s">
        <v>18</v>
      </c>
      <c r="D7" s="5" t="s">
        <v>101</v>
      </c>
      <c r="E7" s="5" t="s">
        <v>106</v>
      </c>
      <c r="F7" s="5" t="s">
        <v>75</v>
      </c>
      <c r="G7" s="5" t="s">
        <v>107</v>
      </c>
      <c r="H7" s="5" t="s">
        <v>105</v>
      </c>
      <c r="I7" s="5" t="str">
        <f t="shared" si="0"/>
        <v/>
      </c>
      <c r="J7" s="7">
        <v>0.15490000000000001</v>
      </c>
      <c r="K7" s="7">
        <f t="shared" si="1"/>
        <v>0.15490000000000001</v>
      </c>
      <c r="L7" s="6"/>
    </row>
    <row r="8" spans="1:12" s="5" customFormat="1" x14ac:dyDescent="0.3">
      <c r="A8" s="5">
        <v>1</v>
      </c>
      <c r="B8" s="5" t="s">
        <v>19</v>
      </c>
      <c r="C8" s="5" t="s">
        <v>14</v>
      </c>
      <c r="D8" s="5" t="s">
        <v>10</v>
      </c>
      <c r="E8" s="5" t="s">
        <v>108</v>
      </c>
      <c r="F8" s="5" t="s">
        <v>75</v>
      </c>
      <c r="G8" s="5" t="s">
        <v>109</v>
      </c>
      <c r="H8" s="5" t="s">
        <v>79</v>
      </c>
      <c r="I8" s="5" t="str">
        <f t="shared" si="0"/>
        <v/>
      </c>
      <c r="J8" s="7">
        <v>1.29E-2</v>
      </c>
      <c r="K8" s="7">
        <f t="shared" si="1"/>
        <v>1.29E-2</v>
      </c>
      <c r="L8" s="6"/>
    </row>
    <row r="9" spans="1:12" s="5" customFormat="1" x14ac:dyDescent="0.3">
      <c r="A9" s="5">
        <v>1</v>
      </c>
      <c r="B9" s="5" t="s">
        <v>176</v>
      </c>
      <c r="C9" s="5" t="s">
        <v>18</v>
      </c>
      <c r="D9" s="5" t="s">
        <v>10</v>
      </c>
      <c r="E9" s="5" t="s">
        <v>190</v>
      </c>
      <c r="F9" s="5" t="s">
        <v>125</v>
      </c>
      <c r="G9" s="5" t="s">
        <v>191</v>
      </c>
      <c r="H9" s="5" t="s">
        <v>79</v>
      </c>
      <c r="I9" s="5" t="str">
        <f t="shared" si="0"/>
        <v>Yes</v>
      </c>
      <c r="J9" s="7">
        <v>3.3354000000000002E-2</v>
      </c>
      <c r="K9" s="7">
        <f t="shared" si="1"/>
        <v>3.3354000000000002E-2</v>
      </c>
      <c r="L9" s="6"/>
    </row>
    <row r="10" spans="1:12" s="5" customFormat="1" x14ac:dyDescent="0.3">
      <c r="A10" s="5">
        <v>19</v>
      </c>
      <c r="B10" s="5" t="s">
        <v>20</v>
      </c>
      <c r="C10" s="5" t="s">
        <v>21</v>
      </c>
      <c r="D10" s="5" t="s">
        <v>113</v>
      </c>
      <c r="E10" s="5" t="s">
        <v>110</v>
      </c>
      <c r="F10" s="5" t="s">
        <v>75</v>
      </c>
      <c r="G10" s="5" t="s">
        <v>111</v>
      </c>
      <c r="H10" s="5" t="s">
        <v>112</v>
      </c>
      <c r="I10" s="5" t="str">
        <f t="shared" si="0"/>
        <v/>
      </c>
      <c r="J10" s="7">
        <v>1.4E-2</v>
      </c>
      <c r="K10" s="7">
        <f t="shared" si="1"/>
        <v>0.26600000000000001</v>
      </c>
      <c r="L10" s="6"/>
    </row>
    <row r="11" spans="1:12" x14ac:dyDescent="0.3">
      <c r="A11" s="1">
        <v>16</v>
      </c>
      <c r="B11" s="1" t="s">
        <v>22</v>
      </c>
      <c r="C11" s="1" t="s">
        <v>23</v>
      </c>
      <c r="D11" s="1" t="s">
        <v>24</v>
      </c>
      <c r="E11" s="1" t="s">
        <v>114</v>
      </c>
      <c r="F11" s="1" t="s">
        <v>115</v>
      </c>
      <c r="H11" s="1" t="s">
        <v>116</v>
      </c>
      <c r="I11" s="1" t="str">
        <f t="shared" si="0"/>
        <v>Yes</v>
      </c>
      <c r="J11" s="3">
        <v>0.10489999999999999</v>
      </c>
      <c r="K11" s="3">
        <f t="shared" si="1"/>
        <v>1.6783999999999999</v>
      </c>
      <c r="L11" s="2" t="s">
        <v>117</v>
      </c>
    </row>
    <row r="12" spans="1:12" x14ac:dyDescent="0.3">
      <c r="A12" s="1">
        <v>4</v>
      </c>
      <c r="B12" s="1" t="s">
        <v>25</v>
      </c>
      <c r="C12" s="1" t="s">
        <v>26</v>
      </c>
      <c r="D12" s="1" t="s">
        <v>27</v>
      </c>
      <c r="I12" s="1" t="str">
        <f t="shared" si="0"/>
        <v>Yes</v>
      </c>
      <c r="K12" s="3">
        <f t="shared" si="1"/>
        <v>0</v>
      </c>
      <c r="L12" s="2" t="s">
        <v>118</v>
      </c>
    </row>
    <row r="13" spans="1:12" x14ac:dyDescent="0.3">
      <c r="A13" s="1">
        <v>1</v>
      </c>
      <c r="B13" s="1" t="s">
        <v>157</v>
      </c>
      <c r="C13" s="1" t="s">
        <v>158</v>
      </c>
      <c r="D13" s="1" t="s">
        <v>159</v>
      </c>
      <c r="K13" s="3">
        <f t="shared" si="1"/>
        <v>0</v>
      </c>
      <c r="L13" s="1"/>
    </row>
    <row r="14" spans="1:12" x14ac:dyDescent="0.3">
      <c r="A14" s="1">
        <v>1</v>
      </c>
      <c r="B14" s="1" t="s">
        <v>160</v>
      </c>
      <c r="C14" s="1" t="s">
        <v>161</v>
      </c>
      <c r="D14" s="1" t="s">
        <v>162</v>
      </c>
      <c r="K14" s="3">
        <f t="shared" si="1"/>
        <v>0</v>
      </c>
      <c r="L14" s="1"/>
    </row>
    <row r="15" spans="1:12" x14ac:dyDescent="0.3">
      <c r="A15" s="1">
        <v>1</v>
      </c>
      <c r="B15" s="1" t="s">
        <v>163</v>
      </c>
      <c r="C15" s="1" t="s">
        <v>158</v>
      </c>
      <c r="D15" s="1" t="s">
        <v>164</v>
      </c>
      <c r="K15" s="3">
        <f t="shared" si="1"/>
        <v>0</v>
      </c>
      <c r="L15" s="1"/>
    </row>
    <row r="16" spans="1:12" x14ac:dyDescent="0.3">
      <c r="A16" s="1">
        <v>1</v>
      </c>
      <c r="B16" s="1" t="s">
        <v>165</v>
      </c>
      <c r="C16" s="1" t="s">
        <v>161</v>
      </c>
      <c r="D16" s="1" t="s">
        <v>166</v>
      </c>
      <c r="K16" s="3">
        <f t="shared" si="1"/>
        <v>0</v>
      </c>
      <c r="L16" s="1"/>
    </row>
    <row r="17" spans="1:12" x14ac:dyDescent="0.3">
      <c r="A17" s="1">
        <v>1</v>
      </c>
      <c r="B17" s="1" t="s">
        <v>167</v>
      </c>
      <c r="C17" s="1" t="s">
        <v>158</v>
      </c>
      <c r="D17" s="1" t="s">
        <v>168</v>
      </c>
      <c r="K17" s="3">
        <f t="shared" si="1"/>
        <v>0</v>
      </c>
      <c r="L17" s="1"/>
    </row>
    <row r="18" spans="1:12" x14ac:dyDescent="0.3">
      <c r="A18" s="1">
        <v>1</v>
      </c>
      <c r="B18" s="1" t="s">
        <v>178</v>
      </c>
      <c r="C18" s="1" t="s">
        <v>158</v>
      </c>
      <c r="D18" s="1" t="s">
        <v>179</v>
      </c>
      <c r="K18" s="3">
        <f t="shared" si="1"/>
        <v>0</v>
      </c>
      <c r="L18" s="1"/>
    </row>
    <row r="19" spans="1:12" x14ac:dyDescent="0.3">
      <c r="A19" s="1">
        <v>1</v>
      </c>
      <c r="B19" s="1" t="s">
        <v>180</v>
      </c>
      <c r="C19" s="1" t="s">
        <v>158</v>
      </c>
      <c r="D19" s="1" t="s">
        <v>181</v>
      </c>
      <c r="K19" s="3">
        <f t="shared" si="1"/>
        <v>0</v>
      </c>
      <c r="L19" s="1"/>
    </row>
    <row r="20" spans="1:12" x14ac:dyDescent="0.3">
      <c r="A20" s="1">
        <v>1</v>
      </c>
      <c r="B20" s="1" t="s">
        <v>182</v>
      </c>
      <c r="C20" s="1" t="s">
        <v>158</v>
      </c>
      <c r="D20" s="1" t="s">
        <v>183</v>
      </c>
      <c r="K20" s="3">
        <f t="shared" si="1"/>
        <v>0</v>
      </c>
      <c r="L20" s="1"/>
    </row>
    <row r="21" spans="1:12" x14ac:dyDescent="0.3">
      <c r="A21" s="1">
        <v>1</v>
      </c>
      <c r="B21" s="1" t="s">
        <v>28</v>
      </c>
      <c r="C21" s="1" t="s">
        <v>29</v>
      </c>
      <c r="D21" s="1" t="s">
        <v>30</v>
      </c>
      <c r="I21" s="1" t="str">
        <f t="shared" si="0"/>
        <v>Yes</v>
      </c>
      <c r="K21" s="3">
        <f t="shared" si="1"/>
        <v>0</v>
      </c>
      <c r="L21" s="2" t="s">
        <v>119</v>
      </c>
    </row>
    <row r="22" spans="1:12" x14ac:dyDescent="0.3">
      <c r="A22" s="1">
        <v>1</v>
      </c>
      <c r="B22" s="1" t="s">
        <v>31</v>
      </c>
      <c r="C22" s="1" t="s">
        <v>32</v>
      </c>
      <c r="D22" s="1" t="s">
        <v>33</v>
      </c>
      <c r="I22" s="1" t="str">
        <f t="shared" si="0"/>
        <v>Yes</v>
      </c>
      <c r="K22" s="3">
        <f t="shared" si="1"/>
        <v>0</v>
      </c>
      <c r="L22" s="2" t="s">
        <v>120</v>
      </c>
    </row>
    <row r="23" spans="1:12" x14ac:dyDescent="0.3">
      <c r="A23" s="1">
        <v>1</v>
      </c>
      <c r="B23" s="1" t="s">
        <v>34</v>
      </c>
      <c r="C23" s="1" t="s">
        <v>35</v>
      </c>
      <c r="D23" s="1" t="s">
        <v>33</v>
      </c>
      <c r="I23" s="1" t="str">
        <f t="shared" si="0"/>
        <v>Yes</v>
      </c>
      <c r="K23" s="3">
        <f t="shared" si="1"/>
        <v>0</v>
      </c>
      <c r="L23" s="2" t="s">
        <v>120</v>
      </c>
    </row>
    <row r="24" spans="1:12" x14ac:dyDescent="0.3">
      <c r="A24" s="1">
        <v>16</v>
      </c>
      <c r="B24" s="1" t="s">
        <v>36</v>
      </c>
      <c r="C24" s="1" t="s">
        <v>37</v>
      </c>
      <c r="D24" s="1" t="s">
        <v>38</v>
      </c>
      <c r="I24" s="1" t="str">
        <f t="shared" si="0"/>
        <v>Yes</v>
      </c>
      <c r="K24" s="3">
        <f t="shared" si="1"/>
        <v>0</v>
      </c>
      <c r="L24" s="2" t="s">
        <v>121</v>
      </c>
    </row>
    <row r="25" spans="1:12" s="5" customFormat="1" x14ac:dyDescent="0.3">
      <c r="A25" s="5">
        <v>1</v>
      </c>
      <c r="B25" s="5" t="s">
        <v>39</v>
      </c>
      <c r="C25" s="5" t="s">
        <v>40</v>
      </c>
      <c r="D25" s="5" t="s">
        <v>169</v>
      </c>
      <c r="E25" s="5" t="s">
        <v>128</v>
      </c>
      <c r="F25" s="5" t="s">
        <v>125</v>
      </c>
      <c r="G25" s="5" t="s">
        <v>129</v>
      </c>
      <c r="H25" s="5" t="s">
        <v>130</v>
      </c>
      <c r="I25" s="5" t="str">
        <f t="shared" si="0"/>
        <v>Yes</v>
      </c>
      <c r="J25" s="7">
        <v>0.84499999999999997</v>
      </c>
      <c r="K25" s="7">
        <f t="shared" si="1"/>
        <v>0.84499999999999997</v>
      </c>
      <c r="L25" s="6" t="s">
        <v>131</v>
      </c>
    </row>
    <row r="26" spans="1:12" s="5" customFormat="1" x14ac:dyDescent="0.3">
      <c r="A26" s="5">
        <v>1</v>
      </c>
      <c r="B26" s="5" t="s">
        <v>184</v>
      </c>
      <c r="C26" s="5" t="s">
        <v>185</v>
      </c>
      <c r="D26" s="5" t="s">
        <v>186</v>
      </c>
      <c r="E26" s="5" t="s">
        <v>185</v>
      </c>
      <c r="F26" s="5" t="s">
        <v>125</v>
      </c>
      <c r="G26" s="5" t="s">
        <v>188</v>
      </c>
      <c r="H26" s="5" t="s">
        <v>189</v>
      </c>
      <c r="J26" s="7">
        <v>1.7343000000000001E-2</v>
      </c>
      <c r="K26" s="7">
        <f t="shared" si="1"/>
        <v>1.7343000000000001E-2</v>
      </c>
      <c r="L26" s="6"/>
    </row>
    <row r="27" spans="1:12" s="5" customFormat="1" x14ac:dyDescent="0.3">
      <c r="A27" s="5">
        <v>2</v>
      </c>
      <c r="B27" s="5" t="s">
        <v>41</v>
      </c>
      <c r="C27" s="5">
        <v>20</v>
      </c>
      <c r="D27" s="5" t="s">
        <v>42</v>
      </c>
      <c r="E27" s="5" t="s">
        <v>132</v>
      </c>
      <c r="F27" s="5" t="s">
        <v>75</v>
      </c>
      <c r="G27" s="5" t="s">
        <v>133</v>
      </c>
      <c r="H27" s="5" t="s">
        <v>134</v>
      </c>
      <c r="I27" s="5" t="str">
        <f t="shared" si="0"/>
        <v/>
      </c>
      <c r="J27" s="7">
        <v>1.6000000000000001E-3</v>
      </c>
      <c r="K27" s="7">
        <f t="shared" si="1"/>
        <v>3.2000000000000002E-3</v>
      </c>
      <c r="L27" s="6"/>
    </row>
    <row r="28" spans="1:12" s="5" customFormat="1" x14ac:dyDescent="0.3">
      <c r="A28" s="5">
        <v>13</v>
      </c>
      <c r="B28" s="5" t="s">
        <v>187</v>
      </c>
      <c r="C28" s="5" t="s">
        <v>43</v>
      </c>
      <c r="D28" s="5" t="s">
        <v>42</v>
      </c>
      <c r="E28" s="5" t="s">
        <v>135</v>
      </c>
      <c r="F28" s="5" t="s">
        <v>75</v>
      </c>
      <c r="G28" s="5" t="s">
        <v>136</v>
      </c>
      <c r="H28" s="5" t="s">
        <v>134</v>
      </c>
      <c r="I28" s="5" t="str">
        <f t="shared" si="0"/>
        <v/>
      </c>
      <c r="J28" s="7">
        <v>2E-3</v>
      </c>
      <c r="K28" s="7">
        <f t="shared" si="1"/>
        <v>2.6000000000000002E-2</v>
      </c>
      <c r="L28" s="6"/>
    </row>
    <row r="29" spans="1:12" s="5" customFormat="1" x14ac:dyDescent="0.3">
      <c r="A29" s="5">
        <v>2</v>
      </c>
      <c r="B29" s="5" t="s">
        <v>44</v>
      </c>
      <c r="C29" s="5" t="s">
        <v>45</v>
      </c>
      <c r="D29" s="5" t="s">
        <v>42</v>
      </c>
      <c r="E29" s="5" t="s">
        <v>137</v>
      </c>
      <c r="F29" s="5" t="s">
        <v>75</v>
      </c>
      <c r="G29" s="5" t="s">
        <v>138</v>
      </c>
      <c r="H29" s="5" t="s">
        <v>134</v>
      </c>
      <c r="I29" s="5" t="str">
        <f t="shared" si="0"/>
        <v/>
      </c>
      <c r="J29" s="7">
        <v>1.9E-3</v>
      </c>
      <c r="K29" s="7">
        <f t="shared" si="1"/>
        <v>3.8E-3</v>
      </c>
      <c r="L29" s="6"/>
    </row>
    <row r="30" spans="1:12" s="5" customFormat="1" x14ac:dyDescent="0.3">
      <c r="A30" s="5">
        <v>1</v>
      </c>
      <c r="B30" s="5" t="s">
        <v>46</v>
      </c>
      <c r="C30" s="5" t="s">
        <v>47</v>
      </c>
      <c r="D30" s="5" t="s">
        <v>42</v>
      </c>
      <c r="E30" s="5" t="s">
        <v>139</v>
      </c>
      <c r="F30" s="5" t="s">
        <v>75</v>
      </c>
      <c r="G30" s="5" t="s">
        <v>140</v>
      </c>
      <c r="H30" s="5" t="s">
        <v>134</v>
      </c>
      <c r="I30" s="5" t="str">
        <f t="shared" si="0"/>
        <v/>
      </c>
      <c r="J30" s="7">
        <v>1.8E-3</v>
      </c>
      <c r="K30" s="7">
        <f t="shared" si="1"/>
        <v>1.8E-3</v>
      </c>
      <c r="L30" s="6"/>
    </row>
    <row r="31" spans="1:12" s="5" customFormat="1" x14ac:dyDescent="0.3">
      <c r="A31" s="5">
        <v>1</v>
      </c>
      <c r="B31" s="5" t="s">
        <v>48</v>
      </c>
      <c r="C31" s="5" t="s">
        <v>87</v>
      </c>
      <c r="D31" s="5" t="s">
        <v>42</v>
      </c>
      <c r="E31" s="5" t="s">
        <v>141</v>
      </c>
      <c r="F31" s="5" t="s">
        <v>75</v>
      </c>
      <c r="G31" s="5" t="s">
        <v>142</v>
      </c>
      <c r="H31" s="5" t="s">
        <v>134</v>
      </c>
      <c r="I31" s="5" t="str">
        <f t="shared" si="0"/>
        <v/>
      </c>
      <c r="J31" s="7">
        <v>2.0999999999999999E-3</v>
      </c>
      <c r="K31" s="7">
        <f t="shared" si="1"/>
        <v>2.0999999999999999E-3</v>
      </c>
      <c r="L31" s="6"/>
    </row>
    <row r="32" spans="1:12" s="5" customFormat="1" x14ac:dyDescent="0.3">
      <c r="A32" s="5">
        <v>1</v>
      </c>
      <c r="B32" s="5" t="s">
        <v>49</v>
      </c>
      <c r="C32" s="5" t="s">
        <v>50</v>
      </c>
      <c r="D32" s="5" t="s">
        <v>51</v>
      </c>
      <c r="E32" s="5" t="s">
        <v>143</v>
      </c>
      <c r="F32" s="5" t="s">
        <v>75</v>
      </c>
      <c r="G32" s="5" t="s">
        <v>144</v>
      </c>
      <c r="H32" s="5" t="s">
        <v>145</v>
      </c>
      <c r="I32" s="5" t="str">
        <f t="shared" si="0"/>
        <v/>
      </c>
      <c r="J32" s="7">
        <v>3.4799999999999998E-2</v>
      </c>
      <c r="K32" s="7">
        <f t="shared" si="1"/>
        <v>3.4799999999999998E-2</v>
      </c>
      <c r="L32" s="6"/>
    </row>
    <row r="33" spans="1:12" s="5" customFormat="1" x14ac:dyDescent="0.3">
      <c r="A33" s="5">
        <v>1</v>
      </c>
      <c r="B33" s="5" t="s">
        <v>52</v>
      </c>
      <c r="C33" s="5" t="s">
        <v>53</v>
      </c>
      <c r="D33" s="5" t="s">
        <v>54</v>
      </c>
      <c r="E33" s="5" t="s">
        <v>146</v>
      </c>
      <c r="F33" s="5" t="s">
        <v>125</v>
      </c>
      <c r="G33" s="5" t="s">
        <v>147</v>
      </c>
      <c r="H33" s="5" t="s">
        <v>148</v>
      </c>
      <c r="I33" s="5" t="str">
        <f t="shared" si="0"/>
        <v>Yes</v>
      </c>
      <c r="J33" s="7">
        <v>1.943333</v>
      </c>
      <c r="K33" s="7">
        <f t="shared" si="1"/>
        <v>1.943333</v>
      </c>
      <c r="L33" s="6"/>
    </row>
    <row r="34" spans="1:12" s="5" customFormat="1" x14ac:dyDescent="0.3">
      <c r="A34" s="5">
        <v>1</v>
      </c>
      <c r="B34" s="5" t="s">
        <v>55</v>
      </c>
      <c r="C34" s="5" t="s">
        <v>56</v>
      </c>
      <c r="D34" s="5" t="s">
        <v>54</v>
      </c>
      <c r="E34" s="5" t="s">
        <v>146</v>
      </c>
      <c r="F34" s="5" t="s">
        <v>125</v>
      </c>
      <c r="G34" s="5" t="s">
        <v>147</v>
      </c>
      <c r="H34" s="5" t="s">
        <v>148</v>
      </c>
      <c r="I34" s="5" t="str">
        <f t="shared" si="0"/>
        <v>Yes</v>
      </c>
      <c r="J34" s="7">
        <v>1.943333</v>
      </c>
      <c r="K34" s="7">
        <f t="shared" si="1"/>
        <v>1.943333</v>
      </c>
      <c r="L34" s="6"/>
    </row>
    <row r="35" spans="1:12" s="5" customFormat="1" x14ac:dyDescent="0.3">
      <c r="A35" s="5">
        <v>1</v>
      </c>
      <c r="B35" s="5" t="s">
        <v>57</v>
      </c>
      <c r="C35" s="5" t="s">
        <v>58</v>
      </c>
      <c r="D35" s="5" t="s">
        <v>59</v>
      </c>
      <c r="E35" s="5" t="s">
        <v>58</v>
      </c>
      <c r="F35" s="5" t="s">
        <v>75</v>
      </c>
      <c r="G35" s="5" t="s">
        <v>149</v>
      </c>
      <c r="H35" s="5" t="s">
        <v>123</v>
      </c>
      <c r="I35" s="5" t="str">
        <f t="shared" si="0"/>
        <v/>
      </c>
      <c r="J35" s="7">
        <v>1.4413</v>
      </c>
      <c r="K35" s="7">
        <f t="shared" si="1"/>
        <v>1.4413</v>
      </c>
      <c r="L35" s="6"/>
    </row>
    <row r="36" spans="1:12" s="5" customFormat="1" x14ac:dyDescent="0.3">
      <c r="A36" s="5">
        <v>1</v>
      </c>
      <c r="B36" s="5" t="s">
        <v>60</v>
      </c>
      <c r="C36" s="5" t="s">
        <v>61</v>
      </c>
      <c r="D36" s="5" t="s">
        <v>62</v>
      </c>
      <c r="E36" s="5" t="s">
        <v>61</v>
      </c>
      <c r="F36" s="5" t="s">
        <v>75</v>
      </c>
      <c r="G36" s="5" t="s">
        <v>77</v>
      </c>
      <c r="H36" s="9" t="s">
        <v>76</v>
      </c>
      <c r="I36" s="5" t="str">
        <f t="shared" si="0"/>
        <v/>
      </c>
      <c r="J36" s="7">
        <v>0.124</v>
      </c>
      <c r="K36" s="7">
        <f t="shared" si="1"/>
        <v>0.124</v>
      </c>
      <c r="L36" s="6"/>
    </row>
    <row r="37" spans="1:12" s="5" customFormat="1" x14ac:dyDescent="0.3">
      <c r="A37" s="5">
        <v>1</v>
      </c>
      <c r="B37" s="5" t="s">
        <v>63</v>
      </c>
      <c r="C37" s="5" t="s">
        <v>64</v>
      </c>
      <c r="D37" s="5" t="s">
        <v>65</v>
      </c>
      <c r="E37" s="5" t="s">
        <v>64</v>
      </c>
      <c r="F37" s="5" t="s">
        <v>75</v>
      </c>
      <c r="G37" s="5" t="s">
        <v>122</v>
      </c>
      <c r="H37" s="5" t="s">
        <v>123</v>
      </c>
      <c r="I37" s="5" t="str">
        <f t="shared" si="0"/>
        <v/>
      </c>
      <c r="J37" s="7">
        <v>9.1499999999999998E-2</v>
      </c>
      <c r="K37" s="7">
        <f t="shared" si="1"/>
        <v>9.1499999999999998E-2</v>
      </c>
      <c r="L37" s="6"/>
    </row>
    <row r="38" spans="1:12" s="5" customFormat="1" x14ac:dyDescent="0.3">
      <c r="A38" s="5">
        <v>1</v>
      </c>
      <c r="B38" s="5" t="s">
        <v>66</v>
      </c>
      <c r="C38" s="5" t="s">
        <v>67</v>
      </c>
      <c r="D38" s="5" t="s">
        <v>30</v>
      </c>
      <c r="E38" s="5" t="s">
        <v>124</v>
      </c>
      <c r="F38" s="5" t="s">
        <v>125</v>
      </c>
      <c r="G38" s="10" t="s">
        <v>126</v>
      </c>
      <c r="H38" s="5" t="s">
        <v>127</v>
      </c>
      <c r="I38" s="5" t="str">
        <f t="shared" si="0"/>
        <v>Yes</v>
      </c>
      <c r="J38" s="7">
        <v>5.4961000000000003E-2</v>
      </c>
      <c r="K38" s="7">
        <f t="shared" si="1"/>
        <v>5.4961000000000003E-2</v>
      </c>
      <c r="L38" s="6"/>
    </row>
    <row r="39" spans="1:12" s="5" customFormat="1" x14ac:dyDescent="0.3">
      <c r="A39" s="5">
        <v>1</v>
      </c>
      <c r="B39" s="5" t="s">
        <v>68</v>
      </c>
      <c r="C39" s="5" t="s">
        <v>69</v>
      </c>
      <c r="D39" s="5" t="s">
        <v>70</v>
      </c>
      <c r="E39" s="5" t="s">
        <v>80</v>
      </c>
      <c r="F39" s="5" t="s">
        <v>75</v>
      </c>
      <c r="G39" s="5" t="s">
        <v>81</v>
      </c>
      <c r="H39" s="5" t="s">
        <v>82</v>
      </c>
      <c r="I39" s="5" t="str">
        <f t="shared" si="0"/>
        <v/>
      </c>
      <c r="J39" s="7">
        <v>0.21870000000000001</v>
      </c>
      <c r="K39" s="7">
        <f t="shared" si="1"/>
        <v>0.21870000000000001</v>
      </c>
      <c r="L39" s="6"/>
    </row>
    <row r="40" spans="1:12" s="5" customFormat="1" x14ac:dyDescent="0.3">
      <c r="A40" s="5">
        <v>1</v>
      </c>
      <c r="B40" s="5" t="s">
        <v>71</v>
      </c>
      <c r="C40" s="5" t="s">
        <v>72</v>
      </c>
      <c r="D40" s="5" t="s">
        <v>73</v>
      </c>
      <c r="E40" s="5" t="s">
        <v>84</v>
      </c>
      <c r="F40" s="5" t="s">
        <v>75</v>
      </c>
      <c r="G40" s="5" t="s">
        <v>85</v>
      </c>
      <c r="H40" s="5" t="s">
        <v>83</v>
      </c>
      <c r="I40" s="5" t="str">
        <f t="shared" si="0"/>
        <v/>
      </c>
      <c r="J40" s="7">
        <v>0.2336</v>
      </c>
      <c r="K40" s="7">
        <f t="shared" si="1"/>
        <v>0.2336</v>
      </c>
      <c r="L40" s="6" t="s">
        <v>96</v>
      </c>
    </row>
    <row r="43" spans="1:12" x14ac:dyDescent="0.3">
      <c r="H43" s="1" t="s">
        <v>154</v>
      </c>
      <c r="K43" s="3" t="s">
        <v>152</v>
      </c>
    </row>
    <row r="44" spans="1:12" x14ac:dyDescent="0.3">
      <c r="H44" s="1">
        <f>COUNTBLANK(I2:I40)</f>
        <v>28</v>
      </c>
      <c r="K44" s="3">
        <f>SUMIF(I2:I40,"",K2:K40)</f>
        <v>2.9377430000000002</v>
      </c>
      <c r="L44" s="4"/>
    </row>
    <row r="46" spans="1:12" x14ac:dyDescent="0.3">
      <c r="H46" s="1" t="s">
        <v>156</v>
      </c>
      <c r="K46" s="3" t="s">
        <v>153</v>
      </c>
    </row>
    <row r="47" spans="1:12" x14ac:dyDescent="0.3">
      <c r="H47" s="1">
        <f>SUMIF(I2:I40, "", A2:A40)</f>
        <v>88</v>
      </c>
      <c r="K47" s="3">
        <f>SUMIF(I2:I40, "yes", K2:K40)</f>
        <v>6.4983809999999993</v>
      </c>
    </row>
    <row r="49" spans="1:12" x14ac:dyDescent="0.3">
      <c r="H49" s="1" t="s">
        <v>155</v>
      </c>
      <c r="K49" s="3" t="s">
        <v>150</v>
      </c>
    </row>
    <row r="50" spans="1:12" x14ac:dyDescent="0.3">
      <c r="H50" s="1">
        <f>SUM(A2:A40)</f>
        <v>132</v>
      </c>
      <c r="K50" s="3">
        <f>K44+K47</f>
        <v>9.4361239999999995</v>
      </c>
    </row>
    <row r="51" spans="1:12" x14ac:dyDescent="0.3">
      <c r="B51" s="11" t="s">
        <v>170</v>
      </c>
    </row>
    <row r="52" spans="1:12" x14ac:dyDescent="0.3">
      <c r="A52" s="5">
        <v>1</v>
      </c>
      <c r="B52" s="5" t="s">
        <v>60</v>
      </c>
      <c r="C52" s="5" t="s">
        <v>61</v>
      </c>
      <c r="D52" s="5" t="s">
        <v>62</v>
      </c>
      <c r="E52" s="5" t="s">
        <v>61</v>
      </c>
      <c r="F52" s="5" t="s">
        <v>75</v>
      </c>
      <c r="G52" s="5" t="s">
        <v>172</v>
      </c>
      <c r="H52" s="9" t="s">
        <v>173</v>
      </c>
      <c r="I52" s="5" t="s">
        <v>171</v>
      </c>
      <c r="J52" s="7">
        <v>0.124</v>
      </c>
      <c r="K52" s="7">
        <v>0.124</v>
      </c>
      <c r="L52" s="6"/>
    </row>
    <row r="53" spans="1:12" s="5" customFormat="1" x14ac:dyDescent="0.3">
      <c r="A53" s="5">
        <v>1</v>
      </c>
      <c r="B53" s="5" t="s">
        <v>71</v>
      </c>
      <c r="C53" s="5" t="s">
        <v>72</v>
      </c>
      <c r="D53" s="5" t="s">
        <v>73</v>
      </c>
      <c r="E53" s="5" t="s">
        <v>174</v>
      </c>
      <c r="F53" s="5" t="s">
        <v>75</v>
      </c>
      <c r="G53" s="5" t="s">
        <v>175</v>
      </c>
      <c r="H53" s="5" t="s">
        <v>83</v>
      </c>
      <c r="I53" s="5" t="str">
        <f t="shared" ref="I53" si="2">IF(F53="JLCPCB ", "", "Yes")</f>
        <v/>
      </c>
      <c r="J53" s="7">
        <v>0.2336</v>
      </c>
      <c r="K53" s="7">
        <f t="shared" ref="K53" si="3">J53*A53</f>
        <v>0.2336</v>
      </c>
      <c r="L53" s="6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2015-06-05T18:17:20Z</dcterms:created>
  <dcterms:modified xsi:type="dcterms:W3CDTF">2020-09-25T03:31:30Z</dcterms:modified>
</cp:coreProperties>
</file>