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rçamento hc gomes " sheetId="1" r:id="rId1"/>
    <sheet name="orçamento lc " sheetId="2" r:id="rId2"/>
    <sheet name="orçamento terplanc" sheetId="4" r:id="rId3"/>
  </sheets>
  <definedNames>
    <definedName name="_BD2">"$#REF!.$A$1:$O$593"</definedName>
    <definedName name="_xlnm.Print_Area" localSheetId="0">'orçamento hc gomes '!$A$1:$J$28</definedName>
    <definedName name="_xlnm.Print_Area" localSheetId="1">'orçamento lc '!$A$1:$J$28</definedName>
    <definedName name="_xlnm.Print_Area" localSheetId="2">'orçamento terplanc'!$A$1:$J$28</definedName>
    <definedName name="Excel_BuiltIn__FilterDatabase_1_1">NA()</definedName>
    <definedName name="Excel_BuiltIn__FilterDatabase_10">"$#REF!.$N$1:$N$81"</definedName>
    <definedName name="Excel_BuiltIn__FilterDatabase_3">"$#REF!.$I$10:$I$84"</definedName>
    <definedName name="Excel_BuiltIn__FilterDatabase_4" localSheetId="1">#REF!</definedName>
    <definedName name="Excel_BuiltIn__FilterDatabase_4" localSheetId="2">#REF!</definedName>
    <definedName name="Excel_BuiltIn__FilterDatabase_4">#REF!</definedName>
    <definedName name="Excel_BuiltIn__FilterDatabase_5">"$#REF!.$J$1:$J$89"</definedName>
    <definedName name="Excel_BuiltIn__FilterDatabase_5_1">"$#REF!.$#REF!$#REF!:$#REF!$#REF!"</definedName>
    <definedName name="Excel_BuiltIn__FilterDatabase_5_1_1">"$#REF!.$#REF!$#REF!:$#REF!$#REF!"</definedName>
    <definedName name="Excel_BuiltIn__FilterDatabase_6" localSheetId="1">#REF!</definedName>
    <definedName name="Excel_BuiltIn__FilterDatabase_6" localSheetId="2">#REF!</definedName>
    <definedName name="Excel_BuiltIn__FilterDatabase_6">#REF!</definedName>
    <definedName name="Excel_BuiltIn__FilterDatabase_7" localSheetId="1">#REF!</definedName>
    <definedName name="Excel_BuiltIn__FilterDatabase_7" localSheetId="2">#REF!</definedName>
    <definedName name="Excel_BuiltIn__FilterDatabase_7">#REF!</definedName>
    <definedName name="Excel_BuiltIn__FilterDatabase_8">"$#REF!.$J$1:$J$106"</definedName>
    <definedName name="Excel_BuiltIn__FilterDatabase_9">"$#REF!.$L$1:$L$81"</definedName>
    <definedName name="Excel_BuiltIn_Print_Area_1_1">"$#REF!.$A$1:$B$28"</definedName>
    <definedName name="Excel_BuiltIn_Print_Area_1_1_1">NA()</definedName>
    <definedName name="Excel_BuiltIn_Print_Area_10">"$#REF!.$A$1:$M$103"</definedName>
    <definedName name="Excel_BuiltIn_Print_Area_2_1_1">NA()</definedName>
    <definedName name="Excel_BuiltIn_Print_Area_3" localSheetId="1">#REF!</definedName>
    <definedName name="Excel_BuiltIn_Print_Area_3" localSheetId="2">#REF!</definedName>
    <definedName name="Excel_BuiltIn_Print_Area_3">#REF!</definedName>
    <definedName name="Excel_BuiltIn_Print_Area_3_1">"$#REF!.$A$1:$H$83"</definedName>
    <definedName name="Excel_BuiltIn_Print_Area_3_1_1">NA()</definedName>
    <definedName name="Excel_BuiltIn_Print_Area_3_1_1_1">"$#REF!.$A$1:$H$84"</definedName>
    <definedName name="Excel_BuiltIn_Print_Area_4" localSheetId="1">#REF!</definedName>
    <definedName name="Excel_BuiltIn_Print_Area_4" localSheetId="2">#REF!</definedName>
    <definedName name="Excel_BuiltIn_Print_Area_4">#REF!</definedName>
    <definedName name="Excel_BuiltIn_Print_Area_4_1_1">NA()</definedName>
    <definedName name="Excel_BuiltIn_Print_Area_4_1_1_1">NA()</definedName>
    <definedName name="Excel_BuiltIn_Print_Area_5" localSheetId="1">#REF!</definedName>
    <definedName name="Excel_BuiltIn_Print_Area_5" localSheetId="2">#REF!</definedName>
    <definedName name="Excel_BuiltIn_Print_Area_5">#REF!</definedName>
    <definedName name="Excel_BuiltIn_Print_Area_5_1">"$#REF!.$A$1:$F$58"</definedName>
    <definedName name="Excel_BuiltIn_Print_Area_5_1_1">NA()</definedName>
    <definedName name="Excel_BuiltIn_Print_Area_5_1_1_1">"$#REF!.$A$1:$F$62"</definedName>
    <definedName name="Excel_BuiltIn_Print_Area_6" localSheetId="1">#REF!</definedName>
    <definedName name="Excel_BuiltIn_Print_Area_6" localSheetId="2">#REF!</definedName>
    <definedName name="Excel_BuiltIn_Print_Area_6">#REF!</definedName>
    <definedName name="Excel_BuiltIn_Print_Area_6_1">"$#REF!.$A$1:$F$59"</definedName>
    <definedName name="Excel_BuiltIn_Print_Area_7" localSheetId="1">#REF!</definedName>
    <definedName name="Excel_BuiltIn_Print_Area_7" localSheetId="2">#REF!</definedName>
    <definedName name="Excel_BuiltIn_Print_Area_7">#REF!</definedName>
    <definedName name="Excel_BuiltIn_Print_Area_7_1">"$#REF!.$A$1:$F$57"</definedName>
    <definedName name="Excel_BuiltIn_Print_Area_8" localSheetId="1">#REF!</definedName>
    <definedName name="Excel_BuiltIn_Print_Area_8" localSheetId="2">#REF!</definedName>
    <definedName name="Excel_BuiltIn_Print_Area_8">#REF!</definedName>
    <definedName name="Excel_BuiltIn_Print_Area_9">"$#REF!.$A$1:$K$104"</definedName>
    <definedName name="Excel_BuiltIn_Print_Titles_1_1">"$#REF!.$A$1:$AMJ$12"</definedName>
    <definedName name="Excel_BuiltIn_Print_Titles_10">"$#REF!.$A$1:$AMJ$16"</definedName>
    <definedName name="Excel_BuiltIn_Print_Titles_3" localSheetId="1">#REF!</definedName>
    <definedName name="Excel_BuiltIn_Print_Titles_3" localSheetId="2">#REF!</definedName>
    <definedName name="Excel_BuiltIn_Print_Titles_3">#REF!</definedName>
    <definedName name="Excel_BuiltIn_Print_Titles_3_1">"$#REF!.$A$1:$IQ$10"</definedName>
    <definedName name="Excel_BuiltIn_Print_Titles_4" localSheetId="1">#REF!</definedName>
    <definedName name="Excel_BuiltIn_Print_Titles_4" localSheetId="2">#REF!</definedName>
    <definedName name="Excel_BuiltIn_Print_Titles_4">#REF!</definedName>
    <definedName name="Excel_BuiltIn_Print_Titles_4_1">"$#REF!.$A$1:$IQ$10"</definedName>
    <definedName name="Excel_BuiltIn_Print_Titles_5" localSheetId="1">#REF!</definedName>
    <definedName name="Excel_BuiltIn_Print_Titles_5" localSheetId="2">#REF!</definedName>
    <definedName name="Excel_BuiltIn_Print_Titles_5">#REF!</definedName>
    <definedName name="Excel_BuiltIn_Print_Titles_5_1">"$#REF!.$A$1:$IQ$10"</definedName>
    <definedName name="Excel_BuiltIn_Print_Titles_5_1_1">"$#REF!.$A$1:$IR$15"</definedName>
    <definedName name="Excel_BuiltIn_Print_Titles_6" localSheetId="1">#REF!</definedName>
    <definedName name="Excel_BuiltIn_Print_Titles_6" localSheetId="2">#REF!</definedName>
    <definedName name="Excel_BuiltIn_Print_Titles_6">#REF!</definedName>
    <definedName name="Excel_BuiltIn_Print_Titles_7" localSheetId="1">#REF!</definedName>
    <definedName name="Excel_BuiltIn_Print_Titles_7" localSheetId="2">#REF!</definedName>
    <definedName name="Excel_BuiltIn_Print_Titles_7">#REF!</definedName>
    <definedName name="Excel_BuiltIn_Print_Titles_8" localSheetId="1">#REF!</definedName>
    <definedName name="Excel_BuiltIn_Print_Titles_8" localSheetId="2">#REF!</definedName>
    <definedName name="Excel_BuiltIn_Print_Titles_8">#REF!</definedName>
    <definedName name="Excel_BuiltIn_Print_Titles_9">"$#REF!.$A$1:$AMJ$16"</definedName>
    <definedName name="_xlnm.Print_Titles" localSheetId="0">'orçamento hc gomes '!$1:$10</definedName>
    <definedName name="_xlnm.Print_Titles" localSheetId="1">'orçamento lc '!$1:$10</definedName>
    <definedName name="_xlnm.Print_Titles" localSheetId="2">'orçamento terplanc'!$1:$10</definedName>
  </definedNames>
  <calcPr calcId="144525"/>
</workbook>
</file>

<file path=xl/calcChain.xml><?xml version="1.0" encoding="utf-8"?>
<calcChain xmlns="http://schemas.openxmlformats.org/spreadsheetml/2006/main">
  <c r="F27" i="2" l="1"/>
  <c r="G27" i="2" s="1"/>
  <c r="J27" i="2" s="1"/>
  <c r="F26" i="2"/>
  <c r="F25" i="2"/>
  <c r="F24" i="2"/>
  <c r="F22" i="2"/>
  <c r="F21" i="2"/>
  <c r="F19" i="2"/>
  <c r="F18" i="2"/>
  <c r="F16" i="2"/>
  <c r="F13" i="2"/>
  <c r="F12" i="2"/>
  <c r="F27" i="4"/>
  <c r="F26" i="4"/>
  <c r="G26" i="4" s="1"/>
  <c r="J26" i="4" s="1"/>
  <c r="F25" i="4"/>
  <c r="F24" i="4"/>
  <c r="G24" i="4" s="1"/>
  <c r="J24" i="4" s="1"/>
  <c r="F22" i="4"/>
  <c r="F21" i="4"/>
  <c r="G21" i="4" s="1"/>
  <c r="J21" i="4" s="1"/>
  <c r="F19" i="4"/>
  <c r="F18" i="4"/>
  <c r="F16" i="4"/>
  <c r="G16" i="4" s="1"/>
  <c r="J16" i="4" s="1"/>
  <c r="J15" i="4" s="1"/>
  <c r="F13" i="4"/>
  <c r="F12" i="4"/>
  <c r="I27" i="4"/>
  <c r="G27" i="4"/>
  <c r="J27" i="4" s="1"/>
  <c r="I26" i="4"/>
  <c r="H26" i="4"/>
  <c r="H25" i="4"/>
  <c r="I25" i="4" s="1"/>
  <c r="G25" i="4"/>
  <c r="J25" i="4" s="1"/>
  <c r="I24" i="4"/>
  <c r="H24" i="4"/>
  <c r="I22" i="4"/>
  <c r="I20" i="4" s="1"/>
  <c r="H22" i="4"/>
  <c r="G22" i="4"/>
  <c r="J22" i="4" s="1"/>
  <c r="I21" i="4"/>
  <c r="I19" i="4"/>
  <c r="G19" i="4"/>
  <c r="J19" i="4" s="1"/>
  <c r="I18" i="4"/>
  <c r="G18" i="4"/>
  <c r="J18" i="4" s="1"/>
  <c r="I17" i="4"/>
  <c r="I15" i="4"/>
  <c r="I13" i="4"/>
  <c r="G13" i="4"/>
  <c r="J13" i="4" s="1"/>
  <c r="I12" i="4"/>
  <c r="G12" i="4"/>
  <c r="J12" i="4" s="1"/>
  <c r="I11" i="4"/>
  <c r="I28" i="4" s="1"/>
  <c r="G26" i="2"/>
  <c r="J26" i="2" s="1"/>
  <c r="G24" i="2"/>
  <c r="J24" i="2" s="1"/>
  <c r="G21" i="2"/>
  <c r="J21" i="2" s="1"/>
  <c r="G19" i="2"/>
  <c r="J19" i="2" s="1"/>
  <c r="G13" i="2"/>
  <c r="J13" i="2" s="1"/>
  <c r="I27" i="2"/>
  <c r="H26" i="2"/>
  <c r="I26" i="2" s="1"/>
  <c r="H25" i="2"/>
  <c r="I25" i="2" s="1"/>
  <c r="G25" i="2"/>
  <c r="J25" i="2" s="1"/>
  <c r="H24" i="2"/>
  <c r="I24" i="2" s="1"/>
  <c r="I22" i="2"/>
  <c r="H22" i="2"/>
  <c r="G22" i="2"/>
  <c r="J22" i="2" s="1"/>
  <c r="I21" i="2"/>
  <c r="I20" i="2" s="1"/>
  <c r="I18" i="2"/>
  <c r="G18" i="2"/>
  <c r="J18" i="2" s="1"/>
  <c r="G16" i="2"/>
  <c r="J16" i="2" s="1"/>
  <c r="J15" i="2" s="1"/>
  <c r="I15" i="2"/>
  <c r="I13" i="2"/>
  <c r="I12" i="2"/>
  <c r="G12" i="2"/>
  <c r="J12" i="2" s="1"/>
  <c r="J20" i="4" l="1"/>
  <c r="J23" i="4"/>
  <c r="J11" i="4"/>
  <c r="J17" i="4"/>
  <c r="J23" i="2"/>
  <c r="J20" i="2"/>
  <c r="I19" i="2"/>
  <c r="I17" i="2" s="1"/>
  <c r="J17" i="2"/>
  <c r="J11" i="2"/>
  <c r="I11" i="2"/>
  <c r="G27" i="1"/>
  <c r="G26" i="1"/>
  <c r="G25" i="1"/>
  <c r="G24" i="1"/>
  <c r="G22" i="1"/>
  <c r="J22" i="1" s="1"/>
  <c r="G21" i="1"/>
  <c r="J21" i="1" s="1"/>
  <c r="G19" i="1"/>
  <c r="J19" i="1" s="1"/>
  <c r="G18" i="1"/>
  <c r="J18" i="1" s="1"/>
  <c r="G16" i="1"/>
  <c r="J16" i="1" s="1"/>
  <c r="G13" i="1"/>
  <c r="J13" i="1" s="1"/>
  <c r="G12" i="1"/>
  <c r="J12" i="1" s="1"/>
  <c r="I27" i="1"/>
  <c r="J27" i="1"/>
  <c r="J23" i="1" s="1"/>
  <c r="J28" i="1" s="1"/>
  <c r="H26" i="1"/>
  <c r="I26" i="1" s="1"/>
  <c r="J26" i="1"/>
  <c r="H25" i="1"/>
  <c r="I25" i="1" s="1"/>
  <c r="J25" i="1"/>
  <c r="H24" i="1"/>
  <c r="I24" i="1" s="1"/>
  <c r="J24" i="1"/>
  <c r="H22" i="1"/>
  <c r="I22" i="1" s="1"/>
  <c r="I21" i="1"/>
  <c r="I19" i="1"/>
  <c r="I18" i="1"/>
  <c r="I13" i="1"/>
  <c r="I12" i="1"/>
  <c r="J28" i="4" l="1"/>
  <c r="J28" i="2"/>
  <c r="I28" i="2"/>
  <c r="I15" i="1"/>
  <c r="J20" i="1"/>
  <c r="J11" i="1"/>
  <c r="I20" i="1"/>
  <c r="I11" i="1"/>
  <c r="I17" i="1"/>
  <c r="J15" i="1"/>
  <c r="J17" i="1"/>
  <c r="I28" i="1" l="1"/>
</calcChain>
</file>

<file path=xl/sharedStrings.xml><?xml version="1.0" encoding="utf-8"?>
<sst xmlns="http://schemas.openxmlformats.org/spreadsheetml/2006/main" count="156" uniqueCount="44">
  <si>
    <t xml:space="preserve">  H C GOMES CONSTRUTORA COMÉRCIO E SERVIÇOS EIRELI - EPP                                                                                       CNPJ: 18.235.336/0001-07, Incs. Municipal: 30.476, Trav. João Augusto, nº 847 -                                                      Bairro: São Pedro - CEP: 68.400-000 - Cametá - Pará</t>
  </si>
  <si>
    <t>ITEM</t>
  </si>
  <si>
    <t>DESCRIÇÃO DOS SERVIÇOS</t>
  </si>
  <si>
    <t>UNID.</t>
  </si>
  <si>
    <t>QUANT.</t>
  </si>
  <si>
    <t>UNIT.</t>
  </si>
  <si>
    <t>Total</t>
  </si>
  <si>
    <t>1.1</t>
  </si>
  <si>
    <t>m²</t>
  </si>
  <si>
    <t>1.2</t>
  </si>
  <si>
    <t>2.1</t>
  </si>
  <si>
    <t>3.1</t>
  </si>
  <si>
    <t>3.2</t>
  </si>
  <si>
    <t>4.1</t>
  </si>
  <si>
    <t>4.2</t>
  </si>
  <si>
    <t>5.1</t>
  </si>
  <si>
    <t>5.2</t>
  </si>
  <si>
    <t>5.3</t>
  </si>
  <si>
    <t>5.4</t>
  </si>
  <si>
    <t>ESQUADRIAS</t>
  </si>
  <si>
    <t>TOTAL GERAL COM BDI</t>
  </si>
  <si>
    <t>OBRA: REFORMA EMEF CUXIPIARI</t>
  </si>
  <si>
    <t>PLANILHA ORÇAMENTARIA</t>
  </si>
  <si>
    <t>PAREDES</t>
  </si>
  <si>
    <t>CONTRUÇÃO DE PAREDES (Tabua de maderia lei e = 2,5cm (1'') aparelhada)</t>
  </si>
  <si>
    <t xml:space="preserve">DEMOLIÇÃO DE PAREDES </t>
  </si>
  <si>
    <t>Porta de madeira almofadada semi-oca 1a, 80x210x3cm, incluso aduela 2a, alizar 2a e dobradicas</t>
  </si>
  <si>
    <t>PR. UNIT. (R$)</t>
  </si>
  <si>
    <t>PR. UNIT.  C/ BDI (R$)</t>
  </si>
  <si>
    <t>BDI : 25,22%</t>
  </si>
  <si>
    <t>PISO</t>
  </si>
  <si>
    <t>DEMOLIÇÃO DO PISO</t>
  </si>
  <si>
    <t>CONSTRUÇÃO DO PISO (Tábua macheada 6 1/2''x7/8'' cumaru ou similar (incl. Camada regularizadora)</t>
  </si>
  <si>
    <t>REVISÃO</t>
  </si>
  <si>
    <t>REVISÃO  NAS INSTALAÇÃO HIDRAULICA DE ESGOTO</t>
  </si>
  <si>
    <t>REVISÃO NAS INTALAÇÕES ELETRICAS</t>
  </si>
  <si>
    <t>DIVERSOS</t>
  </si>
  <si>
    <t>TESOURA COMPLETA EM MAD. DE LEI SERRADA, PARA TELHADOS</t>
  </si>
  <si>
    <t>REPARO DA ESTRUTURA DO PREDIO ESCOLAR</t>
  </si>
  <si>
    <t xml:space="preserve">REMOÇÃO E RESTRUTURAÇÃO DA PONTE </t>
  </si>
  <si>
    <t xml:space="preserve">PINTURA DE PAREDE 02 DEMÃOS </t>
  </si>
  <si>
    <t>VALOR (R$)</t>
  </si>
  <si>
    <t xml:space="preserve">         LC CARVALHAES ENGENHARIA </t>
  </si>
  <si>
    <t>TERPLANC - TERRAPLENAGEM PLANEJAMENTO CONSTRUÇÃO E SERVIÇOS LTDA - 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</si>
</sst>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_-* #,##0.00_-;\-* #,##0.00_-;_-* &quot;-&quot;????_-;_-@_-"/>
    <numFmt numFmtId="166" formatCode="0.0%"/>
    <numFmt numFmtId="167" formatCode="#,"/>
    <numFmt numFmtId="168" formatCode="#,#00"/>
    <numFmt numFmtId="169" formatCode="_(&quot;R$ &quot;* #,##0.00_);_(&quot;R$ &quot;* \(#,##0.00\);_(&quot;R$ &quot;* &quot;-&quot;??_);_(@_)"/>
    <numFmt numFmtId="170" formatCode="&quot;R$ &quot;#,##0.00"/>
    <numFmt numFmtId="171" formatCode="0000"/>
    <numFmt numFmtId="172" formatCode="%#,#00"/>
    <numFmt numFmtId="173" formatCode="#.##000"/>
    <numFmt numFmtId="174" formatCode="_(* #,##0.00_);_(* \(#,##0.00\);_(* &quot;-&quot;??_);_(@_)"/>
    <numFmt numFmtId="175" formatCode="&quot; R$ &quot;#,##0.00\ ;&quot; R$ (&quot;#,##0.00\);&quot; R$ -&quot;#\ ;@\ "/>
    <numFmt numFmtId="176" formatCode="#,##0.00\ ;&quot; (&quot;#,##0.00\);&quot; -&quot;#\ ;@\ "/>
    <numFmt numFmtId="177" formatCode="_(* #,##0.00_);_(* \(#,##0.00\);_(* \-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urier"/>
      <family val="3"/>
    </font>
    <font>
      <b/>
      <sz val="14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8"/>
      <name val="Courier"/>
      <family val="3"/>
    </font>
    <font>
      <b/>
      <sz val="1"/>
      <color indexed="16"/>
      <name val="Courier"/>
      <family val="3"/>
    </font>
    <font>
      <sz val="10"/>
      <name val="Arial"/>
    </font>
    <font>
      <sz val="1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"/>
      <color indexed="18"/>
      <name val="Courier"/>
      <family val="3"/>
    </font>
    <font>
      <vertAlign val="superscript"/>
      <sz val="9"/>
      <name val="Courier New"/>
      <family val="3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"/>
      <color indexed="8"/>
      <name val="Courier"/>
      <family val="3"/>
    </font>
    <font>
      <b/>
      <sz val="14"/>
      <name val="Agency FB"/>
      <family val="2"/>
    </font>
    <font>
      <sz val="12"/>
      <name val="Agency FB"/>
      <family val="2"/>
    </font>
    <font>
      <b/>
      <sz val="11"/>
      <color theme="1"/>
      <name val="Agency FB"/>
      <family val="2"/>
    </font>
    <font>
      <sz val="11"/>
      <color theme="1"/>
      <name val="Agency FB"/>
      <family val="2"/>
    </font>
    <font>
      <sz val="9"/>
      <color theme="1"/>
      <name val="Agency FB"/>
      <family val="2"/>
    </font>
    <font>
      <sz val="10"/>
      <color theme="1"/>
      <name val="Agency FB"/>
      <family val="2"/>
    </font>
    <font>
      <b/>
      <sz val="9"/>
      <color theme="1"/>
      <name val="Agency FB"/>
      <family val="2"/>
    </font>
    <font>
      <b/>
      <sz val="10"/>
      <color theme="1"/>
      <name val="Agency FB"/>
      <family val="2"/>
    </font>
    <font>
      <b/>
      <sz val="14"/>
      <name val="Andalus"/>
      <family val="1"/>
    </font>
    <font>
      <sz val="12"/>
      <name val="Andalus"/>
      <family val="1"/>
    </font>
    <font>
      <b/>
      <sz val="11"/>
      <color theme="1"/>
      <name val="Andalus"/>
      <family val="1"/>
    </font>
    <font>
      <sz val="11"/>
      <color theme="1"/>
      <name val="Andalus"/>
      <family val="1"/>
    </font>
    <font>
      <sz val="9"/>
      <color theme="1"/>
      <name val="Andalus"/>
      <family val="1"/>
    </font>
    <font>
      <sz val="10"/>
      <color theme="1"/>
      <name val="Andalus"/>
      <family val="1"/>
    </font>
    <font>
      <b/>
      <sz val="9"/>
      <color theme="1"/>
      <name val="Andalus"/>
      <family val="1"/>
    </font>
    <font>
      <b/>
      <sz val="10"/>
      <color theme="1"/>
      <name val="Andalus"/>
      <family val="1"/>
    </font>
    <font>
      <sz val="9"/>
      <color rgb="FF000000"/>
      <name val="Andalus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0" fontId="16" fillId="0" borderId="0"/>
    <xf numFmtId="167" fontId="17" fillId="0" borderId="0">
      <protection locked="0"/>
    </xf>
    <xf numFmtId="167" fontId="17" fillId="0" borderId="0">
      <protection locked="0"/>
    </xf>
    <xf numFmtId="167" fontId="17" fillId="0" borderId="0">
      <protection locked="0"/>
    </xf>
    <xf numFmtId="167" fontId="17" fillId="0" borderId="0">
      <protection locked="0"/>
    </xf>
    <xf numFmtId="0" fontId="18" fillId="0" borderId="0">
      <protection locked="0"/>
    </xf>
    <xf numFmtId="167" fontId="17" fillId="0" borderId="0">
      <protection locked="0"/>
    </xf>
    <xf numFmtId="0" fontId="6" fillId="0" borderId="0"/>
    <xf numFmtId="167" fontId="17" fillId="0" borderId="0">
      <protection locked="0"/>
    </xf>
    <xf numFmtId="168" fontId="18" fillId="0" borderId="0">
      <protection locked="0"/>
    </xf>
    <xf numFmtId="167" fontId="19" fillId="0" borderId="0">
      <protection locked="0"/>
    </xf>
    <xf numFmtId="167" fontId="19" fillId="0" borderId="0">
      <protection locked="0"/>
    </xf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ill="0" applyBorder="0" applyAlignment="0" applyProtection="0"/>
    <xf numFmtId="3" fontId="6" fillId="0" borderId="0" applyFont="0" applyFill="0" applyBorder="0" applyAlignment="0" applyProtection="0"/>
    <xf numFmtId="0" fontId="1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2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167" fontId="17" fillId="0" borderId="0">
      <protection locked="0"/>
    </xf>
    <xf numFmtId="172" fontId="18" fillId="0" borderId="0">
      <protection locked="0"/>
    </xf>
    <xf numFmtId="173" fontId="18" fillId="0" borderId="0">
      <protection locked="0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quotePrefix="1" applyFont="0" applyFill="0" applyBorder="0" applyAlignment="0">
      <protection locked="0"/>
    </xf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167" fontId="24" fillId="0" borderId="0"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6" fontId="6" fillId="0" borderId="0" applyFill="0" applyBorder="0" applyAlignment="0" applyProtection="0"/>
    <xf numFmtId="177" fontId="6" fillId="0" borderId="0" applyFill="0" applyBorder="0" applyAlignment="0" applyProtection="0"/>
    <xf numFmtId="174" fontId="22" fillId="0" borderId="0" applyFont="0" applyFill="0" applyBorder="0" applyAlignment="0" applyProtection="0"/>
    <xf numFmtId="174" fontId="6" fillId="0" borderId="0" applyFont="0" applyFill="0" applyBorder="0" applyAlignment="0" applyProtection="0"/>
    <xf numFmtId="176" fontId="6" fillId="0" borderId="0" applyFill="0" applyBorder="0" applyAlignment="0" applyProtection="0"/>
    <xf numFmtId="0" fontId="25" fillId="0" borderId="0"/>
    <xf numFmtId="0" fontId="26" fillId="0" borderId="5" applyNumberFormat="0" applyFill="0" applyAlignment="0" applyProtection="0"/>
    <xf numFmtId="0" fontId="27" fillId="0" borderId="0" applyNumberFormat="0" applyFill="0" applyBorder="0" applyAlignment="0" applyProtection="0"/>
    <xf numFmtId="167" fontId="28" fillId="0" borderId="0">
      <protection locked="0"/>
    </xf>
    <xf numFmtId="167" fontId="28" fillId="0" borderId="0"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quotePrefix="1" applyFont="0" applyFill="0" applyBorder="0" applyAlignment="0">
      <protection locked="0"/>
    </xf>
    <xf numFmtId="174" fontId="6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0" fillId="0" borderId="0" applyFont="0" applyFill="0" applyBorder="0" applyAlignment="0" applyProtection="0"/>
    <xf numFmtId="3" fontId="6" fillId="0" borderId="0" applyFont="0" applyFill="0" applyBorder="0" applyAlignment="0" applyProtection="0"/>
  </cellStyleXfs>
  <cellXfs count="186">
    <xf numFmtId="0" fontId="0" fillId="0" borderId="0" xfId="0"/>
    <xf numFmtId="0" fontId="5" fillId="0" borderId="0" xfId="4" applyFont="1" applyFill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5" applyFont="1" applyFill="1" applyAlignment="1">
      <alignment vertical="center"/>
    </xf>
    <xf numFmtId="0" fontId="7" fillId="0" borderId="0" xfId="5" applyFont="1" applyFill="1" applyAlignment="1">
      <alignment horizontal="center" vertical="center"/>
    </xf>
    <xf numFmtId="0" fontId="7" fillId="0" borderId="0" xfId="4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/>
    </xf>
    <xf numFmtId="43" fontId="10" fillId="0" borderId="0" xfId="1" applyFont="1" applyBorder="1" applyAlignment="1">
      <alignment vertical="center" wrapText="1"/>
    </xf>
    <xf numFmtId="43" fontId="10" fillId="0" borderId="0" xfId="1" applyFont="1" applyBorder="1" applyAlignment="1">
      <alignment vertical="center"/>
    </xf>
    <xf numFmtId="49" fontId="10" fillId="0" borderId="4" xfId="0" applyNumberFormat="1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 vertical="center"/>
    </xf>
    <xf numFmtId="43" fontId="9" fillId="3" borderId="2" xfId="1" applyFont="1" applyFill="1" applyBorder="1" applyAlignment="1">
      <alignment vertical="center"/>
    </xf>
    <xf numFmtId="43" fontId="1" fillId="3" borderId="2" xfId="1" applyFont="1" applyFill="1" applyBorder="1" applyAlignment="1">
      <alignment vertical="center"/>
    </xf>
    <xf numFmtId="4" fontId="10" fillId="3" borderId="2" xfId="2" applyNumberFormat="1" applyFont="1" applyFill="1" applyBorder="1" applyAlignment="1">
      <alignment vertical="center"/>
    </xf>
    <xf numFmtId="49" fontId="9" fillId="0" borderId="4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vertical="center"/>
    </xf>
    <xf numFmtId="43" fontId="1" fillId="0" borderId="2" xfId="1" applyFont="1" applyFill="1" applyBorder="1" applyAlignment="1">
      <alignment vertical="center"/>
    </xf>
    <xf numFmtId="4" fontId="9" fillId="0" borderId="2" xfId="2" applyNumberFormat="1" applyFont="1" applyFill="1" applyBorder="1" applyAlignment="1">
      <alignment vertical="center"/>
    </xf>
    <xf numFmtId="43" fontId="9" fillId="0" borderId="0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43" fontId="9" fillId="0" borderId="0" xfId="1" applyFont="1" applyFill="1" applyBorder="1" applyAlignment="1">
      <alignment vertical="center"/>
    </xf>
    <xf numFmtId="43" fontId="0" fillId="0" borderId="0" xfId="0" applyNumberFormat="1" applyFill="1" applyAlignment="1">
      <alignment vertical="center"/>
    </xf>
    <xf numFmtId="43" fontId="10" fillId="0" borderId="0" xfId="1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4" fontId="10" fillId="0" borderId="2" xfId="2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44" fontId="10" fillId="0" borderId="2" xfId="2" applyFont="1" applyFill="1" applyBorder="1" applyAlignment="1">
      <alignment vertical="center"/>
    </xf>
    <xf numFmtId="44" fontId="0" fillId="0" borderId="0" xfId="2" applyFont="1" applyFill="1" applyAlignment="1">
      <alignment vertical="center"/>
    </xf>
    <xf numFmtId="44" fontId="0" fillId="0" borderId="0" xfId="0" applyNumberForma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center" vertical="center"/>
    </xf>
    <xf numFmtId="43" fontId="12" fillId="0" borderId="0" xfId="1" applyFont="1" applyFill="1" applyAlignment="1">
      <alignment vertical="center"/>
    </xf>
    <xf numFmtId="43" fontId="14" fillId="0" borderId="0" xfId="1" applyFont="1" applyFill="1" applyAlignment="1">
      <alignment vertical="center"/>
    </xf>
    <xf numFmtId="9" fontId="0" fillId="0" borderId="0" xfId="3" applyFont="1" applyFill="1" applyAlignment="1">
      <alignment vertical="center"/>
    </xf>
    <xf numFmtId="166" fontId="0" fillId="0" borderId="0" xfId="3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left" vertical="center"/>
    </xf>
    <xf numFmtId="44" fontId="12" fillId="0" borderId="0" xfId="3" applyNumberFormat="1" applyFont="1" applyFill="1" applyAlignment="1">
      <alignment vertical="center"/>
    </xf>
    <xf numFmtId="44" fontId="12" fillId="0" borderId="0" xfId="2" applyFont="1" applyFill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0" xfId="0" applyNumberFormat="1" applyFill="1" applyAlignment="1">
      <alignment vertical="center"/>
    </xf>
    <xf numFmtId="10" fontId="12" fillId="0" borderId="0" xfId="3" applyNumberFormat="1" applyFont="1" applyFill="1" applyAlignment="1">
      <alignment vertical="center"/>
    </xf>
    <xf numFmtId="44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0" fontId="12" fillId="0" borderId="0" xfId="0" applyFont="1"/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center"/>
    </xf>
    <xf numFmtId="43" fontId="12" fillId="0" borderId="0" xfId="1" applyFont="1" applyAlignment="1">
      <alignment vertical="center"/>
    </xf>
    <xf numFmtId="43" fontId="14" fillId="0" borderId="0" xfId="1" applyFont="1" applyAlignment="1">
      <alignment vertical="center"/>
    </xf>
    <xf numFmtId="44" fontId="12" fillId="0" borderId="0" xfId="0" applyNumberFormat="1" applyFont="1"/>
    <xf numFmtId="0" fontId="0" fillId="0" borderId="0" xfId="0" applyBorder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0" xfId="4" applyFont="1" applyFill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/>
    </xf>
    <xf numFmtId="4" fontId="10" fillId="0" borderId="6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3" fontId="10" fillId="0" borderId="0" xfId="1" applyFont="1" applyBorder="1" applyAlignment="1">
      <alignment vertical="center" wrapText="1"/>
    </xf>
    <xf numFmtId="43" fontId="10" fillId="0" borderId="0" xfId="1" applyFont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/>
    </xf>
    <xf numFmtId="0" fontId="29" fillId="0" borderId="0" xfId="4" applyFont="1" applyFill="1" applyAlignment="1">
      <alignment vertical="center" wrapText="1"/>
    </xf>
    <xf numFmtId="0" fontId="29" fillId="0" borderId="0" xfId="4" applyFont="1" applyFill="1" applyAlignment="1">
      <alignment horizontal="center" vertical="center" wrapText="1"/>
    </xf>
    <xf numFmtId="0" fontId="30" fillId="0" borderId="0" xfId="5" applyFont="1" applyFill="1" applyAlignment="1">
      <alignment vertical="center"/>
    </xf>
    <xf numFmtId="0" fontId="30" fillId="0" borderId="0" xfId="5" applyFont="1" applyFill="1" applyAlignment="1">
      <alignment horizontal="center" vertical="center"/>
    </xf>
    <xf numFmtId="0" fontId="30" fillId="0" borderId="0" xfId="4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49" fontId="32" fillId="0" borderId="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43" fontId="33" fillId="0" borderId="2" xfId="1" applyFont="1" applyFill="1" applyBorder="1" applyAlignment="1">
      <alignment horizontal="center" vertical="center"/>
    </xf>
    <xf numFmtId="43" fontId="32" fillId="0" borderId="2" xfId="1" applyFont="1" applyFill="1" applyBorder="1" applyAlignment="1">
      <alignment horizontal="center" vertical="center"/>
    </xf>
    <xf numFmtId="4" fontId="33" fillId="0" borderId="2" xfId="0" applyNumberFormat="1" applyFont="1" applyFill="1" applyBorder="1" applyAlignment="1">
      <alignment horizontal="center" vertical="center"/>
    </xf>
    <xf numFmtId="4" fontId="35" fillId="0" borderId="6" xfId="0" applyNumberFormat="1" applyFont="1" applyFill="1" applyBorder="1" applyAlignment="1">
      <alignment horizontal="center" vertical="center"/>
    </xf>
    <xf numFmtId="49" fontId="32" fillId="0" borderId="3" xfId="0" applyNumberFormat="1" applyFont="1" applyFill="1" applyBorder="1" applyAlignment="1">
      <alignment horizontal="center" vertical="center"/>
    </xf>
    <xf numFmtId="4" fontId="35" fillId="0" borderId="7" xfId="0" applyNumberFormat="1" applyFont="1" applyFill="1" applyBorder="1" applyAlignment="1">
      <alignment horizontal="center" vertical="center"/>
    </xf>
    <xf numFmtId="49" fontId="35" fillId="0" borderId="4" xfId="0" applyNumberFormat="1" applyFont="1" applyFill="1" applyBorder="1" applyAlignment="1">
      <alignment vertical="center"/>
    </xf>
    <xf numFmtId="0" fontId="35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left" vertical="center" wrapText="1"/>
    </xf>
    <xf numFmtId="0" fontId="36" fillId="3" borderId="2" xfId="0" applyNumberFormat="1" applyFont="1" applyFill="1" applyBorder="1" applyAlignment="1">
      <alignment horizontal="center" vertical="center"/>
    </xf>
    <xf numFmtId="2" fontId="34" fillId="3" borderId="2" xfId="0" applyNumberFormat="1" applyFont="1" applyFill="1" applyBorder="1" applyAlignment="1">
      <alignment horizontal="center" vertical="center"/>
    </xf>
    <xf numFmtId="43" fontId="33" fillId="3" borderId="2" xfId="1" applyFont="1" applyFill="1" applyBorder="1" applyAlignment="1">
      <alignment vertical="center"/>
    </xf>
    <xf numFmtId="43" fontId="32" fillId="3" borderId="2" xfId="1" applyFont="1" applyFill="1" applyBorder="1" applyAlignment="1">
      <alignment vertical="center"/>
    </xf>
    <xf numFmtId="4" fontId="35" fillId="3" borderId="2" xfId="2" applyNumberFormat="1" applyFont="1" applyFill="1" applyBorder="1" applyAlignment="1">
      <alignment vertical="center"/>
    </xf>
    <xf numFmtId="49" fontId="33" fillId="0" borderId="4" xfId="0" applyNumberFormat="1" applyFont="1" applyFill="1" applyBorder="1" applyAlignment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 wrapText="1"/>
    </xf>
    <xf numFmtId="0" fontId="34" fillId="0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65" fontId="32" fillId="0" borderId="2" xfId="1" applyNumberFormat="1" applyFont="1" applyFill="1" applyBorder="1" applyAlignment="1">
      <alignment vertical="center"/>
    </xf>
    <xf numFmtId="43" fontId="32" fillId="0" borderId="2" xfId="1" applyFont="1" applyFill="1" applyBorder="1" applyAlignment="1">
      <alignment vertical="center"/>
    </xf>
    <xf numFmtId="4" fontId="33" fillId="0" borderId="2" xfId="2" applyNumberFormat="1" applyFont="1" applyFill="1" applyBorder="1" applyAlignment="1">
      <alignment vertical="center"/>
    </xf>
    <xf numFmtId="0" fontId="34" fillId="3" borderId="2" xfId="0" applyNumberFormat="1" applyFont="1" applyFill="1" applyBorder="1" applyAlignment="1">
      <alignment horizontal="center" vertical="center"/>
    </xf>
    <xf numFmtId="4" fontId="35" fillId="0" borderId="2" xfId="2" applyNumberFormat="1" applyFont="1" applyFill="1" applyBorder="1" applyAlignment="1">
      <alignment vertical="center"/>
    </xf>
    <xf numFmtId="0" fontId="33" fillId="0" borderId="2" xfId="0" applyNumberFormat="1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44" fontId="35" fillId="0" borderId="2" xfId="2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NumberFormat="1" applyFont="1" applyFill="1" applyAlignment="1">
      <alignment horizontal="center" vertical="center"/>
    </xf>
    <xf numFmtId="0" fontId="33" fillId="0" borderId="0" xfId="0" applyNumberFormat="1" applyFont="1" applyFill="1" applyAlignment="1">
      <alignment horizontal="left" vertical="center"/>
    </xf>
    <xf numFmtId="2" fontId="34" fillId="0" borderId="0" xfId="0" applyNumberFormat="1" applyFont="1" applyFill="1" applyAlignment="1">
      <alignment horizontal="center" vertical="center"/>
    </xf>
    <xf numFmtId="43" fontId="33" fillId="0" borderId="0" xfId="1" applyFont="1" applyFill="1" applyAlignment="1">
      <alignment vertical="center"/>
    </xf>
    <xf numFmtId="43" fontId="32" fillId="0" borderId="0" xfId="1" applyFont="1" applyFill="1" applyAlignment="1">
      <alignment vertical="center"/>
    </xf>
    <xf numFmtId="0" fontId="37" fillId="0" borderId="0" xfId="4" applyFont="1" applyFill="1" applyAlignment="1">
      <alignment vertical="center" wrapText="1"/>
    </xf>
    <xf numFmtId="0" fontId="37" fillId="0" borderId="0" xfId="4" applyFont="1" applyFill="1" applyAlignment="1">
      <alignment horizontal="center" vertical="center" wrapText="1"/>
    </xf>
    <xf numFmtId="0" fontId="38" fillId="0" borderId="0" xfId="5" applyFont="1" applyFill="1" applyAlignment="1">
      <alignment vertical="center"/>
    </xf>
    <xf numFmtId="0" fontId="38" fillId="0" borderId="0" xfId="5" applyFont="1" applyFill="1" applyAlignment="1">
      <alignment horizontal="center" vertical="center"/>
    </xf>
    <xf numFmtId="0" fontId="38" fillId="0" borderId="0" xfId="4" applyFont="1" applyFill="1" applyAlignment="1">
      <alignment vertical="center" wrapText="1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49" fontId="40" fillId="0" borderId="1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42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43" fontId="41" fillId="0" borderId="2" xfId="1" applyFont="1" applyFill="1" applyBorder="1" applyAlignment="1">
      <alignment horizontal="center" vertical="center"/>
    </xf>
    <xf numFmtId="43" fontId="40" fillId="0" borderId="2" xfId="1" applyFont="1" applyFill="1" applyBorder="1" applyAlignment="1">
      <alignment horizontal="center" vertical="center"/>
    </xf>
    <xf numFmtId="4" fontId="41" fillId="0" borderId="2" xfId="0" applyNumberFormat="1" applyFont="1" applyFill="1" applyBorder="1" applyAlignment="1">
      <alignment horizontal="center" vertical="center"/>
    </xf>
    <xf numFmtId="4" fontId="43" fillId="0" borderId="6" xfId="0" applyNumberFormat="1" applyFont="1" applyFill="1" applyBorder="1" applyAlignment="1">
      <alignment horizontal="center" vertical="center"/>
    </xf>
    <xf numFmtId="49" fontId="40" fillId="0" borderId="3" xfId="0" applyNumberFormat="1" applyFont="1" applyFill="1" applyBorder="1" applyAlignment="1">
      <alignment horizontal="center" vertical="center"/>
    </xf>
    <xf numFmtId="4" fontId="43" fillId="0" borderId="7" xfId="0" applyNumberFormat="1" applyFont="1" applyFill="1" applyBorder="1" applyAlignment="1">
      <alignment horizontal="center" vertical="center"/>
    </xf>
    <xf numFmtId="49" fontId="43" fillId="0" borderId="4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left" vertical="center" wrapText="1"/>
    </xf>
    <xf numFmtId="0" fontId="44" fillId="3" borderId="2" xfId="0" applyNumberFormat="1" applyFont="1" applyFill="1" applyBorder="1" applyAlignment="1">
      <alignment horizontal="center" vertical="center"/>
    </xf>
    <xf numFmtId="2" fontId="42" fillId="3" borderId="2" xfId="0" applyNumberFormat="1" applyFont="1" applyFill="1" applyBorder="1" applyAlignment="1">
      <alignment horizontal="center" vertical="center"/>
    </xf>
    <xf numFmtId="43" fontId="41" fillId="3" borderId="2" xfId="1" applyFont="1" applyFill="1" applyBorder="1" applyAlignment="1">
      <alignment vertical="center"/>
    </xf>
    <xf numFmtId="43" fontId="40" fillId="3" borderId="2" xfId="1" applyFont="1" applyFill="1" applyBorder="1" applyAlignment="1">
      <alignment vertical="center"/>
    </xf>
    <xf numFmtId="4" fontId="43" fillId="3" borderId="2" xfId="2" applyNumberFormat="1" applyFont="1" applyFill="1" applyBorder="1" applyAlignment="1">
      <alignment vertical="center"/>
    </xf>
    <xf numFmtId="49" fontId="41" fillId="0" borderId="4" xfId="0" applyNumberFormat="1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0" fontId="42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165" fontId="40" fillId="0" borderId="2" xfId="1" applyNumberFormat="1" applyFont="1" applyFill="1" applyBorder="1" applyAlignment="1">
      <alignment vertical="center"/>
    </xf>
    <xf numFmtId="43" fontId="40" fillId="0" borderId="2" xfId="1" applyFont="1" applyFill="1" applyBorder="1" applyAlignment="1">
      <alignment vertical="center"/>
    </xf>
    <xf numFmtId="4" fontId="41" fillId="0" borderId="2" xfId="2" applyNumberFormat="1" applyFont="1" applyFill="1" applyBorder="1" applyAlignment="1">
      <alignment vertical="center"/>
    </xf>
    <xf numFmtId="0" fontId="42" fillId="3" borderId="2" xfId="0" applyNumberFormat="1" applyFont="1" applyFill="1" applyBorder="1" applyAlignment="1">
      <alignment horizontal="center" vertical="center"/>
    </xf>
    <xf numFmtId="4" fontId="43" fillId="0" borderId="2" xfId="2" applyNumberFormat="1" applyFont="1" applyFill="1" applyBorder="1" applyAlignment="1">
      <alignment vertical="center"/>
    </xf>
    <xf numFmtId="0" fontId="41" fillId="0" borderId="2" xfId="0" applyNumberFormat="1" applyFont="1" applyFill="1" applyBorder="1" applyAlignment="1">
      <alignment horizontal="left" vertical="center" wrapText="1"/>
    </xf>
    <xf numFmtId="0" fontId="43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44" fontId="43" fillId="0" borderId="2" xfId="2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1" fillId="0" borderId="0" xfId="0" applyNumberFormat="1" applyFont="1" applyFill="1" applyAlignment="1">
      <alignment horizontal="center" vertical="center"/>
    </xf>
    <xf numFmtId="0" fontId="41" fillId="0" borderId="0" xfId="0" applyNumberFormat="1" applyFont="1" applyFill="1" applyAlignment="1">
      <alignment horizontal="left" vertical="center"/>
    </xf>
    <xf numFmtId="2" fontId="42" fillId="0" borderId="0" xfId="0" applyNumberFormat="1" applyFont="1" applyFill="1" applyAlignment="1">
      <alignment horizontal="center" vertical="center"/>
    </xf>
    <xf numFmtId="43" fontId="41" fillId="0" borderId="0" xfId="1" applyFont="1" applyFill="1" applyAlignment="1">
      <alignment vertical="center"/>
    </xf>
    <xf numFmtId="43" fontId="40" fillId="0" borderId="0" xfId="1" applyFont="1" applyFill="1" applyAlignment="1">
      <alignment vertical="center"/>
    </xf>
    <xf numFmtId="0" fontId="45" fillId="0" borderId="0" xfId="0" applyNumberFormat="1" applyFont="1" applyFill="1" applyAlignment="1">
      <alignment horizontal="left" vertical="center"/>
    </xf>
    <xf numFmtId="44" fontId="41" fillId="0" borderId="0" xfId="3" applyNumberFormat="1" applyFont="1" applyFill="1" applyAlignment="1">
      <alignment vertical="center"/>
    </xf>
    <xf numFmtId="44" fontId="41" fillId="0" borderId="0" xfId="2" applyFont="1" applyFill="1" applyAlignment="1">
      <alignment vertical="center"/>
    </xf>
    <xf numFmtId="10" fontId="41" fillId="0" borderId="0" xfId="3" applyNumberFormat="1" applyFont="1" applyFill="1" applyAlignment="1">
      <alignment vertical="center"/>
    </xf>
    <xf numFmtId="44" fontId="41" fillId="0" borderId="0" xfId="0" applyNumberFormat="1" applyFont="1" applyFill="1" applyAlignment="1">
      <alignment vertical="center"/>
    </xf>
    <xf numFmtId="4" fontId="41" fillId="0" borderId="0" xfId="0" applyNumberFormat="1" applyFont="1" applyFill="1" applyAlignment="1">
      <alignment vertical="center"/>
    </xf>
    <xf numFmtId="0" fontId="41" fillId="0" borderId="0" xfId="0" applyFont="1"/>
    <xf numFmtId="0" fontId="41" fillId="0" borderId="0" xfId="0" applyNumberFormat="1" applyFont="1" applyAlignment="1">
      <alignment horizontal="center"/>
    </xf>
    <xf numFmtId="0" fontId="41" fillId="0" borderId="0" xfId="0" applyNumberFormat="1" applyFont="1" applyAlignment="1">
      <alignment horizontal="left"/>
    </xf>
    <xf numFmtId="2" fontId="42" fillId="0" borderId="0" xfId="0" applyNumberFormat="1" applyFont="1" applyAlignment="1">
      <alignment horizontal="center"/>
    </xf>
    <xf numFmtId="43" fontId="41" fillId="0" borderId="0" xfId="1" applyFont="1" applyAlignment="1">
      <alignment vertical="center"/>
    </xf>
    <xf numFmtId="43" fontId="40" fillId="0" borderId="0" xfId="1" applyFont="1" applyAlignment="1">
      <alignment vertical="center"/>
    </xf>
    <xf numFmtId="44" fontId="41" fillId="0" borderId="0" xfId="0" applyNumberFormat="1" applyFont="1"/>
  </cellXfs>
  <cellStyles count="122">
    <cellStyle name="0,0_x000d__x000a_NA_x000d__x000a_" xfId="6"/>
    <cellStyle name="Comma" xfId="7"/>
    <cellStyle name="Comma0" xfId="8"/>
    <cellStyle name="Currency" xfId="9"/>
    <cellStyle name="Currency0" xfId="10"/>
    <cellStyle name="Data" xfId="11"/>
    <cellStyle name="Date" xfId="12"/>
    <cellStyle name="Euro" xfId="13"/>
    <cellStyle name="Fixed" xfId="14"/>
    <cellStyle name="Fixo" xfId="15"/>
    <cellStyle name="Heading 1" xfId="16"/>
    <cellStyle name="Heading 2" xfId="17"/>
    <cellStyle name="Moeda" xfId="2" builtinId="4"/>
    <cellStyle name="Moeda 2" xfId="18"/>
    <cellStyle name="Moeda 2 2" xfId="19"/>
    <cellStyle name="Moeda 3" xfId="20"/>
    <cellStyle name="Moeda0" xfId="21"/>
    <cellStyle name="Normal" xfId="0" builtinId="0"/>
    <cellStyle name="Normal 10" xfId="22"/>
    <cellStyle name="Normal 11" xfId="23"/>
    <cellStyle name="Normal 11 2" xfId="24"/>
    <cellStyle name="Normal 11 3" xfId="25"/>
    <cellStyle name="Normal 11 4" xfId="26"/>
    <cellStyle name="Normal 11 5" xfId="27"/>
    <cellStyle name="Normal 11 6" xfId="28"/>
    <cellStyle name="Normal 11 7" xfId="29"/>
    <cellStyle name="Normal 11 8" xfId="30"/>
    <cellStyle name="Normal 13" xfId="31"/>
    <cellStyle name="Normal 2" xfId="32"/>
    <cellStyle name="Normal 2 10" xfId="33"/>
    <cellStyle name="Normal 2 11" xfId="34"/>
    <cellStyle name="Normal 2 12" xfId="35"/>
    <cellStyle name="Normal 2 2" xfId="36"/>
    <cellStyle name="Normal 2 2 10" xfId="37"/>
    <cellStyle name="Normal 2 2 11" xfId="38"/>
    <cellStyle name="Normal 2 2 2" xfId="39"/>
    <cellStyle name="Normal 2 2 2 2" xfId="4"/>
    <cellStyle name="Normal 2 2 2 3" xfId="40"/>
    <cellStyle name="Normal 2 2 2 4" xfId="41"/>
    <cellStyle name="Normal 2 2 2 5" xfId="42"/>
    <cellStyle name="Normal 2 2 2 6" xfId="43"/>
    <cellStyle name="Normal 2 2 2 7" xfId="44"/>
    <cellStyle name="Normal 2 2 2 8" xfId="45"/>
    <cellStyle name="Normal 2 2 3" xfId="46"/>
    <cellStyle name="Normal 2 2 4" xfId="47"/>
    <cellStyle name="Normal 2 2 5" xfId="48"/>
    <cellStyle name="Normal 2 2 6" xfId="49"/>
    <cellStyle name="Normal 2 2 7" xfId="50"/>
    <cellStyle name="Normal 2 2 8" xfId="51"/>
    <cellStyle name="Normal 2 2 9" xfId="52"/>
    <cellStyle name="Normal 2 3" xfId="53"/>
    <cellStyle name="Normal 2 3 2" xfId="54"/>
    <cellStyle name="Normal 2 3 3" xfId="55"/>
    <cellStyle name="Normal 2 3 4" xfId="56"/>
    <cellStyle name="Normal 2 3 5" xfId="57"/>
    <cellStyle name="Normal 2 3 6" xfId="58"/>
    <cellStyle name="Normal 2 3 7" xfId="59"/>
    <cellStyle name="Normal 2 3 8" xfId="60"/>
    <cellStyle name="Normal 2 4" xfId="61"/>
    <cellStyle name="Normal 2 5" xfId="62"/>
    <cellStyle name="Normal 2 6" xfId="63"/>
    <cellStyle name="Normal 2 7" xfId="64"/>
    <cellStyle name="Normal 2 8" xfId="65"/>
    <cellStyle name="Normal 2 9" xfId="66"/>
    <cellStyle name="Normal 2_Murutinga - Área Externa" xfId="67"/>
    <cellStyle name="Normal 3" xfId="5"/>
    <cellStyle name="Normal 3 2" xfId="68"/>
    <cellStyle name="Normal 3 2 2" xfId="69"/>
    <cellStyle name="Normal 3 3" xfId="70"/>
    <cellStyle name="Normal 4" xfId="71"/>
    <cellStyle name="Normal 4 2" xfId="72"/>
    <cellStyle name="Normal 49" xfId="73"/>
    <cellStyle name="Normal 5" xfId="74"/>
    <cellStyle name="Normal 5 2" xfId="75"/>
    <cellStyle name="Normal 5 3" xfId="76"/>
    <cellStyle name="Normal 5 4" xfId="77"/>
    <cellStyle name="Normal 5 5" xfId="78"/>
    <cellStyle name="Normal 6" xfId="79"/>
    <cellStyle name="Normal 7" xfId="80"/>
    <cellStyle name="Normal 8" xfId="81"/>
    <cellStyle name="Normal 9" xfId="82"/>
    <cellStyle name="Percent" xfId="83"/>
    <cellStyle name="Percentual" xfId="84"/>
    <cellStyle name="Ponto" xfId="85"/>
    <cellStyle name="Porcentagem" xfId="3" builtinId="5"/>
    <cellStyle name="Porcentagem 2" xfId="86"/>
    <cellStyle name="Porcentagem 2 2" xfId="87"/>
    <cellStyle name="Porcentagem 2 3" xfId="88"/>
    <cellStyle name="Porcentagem 2 4" xfId="89"/>
    <cellStyle name="Porcentagem 2 5" xfId="90"/>
    <cellStyle name="Porcentagem 2 6" xfId="91"/>
    <cellStyle name="Porcentagem 3" xfId="92"/>
    <cellStyle name="Porcentagem 4" xfId="93"/>
    <cellStyle name="Porcentagem 5" xfId="94"/>
    <cellStyle name="Porcentagem 6" xfId="95"/>
    <cellStyle name="Separador de m" xfId="96"/>
    <cellStyle name="Separador de milhares 2" xfId="97"/>
    <cellStyle name="Separador de milhares 2 2" xfId="98"/>
    <cellStyle name="Separador de milhares 2 2 2" xfId="99"/>
    <cellStyle name="Separador de milhares 2 3" xfId="100"/>
    <cellStyle name="Separador de milhares 2 4" xfId="101"/>
    <cellStyle name="Separador de milhares 2 5" xfId="102"/>
    <cellStyle name="Separador de milhares 2 6" xfId="103"/>
    <cellStyle name="Separador de milhares 2 7" xfId="104"/>
    <cellStyle name="Separador de milhares 2_Murutinga - Área Externa" xfId="105"/>
    <cellStyle name="Separador de milhares 3" xfId="106"/>
    <cellStyle name="Separador de milhares 3 2" xfId="107"/>
    <cellStyle name="Separador de milhares 4" xfId="108"/>
    <cellStyle name="SUB" xfId="109"/>
    <cellStyle name="Título 1 1" xfId="110"/>
    <cellStyle name="Título 5" xfId="111"/>
    <cellStyle name="Titulo1" xfId="112"/>
    <cellStyle name="Titulo2" xfId="113"/>
    <cellStyle name="Vírgula" xfId="1" builtinId="3"/>
    <cellStyle name="Vírgula 2" xfId="114"/>
    <cellStyle name="Vírgula 2 2" xfId="115"/>
    <cellStyle name="Vírgula 3" xfId="116"/>
    <cellStyle name="Vírgula 4" xfId="117"/>
    <cellStyle name="Vírgula 5" xfId="118"/>
    <cellStyle name="Vírgula 6" xfId="119"/>
    <cellStyle name="Vírgula 7" xfId="120"/>
    <cellStyle name="Vírgula0" xfId="1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8"/>
  <sheetViews>
    <sheetView showGridLines="0" tabSelected="1" view="pageBreakPreview" topLeftCell="B16" zoomScaleNormal="100" zoomScaleSheetLayoutView="100" zoomScalePageLayoutView="90" workbookViewId="0">
      <selection activeCell="C38" sqref="C38"/>
    </sheetView>
  </sheetViews>
  <sheetFormatPr defaultRowHeight="15" x14ac:dyDescent="0.25"/>
  <cols>
    <col min="1" max="1" width="9.140625" style="56" hidden="1" customWidth="1"/>
    <col min="2" max="2" width="7.85546875" style="57" bestFit="1" customWidth="1"/>
    <col min="3" max="3" width="46.5703125" style="58" customWidth="1"/>
    <col min="4" max="4" width="6" style="57" customWidth="1"/>
    <col min="5" max="5" width="8.28515625" style="59" customWidth="1"/>
    <col min="6" max="6" width="12.42578125" style="59" bestFit="1" customWidth="1"/>
    <col min="7" max="7" width="18.28515625" style="60" bestFit="1" customWidth="1"/>
    <col min="8" max="8" width="9.85546875" style="61" hidden="1" customWidth="1"/>
    <col min="9" max="9" width="16.140625" style="56" hidden="1" customWidth="1"/>
    <col min="10" max="10" width="16.7109375" style="56" customWidth="1"/>
    <col min="11" max="11" width="9.140625" style="63"/>
    <col min="12" max="12" width="15.85546875" bestFit="1" customWidth="1"/>
    <col min="13" max="13" width="10.5703125" bestFit="1" customWidth="1"/>
    <col min="14" max="14" width="15.85546875" bestFit="1" customWidth="1"/>
  </cols>
  <sheetData>
    <row r="1" spans="1:13" s="3" customFormat="1" ht="26.25" customHeight="1" x14ac:dyDescent="0.25">
      <c r="A1" s="1"/>
      <c r="B1" s="68" t="s">
        <v>0</v>
      </c>
      <c r="C1" s="68"/>
      <c r="D1" s="68"/>
      <c r="E1" s="68"/>
      <c r="F1" s="68"/>
      <c r="G1" s="68"/>
      <c r="H1" s="68"/>
      <c r="I1" s="68"/>
      <c r="J1" s="68"/>
      <c r="K1" s="2"/>
    </row>
    <row r="2" spans="1:13" s="3" customFormat="1" ht="15.75" customHeight="1" x14ac:dyDescent="0.25">
      <c r="A2" s="4"/>
      <c r="B2" s="68"/>
      <c r="C2" s="68"/>
      <c r="D2" s="68"/>
      <c r="E2" s="68"/>
      <c r="F2" s="68"/>
      <c r="G2" s="68"/>
      <c r="H2" s="68"/>
      <c r="I2" s="68"/>
      <c r="J2" s="68"/>
      <c r="K2" s="2"/>
    </row>
    <row r="3" spans="1:13" s="3" customFormat="1" ht="15.75" customHeight="1" x14ac:dyDescent="0.25">
      <c r="A3" s="5"/>
      <c r="B3" s="68"/>
      <c r="C3" s="68"/>
      <c r="D3" s="68"/>
      <c r="E3" s="68"/>
      <c r="F3" s="68"/>
      <c r="G3" s="68"/>
      <c r="H3" s="68"/>
      <c r="I3" s="68"/>
      <c r="J3" s="68"/>
      <c r="K3" s="2"/>
    </row>
    <row r="4" spans="1:13" s="3" customFormat="1" ht="15" customHeight="1" x14ac:dyDescent="0.25">
      <c r="A4" s="6"/>
      <c r="B4" s="68"/>
      <c r="C4" s="68"/>
      <c r="D4" s="68"/>
      <c r="E4" s="68"/>
      <c r="F4" s="68"/>
      <c r="G4" s="68"/>
      <c r="H4" s="68"/>
      <c r="I4" s="68"/>
      <c r="J4" s="68"/>
      <c r="K4" s="2"/>
      <c r="L4" s="3">
        <v>0.25219999999999998</v>
      </c>
    </row>
    <row r="5" spans="1:13" s="3" customFormat="1" x14ac:dyDescent="0.25">
      <c r="A5" s="64"/>
      <c r="B5" s="67" t="s">
        <v>21</v>
      </c>
      <c r="C5" s="67"/>
      <c r="D5" s="67"/>
      <c r="E5" s="67"/>
      <c r="F5" s="67"/>
      <c r="G5" s="67"/>
      <c r="H5" s="67"/>
      <c r="I5" s="67"/>
      <c r="J5" s="67"/>
      <c r="K5" s="2"/>
    </row>
    <row r="6" spans="1:13" s="3" customFormat="1" x14ac:dyDescent="0.25">
      <c r="A6" s="64"/>
      <c r="B6" s="67" t="s">
        <v>22</v>
      </c>
      <c r="C6" s="67"/>
      <c r="D6" s="67"/>
      <c r="E6" s="67"/>
      <c r="F6" s="67"/>
      <c r="G6" s="67"/>
      <c r="H6" s="67"/>
      <c r="I6" s="67"/>
      <c r="J6" s="67"/>
      <c r="K6" s="2"/>
      <c r="L6" s="7"/>
    </row>
    <row r="7" spans="1:13" s="3" customFormat="1" x14ac:dyDescent="0.25">
      <c r="A7" s="67" t="s">
        <v>29</v>
      </c>
      <c r="B7" s="67"/>
      <c r="C7" s="67"/>
      <c r="D7" s="67"/>
      <c r="E7" s="67"/>
      <c r="F7" s="67"/>
      <c r="G7" s="67"/>
      <c r="H7" s="67"/>
      <c r="I7" s="67"/>
      <c r="J7" s="67"/>
      <c r="K7" s="2"/>
    </row>
    <row r="8" spans="1:13" s="3" customFormat="1" x14ac:dyDescent="0.25">
      <c r="A8" s="65"/>
      <c r="B8" s="65"/>
      <c r="C8" s="65"/>
      <c r="D8" s="65"/>
      <c r="E8" s="65"/>
      <c r="F8" s="65"/>
      <c r="G8" s="65"/>
      <c r="H8" s="65"/>
      <c r="I8" s="65"/>
      <c r="J8" s="65"/>
      <c r="K8" s="2"/>
    </row>
    <row r="9" spans="1:13" s="3" customFormat="1" x14ac:dyDescent="0.25">
      <c r="A9" s="74"/>
      <c r="B9" s="76" t="s">
        <v>1</v>
      </c>
      <c r="C9" s="76" t="s">
        <v>2</v>
      </c>
      <c r="D9" s="77" t="s">
        <v>3</v>
      </c>
      <c r="E9" s="78" t="s">
        <v>4</v>
      </c>
      <c r="F9" s="69" t="s">
        <v>27</v>
      </c>
      <c r="G9" s="69" t="s">
        <v>28</v>
      </c>
      <c r="H9" s="79" t="s">
        <v>5</v>
      </c>
      <c r="I9" s="80" t="s">
        <v>6</v>
      </c>
      <c r="J9" s="70" t="s">
        <v>41</v>
      </c>
      <c r="K9" s="72"/>
      <c r="L9" s="8"/>
    </row>
    <row r="10" spans="1:13" s="3" customFormat="1" x14ac:dyDescent="0.25">
      <c r="A10" s="75"/>
      <c r="B10" s="76"/>
      <c r="C10" s="76"/>
      <c r="D10" s="77"/>
      <c r="E10" s="78"/>
      <c r="F10" s="69"/>
      <c r="G10" s="69"/>
      <c r="H10" s="79"/>
      <c r="I10" s="80"/>
      <c r="J10" s="71"/>
      <c r="K10" s="73"/>
      <c r="L10" s="9"/>
    </row>
    <row r="11" spans="1:13" s="3" customFormat="1" x14ac:dyDescent="0.25">
      <c r="A11" s="10"/>
      <c r="B11" s="11">
        <v>1</v>
      </c>
      <c r="C11" s="12" t="s">
        <v>23</v>
      </c>
      <c r="D11" s="13"/>
      <c r="E11" s="14"/>
      <c r="F11" s="14"/>
      <c r="G11" s="15"/>
      <c r="H11" s="16"/>
      <c r="I11" s="17">
        <f>SUM(I12:I13)</f>
        <v>87598.565999999992</v>
      </c>
      <c r="J11" s="17">
        <f>SUM(J12:J13)</f>
        <v>9830.8832058000007</v>
      </c>
      <c r="K11" s="2"/>
    </row>
    <row r="12" spans="1:13" s="3" customFormat="1" x14ac:dyDescent="0.25">
      <c r="A12" s="18"/>
      <c r="B12" s="19" t="s">
        <v>7</v>
      </c>
      <c r="C12" s="20" t="s">
        <v>25</v>
      </c>
      <c r="D12" s="21" t="s">
        <v>8</v>
      </c>
      <c r="E12" s="22">
        <v>87.3</v>
      </c>
      <c r="F12" s="22">
        <v>39.93</v>
      </c>
      <c r="G12" s="23">
        <f>F12*L4+F12</f>
        <v>50.000346</v>
      </c>
      <c r="H12" s="24">
        <v>375.79</v>
      </c>
      <c r="I12" s="25">
        <f>E12*H12</f>
        <v>32806.467000000004</v>
      </c>
      <c r="J12" s="25">
        <f>E12*G12</f>
        <v>4365.0302057999997</v>
      </c>
      <c r="K12" s="26"/>
      <c r="L12" s="26"/>
      <c r="M12" s="27"/>
    </row>
    <row r="13" spans="1:13" s="3" customFormat="1" ht="24" x14ac:dyDescent="0.25">
      <c r="A13" s="18"/>
      <c r="B13" s="19" t="s">
        <v>9</v>
      </c>
      <c r="C13" s="20" t="s">
        <v>24</v>
      </c>
      <c r="D13" s="21" t="s">
        <v>8</v>
      </c>
      <c r="E13" s="22">
        <v>87.3</v>
      </c>
      <c r="F13" s="22">
        <v>50</v>
      </c>
      <c r="G13" s="23">
        <f>F13*L4+F13</f>
        <v>62.61</v>
      </c>
      <c r="H13" s="24">
        <v>627.63</v>
      </c>
      <c r="I13" s="25">
        <f>E13*H13</f>
        <v>54792.098999999995</v>
      </c>
      <c r="J13" s="25">
        <f>E13*G13</f>
        <v>5465.8530000000001</v>
      </c>
      <c r="K13" s="26"/>
      <c r="L13" s="26"/>
      <c r="M13" s="27"/>
    </row>
    <row r="14" spans="1:13" s="3" customFormat="1" x14ac:dyDescent="0.25">
      <c r="A14" s="18"/>
      <c r="B14" s="19"/>
      <c r="C14" s="20"/>
      <c r="D14" s="21"/>
      <c r="E14" s="22"/>
      <c r="F14" s="22"/>
      <c r="G14" s="23"/>
      <c r="H14" s="24"/>
      <c r="I14" s="25"/>
      <c r="J14" s="25"/>
      <c r="K14" s="26"/>
      <c r="L14" s="26"/>
      <c r="M14" s="27"/>
    </row>
    <row r="15" spans="1:13" s="28" customFormat="1" x14ac:dyDescent="0.25">
      <c r="A15" s="18"/>
      <c r="B15" s="11">
        <v>2</v>
      </c>
      <c r="C15" s="12" t="s">
        <v>19</v>
      </c>
      <c r="D15" s="13"/>
      <c r="E15" s="14"/>
      <c r="F15" s="14"/>
      <c r="G15" s="15"/>
      <c r="H15" s="16"/>
      <c r="I15" s="17" t="e">
        <f>SUM(#REF!)</f>
        <v>#REF!</v>
      </c>
      <c r="J15" s="17">
        <f>SUM(J16:J16)</f>
        <v>1492.4971799999998</v>
      </c>
      <c r="K15" s="31"/>
      <c r="L15" s="29"/>
      <c r="M15" s="30"/>
    </row>
    <row r="16" spans="1:13" s="28" customFormat="1" ht="24" x14ac:dyDescent="0.25">
      <c r="A16" s="18"/>
      <c r="B16" s="19" t="s">
        <v>10</v>
      </c>
      <c r="C16" s="20" t="s">
        <v>26</v>
      </c>
      <c r="D16" s="21" t="s">
        <v>3</v>
      </c>
      <c r="E16" s="22">
        <v>3</v>
      </c>
      <c r="F16" s="22">
        <v>397.3</v>
      </c>
      <c r="G16" s="23">
        <f>F16*L4+F16</f>
        <v>497.49905999999999</v>
      </c>
      <c r="H16" s="24"/>
      <c r="I16" s="25"/>
      <c r="J16" s="25">
        <f>E16*G16</f>
        <v>1492.4971799999998</v>
      </c>
      <c r="K16" s="29"/>
      <c r="L16" s="29"/>
      <c r="M16" s="30"/>
    </row>
    <row r="17" spans="1:15" s="28" customFormat="1" x14ac:dyDescent="0.25">
      <c r="A17" s="18"/>
      <c r="B17" s="11">
        <v>3</v>
      </c>
      <c r="C17" s="12" t="s">
        <v>30</v>
      </c>
      <c r="D17" s="34"/>
      <c r="E17" s="14"/>
      <c r="F17" s="14"/>
      <c r="G17" s="15"/>
      <c r="H17" s="16"/>
      <c r="I17" s="17">
        <f>SUM(I18:I19)</f>
        <v>1846.1624999999999</v>
      </c>
      <c r="J17" s="17">
        <f>SUM(J18:J19)</f>
        <v>15888.850477499998</v>
      </c>
      <c r="K17" s="31"/>
      <c r="L17" s="29"/>
      <c r="M17" s="30"/>
    </row>
    <row r="18" spans="1:15" s="28" customFormat="1" x14ac:dyDescent="0.25">
      <c r="A18" s="18"/>
      <c r="B18" s="19" t="s">
        <v>11</v>
      </c>
      <c r="C18" s="20" t="s">
        <v>31</v>
      </c>
      <c r="D18" s="21" t="s">
        <v>8</v>
      </c>
      <c r="E18" s="22">
        <v>48.75</v>
      </c>
      <c r="F18" s="22">
        <v>115.57</v>
      </c>
      <c r="G18" s="23">
        <f>F18*L4+F18</f>
        <v>144.71675399999998</v>
      </c>
      <c r="H18" s="24">
        <v>20.49</v>
      </c>
      <c r="I18" s="25">
        <f t="shared" ref="I18:I19" si="0">E18*H18</f>
        <v>998.88749999999993</v>
      </c>
      <c r="J18" s="35">
        <f>E18*G18</f>
        <v>7054.9417574999989</v>
      </c>
      <c r="K18" s="31"/>
      <c r="L18" s="29"/>
      <c r="M18" s="30"/>
    </row>
    <row r="19" spans="1:15" s="28" customFormat="1" ht="24" x14ac:dyDescent="0.25">
      <c r="A19" s="18"/>
      <c r="B19" s="19" t="s">
        <v>12</v>
      </c>
      <c r="C19" s="20" t="s">
        <v>32</v>
      </c>
      <c r="D19" s="21" t="s">
        <v>8</v>
      </c>
      <c r="E19" s="22">
        <v>48.75</v>
      </c>
      <c r="F19" s="22">
        <v>144.72</v>
      </c>
      <c r="G19" s="23">
        <f>F19*L4+F19-0.01</f>
        <v>181.208384</v>
      </c>
      <c r="H19" s="24">
        <v>17.38</v>
      </c>
      <c r="I19" s="25">
        <f t="shared" si="0"/>
        <v>847.27499999999998</v>
      </c>
      <c r="J19" s="35">
        <f t="shared" ref="J19" si="1">E19*G19</f>
        <v>8833.9087199999994</v>
      </c>
      <c r="K19" s="31"/>
      <c r="L19" s="29"/>
      <c r="M19" s="30"/>
    </row>
    <row r="20" spans="1:15" s="28" customFormat="1" x14ac:dyDescent="0.25">
      <c r="A20" s="18"/>
      <c r="B20" s="11">
        <v>4</v>
      </c>
      <c r="C20" s="12" t="s">
        <v>33</v>
      </c>
      <c r="D20" s="13"/>
      <c r="E20" s="14"/>
      <c r="F20" s="14"/>
      <c r="G20" s="15"/>
      <c r="H20" s="16"/>
      <c r="I20" s="17" t="e">
        <f>SUM(I21:I27)</f>
        <v>#REF!</v>
      </c>
      <c r="J20" s="17">
        <f>SUM(J21:J22)</f>
        <v>2000.0013180000001</v>
      </c>
      <c r="K20" s="31"/>
      <c r="L20" s="29"/>
      <c r="M20" s="30"/>
    </row>
    <row r="21" spans="1:15" s="28" customFormat="1" x14ac:dyDescent="0.25">
      <c r="A21" s="18"/>
      <c r="B21" s="19" t="s">
        <v>13</v>
      </c>
      <c r="C21" s="20" t="s">
        <v>34</v>
      </c>
      <c r="D21" s="21" t="s">
        <v>3</v>
      </c>
      <c r="E21" s="22">
        <v>1</v>
      </c>
      <c r="F21" s="22">
        <v>1197.8900000000001</v>
      </c>
      <c r="G21" s="23">
        <f>F21*L4+F21</f>
        <v>1499.9978580000002</v>
      </c>
      <c r="H21" s="24">
        <v>21.9</v>
      </c>
      <c r="I21" s="25">
        <f t="shared" ref="I21:I27" si="2">E21*H21</f>
        <v>21.9</v>
      </c>
      <c r="J21" s="25">
        <f t="shared" ref="J21:J27" si="3">E21*G21</f>
        <v>1499.9978580000002</v>
      </c>
      <c r="K21" s="29"/>
      <c r="L21" s="29"/>
      <c r="M21" s="30"/>
    </row>
    <row r="22" spans="1:15" s="28" customFormat="1" x14ac:dyDescent="0.25">
      <c r="A22" s="18"/>
      <c r="B22" s="19" t="s">
        <v>14</v>
      </c>
      <c r="C22" s="32" t="s">
        <v>35</v>
      </c>
      <c r="D22" s="21" t="s">
        <v>3</v>
      </c>
      <c r="E22" s="22">
        <v>1</v>
      </c>
      <c r="F22" s="22">
        <v>399.3</v>
      </c>
      <c r="G22" s="23">
        <f>F22*L4+F22</f>
        <v>500.00346000000002</v>
      </c>
      <c r="H22" s="24" t="e">
        <f>#REF!</f>
        <v>#REF!</v>
      </c>
      <c r="I22" s="25" t="e">
        <f t="shared" si="2"/>
        <v>#REF!</v>
      </c>
      <c r="J22" s="25">
        <f t="shared" si="3"/>
        <v>500.00346000000002</v>
      </c>
      <c r="K22" s="29"/>
      <c r="L22" s="29"/>
      <c r="M22" s="30"/>
    </row>
    <row r="23" spans="1:15" s="28" customFormat="1" x14ac:dyDescent="0.25">
      <c r="A23" s="18"/>
      <c r="B23" s="11">
        <v>5</v>
      </c>
      <c r="C23" s="12" t="s">
        <v>36</v>
      </c>
      <c r="D23" s="13"/>
      <c r="E23" s="14"/>
      <c r="F23" s="14"/>
      <c r="G23" s="15"/>
      <c r="H23" s="16"/>
      <c r="I23" s="17"/>
      <c r="J23" s="17">
        <f>SUM(J24:J27)</f>
        <v>27329.743966499998</v>
      </c>
      <c r="K23" s="31"/>
      <c r="L23" s="29"/>
      <c r="M23" s="30"/>
    </row>
    <row r="24" spans="1:15" s="28" customFormat="1" ht="24" x14ac:dyDescent="0.25">
      <c r="A24" s="18"/>
      <c r="B24" s="19" t="s">
        <v>15</v>
      </c>
      <c r="C24" s="20" t="s">
        <v>37</v>
      </c>
      <c r="D24" s="21" t="s">
        <v>3</v>
      </c>
      <c r="E24" s="22">
        <v>9</v>
      </c>
      <c r="F24" s="22">
        <v>974.60500000000002</v>
      </c>
      <c r="G24" s="23">
        <f>F24*L4+F24</f>
        <v>1220.4003809999999</v>
      </c>
      <c r="H24" s="24">
        <f>H21</f>
        <v>21.9</v>
      </c>
      <c r="I24" s="25">
        <f t="shared" si="2"/>
        <v>197.1</v>
      </c>
      <c r="J24" s="25">
        <f t="shared" si="3"/>
        <v>10983.603428999999</v>
      </c>
      <c r="K24" s="29"/>
      <c r="L24" s="29"/>
      <c r="M24" s="30"/>
    </row>
    <row r="25" spans="1:15" s="28" customFormat="1" x14ac:dyDescent="0.25">
      <c r="A25" s="18"/>
      <c r="B25" s="19" t="s">
        <v>16</v>
      </c>
      <c r="C25" s="32" t="s">
        <v>38</v>
      </c>
      <c r="D25" s="21" t="s">
        <v>8</v>
      </c>
      <c r="E25" s="22">
        <v>48.75</v>
      </c>
      <c r="F25" s="22">
        <v>175.69</v>
      </c>
      <c r="G25" s="23">
        <f>F25*L4+F25</f>
        <v>219.99901799999998</v>
      </c>
      <c r="H25" s="24" t="e">
        <f>#REF!</f>
        <v>#REF!</v>
      </c>
      <c r="I25" s="25" t="e">
        <f t="shared" si="2"/>
        <v>#REF!</v>
      </c>
      <c r="J25" s="25">
        <f t="shared" si="3"/>
        <v>10724.952127499999</v>
      </c>
      <c r="K25" s="29"/>
      <c r="L25" s="29"/>
      <c r="M25" s="30"/>
    </row>
    <row r="26" spans="1:15" s="28" customFormat="1" x14ac:dyDescent="0.25">
      <c r="A26" s="18"/>
      <c r="B26" s="19" t="s">
        <v>17</v>
      </c>
      <c r="C26" s="32" t="s">
        <v>39</v>
      </c>
      <c r="D26" s="21" t="s">
        <v>8</v>
      </c>
      <c r="E26" s="22">
        <v>24</v>
      </c>
      <c r="F26" s="22">
        <v>172.3</v>
      </c>
      <c r="G26" s="23">
        <f>F26*L4+F26</f>
        <v>215.75406000000001</v>
      </c>
      <c r="H26" s="24" t="e">
        <f>#REF!</f>
        <v>#REF!</v>
      </c>
      <c r="I26" s="25" t="e">
        <f t="shared" si="2"/>
        <v>#REF!</v>
      </c>
      <c r="J26" s="25">
        <f t="shared" si="3"/>
        <v>5178.0974400000005</v>
      </c>
      <c r="K26" s="29"/>
      <c r="L26" s="29"/>
      <c r="M26" s="30"/>
    </row>
    <row r="27" spans="1:15" s="28" customFormat="1" x14ac:dyDescent="0.25">
      <c r="A27" s="18"/>
      <c r="B27" s="19" t="s">
        <v>18</v>
      </c>
      <c r="C27" s="20" t="s">
        <v>40</v>
      </c>
      <c r="D27" s="21" t="s">
        <v>8</v>
      </c>
      <c r="E27" s="22">
        <v>35</v>
      </c>
      <c r="F27" s="22">
        <v>10.11</v>
      </c>
      <c r="G27" s="23">
        <f>F27*L4+F27</f>
        <v>12.659742</v>
      </c>
      <c r="H27" s="24">
        <v>10.55</v>
      </c>
      <c r="I27" s="25">
        <f t="shared" si="2"/>
        <v>369.25</v>
      </c>
      <c r="J27" s="25">
        <f t="shared" si="3"/>
        <v>443.09096999999997</v>
      </c>
      <c r="K27" s="29"/>
      <c r="L27" s="29"/>
      <c r="M27" s="30"/>
    </row>
    <row r="28" spans="1:15" s="28" customFormat="1" x14ac:dyDescent="0.25">
      <c r="A28" s="18"/>
      <c r="B28" s="66" t="s">
        <v>20</v>
      </c>
      <c r="C28" s="66"/>
      <c r="D28" s="66"/>
      <c r="E28" s="66"/>
      <c r="F28" s="66"/>
      <c r="G28" s="66"/>
      <c r="H28" s="36"/>
      <c r="I28" s="37" t="e">
        <f>I11+I15+I17+I20+#REF!+#REF!+#REF!+#REF!+#REF!+#REF!+#REF!+#REF!+#REF!+#REF!+#REF!+#REF!+#REF!+#REF!+#REF!+#REF!+#REF!+#REF!+#REF!+#REF!</f>
        <v>#REF!</v>
      </c>
      <c r="J28" s="37">
        <f>J11+J15+J17+J20+J23</f>
        <v>56541.9761478</v>
      </c>
      <c r="K28" s="33"/>
      <c r="L28" s="38"/>
      <c r="N28" s="39"/>
    </row>
    <row r="29" spans="1:15" s="28" customFormat="1" x14ac:dyDescent="0.25">
      <c r="A29" s="40"/>
      <c r="B29" s="41"/>
      <c r="C29" s="42"/>
      <c r="D29" s="41"/>
      <c r="E29" s="43"/>
      <c r="F29" s="43"/>
      <c r="G29" s="44"/>
      <c r="H29" s="45"/>
      <c r="I29" s="40"/>
      <c r="J29" s="40"/>
      <c r="K29" s="33"/>
    </row>
    <row r="30" spans="1:15" s="28" customFormat="1" x14ac:dyDescent="0.25">
      <c r="A30" s="40"/>
      <c r="B30" s="41"/>
      <c r="C30" s="42"/>
      <c r="D30" s="41"/>
      <c r="E30" s="43"/>
      <c r="F30" s="43"/>
      <c r="G30" s="44"/>
      <c r="H30" s="45"/>
      <c r="I30" s="40">
        <v>1250909.3899999999</v>
      </c>
      <c r="J30" s="40"/>
      <c r="K30" s="33"/>
      <c r="O30" s="46"/>
    </row>
    <row r="31" spans="1:15" s="28" customFormat="1" x14ac:dyDescent="0.25">
      <c r="A31" s="40"/>
      <c r="B31" s="41"/>
      <c r="C31" s="42"/>
      <c r="D31" s="41"/>
      <c r="E31" s="43"/>
      <c r="F31" s="43"/>
      <c r="G31" s="44"/>
      <c r="H31" s="45"/>
      <c r="I31" s="44"/>
      <c r="J31" s="44"/>
      <c r="K31" s="33"/>
      <c r="O31" s="47"/>
    </row>
    <row r="32" spans="1:15" s="28" customFormat="1" x14ac:dyDescent="0.25">
      <c r="A32" s="40"/>
      <c r="B32" s="41"/>
      <c r="C32" s="48"/>
      <c r="D32" s="41"/>
      <c r="E32" s="43"/>
      <c r="F32" s="43"/>
      <c r="G32" s="44"/>
      <c r="H32" s="45"/>
      <c r="I32" s="49"/>
      <c r="J32" s="50"/>
      <c r="K32" s="51"/>
      <c r="L32" s="52"/>
      <c r="O32" s="47"/>
    </row>
    <row r="33" spans="1:11" s="28" customFormat="1" x14ac:dyDescent="0.25">
      <c r="A33" s="40"/>
      <c r="B33" s="41"/>
      <c r="C33" s="48"/>
      <c r="D33" s="41"/>
      <c r="E33" s="43"/>
      <c r="F33" s="43"/>
      <c r="G33" s="44"/>
      <c r="H33" s="45"/>
      <c r="I33" s="53"/>
      <c r="J33" s="50"/>
      <c r="K33" s="33"/>
    </row>
    <row r="34" spans="1:11" s="28" customFormat="1" x14ac:dyDescent="0.25">
      <c r="A34" s="40"/>
      <c r="B34" s="41"/>
      <c r="C34" s="42"/>
      <c r="D34" s="41"/>
      <c r="E34" s="43"/>
      <c r="F34" s="43"/>
      <c r="G34" s="44"/>
      <c r="H34" s="45"/>
      <c r="I34" s="40"/>
      <c r="J34" s="54"/>
      <c r="K34" s="33"/>
    </row>
    <row r="35" spans="1:11" s="28" customFormat="1" x14ac:dyDescent="0.25">
      <c r="A35" s="40"/>
      <c r="B35" s="41"/>
      <c r="C35" s="42"/>
      <c r="D35" s="41"/>
      <c r="E35" s="43"/>
      <c r="F35" s="43"/>
      <c r="G35" s="44"/>
      <c r="H35" s="45"/>
      <c r="I35" s="55"/>
      <c r="J35" s="55"/>
      <c r="K35" s="33"/>
    </row>
    <row r="36" spans="1:11" x14ac:dyDescent="0.25">
      <c r="J36" s="62"/>
    </row>
    <row r="37" spans="1:11" x14ac:dyDescent="0.25">
      <c r="J37" s="62"/>
    </row>
    <row r="38" spans="1:11" x14ac:dyDescent="0.25">
      <c r="J38" s="62"/>
    </row>
  </sheetData>
  <mergeCells count="16">
    <mergeCell ref="K9:K10"/>
    <mergeCell ref="A9:A10"/>
    <mergeCell ref="B9:B10"/>
    <mergeCell ref="C9:C10"/>
    <mergeCell ref="D9:D10"/>
    <mergeCell ref="E9:E10"/>
    <mergeCell ref="G9:G10"/>
    <mergeCell ref="H9:H10"/>
    <mergeCell ref="I9:I10"/>
    <mergeCell ref="B28:G28"/>
    <mergeCell ref="A7:J7"/>
    <mergeCell ref="B1:J4"/>
    <mergeCell ref="B5:J5"/>
    <mergeCell ref="B6:J6"/>
    <mergeCell ref="F9:F10"/>
    <mergeCell ref="J9:J10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79" fitToHeight="0" orientation="portrait" horizontalDpi="4294967295" verticalDpi="4294967295" r:id="rId1"/>
  <ignoredErrors>
    <ignoredError sqref="J17 J20 J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8"/>
  <sheetViews>
    <sheetView showGridLines="0" view="pageBreakPreview" topLeftCell="B1" zoomScaleNormal="100" zoomScaleSheetLayoutView="100" zoomScalePageLayoutView="90" workbookViewId="0">
      <selection activeCell="L5" sqref="L5"/>
    </sheetView>
  </sheetViews>
  <sheetFormatPr defaultRowHeight="15" x14ac:dyDescent="0.25"/>
  <cols>
    <col min="1" max="1" width="9.140625" style="56" hidden="1" customWidth="1"/>
    <col min="2" max="2" width="7.85546875" style="57" bestFit="1" customWidth="1"/>
    <col min="3" max="3" width="46.5703125" style="58" customWidth="1"/>
    <col min="4" max="4" width="6" style="57" customWidth="1"/>
    <col min="5" max="5" width="8.28515625" style="59" customWidth="1"/>
    <col min="6" max="6" width="12.42578125" style="59" bestFit="1" customWidth="1"/>
    <col min="7" max="7" width="18.28515625" style="60" bestFit="1" customWidth="1"/>
    <col min="8" max="8" width="9.85546875" style="61" hidden="1" customWidth="1"/>
    <col min="9" max="9" width="16.140625" style="56" hidden="1" customWidth="1"/>
    <col min="10" max="10" width="16.7109375" style="56" customWidth="1"/>
    <col min="11" max="11" width="9.140625" style="63"/>
    <col min="12" max="12" width="15.85546875" bestFit="1" customWidth="1"/>
    <col min="13" max="13" width="10.5703125" bestFit="1" customWidth="1"/>
    <col min="14" max="14" width="15.85546875" bestFit="1" customWidth="1"/>
  </cols>
  <sheetData>
    <row r="1" spans="1:13" s="3" customFormat="1" ht="26.25" customHeight="1" x14ac:dyDescent="0.25">
      <c r="A1" s="81"/>
      <c r="B1" s="82" t="s">
        <v>42</v>
      </c>
      <c r="C1" s="82"/>
      <c r="D1" s="82"/>
      <c r="E1" s="82"/>
      <c r="F1" s="82"/>
      <c r="G1" s="82"/>
      <c r="H1" s="82"/>
      <c r="I1" s="82"/>
      <c r="J1" s="82"/>
      <c r="K1" s="2"/>
    </row>
    <row r="2" spans="1:13" s="3" customFormat="1" ht="15.7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2"/>
    </row>
    <row r="3" spans="1:13" s="3" customFormat="1" ht="15.75" customHeight="1" x14ac:dyDescent="0.25">
      <c r="A3" s="84"/>
      <c r="B3" s="82"/>
      <c r="C3" s="82"/>
      <c r="D3" s="82"/>
      <c r="E3" s="82"/>
      <c r="F3" s="82"/>
      <c r="G3" s="82"/>
      <c r="H3" s="82"/>
      <c r="I3" s="82"/>
      <c r="J3" s="82"/>
      <c r="K3" s="2"/>
    </row>
    <row r="4" spans="1:13" s="3" customFormat="1" ht="15" customHeight="1" x14ac:dyDescent="0.25">
      <c r="A4" s="85"/>
      <c r="B4" s="82"/>
      <c r="C4" s="82"/>
      <c r="D4" s="82"/>
      <c r="E4" s="82"/>
      <c r="F4" s="82"/>
      <c r="G4" s="82"/>
      <c r="H4" s="82"/>
      <c r="I4" s="82"/>
      <c r="J4" s="82"/>
      <c r="K4" s="2"/>
      <c r="L4" s="3">
        <v>0.25219999999999998</v>
      </c>
    </row>
    <row r="5" spans="1:13" s="3" customFormat="1" x14ac:dyDescent="0.25">
      <c r="A5" s="86"/>
      <c r="B5" s="87" t="s">
        <v>21</v>
      </c>
      <c r="C5" s="87"/>
      <c r="D5" s="87"/>
      <c r="E5" s="87"/>
      <c r="F5" s="87"/>
      <c r="G5" s="87"/>
      <c r="H5" s="87"/>
      <c r="I5" s="87"/>
      <c r="J5" s="87"/>
      <c r="K5" s="2"/>
    </row>
    <row r="6" spans="1:13" s="3" customFormat="1" x14ac:dyDescent="0.25">
      <c r="A6" s="86"/>
      <c r="B6" s="87" t="s">
        <v>22</v>
      </c>
      <c r="C6" s="87"/>
      <c r="D6" s="87"/>
      <c r="E6" s="87"/>
      <c r="F6" s="87"/>
      <c r="G6" s="87"/>
      <c r="H6" s="87"/>
      <c r="I6" s="87"/>
      <c r="J6" s="87"/>
      <c r="K6" s="2"/>
      <c r="L6" s="7"/>
    </row>
    <row r="7" spans="1:13" s="3" customFormat="1" x14ac:dyDescent="0.25">
      <c r="A7" s="87" t="s">
        <v>29</v>
      </c>
      <c r="B7" s="87"/>
      <c r="C7" s="87"/>
      <c r="D7" s="87"/>
      <c r="E7" s="87"/>
      <c r="F7" s="87"/>
      <c r="G7" s="87"/>
      <c r="H7" s="87"/>
      <c r="I7" s="87"/>
      <c r="J7" s="87"/>
      <c r="K7" s="2"/>
    </row>
    <row r="8" spans="1:13" s="3" customFormat="1" x14ac:dyDescent="0.25">
      <c r="A8" s="88"/>
      <c r="B8" s="88"/>
      <c r="C8" s="88"/>
      <c r="D8" s="88"/>
      <c r="E8" s="88"/>
      <c r="F8" s="88"/>
      <c r="G8" s="88"/>
      <c r="H8" s="88"/>
      <c r="I8" s="88"/>
      <c r="J8" s="88"/>
      <c r="K8" s="2"/>
    </row>
    <row r="9" spans="1:13" s="3" customFormat="1" x14ac:dyDescent="0.25">
      <c r="A9" s="89"/>
      <c r="B9" s="90" t="s">
        <v>1</v>
      </c>
      <c r="C9" s="90" t="s">
        <v>2</v>
      </c>
      <c r="D9" s="91" t="s">
        <v>3</v>
      </c>
      <c r="E9" s="92" t="s">
        <v>4</v>
      </c>
      <c r="F9" s="93" t="s">
        <v>27</v>
      </c>
      <c r="G9" s="93" t="s">
        <v>28</v>
      </c>
      <c r="H9" s="94" t="s">
        <v>5</v>
      </c>
      <c r="I9" s="95" t="s">
        <v>6</v>
      </c>
      <c r="J9" s="96" t="s">
        <v>41</v>
      </c>
      <c r="K9" s="72"/>
      <c r="L9" s="8"/>
    </row>
    <row r="10" spans="1:13" s="3" customFormat="1" x14ac:dyDescent="0.25">
      <c r="A10" s="97"/>
      <c r="B10" s="90"/>
      <c r="C10" s="90"/>
      <c r="D10" s="91"/>
      <c r="E10" s="92"/>
      <c r="F10" s="93"/>
      <c r="G10" s="93"/>
      <c r="H10" s="94"/>
      <c r="I10" s="95"/>
      <c r="J10" s="98"/>
      <c r="K10" s="73"/>
      <c r="L10" s="9"/>
    </row>
    <row r="11" spans="1:13" s="3" customFormat="1" x14ac:dyDescent="0.25">
      <c r="A11" s="99"/>
      <c r="B11" s="100">
        <v>1</v>
      </c>
      <c r="C11" s="101" t="s">
        <v>23</v>
      </c>
      <c r="D11" s="102"/>
      <c r="E11" s="103"/>
      <c r="F11" s="103"/>
      <c r="G11" s="104"/>
      <c r="H11" s="105"/>
      <c r="I11" s="106">
        <f>SUM(I12:I13)</f>
        <v>87598.565999999992</v>
      </c>
      <c r="J11" s="106">
        <f>SUM(J12:J13)</f>
        <v>11579.956165799998</v>
      </c>
      <c r="K11" s="2"/>
    </row>
    <row r="12" spans="1:13" s="3" customFormat="1" x14ac:dyDescent="0.25">
      <c r="A12" s="107"/>
      <c r="B12" s="108" t="s">
        <v>7</v>
      </c>
      <c r="C12" s="109" t="s">
        <v>25</v>
      </c>
      <c r="D12" s="110" t="s">
        <v>8</v>
      </c>
      <c r="E12" s="111">
        <v>87.3</v>
      </c>
      <c r="F12" s="111">
        <f>39.93+8</f>
        <v>47.93</v>
      </c>
      <c r="G12" s="112">
        <f>F12*L4+F12</f>
        <v>60.017945999999995</v>
      </c>
      <c r="H12" s="113">
        <v>375.79</v>
      </c>
      <c r="I12" s="114">
        <f>E12*H12</f>
        <v>32806.467000000004</v>
      </c>
      <c r="J12" s="114">
        <f>E12*G12</f>
        <v>5239.5666857999995</v>
      </c>
      <c r="K12" s="26"/>
      <c r="L12" s="26"/>
      <c r="M12" s="27"/>
    </row>
    <row r="13" spans="1:13" s="3" customFormat="1" x14ac:dyDescent="0.25">
      <c r="A13" s="107"/>
      <c r="B13" s="108" t="s">
        <v>9</v>
      </c>
      <c r="C13" s="109" t="s">
        <v>24</v>
      </c>
      <c r="D13" s="110" t="s">
        <v>8</v>
      </c>
      <c r="E13" s="111">
        <v>87.3</v>
      </c>
      <c r="F13" s="111">
        <f>50+8</f>
        <v>58</v>
      </c>
      <c r="G13" s="112">
        <f>F13*L4+F13</f>
        <v>72.627600000000001</v>
      </c>
      <c r="H13" s="113">
        <v>627.63</v>
      </c>
      <c r="I13" s="114">
        <f>E13*H13</f>
        <v>54792.098999999995</v>
      </c>
      <c r="J13" s="114">
        <f>E13*G13</f>
        <v>6340.3894799999998</v>
      </c>
      <c r="K13" s="26"/>
      <c r="L13" s="26"/>
      <c r="M13" s="27"/>
    </row>
    <row r="14" spans="1:13" s="3" customFormat="1" x14ac:dyDescent="0.25">
      <c r="A14" s="107"/>
      <c r="B14" s="108"/>
      <c r="C14" s="109"/>
      <c r="D14" s="110"/>
      <c r="E14" s="111"/>
      <c r="F14" s="111"/>
      <c r="G14" s="112"/>
      <c r="H14" s="113"/>
      <c r="I14" s="114"/>
      <c r="J14" s="114"/>
      <c r="K14" s="26"/>
      <c r="L14" s="26"/>
      <c r="M14" s="27"/>
    </row>
    <row r="15" spans="1:13" s="28" customFormat="1" x14ac:dyDescent="0.25">
      <c r="A15" s="107"/>
      <c r="B15" s="100">
        <v>2</v>
      </c>
      <c r="C15" s="101" t="s">
        <v>19</v>
      </c>
      <c r="D15" s="102"/>
      <c r="E15" s="103"/>
      <c r="F15" s="103"/>
      <c r="G15" s="104"/>
      <c r="H15" s="105"/>
      <c r="I15" s="106" t="e">
        <f>SUM(#REF!)</f>
        <v>#REF!</v>
      </c>
      <c r="J15" s="106">
        <f>SUM(J16:J16)</f>
        <v>1522.54998</v>
      </c>
      <c r="K15" s="31"/>
      <c r="L15" s="29"/>
      <c r="M15" s="30"/>
    </row>
    <row r="16" spans="1:13" s="28" customFormat="1" ht="25.5" x14ac:dyDescent="0.25">
      <c r="A16" s="107"/>
      <c r="B16" s="108" t="s">
        <v>10</v>
      </c>
      <c r="C16" s="109" t="s">
        <v>26</v>
      </c>
      <c r="D16" s="110" t="s">
        <v>3</v>
      </c>
      <c r="E16" s="111">
        <v>3</v>
      </c>
      <c r="F16" s="111">
        <f>397.3+8</f>
        <v>405.3</v>
      </c>
      <c r="G16" s="112">
        <f>F16*L4+F16</f>
        <v>507.51666</v>
      </c>
      <c r="H16" s="113"/>
      <c r="I16" s="114"/>
      <c r="J16" s="114">
        <f>E16*G16</f>
        <v>1522.54998</v>
      </c>
      <c r="K16" s="29"/>
      <c r="L16" s="29"/>
      <c r="M16" s="30"/>
    </row>
    <row r="17" spans="1:15" s="28" customFormat="1" x14ac:dyDescent="0.25">
      <c r="A17" s="107"/>
      <c r="B17" s="100">
        <v>3</v>
      </c>
      <c r="C17" s="101" t="s">
        <v>30</v>
      </c>
      <c r="D17" s="115"/>
      <c r="E17" s="103"/>
      <c r="F17" s="103"/>
      <c r="G17" s="104"/>
      <c r="H17" s="105"/>
      <c r="I17" s="106">
        <f>SUM(I18:I19)</f>
        <v>1846.1624999999999</v>
      </c>
      <c r="J17" s="106">
        <f>SUM(J18:J19)</f>
        <v>16865.5664775</v>
      </c>
      <c r="K17" s="31"/>
      <c r="L17" s="29"/>
      <c r="M17" s="30"/>
    </row>
    <row r="18" spans="1:15" s="28" customFormat="1" x14ac:dyDescent="0.25">
      <c r="A18" s="107"/>
      <c r="B18" s="108" t="s">
        <v>11</v>
      </c>
      <c r="C18" s="109" t="s">
        <v>31</v>
      </c>
      <c r="D18" s="110" t="s">
        <v>8</v>
      </c>
      <c r="E18" s="111">
        <v>48.75</v>
      </c>
      <c r="F18" s="111">
        <f>115.57+8</f>
        <v>123.57</v>
      </c>
      <c r="G18" s="112">
        <f>F18*L4+F18</f>
        <v>154.734354</v>
      </c>
      <c r="H18" s="113">
        <v>20.49</v>
      </c>
      <c r="I18" s="114">
        <f t="shared" ref="I18:I19" si="0">E18*H18</f>
        <v>998.88749999999993</v>
      </c>
      <c r="J18" s="116">
        <f>E18*G18</f>
        <v>7543.2997574999999</v>
      </c>
      <c r="K18" s="31"/>
      <c r="L18" s="29"/>
      <c r="M18" s="30"/>
    </row>
    <row r="19" spans="1:15" s="28" customFormat="1" ht="25.5" x14ac:dyDescent="0.25">
      <c r="A19" s="107"/>
      <c r="B19" s="108" t="s">
        <v>12</v>
      </c>
      <c r="C19" s="109" t="s">
        <v>32</v>
      </c>
      <c r="D19" s="110" t="s">
        <v>8</v>
      </c>
      <c r="E19" s="111">
        <v>48.75</v>
      </c>
      <c r="F19" s="111">
        <f>144.72+8</f>
        <v>152.72</v>
      </c>
      <c r="G19" s="112">
        <f>F19*L4+F19-0.01</f>
        <v>191.22598400000001</v>
      </c>
      <c r="H19" s="113">
        <v>17.38</v>
      </c>
      <c r="I19" s="114">
        <f t="shared" si="0"/>
        <v>847.27499999999998</v>
      </c>
      <c r="J19" s="116">
        <f t="shared" ref="J19" si="1">E19*G19</f>
        <v>9322.2667200000014</v>
      </c>
      <c r="K19" s="31"/>
      <c r="L19" s="29"/>
      <c r="M19" s="30"/>
    </row>
    <row r="20" spans="1:15" s="28" customFormat="1" x14ac:dyDescent="0.25">
      <c r="A20" s="107"/>
      <c r="B20" s="100">
        <v>4</v>
      </c>
      <c r="C20" s="101" t="s">
        <v>33</v>
      </c>
      <c r="D20" s="102"/>
      <c r="E20" s="103"/>
      <c r="F20" s="103"/>
      <c r="G20" s="104"/>
      <c r="H20" s="105"/>
      <c r="I20" s="106" t="e">
        <f>SUM(I21:I27)</f>
        <v>#REF!</v>
      </c>
      <c r="J20" s="106">
        <f>SUM(J21:J22)</f>
        <v>2020.0365180000001</v>
      </c>
      <c r="K20" s="31"/>
      <c r="L20" s="29"/>
      <c r="M20" s="30"/>
    </row>
    <row r="21" spans="1:15" s="28" customFormat="1" x14ac:dyDescent="0.25">
      <c r="A21" s="107"/>
      <c r="B21" s="108" t="s">
        <v>13</v>
      </c>
      <c r="C21" s="109" t="s">
        <v>34</v>
      </c>
      <c r="D21" s="110" t="s">
        <v>3</v>
      </c>
      <c r="E21" s="111">
        <v>1</v>
      </c>
      <c r="F21" s="111">
        <f>1197.89+8</f>
        <v>1205.8900000000001</v>
      </c>
      <c r="G21" s="112">
        <f>F21*L4+F21</f>
        <v>1510.0154580000001</v>
      </c>
      <c r="H21" s="113">
        <v>21.9</v>
      </c>
      <c r="I21" s="114">
        <f t="shared" ref="I21:I27" si="2">E21*H21</f>
        <v>21.9</v>
      </c>
      <c r="J21" s="114">
        <f t="shared" ref="J21:J27" si="3">E21*G21</f>
        <v>1510.0154580000001</v>
      </c>
      <c r="K21" s="29"/>
      <c r="L21" s="29"/>
      <c r="M21" s="30"/>
    </row>
    <row r="22" spans="1:15" s="28" customFormat="1" x14ac:dyDescent="0.25">
      <c r="A22" s="107"/>
      <c r="B22" s="108" t="s">
        <v>14</v>
      </c>
      <c r="C22" s="117" t="s">
        <v>35</v>
      </c>
      <c r="D22" s="110" t="s">
        <v>3</v>
      </c>
      <c r="E22" s="111">
        <v>1</v>
      </c>
      <c r="F22" s="111">
        <f>399.3+8</f>
        <v>407.3</v>
      </c>
      <c r="G22" s="112">
        <f>F22*L4+F22</f>
        <v>510.02106000000003</v>
      </c>
      <c r="H22" s="113" t="e">
        <f>#REF!</f>
        <v>#REF!</v>
      </c>
      <c r="I22" s="114" t="e">
        <f t="shared" si="2"/>
        <v>#REF!</v>
      </c>
      <c r="J22" s="114">
        <f t="shared" si="3"/>
        <v>510.02106000000003</v>
      </c>
      <c r="K22" s="29"/>
      <c r="L22" s="29"/>
      <c r="M22" s="30"/>
    </row>
    <row r="23" spans="1:15" s="28" customFormat="1" x14ac:dyDescent="0.25">
      <c r="A23" s="107"/>
      <c r="B23" s="100">
        <v>5</v>
      </c>
      <c r="C23" s="101" t="s">
        <v>36</v>
      </c>
      <c r="D23" s="102"/>
      <c r="E23" s="103"/>
      <c r="F23" s="103"/>
      <c r="G23" s="104"/>
      <c r="H23" s="105"/>
      <c r="I23" s="106"/>
      <c r="J23" s="106">
        <f>SUM(J24:J27)</f>
        <v>28499.2987665</v>
      </c>
      <c r="K23" s="31"/>
      <c r="L23" s="29"/>
      <c r="M23" s="30"/>
    </row>
    <row r="24" spans="1:15" s="28" customFormat="1" x14ac:dyDescent="0.25">
      <c r="A24" s="107"/>
      <c r="B24" s="108" t="s">
        <v>15</v>
      </c>
      <c r="C24" s="109" t="s">
        <v>37</v>
      </c>
      <c r="D24" s="110" t="s">
        <v>3</v>
      </c>
      <c r="E24" s="111">
        <v>9</v>
      </c>
      <c r="F24" s="111">
        <f>974.605+8</f>
        <v>982.60500000000002</v>
      </c>
      <c r="G24" s="112">
        <f>F24*L4+F24</f>
        <v>1230.4179810000001</v>
      </c>
      <c r="H24" s="113">
        <f>H21</f>
        <v>21.9</v>
      </c>
      <c r="I24" s="114">
        <f t="shared" si="2"/>
        <v>197.1</v>
      </c>
      <c r="J24" s="114">
        <f t="shared" si="3"/>
        <v>11073.761829000001</v>
      </c>
      <c r="K24" s="29"/>
      <c r="L24" s="29"/>
      <c r="M24" s="30"/>
    </row>
    <row r="25" spans="1:15" s="28" customFormat="1" x14ac:dyDescent="0.25">
      <c r="A25" s="107"/>
      <c r="B25" s="108" t="s">
        <v>16</v>
      </c>
      <c r="C25" s="117" t="s">
        <v>38</v>
      </c>
      <c r="D25" s="110" t="s">
        <v>8</v>
      </c>
      <c r="E25" s="111">
        <v>48.75</v>
      </c>
      <c r="F25" s="111">
        <f>175.69+8</f>
        <v>183.69</v>
      </c>
      <c r="G25" s="112">
        <f>F25*L4+F25</f>
        <v>230.01661799999999</v>
      </c>
      <c r="H25" s="113" t="e">
        <f>#REF!</f>
        <v>#REF!</v>
      </c>
      <c r="I25" s="114" t="e">
        <f t="shared" si="2"/>
        <v>#REF!</v>
      </c>
      <c r="J25" s="114">
        <f t="shared" si="3"/>
        <v>11213.310127499999</v>
      </c>
      <c r="K25" s="29"/>
      <c r="L25" s="29"/>
      <c r="M25" s="30"/>
    </row>
    <row r="26" spans="1:15" s="28" customFormat="1" x14ac:dyDescent="0.25">
      <c r="A26" s="107"/>
      <c r="B26" s="108" t="s">
        <v>17</v>
      </c>
      <c r="C26" s="117" t="s">
        <v>39</v>
      </c>
      <c r="D26" s="110" t="s">
        <v>8</v>
      </c>
      <c r="E26" s="111">
        <v>24</v>
      </c>
      <c r="F26" s="111">
        <f>172.3+8</f>
        <v>180.3</v>
      </c>
      <c r="G26" s="112">
        <f>F26*L4+F26</f>
        <v>225.77166</v>
      </c>
      <c r="H26" s="113" t="e">
        <f>#REF!</f>
        <v>#REF!</v>
      </c>
      <c r="I26" s="114" t="e">
        <f t="shared" si="2"/>
        <v>#REF!</v>
      </c>
      <c r="J26" s="114">
        <f t="shared" si="3"/>
        <v>5418.5198399999999</v>
      </c>
      <c r="K26" s="29"/>
      <c r="L26" s="29"/>
      <c r="M26" s="30"/>
    </row>
    <row r="27" spans="1:15" s="28" customFormat="1" x14ac:dyDescent="0.25">
      <c r="A27" s="107"/>
      <c r="B27" s="108" t="s">
        <v>18</v>
      </c>
      <c r="C27" s="109" t="s">
        <v>40</v>
      </c>
      <c r="D27" s="110" t="s">
        <v>8</v>
      </c>
      <c r="E27" s="111">
        <v>35</v>
      </c>
      <c r="F27" s="111">
        <f>10.11+8</f>
        <v>18.11</v>
      </c>
      <c r="G27" s="112">
        <f>F27*L4+F27</f>
        <v>22.677341999999999</v>
      </c>
      <c r="H27" s="113">
        <v>10.55</v>
      </c>
      <c r="I27" s="114">
        <f t="shared" si="2"/>
        <v>369.25</v>
      </c>
      <c r="J27" s="114">
        <f t="shared" si="3"/>
        <v>793.70696999999996</v>
      </c>
      <c r="K27" s="29"/>
      <c r="L27" s="29"/>
      <c r="M27" s="30"/>
    </row>
    <row r="28" spans="1:15" s="28" customFormat="1" x14ac:dyDescent="0.25">
      <c r="A28" s="107"/>
      <c r="B28" s="118" t="s">
        <v>20</v>
      </c>
      <c r="C28" s="118"/>
      <c r="D28" s="118"/>
      <c r="E28" s="118"/>
      <c r="F28" s="118"/>
      <c r="G28" s="118"/>
      <c r="H28" s="119"/>
      <c r="I28" s="120" t="e">
        <f>I11+I15+I17+I20+#REF!+#REF!+#REF!+#REF!+#REF!+#REF!+#REF!+#REF!+#REF!+#REF!+#REF!+#REF!+#REF!+#REF!+#REF!+#REF!+#REF!+#REF!+#REF!+#REF!</f>
        <v>#REF!</v>
      </c>
      <c r="J28" s="120">
        <f>J11+J15+J17+J20+J23</f>
        <v>60487.4079078</v>
      </c>
      <c r="K28" s="33"/>
      <c r="L28" s="38"/>
      <c r="N28" s="39"/>
    </row>
    <row r="29" spans="1:15" s="28" customFormat="1" x14ac:dyDescent="0.25">
      <c r="A29" s="121"/>
      <c r="B29" s="122"/>
      <c r="C29" s="123"/>
      <c r="D29" s="122"/>
      <c r="E29" s="124"/>
      <c r="F29" s="124"/>
      <c r="G29" s="125"/>
      <c r="H29" s="126"/>
      <c r="I29" s="121"/>
      <c r="J29" s="121"/>
      <c r="K29" s="33"/>
    </row>
    <row r="30" spans="1:15" s="28" customFormat="1" x14ac:dyDescent="0.25">
      <c r="A30" s="121"/>
      <c r="B30" s="122"/>
      <c r="C30" s="123"/>
      <c r="D30" s="122"/>
      <c r="E30" s="124"/>
      <c r="F30" s="124"/>
      <c r="G30" s="125"/>
      <c r="H30" s="126"/>
      <c r="I30" s="121">
        <v>1250909.3899999999</v>
      </c>
      <c r="J30" s="121"/>
      <c r="K30" s="33"/>
      <c r="O30" s="46"/>
    </row>
    <row r="31" spans="1:15" s="28" customFormat="1" x14ac:dyDescent="0.25">
      <c r="A31" s="40"/>
      <c r="B31" s="41"/>
      <c r="C31" s="42"/>
      <c r="D31" s="41"/>
      <c r="E31" s="43"/>
      <c r="F31" s="43"/>
      <c r="G31" s="44"/>
      <c r="H31" s="45"/>
      <c r="I31" s="44"/>
      <c r="J31" s="44"/>
      <c r="K31" s="33"/>
      <c r="O31" s="47"/>
    </row>
    <row r="32" spans="1:15" s="28" customFormat="1" x14ac:dyDescent="0.25">
      <c r="A32" s="40"/>
      <c r="B32" s="41"/>
      <c r="C32" s="48"/>
      <c r="D32" s="41"/>
      <c r="E32" s="43"/>
      <c r="F32" s="43"/>
      <c r="G32" s="44"/>
      <c r="H32" s="45"/>
      <c r="I32" s="49"/>
      <c r="J32" s="50"/>
      <c r="K32" s="51"/>
      <c r="L32" s="52"/>
      <c r="O32" s="47"/>
    </row>
    <row r="33" spans="1:11" s="28" customFormat="1" x14ac:dyDescent="0.25">
      <c r="A33" s="40"/>
      <c r="B33" s="41"/>
      <c r="C33" s="48"/>
      <c r="D33" s="41"/>
      <c r="E33" s="43"/>
      <c r="F33" s="43"/>
      <c r="G33" s="44"/>
      <c r="H33" s="45"/>
      <c r="I33" s="53"/>
      <c r="J33" s="50"/>
      <c r="K33" s="33"/>
    </row>
    <row r="34" spans="1:11" s="28" customFormat="1" x14ac:dyDescent="0.25">
      <c r="A34" s="40"/>
      <c r="B34" s="41"/>
      <c r="C34" s="42"/>
      <c r="D34" s="41"/>
      <c r="E34" s="43"/>
      <c r="F34" s="43"/>
      <c r="G34" s="44"/>
      <c r="H34" s="45"/>
      <c r="I34" s="40"/>
      <c r="J34" s="54"/>
      <c r="K34" s="33"/>
    </row>
    <row r="35" spans="1:11" s="28" customFormat="1" x14ac:dyDescent="0.25">
      <c r="A35" s="40"/>
      <c r="B35" s="41"/>
      <c r="C35" s="42"/>
      <c r="D35" s="41"/>
      <c r="E35" s="43"/>
      <c r="F35" s="43"/>
      <c r="G35" s="44"/>
      <c r="H35" s="45"/>
      <c r="I35" s="55"/>
      <c r="J35" s="55"/>
      <c r="K35" s="33"/>
    </row>
    <row r="36" spans="1:11" x14ac:dyDescent="0.25">
      <c r="J36" s="62"/>
    </row>
    <row r="37" spans="1:11" x14ac:dyDescent="0.25">
      <c r="J37" s="62"/>
    </row>
    <row r="38" spans="1:11" x14ac:dyDescent="0.25">
      <c r="J38" s="62"/>
    </row>
  </sheetData>
  <mergeCells count="16">
    <mergeCell ref="G9:G10"/>
    <mergeCell ref="H9:H10"/>
    <mergeCell ref="I9:I10"/>
    <mergeCell ref="J9:J10"/>
    <mergeCell ref="K9:K10"/>
    <mergeCell ref="B28:G28"/>
    <mergeCell ref="B1:J4"/>
    <mergeCell ref="B5:J5"/>
    <mergeCell ref="B6:J6"/>
    <mergeCell ref="A7:J7"/>
    <mergeCell ref="A9:A10"/>
    <mergeCell ref="B9:B10"/>
    <mergeCell ref="C9:C10"/>
    <mergeCell ref="D9:D10"/>
    <mergeCell ref="E9:E10"/>
    <mergeCell ref="F9:F10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79" fitToHeight="0" orientation="portrait" horizontalDpi="4294967295" verticalDpi="4294967295" r:id="rId1"/>
  <ignoredErrors>
    <ignoredError sqref="J23 J20 J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0"/>
  <sheetViews>
    <sheetView showGridLines="0" view="pageBreakPreview" topLeftCell="B21" zoomScaleNormal="100" zoomScaleSheetLayoutView="100" zoomScalePageLayoutView="90" workbookViewId="0">
      <selection activeCell="D32" sqref="D32"/>
    </sheetView>
  </sheetViews>
  <sheetFormatPr defaultRowHeight="15" x14ac:dyDescent="0.25"/>
  <cols>
    <col min="1" max="1" width="9.140625" style="56" hidden="1" customWidth="1"/>
    <col min="2" max="2" width="7.85546875" style="57" bestFit="1" customWidth="1"/>
    <col min="3" max="3" width="46.5703125" style="58" customWidth="1"/>
    <col min="4" max="4" width="6" style="57" customWidth="1"/>
    <col min="5" max="5" width="8.28515625" style="59" customWidth="1"/>
    <col min="6" max="6" width="12.42578125" style="59" bestFit="1" customWidth="1"/>
    <col min="7" max="7" width="18.28515625" style="60" bestFit="1" customWidth="1"/>
    <col min="8" max="8" width="9.85546875" style="61" hidden="1" customWidth="1"/>
    <col min="9" max="9" width="16.140625" style="56" hidden="1" customWidth="1"/>
    <col min="10" max="10" width="16.7109375" style="56" customWidth="1"/>
    <col min="11" max="11" width="9.140625" style="63"/>
    <col min="12" max="12" width="15.85546875" bestFit="1" customWidth="1"/>
    <col min="13" max="13" width="10.5703125" bestFit="1" customWidth="1"/>
    <col min="14" max="14" width="15.85546875" bestFit="1" customWidth="1"/>
  </cols>
  <sheetData>
    <row r="1" spans="1:13" s="3" customFormat="1" ht="26.25" customHeight="1" x14ac:dyDescent="0.25">
      <c r="A1" s="127"/>
      <c r="B1" s="128" t="s">
        <v>43</v>
      </c>
      <c r="C1" s="128"/>
      <c r="D1" s="128"/>
      <c r="E1" s="128"/>
      <c r="F1" s="128"/>
      <c r="G1" s="128"/>
      <c r="H1" s="128"/>
      <c r="I1" s="128"/>
      <c r="J1" s="128"/>
      <c r="K1" s="2"/>
    </row>
    <row r="2" spans="1:13" s="3" customFormat="1" ht="15.75" customHeight="1" x14ac:dyDescent="0.25">
      <c r="A2" s="129"/>
      <c r="B2" s="128"/>
      <c r="C2" s="128"/>
      <c r="D2" s="128"/>
      <c r="E2" s="128"/>
      <c r="F2" s="128"/>
      <c r="G2" s="128"/>
      <c r="H2" s="128"/>
      <c r="I2" s="128"/>
      <c r="J2" s="128"/>
      <c r="K2" s="2"/>
    </row>
    <row r="3" spans="1:13" s="3" customFormat="1" ht="15.75" customHeight="1" x14ac:dyDescent="0.25">
      <c r="A3" s="130"/>
      <c r="B3" s="128"/>
      <c r="C3" s="128"/>
      <c r="D3" s="128"/>
      <c r="E3" s="128"/>
      <c r="F3" s="128"/>
      <c r="G3" s="128"/>
      <c r="H3" s="128"/>
      <c r="I3" s="128"/>
      <c r="J3" s="128"/>
      <c r="K3" s="2"/>
    </row>
    <row r="4" spans="1:13" s="3" customFormat="1" ht="15" customHeight="1" x14ac:dyDescent="0.25">
      <c r="A4" s="131"/>
      <c r="B4" s="128"/>
      <c r="C4" s="128"/>
      <c r="D4" s="128"/>
      <c r="E4" s="128"/>
      <c r="F4" s="128"/>
      <c r="G4" s="128"/>
      <c r="H4" s="128"/>
      <c r="I4" s="128"/>
      <c r="J4" s="128"/>
      <c r="K4" s="2"/>
      <c r="L4" s="3">
        <v>0.25219999999999998</v>
      </c>
    </row>
    <row r="5" spans="1:13" s="3" customFormat="1" ht="21" x14ac:dyDescent="0.25">
      <c r="A5" s="132"/>
      <c r="B5" s="133" t="s">
        <v>21</v>
      </c>
      <c r="C5" s="133"/>
      <c r="D5" s="133"/>
      <c r="E5" s="133"/>
      <c r="F5" s="133"/>
      <c r="G5" s="133"/>
      <c r="H5" s="133"/>
      <c r="I5" s="133"/>
      <c r="J5" s="133"/>
      <c r="K5" s="2"/>
    </row>
    <row r="6" spans="1:13" s="3" customFormat="1" ht="21" x14ac:dyDescent="0.25">
      <c r="A6" s="132"/>
      <c r="B6" s="133" t="s">
        <v>22</v>
      </c>
      <c r="C6" s="133"/>
      <c r="D6" s="133"/>
      <c r="E6" s="133"/>
      <c r="F6" s="133"/>
      <c r="G6" s="133"/>
      <c r="H6" s="133"/>
      <c r="I6" s="133"/>
      <c r="J6" s="133"/>
      <c r="K6" s="2"/>
      <c r="L6" s="7"/>
    </row>
    <row r="7" spans="1:13" s="3" customFormat="1" ht="21" x14ac:dyDescent="0.25">
      <c r="A7" s="133" t="s">
        <v>29</v>
      </c>
      <c r="B7" s="133"/>
      <c r="C7" s="133"/>
      <c r="D7" s="133"/>
      <c r="E7" s="133"/>
      <c r="F7" s="133"/>
      <c r="G7" s="133"/>
      <c r="H7" s="133"/>
      <c r="I7" s="133"/>
      <c r="J7" s="133"/>
      <c r="K7" s="2"/>
    </row>
    <row r="8" spans="1:13" s="3" customFormat="1" ht="21" x14ac:dyDescent="0.25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2"/>
    </row>
    <row r="9" spans="1:13" s="3" customFormat="1" x14ac:dyDescent="0.25">
      <c r="A9" s="135"/>
      <c r="B9" s="136" t="s">
        <v>1</v>
      </c>
      <c r="C9" s="136" t="s">
        <v>2</v>
      </c>
      <c r="D9" s="137" t="s">
        <v>3</v>
      </c>
      <c r="E9" s="138" t="s">
        <v>4</v>
      </c>
      <c r="F9" s="139" t="s">
        <v>27</v>
      </c>
      <c r="G9" s="139" t="s">
        <v>28</v>
      </c>
      <c r="H9" s="140" t="s">
        <v>5</v>
      </c>
      <c r="I9" s="141" t="s">
        <v>6</v>
      </c>
      <c r="J9" s="142" t="s">
        <v>41</v>
      </c>
      <c r="K9" s="72"/>
      <c r="L9" s="8"/>
    </row>
    <row r="10" spans="1:13" s="3" customFormat="1" x14ac:dyDescent="0.25">
      <c r="A10" s="143"/>
      <c r="B10" s="136"/>
      <c r="C10" s="136"/>
      <c r="D10" s="137"/>
      <c r="E10" s="138"/>
      <c r="F10" s="139"/>
      <c r="G10" s="139"/>
      <c r="H10" s="140"/>
      <c r="I10" s="141"/>
      <c r="J10" s="144"/>
      <c r="K10" s="73"/>
      <c r="L10" s="9"/>
    </row>
    <row r="11" spans="1:13" s="3" customFormat="1" ht="21" x14ac:dyDescent="0.25">
      <c r="A11" s="145"/>
      <c r="B11" s="146">
        <v>1</v>
      </c>
      <c r="C11" s="147" t="s">
        <v>23</v>
      </c>
      <c r="D11" s="148"/>
      <c r="E11" s="149"/>
      <c r="F11" s="149"/>
      <c r="G11" s="150"/>
      <c r="H11" s="151"/>
      <c r="I11" s="152">
        <f>SUM(I12:I13)</f>
        <v>87598.565999999992</v>
      </c>
      <c r="J11" s="152">
        <f>SUM(J12:J13)</f>
        <v>13110.395005799999</v>
      </c>
      <c r="K11" s="2"/>
    </row>
    <row r="12" spans="1:13" s="3" customFormat="1" ht="21" x14ac:dyDescent="0.25">
      <c r="A12" s="153"/>
      <c r="B12" s="154" t="s">
        <v>7</v>
      </c>
      <c r="C12" s="155" t="s">
        <v>25</v>
      </c>
      <c r="D12" s="156" t="s">
        <v>8</v>
      </c>
      <c r="E12" s="157">
        <v>87.3</v>
      </c>
      <c r="F12" s="157">
        <f>39.93+15</f>
        <v>54.93</v>
      </c>
      <c r="G12" s="158">
        <f>F12*L4+F12</f>
        <v>68.783345999999995</v>
      </c>
      <c r="H12" s="159">
        <v>375.79</v>
      </c>
      <c r="I12" s="160">
        <f>E12*H12</f>
        <v>32806.467000000004</v>
      </c>
      <c r="J12" s="160">
        <f>E12*G12</f>
        <v>6004.7861057999989</v>
      </c>
      <c r="K12" s="26"/>
      <c r="L12" s="26"/>
      <c r="M12" s="27"/>
    </row>
    <row r="13" spans="1:13" s="3" customFormat="1" ht="39" x14ac:dyDescent="0.25">
      <c r="A13" s="153"/>
      <c r="B13" s="154" t="s">
        <v>9</v>
      </c>
      <c r="C13" s="155" t="s">
        <v>24</v>
      </c>
      <c r="D13" s="156" t="s">
        <v>8</v>
      </c>
      <c r="E13" s="157">
        <v>87.3</v>
      </c>
      <c r="F13" s="157">
        <f>50+15</f>
        <v>65</v>
      </c>
      <c r="G13" s="158">
        <f>F13*L4+F13</f>
        <v>81.393000000000001</v>
      </c>
      <c r="H13" s="159">
        <v>627.63</v>
      </c>
      <c r="I13" s="160">
        <f>E13*H13</f>
        <v>54792.098999999995</v>
      </c>
      <c r="J13" s="160">
        <f>E13*G13</f>
        <v>7105.6089000000002</v>
      </c>
      <c r="K13" s="26"/>
      <c r="L13" s="26"/>
      <c r="M13" s="27"/>
    </row>
    <row r="14" spans="1:13" s="3" customFormat="1" ht="21" x14ac:dyDescent="0.25">
      <c r="A14" s="153"/>
      <c r="B14" s="154"/>
      <c r="C14" s="155"/>
      <c r="D14" s="156"/>
      <c r="E14" s="157"/>
      <c r="F14" s="157"/>
      <c r="G14" s="158"/>
      <c r="H14" s="159"/>
      <c r="I14" s="160"/>
      <c r="J14" s="160"/>
      <c r="K14" s="26"/>
      <c r="L14" s="26"/>
      <c r="M14" s="27"/>
    </row>
    <row r="15" spans="1:13" s="28" customFormat="1" ht="21" x14ac:dyDescent="0.25">
      <c r="A15" s="153"/>
      <c r="B15" s="146">
        <v>2</v>
      </c>
      <c r="C15" s="147" t="s">
        <v>19</v>
      </c>
      <c r="D15" s="148"/>
      <c r="E15" s="149"/>
      <c r="F15" s="149"/>
      <c r="G15" s="150"/>
      <c r="H15" s="151"/>
      <c r="I15" s="152" t="e">
        <f>SUM(#REF!)</f>
        <v>#REF!</v>
      </c>
      <c r="J15" s="152">
        <f>SUM(J16:J16)</f>
        <v>1548.84618</v>
      </c>
      <c r="K15" s="31"/>
      <c r="L15" s="29"/>
      <c r="M15" s="30"/>
    </row>
    <row r="16" spans="1:13" s="28" customFormat="1" ht="39" x14ac:dyDescent="0.25">
      <c r="A16" s="153"/>
      <c r="B16" s="154" t="s">
        <v>10</v>
      </c>
      <c r="C16" s="155" t="s">
        <v>26</v>
      </c>
      <c r="D16" s="156" t="s">
        <v>3</v>
      </c>
      <c r="E16" s="157">
        <v>3</v>
      </c>
      <c r="F16" s="157">
        <f>397.3+15</f>
        <v>412.3</v>
      </c>
      <c r="G16" s="158">
        <f>F16*L4+F16</f>
        <v>516.28206</v>
      </c>
      <c r="H16" s="159"/>
      <c r="I16" s="160"/>
      <c r="J16" s="160">
        <f>E16*G16</f>
        <v>1548.84618</v>
      </c>
      <c r="K16" s="29"/>
      <c r="L16" s="29"/>
      <c r="M16" s="30"/>
    </row>
    <row r="17" spans="1:15" s="28" customFormat="1" ht="21" x14ac:dyDescent="0.25">
      <c r="A17" s="153"/>
      <c r="B17" s="146">
        <v>3</v>
      </c>
      <c r="C17" s="147" t="s">
        <v>30</v>
      </c>
      <c r="D17" s="161"/>
      <c r="E17" s="149"/>
      <c r="F17" s="149"/>
      <c r="G17" s="150"/>
      <c r="H17" s="151"/>
      <c r="I17" s="152">
        <f>SUM(I18:I19)</f>
        <v>1846.1624999999999</v>
      </c>
      <c r="J17" s="152">
        <f>SUM(J18:J19)</f>
        <v>17720.192977500003</v>
      </c>
      <c r="K17" s="31"/>
      <c r="L17" s="29"/>
      <c r="M17" s="30"/>
    </row>
    <row r="18" spans="1:15" s="28" customFormat="1" ht="21" x14ac:dyDescent="0.25">
      <c r="A18" s="153"/>
      <c r="B18" s="154" t="s">
        <v>11</v>
      </c>
      <c r="C18" s="155" t="s">
        <v>31</v>
      </c>
      <c r="D18" s="156" t="s">
        <v>8</v>
      </c>
      <c r="E18" s="157">
        <v>48.75</v>
      </c>
      <c r="F18" s="157">
        <f>115.57+15</f>
        <v>130.57</v>
      </c>
      <c r="G18" s="158">
        <f>F18*L4+F18</f>
        <v>163.499754</v>
      </c>
      <c r="H18" s="159">
        <v>20.49</v>
      </c>
      <c r="I18" s="160">
        <f t="shared" ref="I18:I19" si="0">E18*H18</f>
        <v>998.88749999999993</v>
      </c>
      <c r="J18" s="162">
        <f>E18*G18</f>
        <v>7970.6130075000001</v>
      </c>
      <c r="K18" s="31"/>
      <c r="L18" s="29"/>
      <c r="M18" s="30"/>
    </row>
    <row r="19" spans="1:15" s="28" customFormat="1" ht="39" x14ac:dyDescent="0.25">
      <c r="A19" s="153"/>
      <c r="B19" s="154" t="s">
        <v>12</v>
      </c>
      <c r="C19" s="155" t="s">
        <v>32</v>
      </c>
      <c r="D19" s="156" t="s">
        <v>8</v>
      </c>
      <c r="E19" s="157">
        <v>48.75</v>
      </c>
      <c r="F19" s="157">
        <f>144.72+15</f>
        <v>159.72</v>
      </c>
      <c r="G19" s="158">
        <f>F19*L4+F19-0.01</f>
        <v>199.99138400000001</v>
      </c>
      <c r="H19" s="159">
        <v>17.38</v>
      </c>
      <c r="I19" s="160">
        <f t="shared" si="0"/>
        <v>847.27499999999998</v>
      </c>
      <c r="J19" s="162">
        <f t="shared" ref="J19" si="1">E19*G19</f>
        <v>9749.5799700000007</v>
      </c>
      <c r="K19" s="31"/>
      <c r="L19" s="29"/>
      <c r="M19" s="30"/>
    </row>
    <row r="20" spans="1:15" s="28" customFormat="1" ht="21" x14ac:dyDescent="0.25">
      <c r="A20" s="153"/>
      <c r="B20" s="146">
        <v>4</v>
      </c>
      <c r="C20" s="147" t="s">
        <v>33</v>
      </c>
      <c r="D20" s="148"/>
      <c r="E20" s="149"/>
      <c r="F20" s="149"/>
      <c r="G20" s="150"/>
      <c r="H20" s="151"/>
      <c r="I20" s="152" t="e">
        <f>SUM(I21:I27)</f>
        <v>#REF!</v>
      </c>
      <c r="J20" s="152">
        <f>SUM(J21:J22)</f>
        <v>2037.5673180000001</v>
      </c>
      <c r="K20" s="31"/>
      <c r="L20" s="29"/>
      <c r="M20" s="30"/>
    </row>
    <row r="21" spans="1:15" s="28" customFormat="1" ht="21" x14ac:dyDescent="0.25">
      <c r="A21" s="153"/>
      <c r="B21" s="154" t="s">
        <v>13</v>
      </c>
      <c r="C21" s="155" t="s">
        <v>34</v>
      </c>
      <c r="D21" s="156" t="s">
        <v>3</v>
      </c>
      <c r="E21" s="157">
        <v>1</v>
      </c>
      <c r="F21" s="157">
        <f>1197.89+15</f>
        <v>1212.8900000000001</v>
      </c>
      <c r="G21" s="158">
        <f>F21*L4+F21</f>
        <v>1518.7808580000001</v>
      </c>
      <c r="H21" s="159">
        <v>21.9</v>
      </c>
      <c r="I21" s="160">
        <f t="shared" ref="I21:I27" si="2">E21*H21</f>
        <v>21.9</v>
      </c>
      <c r="J21" s="160">
        <f t="shared" ref="J21:J27" si="3">E21*G21</f>
        <v>1518.7808580000001</v>
      </c>
      <c r="K21" s="29"/>
      <c r="L21" s="29"/>
      <c r="M21" s="30"/>
    </row>
    <row r="22" spans="1:15" s="28" customFormat="1" ht="21" x14ac:dyDescent="0.25">
      <c r="A22" s="153"/>
      <c r="B22" s="154" t="s">
        <v>14</v>
      </c>
      <c r="C22" s="163" t="s">
        <v>35</v>
      </c>
      <c r="D22" s="156" t="s">
        <v>3</v>
      </c>
      <c r="E22" s="157">
        <v>1</v>
      </c>
      <c r="F22" s="157">
        <f>399.3+15</f>
        <v>414.3</v>
      </c>
      <c r="G22" s="158">
        <f>F22*L4+F22</f>
        <v>518.78646000000003</v>
      </c>
      <c r="H22" s="159" t="e">
        <f>#REF!</f>
        <v>#REF!</v>
      </c>
      <c r="I22" s="160" t="e">
        <f t="shared" si="2"/>
        <v>#REF!</v>
      </c>
      <c r="J22" s="160">
        <f t="shared" si="3"/>
        <v>518.78646000000003</v>
      </c>
      <c r="K22" s="29"/>
      <c r="L22" s="29"/>
      <c r="M22" s="30"/>
    </row>
    <row r="23" spans="1:15" s="28" customFormat="1" ht="21" x14ac:dyDescent="0.25">
      <c r="A23" s="153"/>
      <c r="B23" s="146">
        <v>5</v>
      </c>
      <c r="C23" s="147" t="s">
        <v>36</v>
      </c>
      <c r="D23" s="148"/>
      <c r="E23" s="149"/>
      <c r="F23" s="149"/>
      <c r="G23" s="150"/>
      <c r="H23" s="151"/>
      <c r="I23" s="152"/>
      <c r="J23" s="152">
        <f>SUM(J24:J27)</f>
        <v>29522.6592165</v>
      </c>
      <c r="K23" s="31"/>
      <c r="L23" s="29"/>
      <c r="M23" s="30"/>
    </row>
    <row r="24" spans="1:15" s="28" customFormat="1" ht="39" x14ac:dyDescent="0.25">
      <c r="A24" s="153"/>
      <c r="B24" s="154" t="s">
        <v>15</v>
      </c>
      <c r="C24" s="155" t="s">
        <v>37</v>
      </c>
      <c r="D24" s="156" t="s">
        <v>3</v>
      </c>
      <c r="E24" s="157">
        <v>9</v>
      </c>
      <c r="F24" s="157">
        <f>974.605+15</f>
        <v>989.60500000000002</v>
      </c>
      <c r="G24" s="158">
        <f>F24*L4+F24</f>
        <v>1239.1833810000001</v>
      </c>
      <c r="H24" s="159">
        <f>H21</f>
        <v>21.9</v>
      </c>
      <c r="I24" s="160">
        <f t="shared" si="2"/>
        <v>197.1</v>
      </c>
      <c r="J24" s="160">
        <f t="shared" si="3"/>
        <v>11152.650429000001</v>
      </c>
      <c r="K24" s="29"/>
      <c r="L24" s="29"/>
      <c r="M24" s="30"/>
    </row>
    <row r="25" spans="1:15" s="28" customFormat="1" ht="21" x14ac:dyDescent="0.25">
      <c r="A25" s="153"/>
      <c r="B25" s="154" t="s">
        <v>16</v>
      </c>
      <c r="C25" s="163" t="s">
        <v>38</v>
      </c>
      <c r="D25" s="156" t="s">
        <v>8</v>
      </c>
      <c r="E25" s="157">
        <v>48.75</v>
      </c>
      <c r="F25" s="157">
        <f>175.69+15</f>
        <v>190.69</v>
      </c>
      <c r="G25" s="158">
        <f>F25*L4+F25</f>
        <v>238.78201799999999</v>
      </c>
      <c r="H25" s="159" t="e">
        <f>#REF!</f>
        <v>#REF!</v>
      </c>
      <c r="I25" s="160" t="e">
        <f t="shared" si="2"/>
        <v>#REF!</v>
      </c>
      <c r="J25" s="160">
        <f t="shared" si="3"/>
        <v>11640.6233775</v>
      </c>
      <c r="K25" s="29"/>
      <c r="L25" s="29"/>
      <c r="M25" s="30"/>
    </row>
    <row r="26" spans="1:15" s="28" customFormat="1" ht="21" x14ac:dyDescent="0.25">
      <c r="A26" s="153"/>
      <c r="B26" s="154" t="s">
        <v>17</v>
      </c>
      <c r="C26" s="163" t="s">
        <v>39</v>
      </c>
      <c r="D26" s="156" t="s">
        <v>8</v>
      </c>
      <c r="E26" s="157">
        <v>24</v>
      </c>
      <c r="F26" s="157">
        <f>172.3+15</f>
        <v>187.3</v>
      </c>
      <c r="G26" s="158">
        <f>F26*L4+F26</f>
        <v>234.53706</v>
      </c>
      <c r="H26" s="159" t="e">
        <f>#REF!</f>
        <v>#REF!</v>
      </c>
      <c r="I26" s="160" t="e">
        <f t="shared" si="2"/>
        <v>#REF!</v>
      </c>
      <c r="J26" s="160">
        <f t="shared" si="3"/>
        <v>5628.8894399999999</v>
      </c>
      <c r="K26" s="29"/>
      <c r="L26" s="29"/>
      <c r="M26" s="30"/>
    </row>
    <row r="27" spans="1:15" s="28" customFormat="1" ht="21" x14ac:dyDescent="0.25">
      <c r="A27" s="153"/>
      <c r="B27" s="154" t="s">
        <v>18</v>
      </c>
      <c r="C27" s="155" t="s">
        <v>40</v>
      </c>
      <c r="D27" s="156" t="s">
        <v>8</v>
      </c>
      <c r="E27" s="157">
        <v>35</v>
      </c>
      <c r="F27" s="157">
        <f>10.11+15</f>
        <v>25.11</v>
      </c>
      <c r="G27" s="158">
        <f>F27*L4+F27</f>
        <v>31.442741999999999</v>
      </c>
      <c r="H27" s="159">
        <v>10.55</v>
      </c>
      <c r="I27" s="160">
        <f t="shared" si="2"/>
        <v>369.25</v>
      </c>
      <c r="J27" s="160">
        <f t="shared" si="3"/>
        <v>1100.4959699999999</v>
      </c>
      <c r="K27" s="29"/>
      <c r="L27" s="29"/>
      <c r="M27" s="30"/>
    </row>
    <row r="28" spans="1:15" s="28" customFormat="1" ht="21" x14ac:dyDescent="0.25">
      <c r="A28" s="153"/>
      <c r="B28" s="164" t="s">
        <v>20</v>
      </c>
      <c r="C28" s="164"/>
      <c r="D28" s="164"/>
      <c r="E28" s="164"/>
      <c r="F28" s="164"/>
      <c r="G28" s="164"/>
      <c r="H28" s="165"/>
      <c r="I28" s="166" t="e">
        <f>I11+I15+I17+I20+#REF!+#REF!+#REF!+#REF!+#REF!+#REF!+#REF!+#REF!+#REF!+#REF!+#REF!+#REF!+#REF!+#REF!+#REF!+#REF!+#REF!+#REF!+#REF!+#REF!</f>
        <v>#REF!</v>
      </c>
      <c r="J28" s="166">
        <f>J11+J15+J17+J20+J23</f>
        <v>63939.660697800005</v>
      </c>
      <c r="K28" s="33"/>
      <c r="L28" s="38"/>
      <c r="N28" s="39"/>
    </row>
    <row r="29" spans="1:15" s="28" customFormat="1" ht="21" x14ac:dyDescent="0.25">
      <c r="A29" s="167"/>
      <c r="B29" s="168"/>
      <c r="C29" s="169"/>
      <c r="D29" s="168"/>
      <c r="E29" s="170"/>
      <c r="F29" s="170"/>
      <c r="G29" s="171"/>
      <c r="H29" s="172"/>
      <c r="I29" s="167"/>
      <c r="J29" s="167"/>
      <c r="K29" s="33"/>
    </row>
    <row r="30" spans="1:15" s="28" customFormat="1" ht="21" x14ac:dyDescent="0.25">
      <c r="A30" s="167"/>
      <c r="B30" s="168"/>
      <c r="C30" s="169"/>
      <c r="D30" s="168"/>
      <c r="E30" s="170"/>
      <c r="F30" s="170"/>
      <c r="G30" s="171"/>
      <c r="H30" s="172"/>
      <c r="I30" s="167">
        <v>1250909.3899999999</v>
      </c>
      <c r="J30" s="167"/>
      <c r="K30" s="33"/>
      <c r="O30" s="46"/>
    </row>
    <row r="31" spans="1:15" s="28" customFormat="1" ht="21" x14ac:dyDescent="0.25">
      <c r="A31" s="167"/>
      <c r="B31" s="168"/>
      <c r="C31" s="169"/>
      <c r="D31" s="168"/>
      <c r="E31" s="170"/>
      <c r="F31" s="170"/>
      <c r="G31" s="171"/>
      <c r="H31" s="172"/>
      <c r="I31" s="171"/>
      <c r="J31" s="171"/>
      <c r="K31" s="33"/>
      <c r="O31" s="47"/>
    </row>
    <row r="32" spans="1:15" s="28" customFormat="1" ht="21" x14ac:dyDescent="0.25">
      <c r="A32" s="167"/>
      <c r="B32" s="168"/>
      <c r="C32" s="173"/>
      <c r="D32" s="168"/>
      <c r="E32" s="170"/>
      <c r="F32" s="170"/>
      <c r="G32" s="171"/>
      <c r="H32" s="172"/>
      <c r="I32" s="174"/>
      <c r="J32" s="175"/>
      <c r="K32" s="51"/>
      <c r="L32" s="52"/>
      <c r="O32" s="47"/>
    </row>
    <row r="33" spans="1:11" s="28" customFormat="1" ht="21" x14ac:dyDescent="0.25">
      <c r="A33" s="167"/>
      <c r="B33" s="168"/>
      <c r="C33" s="173"/>
      <c r="D33" s="168"/>
      <c r="E33" s="170"/>
      <c r="F33" s="170"/>
      <c r="G33" s="171"/>
      <c r="H33" s="172"/>
      <c r="I33" s="176"/>
      <c r="J33" s="175"/>
      <c r="K33" s="33"/>
    </row>
    <row r="34" spans="1:11" s="28" customFormat="1" ht="21" x14ac:dyDescent="0.25">
      <c r="A34" s="167"/>
      <c r="B34" s="168"/>
      <c r="C34" s="169"/>
      <c r="D34" s="168"/>
      <c r="E34" s="170"/>
      <c r="F34" s="170"/>
      <c r="G34" s="171"/>
      <c r="H34" s="172"/>
      <c r="I34" s="167"/>
      <c r="J34" s="177"/>
      <c r="K34" s="33"/>
    </row>
    <row r="35" spans="1:11" s="28" customFormat="1" ht="21" x14ac:dyDescent="0.25">
      <c r="A35" s="167"/>
      <c r="B35" s="168"/>
      <c r="C35" s="169"/>
      <c r="D35" s="168"/>
      <c r="E35" s="170"/>
      <c r="F35" s="170"/>
      <c r="G35" s="171"/>
      <c r="H35" s="172"/>
      <c r="I35" s="178"/>
      <c r="J35" s="178"/>
      <c r="K35" s="33"/>
    </row>
    <row r="36" spans="1:11" ht="21" x14ac:dyDescent="0.5">
      <c r="A36" s="179"/>
      <c r="B36" s="180"/>
      <c r="C36" s="181"/>
      <c r="D36" s="180"/>
      <c r="E36" s="182"/>
      <c r="F36" s="182"/>
      <c r="G36" s="183"/>
      <c r="H36" s="184"/>
      <c r="I36" s="179"/>
      <c r="J36" s="185"/>
    </row>
    <row r="37" spans="1:11" ht="21" x14ac:dyDescent="0.5">
      <c r="A37" s="179"/>
      <c r="B37" s="180"/>
      <c r="C37" s="181"/>
      <c r="D37" s="180"/>
      <c r="E37" s="182"/>
      <c r="F37" s="182"/>
      <c r="G37" s="183"/>
      <c r="H37" s="184"/>
      <c r="I37" s="179"/>
      <c r="J37" s="185"/>
    </row>
    <row r="38" spans="1:11" ht="21" x14ac:dyDescent="0.5">
      <c r="A38" s="179"/>
      <c r="B38" s="180"/>
      <c r="C38" s="181"/>
      <c r="D38" s="180"/>
      <c r="E38" s="182"/>
      <c r="F38" s="182"/>
      <c r="G38" s="183"/>
      <c r="H38" s="184"/>
      <c r="I38" s="179"/>
      <c r="J38" s="185"/>
    </row>
    <row r="39" spans="1:11" ht="21" x14ac:dyDescent="0.5">
      <c r="A39" s="179"/>
      <c r="B39" s="180"/>
      <c r="C39" s="181"/>
      <c r="D39" s="180"/>
      <c r="E39" s="182"/>
      <c r="F39" s="182"/>
      <c r="G39" s="183"/>
      <c r="H39" s="184"/>
      <c r="I39" s="179"/>
      <c r="J39" s="179"/>
    </row>
    <row r="40" spans="1:11" ht="21" x14ac:dyDescent="0.5">
      <c r="A40" s="179"/>
      <c r="B40" s="180"/>
      <c r="C40" s="181"/>
      <c r="D40" s="180"/>
      <c r="E40" s="182"/>
      <c r="F40" s="182"/>
      <c r="G40" s="183"/>
      <c r="H40" s="184"/>
      <c r="I40" s="179"/>
      <c r="J40" s="179"/>
    </row>
  </sheetData>
  <mergeCells count="16">
    <mergeCell ref="G9:G10"/>
    <mergeCell ref="H9:H10"/>
    <mergeCell ref="I9:I10"/>
    <mergeCell ref="J9:J10"/>
    <mergeCell ref="K9:K10"/>
    <mergeCell ref="B28:G28"/>
    <mergeCell ref="B1:J4"/>
    <mergeCell ref="B5:J5"/>
    <mergeCell ref="B6:J6"/>
    <mergeCell ref="A7:J7"/>
    <mergeCell ref="A9:A10"/>
    <mergeCell ref="B9:B10"/>
    <mergeCell ref="C9:C10"/>
    <mergeCell ref="D9:D10"/>
    <mergeCell ref="E9:E10"/>
    <mergeCell ref="F9:F10"/>
  </mergeCells>
  <printOptions horizontalCentered="1"/>
  <pageMargins left="0.59055118110236227" right="0.39370078740157483" top="0.39370078740157483" bottom="0.59055118110236227" header="0.31496062992125984" footer="0.31496062992125984"/>
  <pageSetup paperSize="9" scale="79" fitToHeight="0" orientation="portrait" horizontalDpi="4294967295" verticalDpi="4294967295" r:id="rId1"/>
  <ignoredErrors>
    <ignoredError sqref="J17 J20 J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orçamento hc gomes </vt:lpstr>
      <vt:lpstr>orçamento lc </vt:lpstr>
      <vt:lpstr>orçamento terplanc</vt:lpstr>
      <vt:lpstr>'orçamento hc gomes '!Area_de_impressao</vt:lpstr>
      <vt:lpstr>'orçamento lc '!Area_de_impressao</vt:lpstr>
      <vt:lpstr>'orçamento terplanc'!Area_de_impressao</vt:lpstr>
      <vt:lpstr>'orçamento hc gomes '!Titulos_de_impressao</vt:lpstr>
      <vt:lpstr>'orçamento lc '!Titulos_de_impressao</vt:lpstr>
      <vt:lpstr>'orçamento terplanc'!Titulos_de_impressao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Osorio</dc:creator>
  <cp:lastModifiedBy>Osorio</cp:lastModifiedBy>
  <cp:lastPrinted>2015-10-18T23:57:04Z</cp:lastPrinted>
  <dcterms:created xsi:type="dcterms:W3CDTF">2015-10-13T09:25:29Z</dcterms:created>
  <dcterms:modified xsi:type="dcterms:W3CDTF">2015-10-19T00:03:04Z</dcterms:modified>
</cp:coreProperties>
</file>